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2b3a3ccc1aa9ba/Desktop/Projects_Zara/"/>
    </mc:Choice>
  </mc:AlternateContent>
  <xr:revisionPtr revIDLastSave="0" documentId="8_{A52235D9-E15A-4406-A389-BD27E2C5B519}" xr6:coauthVersionLast="47" xr6:coauthVersionMax="47" xr10:uidLastSave="{00000000-0000-0000-0000-000000000000}"/>
  <bookViews>
    <workbookView xWindow="-110" yWindow="-110" windowWidth="19420" windowHeight="10300" activeTab="1" xr2:uid="{EB1C32A9-FFF1-4BEE-832D-CAC3030A5172}"/>
  </bookViews>
  <sheets>
    <sheet name="Sheet1" sheetId="1" r:id="rId1"/>
    <sheet name="Sheet2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001" i="2" l="1"/>
  <c r="M1001" i="2"/>
  <c r="L1001" i="2"/>
  <c r="K1001" i="2"/>
  <c r="J1001" i="2"/>
  <c r="O1001" i="2" s="1" a="1"/>
  <c r="O1001" i="2" s="1"/>
  <c r="I1001" i="2"/>
  <c r="N1001" i="2" s="1" a="1"/>
  <c r="N1001" i="2" s="1"/>
  <c r="H1001" i="2"/>
  <c r="G1001" i="2"/>
  <c r="F1001" i="2"/>
  <c r="P1000" i="2"/>
  <c r="O1000" i="2" a="1"/>
  <c r="O1000" i="2" s="1"/>
  <c r="L1000" i="2"/>
  <c r="M1000" i="2" s="1"/>
  <c r="K1000" i="2"/>
  <c r="J1000" i="2"/>
  <c r="I1000" i="2"/>
  <c r="N1000" i="2" s="1" a="1"/>
  <c r="N1000" i="2" s="1"/>
  <c r="H1000" i="2"/>
  <c r="G1000" i="2"/>
  <c r="F1000" i="2"/>
  <c r="P999" i="2"/>
  <c r="N999" i="2"/>
  <c r="N999" i="2" a="1"/>
  <c r="M999" i="2"/>
  <c r="L999" i="2"/>
  <c r="K999" i="2"/>
  <c r="J999" i="2"/>
  <c r="O999" i="2" s="1" a="1"/>
  <c r="O999" i="2" s="1"/>
  <c r="I999" i="2"/>
  <c r="H999" i="2"/>
  <c r="G999" i="2"/>
  <c r="F999" i="2"/>
  <c r="P998" i="2"/>
  <c r="L998" i="2"/>
  <c r="M998" i="2" s="1"/>
  <c r="K998" i="2"/>
  <c r="J998" i="2"/>
  <c r="O998" i="2" s="1" a="1"/>
  <c r="O998" i="2" s="1"/>
  <c r="I998" i="2"/>
  <c r="N998" i="2" s="1" a="1"/>
  <c r="N998" i="2" s="1"/>
  <c r="H998" i="2"/>
  <c r="G998" i="2"/>
  <c r="F998" i="2"/>
  <c r="P997" i="2"/>
  <c r="O997" i="2"/>
  <c r="O997" i="2" a="1"/>
  <c r="N997" i="2"/>
  <c r="L997" i="2"/>
  <c r="M997" i="2" s="1"/>
  <c r="K997" i="2"/>
  <c r="J997" i="2"/>
  <c r="I997" i="2"/>
  <c r="N997" i="2" s="1" a="1"/>
  <c r="H997" i="2"/>
  <c r="G997" i="2"/>
  <c r="F997" i="2"/>
  <c r="P996" i="2"/>
  <c r="N996" i="2" a="1"/>
  <c r="N996" i="2" s="1"/>
  <c r="L996" i="2"/>
  <c r="M996" i="2" s="1"/>
  <c r="K996" i="2"/>
  <c r="J996" i="2"/>
  <c r="O996" i="2" s="1" a="1"/>
  <c r="O996" i="2" s="1"/>
  <c r="I996" i="2"/>
  <c r="H996" i="2"/>
  <c r="G996" i="2"/>
  <c r="F996" i="2"/>
  <c r="P995" i="2"/>
  <c r="O995" i="2"/>
  <c r="L995" i="2"/>
  <c r="M995" i="2" s="1"/>
  <c r="K995" i="2"/>
  <c r="J995" i="2"/>
  <c r="O995" i="2" s="1" a="1"/>
  <c r="I995" i="2"/>
  <c r="N995" i="2" s="1" a="1"/>
  <c r="N995" i="2" s="1"/>
  <c r="H995" i="2"/>
  <c r="G995" i="2"/>
  <c r="F995" i="2"/>
  <c r="P994" i="2"/>
  <c r="O994" i="2" a="1"/>
  <c r="O994" i="2" s="1"/>
  <c r="N994" i="2" a="1"/>
  <c r="N994" i="2" s="1"/>
  <c r="M994" i="2"/>
  <c r="L994" i="2"/>
  <c r="K994" i="2"/>
  <c r="J994" i="2"/>
  <c r="I994" i="2"/>
  <c r="H994" i="2"/>
  <c r="G994" i="2"/>
  <c r="F994" i="2"/>
  <c r="P993" i="2"/>
  <c r="N993" i="2" a="1"/>
  <c r="N993" i="2" s="1"/>
  <c r="L993" i="2"/>
  <c r="M993" i="2" s="1"/>
  <c r="K993" i="2"/>
  <c r="J993" i="2"/>
  <c r="O993" i="2" s="1" a="1"/>
  <c r="O993" i="2" s="1"/>
  <c r="I993" i="2"/>
  <c r="H993" i="2"/>
  <c r="G993" i="2"/>
  <c r="F993" i="2"/>
  <c r="P992" i="2"/>
  <c r="O992" i="2" a="1"/>
  <c r="O992" i="2" s="1"/>
  <c r="M992" i="2"/>
  <c r="L992" i="2"/>
  <c r="K992" i="2"/>
  <c r="J992" i="2"/>
  <c r="I992" i="2"/>
  <c r="N992" i="2" s="1" a="1"/>
  <c r="N992" i="2" s="1"/>
  <c r="H992" i="2"/>
  <c r="G992" i="2"/>
  <c r="F992" i="2"/>
  <c r="P991" i="2"/>
  <c r="N991" i="2" a="1"/>
  <c r="N991" i="2" s="1"/>
  <c r="M991" i="2"/>
  <c r="L991" i="2"/>
  <c r="K991" i="2"/>
  <c r="J991" i="2"/>
  <c r="O991" i="2" s="1" a="1"/>
  <c r="O991" i="2" s="1"/>
  <c r="I991" i="2"/>
  <c r="H991" i="2"/>
  <c r="G991" i="2"/>
  <c r="F991" i="2"/>
  <c r="P990" i="2"/>
  <c r="L990" i="2"/>
  <c r="M990" i="2" s="1"/>
  <c r="K990" i="2"/>
  <c r="J990" i="2"/>
  <c r="O990" i="2" s="1" a="1"/>
  <c r="O990" i="2" s="1"/>
  <c r="I990" i="2"/>
  <c r="N990" i="2" s="1" a="1"/>
  <c r="N990" i="2" s="1"/>
  <c r="H990" i="2"/>
  <c r="G990" i="2"/>
  <c r="F990" i="2"/>
  <c r="P989" i="2"/>
  <c r="O989" i="2" a="1"/>
  <c r="O989" i="2" s="1"/>
  <c r="N989" i="2"/>
  <c r="L989" i="2"/>
  <c r="M989" i="2" s="1"/>
  <c r="K989" i="2"/>
  <c r="J989" i="2"/>
  <c r="I989" i="2"/>
  <c r="N989" i="2" s="1" a="1"/>
  <c r="H989" i="2"/>
  <c r="G989" i="2"/>
  <c r="F989" i="2"/>
  <c r="P988" i="2"/>
  <c r="N988" i="2" a="1"/>
  <c r="N988" i="2" s="1"/>
  <c r="L988" i="2"/>
  <c r="M988" i="2" s="1"/>
  <c r="K988" i="2"/>
  <c r="J988" i="2"/>
  <c r="O988" i="2" s="1" a="1"/>
  <c r="O988" i="2" s="1"/>
  <c r="I988" i="2"/>
  <c r="H988" i="2"/>
  <c r="G988" i="2"/>
  <c r="F988" i="2"/>
  <c r="P987" i="2"/>
  <c r="L987" i="2"/>
  <c r="M987" i="2" s="1"/>
  <c r="K987" i="2"/>
  <c r="J987" i="2"/>
  <c r="O987" i="2" s="1" a="1"/>
  <c r="O987" i="2" s="1"/>
  <c r="I987" i="2"/>
  <c r="N987" i="2" s="1" a="1"/>
  <c r="N987" i="2" s="1"/>
  <c r="H987" i="2"/>
  <c r="G987" i="2"/>
  <c r="F987" i="2"/>
  <c r="P986" i="2"/>
  <c r="O986" i="2" a="1"/>
  <c r="O986" i="2" s="1"/>
  <c r="N986" i="2" a="1"/>
  <c r="N986" i="2" s="1"/>
  <c r="M986" i="2"/>
  <c r="L986" i="2"/>
  <c r="K986" i="2"/>
  <c r="J986" i="2"/>
  <c r="I986" i="2"/>
  <c r="H986" i="2"/>
  <c r="G986" i="2"/>
  <c r="F986" i="2"/>
  <c r="P985" i="2"/>
  <c r="O985" i="2" a="1"/>
  <c r="O985" i="2" s="1"/>
  <c r="N985" i="2" a="1"/>
  <c r="N985" i="2" s="1"/>
  <c r="L985" i="2"/>
  <c r="M985" i="2" s="1"/>
  <c r="K985" i="2"/>
  <c r="J985" i="2"/>
  <c r="I985" i="2"/>
  <c r="H985" i="2"/>
  <c r="G985" i="2"/>
  <c r="F985" i="2"/>
  <c r="P984" i="2"/>
  <c r="O984" i="2" a="1"/>
  <c r="O984" i="2" s="1"/>
  <c r="M984" i="2"/>
  <c r="L984" i="2"/>
  <c r="K984" i="2"/>
  <c r="J984" i="2"/>
  <c r="I984" i="2"/>
  <c r="N984" i="2" s="1" a="1"/>
  <c r="N984" i="2" s="1"/>
  <c r="H984" i="2"/>
  <c r="G984" i="2"/>
  <c r="F984" i="2"/>
  <c r="P983" i="2"/>
  <c r="N983" i="2" a="1"/>
  <c r="N983" i="2" s="1"/>
  <c r="M983" i="2"/>
  <c r="L983" i="2"/>
  <c r="K983" i="2"/>
  <c r="J983" i="2"/>
  <c r="O983" i="2" s="1" a="1"/>
  <c r="O983" i="2" s="1"/>
  <c r="I983" i="2"/>
  <c r="H983" i="2"/>
  <c r="G983" i="2"/>
  <c r="F983" i="2"/>
  <c r="P982" i="2"/>
  <c r="L982" i="2"/>
  <c r="M982" i="2" s="1"/>
  <c r="K982" i="2"/>
  <c r="J982" i="2"/>
  <c r="O982" i="2" s="1" a="1"/>
  <c r="O982" i="2" s="1"/>
  <c r="I982" i="2"/>
  <c r="N982" i="2" s="1" a="1"/>
  <c r="N982" i="2" s="1"/>
  <c r="H982" i="2"/>
  <c r="G982" i="2"/>
  <c r="F982" i="2"/>
  <c r="P981" i="2"/>
  <c r="O981" i="2" a="1"/>
  <c r="O981" i="2" s="1"/>
  <c r="N981" i="2"/>
  <c r="L981" i="2"/>
  <c r="M981" i="2" s="1"/>
  <c r="K981" i="2"/>
  <c r="J981" i="2"/>
  <c r="I981" i="2"/>
  <c r="N981" i="2" s="1" a="1"/>
  <c r="H981" i="2"/>
  <c r="G981" i="2"/>
  <c r="F981" i="2"/>
  <c r="P980" i="2"/>
  <c r="L980" i="2"/>
  <c r="M980" i="2" s="1"/>
  <c r="K980" i="2"/>
  <c r="J980" i="2"/>
  <c r="O980" i="2" s="1" a="1"/>
  <c r="O980" i="2" s="1"/>
  <c r="I980" i="2"/>
  <c r="N980" i="2" s="1" a="1"/>
  <c r="N980" i="2" s="1"/>
  <c r="H980" i="2"/>
  <c r="G980" i="2"/>
  <c r="F980" i="2"/>
  <c r="P979" i="2"/>
  <c r="O979" i="2"/>
  <c r="L979" i="2"/>
  <c r="M979" i="2" s="1"/>
  <c r="K979" i="2"/>
  <c r="J979" i="2"/>
  <c r="O979" i="2" s="1" a="1"/>
  <c r="I979" i="2"/>
  <c r="N979" i="2" s="1" a="1"/>
  <c r="N979" i="2" s="1"/>
  <c r="H979" i="2"/>
  <c r="G979" i="2"/>
  <c r="F979" i="2"/>
  <c r="P978" i="2"/>
  <c r="O978" i="2" a="1"/>
  <c r="O978" i="2" s="1"/>
  <c r="N978" i="2" a="1"/>
  <c r="N978" i="2" s="1"/>
  <c r="M978" i="2"/>
  <c r="L978" i="2"/>
  <c r="K978" i="2"/>
  <c r="J978" i="2"/>
  <c r="I978" i="2"/>
  <c r="H978" i="2"/>
  <c r="G978" i="2"/>
  <c r="F978" i="2"/>
  <c r="P977" i="2"/>
  <c r="O977" i="2" a="1"/>
  <c r="O977" i="2" s="1"/>
  <c r="N977" i="2" a="1"/>
  <c r="N977" i="2" s="1"/>
  <c r="L977" i="2"/>
  <c r="M977" i="2" s="1"/>
  <c r="K977" i="2"/>
  <c r="J977" i="2"/>
  <c r="I977" i="2"/>
  <c r="H977" i="2"/>
  <c r="G977" i="2"/>
  <c r="F977" i="2"/>
  <c r="P976" i="2"/>
  <c r="O976" i="2" a="1"/>
  <c r="O976" i="2" s="1"/>
  <c r="M976" i="2"/>
  <c r="L976" i="2"/>
  <c r="K976" i="2"/>
  <c r="J976" i="2"/>
  <c r="I976" i="2"/>
  <c r="N976" i="2" s="1" a="1"/>
  <c r="N976" i="2" s="1"/>
  <c r="H976" i="2"/>
  <c r="G976" i="2"/>
  <c r="F976" i="2"/>
  <c r="P975" i="2"/>
  <c r="N975" i="2" a="1"/>
  <c r="N975" i="2" s="1"/>
  <c r="M975" i="2"/>
  <c r="L975" i="2"/>
  <c r="K975" i="2"/>
  <c r="J975" i="2"/>
  <c r="O975" i="2" s="1" a="1"/>
  <c r="O975" i="2" s="1"/>
  <c r="I975" i="2"/>
  <c r="H975" i="2"/>
  <c r="G975" i="2"/>
  <c r="F975" i="2"/>
  <c r="P974" i="2"/>
  <c r="L974" i="2"/>
  <c r="M974" i="2" s="1"/>
  <c r="K974" i="2"/>
  <c r="J974" i="2"/>
  <c r="O974" i="2" s="1" a="1"/>
  <c r="O974" i="2" s="1"/>
  <c r="I974" i="2"/>
  <c r="N974" i="2" s="1" a="1"/>
  <c r="N974" i="2" s="1"/>
  <c r="H974" i="2"/>
  <c r="G974" i="2"/>
  <c r="F974" i="2"/>
  <c r="P973" i="2"/>
  <c r="O973" i="2" a="1"/>
  <c r="O973" i="2" s="1"/>
  <c r="L973" i="2"/>
  <c r="M973" i="2" s="1"/>
  <c r="K973" i="2"/>
  <c r="J973" i="2"/>
  <c r="I973" i="2"/>
  <c r="N973" i="2" s="1" a="1"/>
  <c r="N973" i="2" s="1"/>
  <c r="H973" i="2"/>
  <c r="G973" i="2"/>
  <c r="F973" i="2"/>
  <c r="P972" i="2"/>
  <c r="L972" i="2"/>
  <c r="M972" i="2" s="1"/>
  <c r="K972" i="2"/>
  <c r="J972" i="2"/>
  <c r="O972" i="2" s="1" a="1"/>
  <c r="O972" i="2" s="1"/>
  <c r="I972" i="2"/>
  <c r="N972" i="2" s="1" a="1"/>
  <c r="N972" i="2" s="1"/>
  <c r="H972" i="2"/>
  <c r="G972" i="2"/>
  <c r="F972" i="2"/>
  <c r="P971" i="2"/>
  <c r="L971" i="2"/>
  <c r="M971" i="2" s="1"/>
  <c r="K971" i="2"/>
  <c r="J971" i="2"/>
  <c r="O971" i="2" s="1" a="1"/>
  <c r="O971" i="2" s="1"/>
  <c r="I971" i="2"/>
  <c r="N971" i="2" s="1" a="1"/>
  <c r="N971" i="2" s="1"/>
  <c r="H971" i="2"/>
  <c r="G971" i="2"/>
  <c r="F971" i="2"/>
  <c r="P970" i="2"/>
  <c r="O970" i="2" a="1"/>
  <c r="O970" i="2" s="1"/>
  <c r="N970" i="2" a="1"/>
  <c r="N970" i="2" s="1"/>
  <c r="M970" i="2"/>
  <c r="L970" i="2"/>
  <c r="K970" i="2"/>
  <c r="J970" i="2"/>
  <c r="I970" i="2"/>
  <c r="H970" i="2"/>
  <c r="G970" i="2"/>
  <c r="F970" i="2"/>
  <c r="P969" i="2"/>
  <c r="O969" i="2" a="1"/>
  <c r="O969" i="2" s="1"/>
  <c r="L969" i="2"/>
  <c r="M969" i="2" s="1"/>
  <c r="K969" i="2"/>
  <c r="J969" i="2"/>
  <c r="I969" i="2"/>
  <c r="N969" i="2" s="1" a="1"/>
  <c r="N969" i="2" s="1"/>
  <c r="H969" i="2"/>
  <c r="G969" i="2"/>
  <c r="F969" i="2"/>
  <c r="P968" i="2"/>
  <c r="O968" i="2" a="1"/>
  <c r="O968" i="2" s="1"/>
  <c r="L968" i="2"/>
  <c r="M968" i="2" s="1"/>
  <c r="K968" i="2"/>
  <c r="J968" i="2"/>
  <c r="I968" i="2"/>
  <c r="N968" i="2" s="1" a="1"/>
  <c r="N968" i="2" s="1"/>
  <c r="H968" i="2"/>
  <c r="G968" i="2"/>
  <c r="F968" i="2"/>
  <c r="P967" i="2"/>
  <c r="M967" i="2"/>
  <c r="L967" i="2"/>
  <c r="K967" i="2"/>
  <c r="J967" i="2"/>
  <c r="O967" i="2" s="1" a="1"/>
  <c r="O967" i="2" s="1"/>
  <c r="I967" i="2"/>
  <c r="N967" i="2" s="1" a="1"/>
  <c r="N967" i="2" s="1"/>
  <c r="H967" i="2"/>
  <c r="G967" i="2"/>
  <c r="F967" i="2"/>
  <c r="P966" i="2"/>
  <c r="L966" i="2"/>
  <c r="M966" i="2" s="1"/>
  <c r="K966" i="2"/>
  <c r="J966" i="2"/>
  <c r="O966" i="2" s="1" a="1"/>
  <c r="O966" i="2" s="1"/>
  <c r="I966" i="2"/>
  <c r="N966" i="2" s="1" a="1"/>
  <c r="N966" i="2" s="1"/>
  <c r="H966" i="2"/>
  <c r="G966" i="2"/>
  <c r="F966" i="2"/>
  <c r="P965" i="2"/>
  <c r="O965" i="2" a="1"/>
  <c r="O965" i="2" s="1"/>
  <c r="N965" i="2"/>
  <c r="M965" i="2"/>
  <c r="L965" i="2"/>
  <c r="K965" i="2"/>
  <c r="J965" i="2"/>
  <c r="I965" i="2"/>
  <c r="N965" i="2" s="1" a="1"/>
  <c r="H965" i="2"/>
  <c r="G965" i="2"/>
  <c r="F965" i="2"/>
  <c r="P964" i="2"/>
  <c r="N964" i="2" a="1"/>
  <c r="N964" i="2" s="1"/>
  <c r="L964" i="2"/>
  <c r="M964" i="2" s="1"/>
  <c r="K964" i="2"/>
  <c r="J964" i="2"/>
  <c r="O964" i="2" s="1" a="1"/>
  <c r="O964" i="2" s="1"/>
  <c r="I964" i="2"/>
  <c r="H964" i="2"/>
  <c r="G964" i="2"/>
  <c r="F964" i="2"/>
  <c r="P963" i="2"/>
  <c r="L963" i="2"/>
  <c r="M963" i="2" s="1"/>
  <c r="K963" i="2"/>
  <c r="J963" i="2"/>
  <c r="O963" i="2" s="1" a="1"/>
  <c r="O963" i="2" s="1"/>
  <c r="I963" i="2"/>
  <c r="N963" i="2" s="1" a="1"/>
  <c r="N963" i="2" s="1"/>
  <c r="H963" i="2"/>
  <c r="G963" i="2"/>
  <c r="F963" i="2"/>
  <c r="P962" i="2"/>
  <c r="O962" i="2" a="1"/>
  <c r="O962" i="2" s="1"/>
  <c r="N962" i="2" a="1"/>
  <c r="N962" i="2" s="1"/>
  <c r="M962" i="2"/>
  <c r="L962" i="2"/>
  <c r="K962" i="2"/>
  <c r="J962" i="2"/>
  <c r="I962" i="2"/>
  <c r="H962" i="2"/>
  <c r="G962" i="2"/>
  <c r="F962" i="2"/>
  <c r="P961" i="2"/>
  <c r="O961" i="2" a="1"/>
  <c r="O961" i="2" s="1"/>
  <c r="N961" i="2"/>
  <c r="N961" i="2" a="1"/>
  <c r="L961" i="2"/>
  <c r="M961" i="2" s="1"/>
  <c r="K961" i="2"/>
  <c r="J961" i="2"/>
  <c r="I961" i="2"/>
  <c r="H961" i="2"/>
  <c r="G961" i="2"/>
  <c r="F961" i="2"/>
  <c r="P960" i="2"/>
  <c r="O960" i="2" a="1"/>
  <c r="O960" i="2" s="1"/>
  <c r="M960" i="2"/>
  <c r="L960" i="2"/>
  <c r="K960" i="2"/>
  <c r="J960" i="2"/>
  <c r="I960" i="2"/>
  <c r="N960" i="2" s="1" a="1"/>
  <c r="N960" i="2" s="1"/>
  <c r="H960" i="2"/>
  <c r="G960" i="2"/>
  <c r="F960" i="2"/>
  <c r="P959" i="2"/>
  <c r="N959" i="2" a="1"/>
  <c r="N959" i="2" s="1"/>
  <c r="M959" i="2"/>
  <c r="L959" i="2"/>
  <c r="K959" i="2"/>
  <c r="J959" i="2"/>
  <c r="O959" i="2" s="1" a="1"/>
  <c r="O959" i="2" s="1"/>
  <c r="I959" i="2"/>
  <c r="H959" i="2"/>
  <c r="G959" i="2"/>
  <c r="F959" i="2"/>
  <c r="P958" i="2"/>
  <c r="L958" i="2"/>
  <c r="M958" i="2" s="1"/>
  <c r="K958" i="2"/>
  <c r="J958" i="2"/>
  <c r="O958" i="2" s="1" a="1"/>
  <c r="O958" i="2" s="1"/>
  <c r="I958" i="2"/>
  <c r="N958" i="2" s="1" a="1"/>
  <c r="N958" i="2" s="1"/>
  <c r="H958" i="2"/>
  <c r="G958" i="2"/>
  <c r="F958" i="2"/>
  <c r="P957" i="2"/>
  <c r="O957" i="2" a="1"/>
  <c r="O957" i="2" s="1"/>
  <c r="L957" i="2"/>
  <c r="M957" i="2" s="1"/>
  <c r="K957" i="2"/>
  <c r="J957" i="2"/>
  <c r="I957" i="2"/>
  <c r="N957" i="2" s="1" a="1"/>
  <c r="N957" i="2" s="1"/>
  <c r="H957" i="2"/>
  <c r="G957" i="2"/>
  <c r="F957" i="2"/>
  <c r="P956" i="2"/>
  <c r="L956" i="2"/>
  <c r="M956" i="2" s="1"/>
  <c r="K956" i="2"/>
  <c r="J956" i="2"/>
  <c r="O956" i="2" s="1" a="1"/>
  <c r="O956" i="2" s="1"/>
  <c r="I956" i="2"/>
  <c r="N956" i="2" s="1" a="1"/>
  <c r="N956" i="2" s="1"/>
  <c r="H956" i="2"/>
  <c r="G956" i="2"/>
  <c r="F956" i="2"/>
  <c r="P955" i="2"/>
  <c r="L955" i="2"/>
  <c r="M955" i="2" s="1"/>
  <c r="K955" i="2"/>
  <c r="J955" i="2"/>
  <c r="O955" i="2" s="1" a="1"/>
  <c r="O955" i="2" s="1"/>
  <c r="I955" i="2"/>
  <c r="N955" i="2" s="1" a="1"/>
  <c r="N955" i="2" s="1"/>
  <c r="H955" i="2"/>
  <c r="G955" i="2"/>
  <c r="F955" i="2"/>
  <c r="P954" i="2"/>
  <c r="O954" i="2" a="1"/>
  <c r="O954" i="2" s="1"/>
  <c r="N954" i="2" a="1"/>
  <c r="N954" i="2" s="1"/>
  <c r="M954" i="2"/>
  <c r="L954" i="2"/>
  <c r="K954" i="2"/>
  <c r="J954" i="2"/>
  <c r="I954" i="2"/>
  <c r="H954" i="2"/>
  <c r="G954" i="2"/>
  <c r="F954" i="2"/>
  <c r="P953" i="2"/>
  <c r="O953" i="2" a="1"/>
  <c r="O953" i="2" s="1"/>
  <c r="N953" i="2"/>
  <c r="N953" i="2" a="1"/>
  <c r="L953" i="2"/>
  <c r="M953" i="2" s="1"/>
  <c r="K953" i="2"/>
  <c r="J953" i="2"/>
  <c r="I953" i="2"/>
  <c r="H953" i="2"/>
  <c r="G953" i="2"/>
  <c r="F953" i="2"/>
  <c r="P952" i="2"/>
  <c r="O952" i="2" a="1"/>
  <c r="O952" i="2" s="1"/>
  <c r="M952" i="2"/>
  <c r="L952" i="2"/>
  <c r="K952" i="2"/>
  <c r="J952" i="2"/>
  <c r="I952" i="2"/>
  <c r="N952" i="2" s="1" a="1"/>
  <c r="N952" i="2" s="1"/>
  <c r="H952" i="2"/>
  <c r="G952" i="2"/>
  <c r="F952" i="2"/>
  <c r="P951" i="2"/>
  <c r="N951" i="2" a="1"/>
  <c r="N951" i="2" s="1"/>
  <c r="M951" i="2"/>
  <c r="L951" i="2"/>
  <c r="K951" i="2"/>
  <c r="J951" i="2"/>
  <c r="O951" i="2" s="1" a="1"/>
  <c r="O951" i="2" s="1"/>
  <c r="I951" i="2"/>
  <c r="H951" i="2"/>
  <c r="G951" i="2"/>
  <c r="F951" i="2"/>
  <c r="P950" i="2"/>
  <c r="L950" i="2"/>
  <c r="M950" i="2" s="1"/>
  <c r="K950" i="2"/>
  <c r="J950" i="2"/>
  <c r="O950" i="2" s="1" a="1"/>
  <c r="O950" i="2" s="1"/>
  <c r="I950" i="2"/>
  <c r="N950" i="2" s="1" a="1"/>
  <c r="N950" i="2" s="1"/>
  <c r="H950" i="2"/>
  <c r="G950" i="2"/>
  <c r="F950" i="2"/>
  <c r="P949" i="2"/>
  <c r="O949" i="2" a="1"/>
  <c r="O949" i="2" s="1"/>
  <c r="N949" i="2"/>
  <c r="L949" i="2"/>
  <c r="M949" i="2" s="1"/>
  <c r="K949" i="2"/>
  <c r="J949" i="2"/>
  <c r="I949" i="2"/>
  <c r="N949" i="2" s="1" a="1"/>
  <c r="H949" i="2"/>
  <c r="G949" i="2"/>
  <c r="F949" i="2"/>
  <c r="P948" i="2"/>
  <c r="L948" i="2"/>
  <c r="M948" i="2" s="1"/>
  <c r="K948" i="2"/>
  <c r="J948" i="2"/>
  <c r="O948" i="2" s="1" a="1"/>
  <c r="O948" i="2" s="1"/>
  <c r="I948" i="2"/>
  <c r="N948" i="2" s="1" a="1"/>
  <c r="N948" i="2" s="1"/>
  <c r="H948" i="2"/>
  <c r="G948" i="2"/>
  <c r="F948" i="2"/>
  <c r="P947" i="2"/>
  <c r="L947" i="2"/>
  <c r="M947" i="2" s="1"/>
  <c r="K947" i="2"/>
  <c r="J947" i="2"/>
  <c r="O947" i="2" s="1" a="1"/>
  <c r="O947" i="2" s="1"/>
  <c r="I947" i="2"/>
  <c r="N947" i="2" s="1" a="1"/>
  <c r="N947" i="2" s="1"/>
  <c r="H947" i="2"/>
  <c r="G947" i="2"/>
  <c r="F947" i="2"/>
  <c r="P946" i="2"/>
  <c r="O946" i="2" a="1"/>
  <c r="O946" i="2" s="1"/>
  <c r="N946" i="2" a="1"/>
  <c r="N946" i="2" s="1"/>
  <c r="M946" i="2"/>
  <c r="L946" i="2"/>
  <c r="K946" i="2"/>
  <c r="J946" i="2"/>
  <c r="I946" i="2"/>
  <c r="H946" i="2"/>
  <c r="G946" i="2"/>
  <c r="F946" i="2"/>
  <c r="P945" i="2"/>
  <c r="O945" i="2" a="1"/>
  <c r="O945" i="2" s="1"/>
  <c r="L945" i="2"/>
  <c r="M945" i="2" s="1"/>
  <c r="K945" i="2"/>
  <c r="J945" i="2"/>
  <c r="I945" i="2"/>
  <c r="N945" i="2" s="1" a="1"/>
  <c r="N945" i="2" s="1"/>
  <c r="H945" i="2"/>
  <c r="G945" i="2"/>
  <c r="F945" i="2"/>
  <c r="P944" i="2"/>
  <c r="O944" i="2" a="1"/>
  <c r="O944" i="2" s="1"/>
  <c r="M944" i="2"/>
  <c r="L944" i="2"/>
  <c r="K944" i="2"/>
  <c r="J944" i="2"/>
  <c r="I944" i="2"/>
  <c r="N944" i="2" s="1" a="1"/>
  <c r="N944" i="2" s="1"/>
  <c r="H944" i="2"/>
  <c r="G944" i="2"/>
  <c r="F944" i="2"/>
  <c r="P943" i="2"/>
  <c r="N943" i="2" a="1"/>
  <c r="N943" i="2" s="1"/>
  <c r="M943" i="2"/>
  <c r="L943" i="2"/>
  <c r="K943" i="2"/>
  <c r="J943" i="2"/>
  <c r="O943" i="2" s="1" a="1"/>
  <c r="O943" i="2" s="1"/>
  <c r="I943" i="2"/>
  <c r="H943" i="2"/>
  <c r="G943" i="2"/>
  <c r="F943" i="2"/>
  <c r="P942" i="2"/>
  <c r="L942" i="2"/>
  <c r="M942" i="2" s="1"/>
  <c r="K942" i="2"/>
  <c r="J942" i="2"/>
  <c r="O942" i="2" s="1" a="1"/>
  <c r="O942" i="2" s="1"/>
  <c r="I942" i="2"/>
  <c r="N942" i="2" s="1" a="1"/>
  <c r="N942" i="2" s="1"/>
  <c r="H942" i="2"/>
  <c r="G942" i="2"/>
  <c r="F942" i="2"/>
  <c r="P941" i="2"/>
  <c r="O941" i="2" a="1"/>
  <c r="O941" i="2" s="1"/>
  <c r="L941" i="2"/>
  <c r="M941" i="2" s="1"/>
  <c r="K941" i="2"/>
  <c r="J941" i="2"/>
  <c r="I941" i="2"/>
  <c r="N941" i="2" s="1" a="1"/>
  <c r="N941" i="2" s="1"/>
  <c r="H941" i="2"/>
  <c r="G941" i="2"/>
  <c r="F941" i="2"/>
  <c r="P940" i="2"/>
  <c r="L940" i="2"/>
  <c r="M940" i="2" s="1"/>
  <c r="K940" i="2"/>
  <c r="J940" i="2"/>
  <c r="O940" i="2" s="1" a="1"/>
  <c r="O940" i="2" s="1"/>
  <c r="I940" i="2"/>
  <c r="N940" i="2" s="1" a="1"/>
  <c r="N940" i="2" s="1"/>
  <c r="H940" i="2"/>
  <c r="G940" i="2"/>
  <c r="F940" i="2"/>
  <c r="P939" i="2"/>
  <c r="O939" i="2"/>
  <c r="L939" i="2"/>
  <c r="M939" i="2" s="1"/>
  <c r="K939" i="2"/>
  <c r="J939" i="2"/>
  <c r="O939" i="2" s="1" a="1"/>
  <c r="I939" i="2"/>
  <c r="N939" i="2" s="1" a="1"/>
  <c r="N939" i="2" s="1"/>
  <c r="H939" i="2"/>
  <c r="G939" i="2"/>
  <c r="F939" i="2"/>
  <c r="P938" i="2"/>
  <c r="O938" i="2" a="1"/>
  <c r="O938" i="2" s="1"/>
  <c r="N938" i="2" a="1"/>
  <c r="N938" i="2" s="1"/>
  <c r="M938" i="2"/>
  <c r="L938" i="2"/>
  <c r="K938" i="2"/>
  <c r="J938" i="2"/>
  <c r="I938" i="2"/>
  <c r="H938" i="2"/>
  <c r="G938" i="2"/>
  <c r="F938" i="2"/>
  <c r="P937" i="2"/>
  <c r="O937" i="2" a="1"/>
  <c r="O937" i="2" s="1"/>
  <c r="L937" i="2"/>
  <c r="M937" i="2" s="1"/>
  <c r="K937" i="2"/>
  <c r="J937" i="2"/>
  <c r="I937" i="2"/>
  <c r="N937" i="2" s="1" a="1"/>
  <c r="N937" i="2" s="1"/>
  <c r="H937" i="2"/>
  <c r="G937" i="2"/>
  <c r="F937" i="2"/>
  <c r="P936" i="2"/>
  <c r="O936" i="2" a="1"/>
  <c r="O936" i="2" s="1"/>
  <c r="M936" i="2"/>
  <c r="L936" i="2"/>
  <c r="K936" i="2"/>
  <c r="J936" i="2"/>
  <c r="I936" i="2"/>
  <c r="N936" i="2" s="1" a="1"/>
  <c r="N936" i="2" s="1"/>
  <c r="H936" i="2"/>
  <c r="G936" i="2"/>
  <c r="F936" i="2"/>
  <c r="P935" i="2"/>
  <c r="N935" i="2" a="1"/>
  <c r="N935" i="2" s="1"/>
  <c r="M935" i="2"/>
  <c r="L935" i="2"/>
  <c r="K935" i="2"/>
  <c r="J935" i="2"/>
  <c r="O935" i="2" s="1" a="1"/>
  <c r="O935" i="2" s="1"/>
  <c r="I935" i="2"/>
  <c r="H935" i="2"/>
  <c r="G935" i="2"/>
  <c r="F935" i="2"/>
  <c r="P934" i="2"/>
  <c r="L934" i="2"/>
  <c r="M934" i="2" s="1"/>
  <c r="K934" i="2"/>
  <c r="J934" i="2"/>
  <c r="O934" i="2" s="1" a="1"/>
  <c r="O934" i="2" s="1"/>
  <c r="I934" i="2"/>
  <c r="N934" i="2" s="1" a="1"/>
  <c r="N934" i="2" s="1"/>
  <c r="H934" i="2"/>
  <c r="G934" i="2"/>
  <c r="F934" i="2"/>
  <c r="P933" i="2"/>
  <c r="O933" i="2" a="1"/>
  <c r="O933" i="2" s="1"/>
  <c r="N933" i="2"/>
  <c r="L933" i="2"/>
  <c r="M933" i="2" s="1"/>
  <c r="K933" i="2"/>
  <c r="J933" i="2"/>
  <c r="I933" i="2"/>
  <c r="N933" i="2" s="1" a="1"/>
  <c r="H933" i="2"/>
  <c r="G933" i="2"/>
  <c r="F933" i="2"/>
  <c r="P932" i="2"/>
  <c r="L932" i="2"/>
  <c r="M932" i="2" s="1"/>
  <c r="K932" i="2"/>
  <c r="J932" i="2"/>
  <c r="O932" i="2" s="1" a="1"/>
  <c r="O932" i="2" s="1"/>
  <c r="I932" i="2"/>
  <c r="N932" i="2" s="1" a="1"/>
  <c r="N932" i="2" s="1"/>
  <c r="H932" i="2"/>
  <c r="G932" i="2"/>
  <c r="F932" i="2"/>
  <c r="P931" i="2"/>
  <c r="O931" i="2"/>
  <c r="L931" i="2"/>
  <c r="M931" i="2" s="1"/>
  <c r="K931" i="2"/>
  <c r="J931" i="2"/>
  <c r="O931" i="2" s="1" a="1"/>
  <c r="I931" i="2"/>
  <c r="N931" i="2" s="1" a="1"/>
  <c r="N931" i="2" s="1"/>
  <c r="H931" i="2"/>
  <c r="G931" i="2"/>
  <c r="F931" i="2"/>
  <c r="P930" i="2"/>
  <c r="O930" i="2" a="1"/>
  <c r="O930" i="2" s="1"/>
  <c r="N930" i="2" a="1"/>
  <c r="N930" i="2" s="1"/>
  <c r="M930" i="2"/>
  <c r="L930" i="2"/>
  <c r="K930" i="2"/>
  <c r="J930" i="2"/>
  <c r="I930" i="2"/>
  <c r="H930" i="2"/>
  <c r="G930" i="2"/>
  <c r="F930" i="2"/>
  <c r="P929" i="2"/>
  <c r="O929" i="2" a="1"/>
  <c r="O929" i="2" s="1"/>
  <c r="L929" i="2"/>
  <c r="M929" i="2" s="1"/>
  <c r="K929" i="2"/>
  <c r="J929" i="2"/>
  <c r="I929" i="2"/>
  <c r="N929" i="2" s="1" a="1"/>
  <c r="N929" i="2" s="1"/>
  <c r="H929" i="2"/>
  <c r="G929" i="2"/>
  <c r="F929" i="2"/>
  <c r="P928" i="2"/>
  <c r="O928" i="2" a="1"/>
  <c r="O928" i="2" s="1"/>
  <c r="M928" i="2"/>
  <c r="L928" i="2"/>
  <c r="K928" i="2"/>
  <c r="J928" i="2"/>
  <c r="I928" i="2"/>
  <c r="N928" i="2" s="1" a="1"/>
  <c r="N928" i="2" s="1"/>
  <c r="H928" i="2"/>
  <c r="G928" i="2"/>
  <c r="F928" i="2"/>
  <c r="P927" i="2"/>
  <c r="N927" i="2" a="1"/>
  <c r="N927" i="2" s="1"/>
  <c r="M927" i="2"/>
  <c r="L927" i="2"/>
  <c r="K927" i="2"/>
  <c r="J927" i="2"/>
  <c r="O927" i="2" s="1" a="1"/>
  <c r="O927" i="2" s="1"/>
  <c r="I927" i="2"/>
  <c r="H927" i="2"/>
  <c r="G927" i="2"/>
  <c r="F927" i="2"/>
  <c r="P926" i="2"/>
  <c r="L926" i="2"/>
  <c r="M926" i="2" s="1"/>
  <c r="K926" i="2"/>
  <c r="J926" i="2"/>
  <c r="O926" i="2" s="1" a="1"/>
  <c r="O926" i="2" s="1"/>
  <c r="I926" i="2"/>
  <c r="N926" i="2" s="1" a="1"/>
  <c r="N926" i="2" s="1"/>
  <c r="H926" i="2"/>
  <c r="G926" i="2"/>
  <c r="F926" i="2"/>
  <c r="P925" i="2"/>
  <c r="O925" i="2" a="1"/>
  <c r="O925" i="2" s="1"/>
  <c r="L925" i="2"/>
  <c r="M925" i="2" s="1"/>
  <c r="K925" i="2"/>
  <c r="J925" i="2"/>
  <c r="I925" i="2"/>
  <c r="N925" i="2" s="1" a="1"/>
  <c r="N925" i="2" s="1"/>
  <c r="H925" i="2"/>
  <c r="G925" i="2"/>
  <c r="F925" i="2"/>
  <c r="P924" i="2"/>
  <c r="L924" i="2"/>
  <c r="M924" i="2" s="1"/>
  <c r="K924" i="2"/>
  <c r="J924" i="2"/>
  <c r="O924" i="2" s="1" a="1"/>
  <c r="O924" i="2" s="1"/>
  <c r="I924" i="2"/>
  <c r="N924" i="2" s="1" a="1"/>
  <c r="N924" i="2" s="1"/>
  <c r="H924" i="2"/>
  <c r="G924" i="2"/>
  <c r="F924" i="2"/>
  <c r="P923" i="2"/>
  <c r="L923" i="2"/>
  <c r="M923" i="2" s="1"/>
  <c r="K923" i="2"/>
  <c r="J923" i="2"/>
  <c r="O923" i="2" s="1" a="1"/>
  <c r="O923" i="2" s="1"/>
  <c r="I923" i="2"/>
  <c r="N923" i="2" s="1" a="1"/>
  <c r="N923" i="2" s="1"/>
  <c r="H923" i="2"/>
  <c r="G923" i="2"/>
  <c r="F923" i="2"/>
  <c r="P922" i="2"/>
  <c r="O922" i="2" a="1"/>
  <c r="O922" i="2" s="1"/>
  <c r="N922" i="2" a="1"/>
  <c r="N922" i="2" s="1"/>
  <c r="L922" i="2"/>
  <c r="M922" i="2" s="1"/>
  <c r="K922" i="2"/>
  <c r="J922" i="2"/>
  <c r="I922" i="2"/>
  <c r="H922" i="2"/>
  <c r="G922" i="2"/>
  <c r="F922" i="2"/>
  <c r="P921" i="2"/>
  <c r="O921" i="2" a="1"/>
  <c r="O921" i="2" s="1"/>
  <c r="L921" i="2"/>
  <c r="M921" i="2" s="1"/>
  <c r="K921" i="2"/>
  <c r="J921" i="2"/>
  <c r="I921" i="2"/>
  <c r="N921" i="2" s="1" a="1"/>
  <c r="N921" i="2" s="1"/>
  <c r="H921" i="2"/>
  <c r="G921" i="2"/>
  <c r="F921" i="2"/>
  <c r="P920" i="2"/>
  <c r="O920" i="2" a="1"/>
  <c r="O920" i="2" s="1"/>
  <c r="M920" i="2"/>
  <c r="L920" i="2"/>
  <c r="K920" i="2"/>
  <c r="J920" i="2"/>
  <c r="I920" i="2"/>
  <c r="N920" i="2" s="1" a="1"/>
  <c r="N920" i="2" s="1"/>
  <c r="H920" i="2"/>
  <c r="G920" i="2"/>
  <c r="F920" i="2"/>
  <c r="P919" i="2"/>
  <c r="N919" i="2" a="1"/>
  <c r="N919" i="2" s="1"/>
  <c r="M919" i="2"/>
  <c r="L919" i="2"/>
  <c r="K919" i="2"/>
  <c r="J919" i="2"/>
  <c r="O919" i="2" s="1" a="1"/>
  <c r="O919" i="2" s="1"/>
  <c r="I919" i="2"/>
  <c r="H919" i="2"/>
  <c r="G919" i="2"/>
  <c r="F919" i="2"/>
  <c r="P918" i="2"/>
  <c r="L918" i="2"/>
  <c r="M918" i="2" s="1"/>
  <c r="K918" i="2"/>
  <c r="J918" i="2"/>
  <c r="O918" i="2" s="1" a="1"/>
  <c r="O918" i="2" s="1"/>
  <c r="I918" i="2"/>
  <c r="N918" i="2" s="1" a="1"/>
  <c r="N918" i="2" s="1"/>
  <c r="H918" i="2"/>
  <c r="G918" i="2"/>
  <c r="F918" i="2"/>
  <c r="P917" i="2"/>
  <c r="O917" i="2" a="1"/>
  <c r="O917" i="2" s="1"/>
  <c r="L917" i="2"/>
  <c r="M917" i="2" s="1"/>
  <c r="K917" i="2"/>
  <c r="J917" i="2"/>
  <c r="I917" i="2"/>
  <c r="N917" i="2" s="1" a="1"/>
  <c r="N917" i="2" s="1"/>
  <c r="H917" i="2"/>
  <c r="G917" i="2"/>
  <c r="F917" i="2"/>
  <c r="P916" i="2"/>
  <c r="L916" i="2"/>
  <c r="M916" i="2" s="1"/>
  <c r="K916" i="2"/>
  <c r="J916" i="2"/>
  <c r="O916" i="2" s="1" a="1"/>
  <c r="O916" i="2" s="1"/>
  <c r="I916" i="2"/>
  <c r="N916" i="2" s="1" a="1"/>
  <c r="N916" i="2" s="1"/>
  <c r="H916" i="2"/>
  <c r="G916" i="2"/>
  <c r="F916" i="2"/>
  <c r="P915" i="2"/>
  <c r="O915" i="2"/>
  <c r="L915" i="2"/>
  <c r="M915" i="2" s="1"/>
  <c r="K915" i="2"/>
  <c r="J915" i="2"/>
  <c r="O915" i="2" s="1" a="1"/>
  <c r="I915" i="2"/>
  <c r="N915" i="2" s="1" a="1"/>
  <c r="N915" i="2" s="1"/>
  <c r="H915" i="2"/>
  <c r="G915" i="2"/>
  <c r="F915" i="2"/>
  <c r="P914" i="2"/>
  <c r="O914" i="2" a="1"/>
  <c r="O914" i="2" s="1"/>
  <c r="N914" i="2" a="1"/>
  <c r="N914" i="2" s="1"/>
  <c r="L914" i="2"/>
  <c r="M914" i="2" s="1"/>
  <c r="K914" i="2"/>
  <c r="J914" i="2"/>
  <c r="I914" i="2"/>
  <c r="H914" i="2"/>
  <c r="G914" i="2"/>
  <c r="F914" i="2"/>
  <c r="P913" i="2"/>
  <c r="O913" i="2" a="1"/>
  <c r="O913" i="2" s="1"/>
  <c r="L913" i="2"/>
  <c r="M913" i="2" s="1"/>
  <c r="K913" i="2"/>
  <c r="J913" i="2"/>
  <c r="I913" i="2"/>
  <c r="N913" i="2" s="1" a="1"/>
  <c r="N913" i="2" s="1"/>
  <c r="H913" i="2"/>
  <c r="G913" i="2"/>
  <c r="F913" i="2"/>
  <c r="P912" i="2"/>
  <c r="O912" i="2" a="1"/>
  <c r="O912" i="2" s="1"/>
  <c r="M912" i="2"/>
  <c r="L912" i="2"/>
  <c r="K912" i="2"/>
  <c r="J912" i="2"/>
  <c r="I912" i="2"/>
  <c r="N912" i="2" s="1" a="1"/>
  <c r="N912" i="2" s="1"/>
  <c r="H912" i="2"/>
  <c r="G912" i="2"/>
  <c r="F912" i="2"/>
  <c r="P911" i="2"/>
  <c r="N911" i="2" a="1"/>
  <c r="N911" i="2" s="1"/>
  <c r="M911" i="2"/>
  <c r="L911" i="2"/>
  <c r="K911" i="2"/>
  <c r="J911" i="2"/>
  <c r="O911" i="2" s="1" a="1"/>
  <c r="O911" i="2" s="1"/>
  <c r="I911" i="2"/>
  <c r="H911" i="2"/>
  <c r="G911" i="2"/>
  <c r="F911" i="2"/>
  <c r="P910" i="2"/>
  <c r="L910" i="2"/>
  <c r="M910" i="2" s="1"/>
  <c r="K910" i="2"/>
  <c r="J910" i="2"/>
  <c r="O910" i="2" s="1" a="1"/>
  <c r="O910" i="2" s="1"/>
  <c r="I910" i="2"/>
  <c r="N910" i="2" s="1" a="1"/>
  <c r="N910" i="2" s="1"/>
  <c r="H910" i="2"/>
  <c r="G910" i="2"/>
  <c r="F910" i="2"/>
  <c r="P909" i="2"/>
  <c r="O909" i="2" a="1"/>
  <c r="O909" i="2" s="1"/>
  <c r="N909" i="2"/>
  <c r="L909" i="2"/>
  <c r="M909" i="2" s="1"/>
  <c r="K909" i="2"/>
  <c r="J909" i="2"/>
  <c r="I909" i="2"/>
  <c r="N909" i="2" s="1" a="1"/>
  <c r="H909" i="2"/>
  <c r="G909" i="2"/>
  <c r="F909" i="2"/>
  <c r="P908" i="2"/>
  <c r="L908" i="2"/>
  <c r="M908" i="2" s="1"/>
  <c r="K908" i="2"/>
  <c r="J908" i="2"/>
  <c r="O908" i="2" s="1" a="1"/>
  <c r="O908" i="2" s="1"/>
  <c r="I908" i="2"/>
  <c r="N908" i="2" s="1" a="1"/>
  <c r="N908" i="2" s="1"/>
  <c r="H908" i="2"/>
  <c r="G908" i="2"/>
  <c r="F908" i="2"/>
  <c r="P907" i="2"/>
  <c r="O907" i="2"/>
  <c r="L907" i="2"/>
  <c r="M907" i="2" s="1"/>
  <c r="K907" i="2"/>
  <c r="J907" i="2"/>
  <c r="O907" i="2" s="1" a="1"/>
  <c r="I907" i="2"/>
  <c r="N907" i="2" s="1" a="1"/>
  <c r="N907" i="2" s="1"/>
  <c r="H907" i="2"/>
  <c r="G907" i="2"/>
  <c r="F907" i="2"/>
  <c r="P906" i="2"/>
  <c r="O906" i="2" a="1"/>
  <c r="O906" i="2" s="1"/>
  <c r="N906" i="2" a="1"/>
  <c r="N906" i="2" s="1"/>
  <c r="L906" i="2"/>
  <c r="M906" i="2" s="1"/>
  <c r="K906" i="2"/>
  <c r="J906" i="2"/>
  <c r="I906" i="2"/>
  <c r="H906" i="2"/>
  <c r="G906" i="2"/>
  <c r="F906" i="2"/>
  <c r="P905" i="2"/>
  <c r="O905" i="2" a="1"/>
  <c r="O905" i="2" s="1"/>
  <c r="L905" i="2"/>
  <c r="M905" i="2" s="1"/>
  <c r="K905" i="2"/>
  <c r="J905" i="2"/>
  <c r="I905" i="2"/>
  <c r="N905" i="2" s="1" a="1"/>
  <c r="N905" i="2" s="1"/>
  <c r="H905" i="2"/>
  <c r="G905" i="2"/>
  <c r="F905" i="2"/>
  <c r="P904" i="2"/>
  <c r="O904" i="2" a="1"/>
  <c r="O904" i="2" s="1"/>
  <c r="M904" i="2"/>
  <c r="L904" i="2"/>
  <c r="K904" i="2"/>
  <c r="J904" i="2"/>
  <c r="I904" i="2"/>
  <c r="N904" i="2" s="1" a="1"/>
  <c r="N904" i="2" s="1"/>
  <c r="H904" i="2"/>
  <c r="G904" i="2"/>
  <c r="F904" i="2"/>
  <c r="P903" i="2"/>
  <c r="N903" i="2" a="1"/>
  <c r="N903" i="2" s="1"/>
  <c r="M903" i="2"/>
  <c r="L903" i="2"/>
  <c r="K903" i="2"/>
  <c r="J903" i="2"/>
  <c r="O903" i="2" s="1" a="1"/>
  <c r="O903" i="2" s="1"/>
  <c r="I903" i="2"/>
  <c r="H903" i="2"/>
  <c r="G903" i="2"/>
  <c r="F903" i="2"/>
  <c r="P902" i="2"/>
  <c r="N902" i="2"/>
  <c r="L902" i="2"/>
  <c r="M902" i="2" s="1"/>
  <c r="K902" i="2"/>
  <c r="J902" i="2"/>
  <c r="O902" i="2" s="1" a="1"/>
  <c r="O902" i="2" s="1"/>
  <c r="I902" i="2"/>
  <c r="N902" i="2" s="1" a="1"/>
  <c r="H902" i="2"/>
  <c r="G902" i="2"/>
  <c r="F902" i="2"/>
  <c r="P901" i="2"/>
  <c r="O901" i="2" a="1"/>
  <c r="O901" i="2" s="1"/>
  <c r="L901" i="2"/>
  <c r="M901" i="2" s="1"/>
  <c r="K901" i="2"/>
  <c r="J901" i="2"/>
  <c r="I901" i="2"/>
  <c r="N901" i="2" s="1" a="1"/>
  <c r="N901" i="2" s="1"/>
  <c r="H901" i="2"/>
  <c r="G901" i="2"/>
  <c r="F901" i="2"/>
  <c r="P900" i="2"/>
  <c r="L900" i="2"/>
  <c r="M900" i="2" s="1"/>
  <c r="K900" i="2"/>
  <c r="J900" i="2"/>
  <c r="O900" i="2" s="1" a="1"/>
  <c r="O900" i="2" s="1"/>
  <c r="I900" i="2"/>
  <c r="N900" i="2" s="1" a="1"/>
  <c r="N900" i="2" s="1"/>
  <c r="H900" i="2"/>
  <c r="G900" i="2"/>
  <c r="F900" i="2"/>
  <c r="P899" i="2"/>
  <c r="L899" i="2"/>
  <c r="M899" i="2" s="1"/>
  <c r="K899" i="2"/>
  <c r="J899" i="2"/>
  <c r="O899" i="2" s="1" a="1"/>
  <c r="O899" i="2" s="1"/>
  <c r="I899" i="2"/>
  <c r="N899" i="2" s="1" a="1"/>
  <c r="N899" i="2" s="1"/>
  <c r="H899" i="2"/>
  <c r="G899" i="2"/>
  <c r="F899" i="2"/>
  <c r="P898" i="2"/>
  <c r="O898" i="2" a="1"/>
  <c r="O898" i="2" s="1"/>
  <c r="N898" i="2" a="1"/>
  <c r="N898" i="2" s="1"/>
  <c r="L898" i="2"/>
  <c r="M898" i="2" s="1"/>
  <c r="K898" i="2"/>
  <c r="J898" i="2"/>
  <c r="I898" i="2"/>
  <c r="H898" i="2"/>
  <c r="G898" i="2"/>
  <c r="F898" i="2"/>
  <c r="P897" i="2"/>
  <c r="O897" i="2" a="1"/>
  <c r="O897" i="2" s="1"/>
  <c r="L897" i="2"/>
  <c r="M897" i="2" s="1"/>
  <c r="K897" i="2"/>
  <c r="J897" i="2"/>
  <c r="I897" i="2"/>
  <c r="N897" i="2" s="1" a="1"/>
  <c r="N897" i="2" s="1"/>
  <c r="H897" i="2"/>
  <c r="G897" i="2"/>
  <c r="F897" i="2"/>
  <c r="P896" i="2"/>
  <c r="O896" i="2" a="1"/>
  <c r="O896" i="2" s="1"/>
  <c r="M896" i="2"/>
  <c r="L896" i="2"/>
  <c r="K896" i="2"/>
  <c r="J896" i="2"/>
  <c r="I896" i="2"/>
  <c r="N896" i="2" s="1" a="1"/>
  <c r="N896" i="2" s="1"/>
  <c r="H896" i="2"/>
  <c r="G896" i="2"/>
  <c r="F896" i="2"/>
  <c r="P895" i="2"/>
  <c r="N895" i="2" a="1"/>
  <c r="N895" i="2" s="1"/>
  <c r="M895" i="2"/>
  <c r="L895" i="2"/>
  <c r="K895" i="2"/>
  <c r="J895" i="2"/>
  <c r="O895" i="2" s="1" a="1"/>
  <c r="O895" i="2" s="1"/>
  <c r="I895" i="2"/>
  <c r="H895" i="2"/>
  <c r="G895" i="2"/>
  <c r="F895" i="2"/>
  <c r="P894" i="2"/>
  <c r="L894" i="2"/>
  <c r="M894" i="2" s="1"/>
  <c r="K894" i="2"/>
  <c r="J894" i="2"/>
  <c r="O894" i="2" s="1" a="1"/>
  <c r="O894" i="2" s="1"/>
  <c r="I894" i="2"/>
  <c r="N894" i="2" s="1" a="1"/>
  <c r="N894" i="2" s="1"/>
  <c r="H894" i="2"/>
  <c r="G894" i="2"/>
  <c r="F894" i="2"/>
  <c r="P893" i="2"/>
  <c r="O893" i="2" a="1"/>
  <c r="O893" i="2" s="1"/>
  <c r="N893" i="2"/>
  <c r="L893" i="2"/>
  <c r="M893" i="2" s="1"/>
  <c r="K893" i="2"/>
  <c r="J893" i="2"/>
  <c r="I893" i="2"/>
  <c r="N893" i="2" s="1" a="1"/>
  <c r="H893" i="2"/>
  <c r="G893" i="2"/>
  <c r="F893" i="2"/>
  <c r="P892" i="2"/>
  <c r="O892" i="2"/>
  <c r="L892" i="2"/>
  <c r="M892" i="2" s="1"/>
  <c r="K892" i="2"/>
  <c r="J892" i="2"/>
  <c r="O892" i="2" s="1" a="1"/>
  <c r="I892" i="2"/>
  <c r="N892" i="2" s="1" a="1"/>
  <c r="N892" i="2" s="1"/>
  <c r="H892" i="2"/>
  <c r="G892" i="2"/>
  <c r="F892" i="2"/>
  <c r="P891" i="2"/>
  <c r="O891" i="2"/>
  <c r="L891" i="2"/>
  <c r="M891" i="2" s="1"/>
  <c r="K891" i="2"/>
  <c r="J891" i="2"/>
  <c r="O891" i="2" s="1" a="1"/>
  <c r="I891" i="2"/>
  <c r="N891" i="2" s="1" a="1"/>
  <c r="N891" i="2" s="1"/>
  <c r="H891" i="2"/>
  <c r="G891" i="2"/>
  <c r="F891" i="2"/>
  <c r="P890" i="2"/>
  <c r="O890" i="2" a="1"/>
  <c r="O890" i="2" s="1"/>
  <c r="N890" i="2" a="1"/>
  <c r="N890" i="2" s="1"/>
  <c r="L890" i="2"/>
  <c r="M890" i="2" s="1"/>
  <c r="K890" i="2"/>
  <c r="J890" i="2"/>
  <c r="I890" i="2"/>
  <c r="H890" i="2"/>
  <c r="G890" i="2"/>
  <c r="F890" i="2"/>
  <c r="P889" i="2"/>
  <c r="O889" i="2" a="1"/>
  <c r="O889" i="2" s="1"/>
  <c r="L889" i="2"/>
  <c r="M889" i="2" s="1"/>
  <c r="K889" i="2"/>
  <c r="J889" i="2"/>
  <c r="I889" i="2"/>
  <c r="N889" i="2" s="1" a="1"/>
  <c r="N889" i="2" s="1"/>
  <c r="H889" i="2"/>
  <c r="G889" i="2"/>
  <c r="F889" i="2"/>
  <c r="P888" i="2"/>
  <c r="O888" i="2" a="1"/>
  <c r="O888" i="2" s="1"/>
  <c r="M888" i="2"/>
  <c r="L888" i="2"/>
  <c r="K888" i="2"/>
  <c r="J888" i="2"/>
  <c r="I888" i="2"/>
  <c r="N888" i="2" s="1" a="1"/>
  <c r="N888" i="2" s="1"/>
  <c r="H888" i="2"/>
  <c r="G888" i="2"/>
  <c r="F888" i="2"/>
  <c r="P887" i="2"/>
  <c r="N887" i="2" a="1"/>
  <c r="N887" i="2" s="1"/>
  <c r="M887" i="2"/>
  <c r="L887" i="2"/>
  <c r="K887" i="2"/>
  <c r="J887" i="2"/>
  <c r="O887" i="2" s="1" a="1"/>
  <c r="O887" i="2" s="1"/>
  <c r="I887" i="2"/>
  <c r="H887" i="2"/>
  <c r="G887" i="2"/>
  <c r="F887" i="2"/>
  <c r="P886" i="2"/>
  <c r="L886" i="2"/>
  <c r="M886" i="2" s="1"/>
  <c r="K886" i="2"/>
  <c r="J886" i="2"/>
  <c r="O886" i="2" s="1" a="1"/>
  <c r="O886" i="2" s="1"/>
  <c r="I886" i="2"/>
  <c r="N886" i="2" s="1" a="1"/>
  <c r="N886" i="2" s="1"/>
  <c r="H886" i="2"/>
  <c r="G886" i="2"/>
  <c r="F886" i="2"/>
  <c r="P885" i="2"/>
  <c r="O885" i="2" a="1"/>
  <c r="O885" i="2" s="1"/>
  <c r="L885" i="2"/>
  <c r="M885" i="2" s="1"/>
  <c r="K885" i="2"/>
  <c r="J885" i="2"/>
  <c r="I885" i="2"/>
  <c r="N885" i="2" s="1" a="1"/>
  <c r="N885" i="2" s="1"/>
  <c r="H885" i="2"/>
  <c r="G885" i="2"/>
  <c r="F885" i="2"/>
  <c r="P884" i="2"/>
  <c r="L884" i="2"/>
  <c r="M884" i="2" s="1"/>
  <c r="K884" i="2"/>
  <c r="J884" i="2"/>
  <c r="O884" i="2" s="1" a="1"/>
  <c r="O884" i="2" s="1"/>
  <c r="I884" i="2"/>
  <c r="N884" i="2" s="1" a="1"/>
  <c r="N884" i="2" s="1"/>
  <c r="H884" i="2"/>
  <c r="G884" i="2"/>
  <c r="F884" i="2"/>
  <c r="P883" i="2"/>
  <c r="O883" i="2"/>
  <c r="N883" i="2" a="1"/>
  <c r="N883" i="2" s="1"/>
  <c r="L883" i="2"/>
  <c r="M883" i="2" s="1"/>
  <c r="K883" i="2"/>
  <c r="J883" i="2"/>
  <c r="O883" i="2" s="1" a="1"/>
  <c r="I883" i="2"/>
  <c r="H883" i="2"/>
  <c r="G883" i="2"/>
  <c r="F883" i="2"/>
  <c r="P882" i="2"/>
  <c r="O882" i="2" a="1"/>
  <c r="O882" i="2" s="1"/>
  <c r="N882" i="2" a="1"/>
  <c r="N882" i="2" s="1"/>
  <c r="M882" i="2"/>
  <c r="L882" i="2"/>
  <c r="K882" i="2"/>
  <c r="J882" i="2"/>
  <c r="I882" i="2"/>
  <c r="H882" i="2"/>
  <c r="G882" i="2"/>
  <c r="F882" i="2"/>
  <c r="P881" i="2"/>
  <c r="L881" i="2"/>
  <c r="M881" i="2" s="1"/>
  <c r="K881" i="2"/>
  <c r="J881" i="2"/>
  <c r="O881" i="2" s="1" a="1"/>
  <c r="O881" i="2" s="1"/>
  <c r="I881" i="2"/>
  <c r="N881" i="2" s="1" a="1"/>
  <c r="N881" i="2" s="1"/>
  <c r="H881" i="2"/>
  <c r="G881" i="2"/>
  <c r="F881" i="2"/>
  <c r="P880" i="2"/>
  <c r="O880" i="2" a="1"/>
  <c r="O880" i="2" s="1"/>
  <c r="N880" i="2"/>
  <c r="M880" i="2"/>
  <c r="L880" i="2"/>
  <c r="K880" i="2"/>
  <c r="J880" i="2"/>
  <c r="I880" i="2"/>
  <c r="N880" i="2" s="1" a="1"/>
  <c r="H880" i="2"/>
  <c r="G880" i="2"/>
  <c r="F880" i="2"/>
  <c r="P879" i="2"/>
  <c r="N879" i="2" a="1"/>
  <c r="N879" i="2" s="1"/>
  <c r="M879" i="2"/>
  <c r="L879" i="2"/>
  <c r="K879" i="2"/>
  <c r="J879" i="2"/>
  <c r="O879" i="2" s="1" a="1"/>
  <c r="O879" i="2" s="1"/>
  <c r="I879" i="2"/>
  <c r="H879" i="2"/>
  <c r="G879" i="2"/>
  <c r="F879" i="2"/>
  <c r="P878" i="2"/>
  <c r="L878" i="2"/>
  <c r="M878" i="2" s="1"/>
  <c r="K878" i="2"/>
  <c r="J878" i="2"/>
  <c r="O878" i="2" s="1" a="1"/>
  <c r="O878" i="2" s="1"/>
  <c r="I878" i="2"/>
  <c r="N878" i="2" s="1" a="1"/>
  <c r="N878" i="2" s="1"/>
  <c r="H878" i="2"/>
  <c r="G878" i="2"/>
  <c r="F878" i="2"/>
  <c r="P877" i="2"/>
  <c r="O877" i="2"/>
  <c r="O877" i="2" a="1"/>
  <c r="N877" i="2" a="1"/>
  <c r="N877" i="2" s="1"/>
  <c r="L877" i="2"/>
  <c r="M877" i="2" s="1"/>
  <c r="K877" i="2"/>
  <c r="J877" i="2"/>
  <c r="I877" i="2"/>
  <c r="H877" i="2"/>
  <c r="G877" i="2"/>
  <c r="F877" i="2"/>
  <c r="P876" i="2"/>
  <c r="O876" i="2"/>
  <c r="L876" i="2"/>
  <c r="M876" i="2" s="1"/>
  <c r="K876" i="2"/>
  <c r="J876" i="2"/>
  <c r="O876" i="2" s="1" a="1"/>
  <c r="I876" i="2"/>
  <c r="N876" i="2" s="1" a="1"/>
  <c r="N876" i="2" s="1"/>
  <c r="H876" i="2"/>
  <c r="G876" i="2"/>
  <c r="F876" i="2"/>
  <c r="P875" i="2"/>
  <c r="O875" i="2"/>
  <c r="O875" i="2" a="1"/>
  <c r="N875" i="2" a="1"/>
  <c r="N875" i="2" s="1"/>
  <c r="L875" i="2"/>
  <c r="M875" i="2" s="1"/>
  <c r="K875" i="2"/>
  <c r="J875" i="2"/>
  <c r="I875" i="2"/>
  <c r="H875" i="2"/>
  <c r="G875" i="2"/>
  <c r="F875" i="2"/>
  <c r="P874" i="2"/>
  <c r="O874" i="2" a="1"/>
  <c r="O874" i="2" s="1"/>
  <c r="M874" i="2"/>
  <c r="L874" i="2"/>
  <c r="K874" i="2"/>
  <c r="J874" i="2"/>
  <c r="I874" i="2"/>
  <c r="N874" i="2" s="1" a="1"/>
  <c r="N874" i="2" s="1"/>
  <c r="H874" i="2"/>
  <c r="G874" i="2"/>
  <c r="F874" i="2"/>
  <c r="P873" i="2"/>
  <c r="O873" i="2" a="1"/>
  <c r="O873" i="2" s="1"/>
  <c r="N873" i="2"/>
  <c r="N873" i="2" a="1"/>
  <c r="L873" i="2"/>
  <c r="M873" i="2" s="1"/>
  <c r="K873" i="2"/>
  <c r="J873" i="2"/>
  <c r="I873" i="2"/>
  <c r="H873" i="2"/>
  <c r="G873" i="2"/>
  <c r="F873" i="2"/>
  <c r="P872" i="2"/>
  <c r="L872" i="2"/>
  <c r="M872" i="2" s="1"/>
  <c r="K872" i="2"/>
  <c r="J872" i="2"/>
  <c r="O872" i="2" s="1" a="1"/>
  <c r="O872" i="2" s="1"/>
  <c r="I872" i="2"/>
  <c r="N872" i="2" s="1" a="1"/>
  <c r="N872" i="2" s="1"/>
  <c r="H872" i="2"/>
  <c r="G872" i="2"/>
  <c r="F872" i="2"/>
  <c r="P871" i="2"/>
  <c r="O871" i="2"/>
  <c r="O871" i="2" a="1"/>
  <c r="M871" i="2"/>
  <c r="L871" i="2"/>
  <c r="K871" i="2"/>
  <c r="J871" i="2"/>
  <c r="I871" i="2"/>
  <c r="N871" i="2" s="1" a="1"/>
  <c r="N871" i="2" s="1"/>
  <c r="H871" i="2"/>
  <c r="G871" i="2"/>
  <c r="F871" i="2"/>
  <c r="P870" i="2"/>
  <c r="L870" i="2"/>
  <c r="M870" i="2" s="1"/>
  <c r="K870" i="2"/>
  <c r="J870" i="2"/>
  <c r="O870" i="2" s="1" a="1"/>
  <c r="O870" i="2" s="1"/>
  <c r="I870" i="2"/>
  <c r="N870" i="2" s="1" a="1"/>
  <c r="N870" i="2" s="1"/>
  <c r="H870" i="2"/>
  <c r="G870" i="2"/>
  <c r="F870" i="2"/>
  <c r="P869" i="2"/>
  <c r="O869" i="2"/>
  <c r="O869" i="2" a="1"/>
  <c r="N869" i="2" a="1"/>
  <c r="N869" i="2" s="1"/>
  <c r="L869" i="2"/>
  <c r="M869" i="2" s="1"/>
  <c r="K869" i="2"/>
  <c r="J869" i="2"/>
  <c r="I869" i="2"/>
  <c r="H869" i="2"/>
  <c r="G869" i="2"/>
  <c r="F869" i="2"/>
  <c r="P868" i="2"/>
  <c r="O868" i="2"/>
  <c r="O868" i="2" a="1"/>
  <c r="N868" i="2" a="1"/>
  <c r="N868" i="2" s="1"/>
  <c r="M868" i="2"/>
  <c r="L868" i="2"/>
  <c r="K868" i="2"/>
  <c r="J868" i="2"/>
  <c r="I868" i="2"/>
  <c r="H868" i="2"/>
  <c r="G868" i="2"/>
  <c r="F868" i="2"/>
  <c r="P867" i="2"/>
  <c r="M867" i="2"/>
  <c r="L867" i="2"/>
  <c r="K867" i="2"/>
  <c r="J867" i="2"/>
  <c r="O867" i="2" s="1" a="1"/>
  <c r="O867" i="2" s="1"/>
  <c r="I867" i="2"/>
  <c r="N867" i="2" s="1" a="1"/>
  <c r="N867" i="2" s="1"/>
  <c r="H867" i="2"/>
  <c r="G867" i="2"/>
  <c r="F867" i="2"/>
  <c r="P866" i="2"/>
  <c r="N866" i="2" a="1"/>
  <c r="N866" i="2" s="1"/>
  <c r="M866" i="2"/>
  <c r="L866" i="2"/>
  <c r="K866" i="2"/>
  <c r="J866" i="2"/>
  <c r="O866" i="2" s="1" a="1"/>
  <c r="O866" i="2" s="1"/>
  <c r="I866" i="2"/>
  <c r="H866" i="2"/>
  <c r="G866" i="2"/>
  <c r="F866" i="2"/>
  <c r="P865" i="2"/>
  <c r="N865" i="2"/>
  <c r="M865" i="2"/>
  <c r="L865" i="2"/>
  <c r="K865" i="2"/>
  <c r="J865" i="2"/>
  <c r="O865" i="2" s="1" a="1"/>
  <c r="O865" i="2" s="1"/>
  <c r="I865" i="2"/>
  <c r="N865" i="2" s="1" a="1"/>
  <c r="H865" i="2"/>
  <c r="G865" i="2"/>
  <c r="F865" i="2"/>
  <c r="P864" i="2"/>
  <c r="O864" i="2" a="1"/>
  <c r="O864" i="2" s="1"/>
  <c r="N864" i="2"/>
  <c r="N864" i="2" a="1"/>
  <c r="L864" i="2"/>
  <c r="M864" i="2" s="1"/>
  <c r="K864" i="2"/>
  <c r="J864" i="2"/>
  <c r="I864" i="2"/>
  <c r="H864" i="2"/>
  <c r="G864" i="2"/>
  <c r="F864" i="2"/>
  <c r="P863" i="2"/>
  <c r="M863" i="2"/>
  <c r="L863" i="2"/>
  <c r="K863" i="2"/>
  <c r="J863" i="2"/>
  <c r="O863" i="2" s="1" a="1"/>
  <c r="O863" i="2" s="1"/>
  <c r="I863" i="2"/>
  <c r="N863" i="2" s="1" a="1"/>
  <c r="N863" i="2" s="1"/>
  <c r="H863" i="2"/>
  <c r="G863" i="2"/>
  <c r="F863" i="2"/>
  <c r="P862" i="2"/>
  <c r="O862" i="2"/>
  <c r="N862" i="2" a="1"/>
  <c r="N862" i="2" s="1"/>
  <c r="M862" i="2"/>
  <c r="L862" i="2"/>
  <c r="K862" i="2"/>
  <c r="J862" i="2"/>
  <c r="O862" i="2" s="1" a="1"/>
  <c r="I862" i="2"/>
  <c r="H862" i="2"/>
  <c r="G862" i="2"/>
  <c r="F862" i="2"/>
  <c r="P861" i="2"/>
  <c r="N861" i="2" a="1"/>
  <c r="N861" i="2" s="1"/>
  <c r="L861" i="2"/>
  <c r="M861" i="2" s="1"/>
  <c r="K861" i="2"/>
  <c r="J861" i="2"/>
  <c r="O861" i="2" s="1" a="1"/>
  <c r="O861" i="2" s="1"/>
  <c r="I861" i="2"/>
  <c r="H861" i="2"/>
  <c r="G861" i="2"/>
  <c r="F861" i="2"/>
  <c r="P860" i="2"/>
  <c r="O860" i="2" a="1"/>
  <c r="O860" i="2" s="1"/>
  <c r="L860" i="2"/>
  <c r="M860" i="2" s="1"/>
  <c r="K860" i="2"/>
  <c r="J860" i="2"/>
  <c r="I860" i="2"/>
  <c r="N860" i="2" s="1" a="1"/>
  <c r="N860" i="2" s="1"/>
  <c r="H860" i="2"/>
  <c r="G860" i="2"/>
  <c r="F860" i="2"/>
  <c r="P859" i="2"/>
  <c r="O859" i="2" a="1"/>
  <c r="O859" i="2" s="1"/>
  <c r="M859" i="2"/>
  <c r="L859" i="2"/>
  <c r="K859" i="2"/>
  <c r="J859" i="2"/>
  <c r="I859" i="2"/>
  <c r="N859" i="2" s="1" a="1"/>
  <c r="N859" i="2" s="1"/>
  <c r="H859" i="2"/>
  <c r="G859" i="2"/>
  <c r="F859" i="2"/>
  <c r="P858" i="2"/>
  <c r="N858" i="2" a="1"/>
  <c r="N858" i="2" s="1"/>
  <c r="M858" i="2"/>
  <c r="L858" i="2"/>
  <c r="K858" i="2"/>
  <c r="J858" i="2"/>
  <c r="O858" i="2" s="1" a="1"/>
  <c r="O858" i="2" s="1"/>
  <c r="I858" i="2"/>
  <c r="H858" i="2"/>
  <c r="G858" i="2"/>
  <c r="F858" i="2"/>
  <c r="P857" i="2"/>
  <c r="M857" i="2"/>
  <c r="L857" i="2"/>
  <c r="K857" i="2"/>
  <c r="J857" i="2"/>
  <c r="O857" i="2" s="1" a="1"/>
  <c r="O857" i="2" s="1"/>
  <c r="I857" i="2"/>
  <c r="N857" i="2" s="1" a="1"/>
  <c r="N857" i="2" s="1"/>
  <c r="H857" i="2"/>
  <c r="G857" i="2"/>
  <c r="F857" i="2"/>
  <c r="P856" i="2"/>
  <c r="O856" i="2" a="1"/>
  <c r="O856" i="2" s="1"/>
  <c r="N856" i="2"/>
  <c r="N856" i="2" a="1"/>
  <c r="L856" i="2"/>
  <c r="M856" i="2" s="1"/>
  <c r="K856" i="2"/>
  <c r="J856" i="2"/>
  <c r="I856" i="2"/>
  <c r="H856" i="2"/>
  <c r="G856" i="2"/>
  <c r="F856" i="2"/>
  <c r="P855" i="2"/>
  <c r="O855" i="2"/>
  <c r="M855" i="2"/>
  <c r="L855" i="2"/>
  <c r="K855" i="2"/>
  <c r="J855" i="2"/>
  <c r="O855" i="2" s="1" a="1"/>
  <c r="I855" i="2"/>
  <c r="N855" i="2" s="1" a="1"/>
  <c r="N855" i="2" s="1"/>
  <c r="H855" i="2"/>
  <c r="G855" i="2"/>
  <c r="F855" i="2"/>
  <c r="P854" i="2"/>
  <c r="O854" i="2"/>
  <c r="L854" i="2"/>
  <c r="M854" i="2" s="1"/>
  <c r="K854" i="2"/>
  <c r="J854" i="2"/>
  <c r="O854" i="2" s="1" a="1"/>
  <c r="I854" i="2"/>
  <c r="N854" i="2" s="1" a="1"/>
  <c r="N854" i="2" s="1"/>
  <c r="H854" i="2"/>
  <c r="G854" i="2"/>
  <c r="F854" i="2"/>
  <c r="P853" i="2"/>
  <c r="N853" i="2" a="1"/>
  <c r="N853" i="2" s="1"/>
  <c r="L853" i="2"/>
  <c r="M853" i="2" s="1"/>
  <c r="K853" i="2"/>
  <c r="J853" i="2"/>
  <c r="O853" i="2" s="1" a="1"/>
  <c r="O853" i="2" s="1"/>
  <c r="I853" i="2"/>
  <c r="H853" i="2"/>
  <c r="G853" i="2"/>
  <c r="F853" i="2"/>
  <c r="P852" i="2"/>
  <c r="O852" i="2" a="1"/>
  <c r="O852" i="2" s="1"/>
  <c r="L852" i="2"/>
  <c r="M852" i="2" s="1"/>
  <c r="K852" i="2"/>
  <c r="J852" i="2"/>
  <c r="I852" i="2"/>
  <c r="N852" i="2" s="1" a="1"/>
  <c r="N852" i="2" s="1"/>
  <c r="H852" i="2"/>
  <c r="G852" i="2"/>
  <c r="F852" i="2"/>
  <c r="P851" i="2"/>
  <c r="O851" i="2" a="1"/>
  <c r="O851" i="2" s="1"/>
  <c r="M851" i="2"/>
  <c r="L851" i="2"/>
  <c r="K851" i="2"/>
  <c r="J851" i="2"/>
  <c r="I851" i="2"/>
  <c r="N851" i="2" s="1" a="1"/>
  <c r="N851" i="2" s="1"/>
  <c r="H851" i="2"/>
  <c r="G851" i="2"/>
  <c r="F851" i="2"/>
  <c r="P850" i="2"/>
  <c r="N850" i="2" a="1"/>
  <c r="N850" i="2" s="1"/>
  <c r="M850" i="2"/>
  <c r="L850" i="2"/>
  <c r="K850" i="2"/>
  <c r="J850" i="2"/>
  <c r="O850" i="2" s="1" a="1"/>
  <c r="O850" i="2" s="1"/>
  <c r="I850" i="2"/>
  <c r="H850" i="2"/>
  <c r="G850" i="2"/>
  <c r="F850" i="2"/>
  <c r="P849" i="2"/>
  <c r="N849" i="2"/>
  <c r="M849" i="2"/>
  <c r="L849" i="2"/>
  <c r="K849" i="2"/>
  <c r="J849" i="2"/>
  <c r="O849" i="2" s="1" a="1"/>
  <c r="O849" i="2" s="1"/>
  <c r="I849" i="2"/>
  <c r="N849" i="2" s="1" a="1"/>
  <c r="H849" i="2"/>
  <c r="G849" i="2"/>
  <c r="F849" i="2"/>
  <c r="P848" i="2"/>
  <c r="O848" i="2" a="1"/>
  <c r="O848" i="2" s="1"/>
  <c r="N848" i="2"/>
  <c r="N848" i="2" a="1"/>
  <c r="L848" i="2"/>
  <c r="M848" i="2" s="1"/>
  <c r="K848" i="2"/>
  <c r="J848" i="2"/>
  <c r="I848" i="2"/>
  <c r="H848" i="2"/>
  <c r="G848" i="2"/>
  <c r="F848" i="2"/>
  <c r="P847" i="2"/>
  <c r="L847" i="2"/>
  <c r="M847" i="2" s="1"/>
  <c r="K847" i="2"/>
  <c r="J847" i="2"/>
  <c r="O847" i="2" s="1" a="1"/>
  <c r="O847" i="2" s="1"/>
  <c r="I847" i="2"/>
  <c r="N847" i="2" s="1" a="1"/>
  <c r="N847" i="2" s="1"/>
  <c r="H847" i="2"/>
  <c r="G847" i="2"/>
  <c r="F847" i="2"/>
  <c r="P846" i="2"/>
  <c r="L846" i="2"/>
  <c r="M846" i="2" s="1"/>
  <c r="K846" i="2"/>
  <c r="J846" i="2"/>
  <c r="O846" i="2" s="1" a="1"/>
  <c r="O846" i="2" s="1"/>
  <c r="I846" i="2"/>
  <c r="N846" i="2" s="1" a="1"/>
  <c r="N846" i="2" s="1"/>
  <c r="H846" i="2"/>
  <c r="G846" i="2"/>
  <c r="F846" i="2"/>
  <c r="P845" i="2"/>
  <c r="N845" i="2"/>
  <c r="N845" i="2" a="1"/>
  <c r="L845" i="2"/>
  <c r="M845" i="2" s="1"/>
  <c r="K845" i="2"/>
  <c r="J845" i="2"/>
  <c r="O845" i="2" s="1" a="1"/>
  <c r="O845" i="2" s="1"/>
  <c r="I845" i="2"/>
  <c r="H845" i="2"/>
  <c r="G845" i="2"/>
  <c r="F845" i="2"/>
  <c r="P844" i="2"/>
  <c r="O844" i="2" a="1"/>
  <c r="O844" i="2" s="1"/>
  <c r="L844" i="2"/>
  <c r="M844" i="2" s="1"/>
  <c r="K844" i="2"/>
  <c r="J844" i="2"/>
  <c r="I844" i="2"/>
  <c r="N844" i="2" s="1" a="1"/>
  <c r="N844" i="2" s="1"/>
  <c r="H844" i="2"/>
  <c r="G844" i="2"/>
  <c r="F844" i="2"/>
  <c r="P843" i="2"/>
  <c r="O843" i="2"/>
  <c r="O843" i="2" a="1"/>
  <c r="M843" i="2"/>
  <c r="L843" i="2"/>
  <c r="K843" i="2"/>
  <c r="J843" i="2"/>
  <c r="I843" i="2"/>
  <c r="N843" i="2" s="1" a="1"/>
  <c r="N843" i="2" s="1"/>
  <c r="H843" i="2"/>
  <c r="G843" i="2"/>
  <c r="F843" i="2"/>
  <c r="P842" i="2"/>
  <c r="N842" i="2" a="1"/>
  <c r="N842" i="2" s="1"/>
  <c r="M842" i="2"/>
  <c r="L842" i="2"/>
  <c r="K842" i="2"/>
  <c r="J842" i="2"/>
  <c r="O842" i="2" s="1" a="1"/>
  <c r="O842" i="2" s="1"/>
  <c r="I842" i="2"/>
  <c r="H842" i="2"/>
  <c r="G842" i="2"/>
  <c r="F842" i="2"/>
  <c r="P841" i="2"/>
  <c r="N841" i="2"/>
  <c r="M841" i="2"/>
  <c r="L841" i="2"/>
  <c r="K841" i="2"/>
  <c r="J841" i="2"/>
  <c r="O841" i="2" s="1" a="1"/>
  <c r="O841" i="2" s="1"/>
  <c r="I841" i="2"/>
  <c r="N841" i="2" s="1" a="1"/>
  <c r="H841" i="2"/>
  <c r="G841" i="2"/>
  <c r="F841" i="2"/>
  <c r="P840" i="2"/>
  <c r="O840" i="2" a="1"/>
  <c r="O840" i="2" s="1"/>
  <c r="N840" i="2"/>
  <c r="N840" i="2" a="1"/>
  <c r="L840" i="2"/>
  <c r="M840" i="2" s="1"/>
  <c r="K840" i="2"/>
  <c r="J840" i="2"/>
  <c r="I840" i="2"/>
  <c r="H840" i="2"/>
  <c r="G840" i="2"/>
  <c r="F840" i="2"/>
  <c r="P839" i="2"/>
  <c r="L839" i="2"/>
  <c r="M839" i="2" s="1"/>
  <c r="K839" i="2"/>
  <c r="J839" i="2"/>
  <c r="O839" i="2" s="1" a="1"/>
  <c r="O839" i="2" s="1"/>
  <c r="I839" i="2"/>
  <c r="N839" i="2" s="1" a="1"/>
  <c r="N839" i="2" s="1"/>
  <c r="H839" i="2"/>
  <c r="G839" i="2"/>
  <c r="F839" i="2"/>
  <c r="P838" i="2"/>
  <c r="N838" i="2" a="1"/>
  <c r="N838" i="2" s="1"/>
  <c r="L838" i="2"/>
  <c r="M838" i="2" s="1"/>
  <c r="K838" i="2"/>
  <c r="J838" i="2"/>
  <c r="O838" i="2" s="1" a="1"/>
  <c r="O838" i="2" s="1"/>
  <c r="I838" i="2"/>
  <c r="H838" i="2"/>
  <c r="G838" i="2"/>
  <c r="F838" i="2"/>
  <c r="P837" i="2"/>
  <c r="N837" i="2" a="1"/>
  <c r="N837" i="2" s="1"/>
  <c r="L837" i="2"/>
  <c r="M837" i="2" s="1"/>
  <c r="K837" i="2"/>
  <c r="J837" i="2"/>
  <c r="O837" i="2" s="1" a="1"/>
  <c r="O837" i="2" s="1"/>
  <c r="I837" i="2"/>
  <c r="H837" i="2"/>
  <c r="G837" i="2"/>
  <c r="F837" i="2"/>
  <c r="P836" i="2"/>
  <c r="O836" i="2" a="1"/>
  <c r="O836" i="2" s="1"/>
  <c r="L836" i="2"/>
  <c r="M836" i="2" s="1"/>
  <c r="K836" i="2"/>
  <c r="J836" i="2"/>
  <c r="I836" i="2"/>
  <c r="N836" i="2" s="1" a="1"/>
  <c r="N836" i="2" s="1"/>
  <c r="H836" i="2"/>
  <c r="G836" i="2"/>
  <c r="F836" i="2"/>
  <c r="P835" i="2"/>
  <c r="O835" i="2"/>
  <c r="O835" i="2" a="1"/>
  <c r="M835" i="2"/>
  <c r="L835" i="2"/>
  <c r="K835" i="2"/>
  <c r="J835" i="2"/>
  <c r="I835" i="2"/>
  <c r="N835" i="2" s="1" a="1"/>
  <c r="N835" i="2" s="1"/>
  <c r="H835" i="2"/>
  <c r="G835" i="2"/>
  <c r="F835" i="2"/>
  <c r="P834" i="2"/>
  <c r="N834" i="2" a="1"/>
  <c r="N834" i="2" s="1"/>
  <c r="M834" i="2"/>
  <c r="L834" i="2"/>
  <c r="K834" i="2"/>
  <c r="J834" i="2"/>
  <c r="O834" i="2" s="1" a="1"/>
  <c r="O834" i="2" s="1"/>
  <c r="I834" i="2"/>
  <c r="H834" i="2"/>
  <c r="G834" i="2"/>
  <c r="F834" i="2"/>
  <c r="P833" i="2"/>
  <c r="N833" i="2"/>
  <c r="M833" i="2"/>
  <c r="L833" i="2"/>
  <c r="K833" i="2"/>
  <c r="J833" i="2"/>
  <c r="O833" i="2" s="1" a="1"/>
  <c r="O833" i="2" s="1"/>
  <c r="I833" i="2"/>
  <c r="N833" i="2" s="1" a="1"/>
  <c r="H833" i="2"/>
  <c r="G833" i="2"/>
  <c r="F833" i="2"/>
  <c r="P832" i="2"/>
  <c r="O832" i="2" a="1"/>
  <c r="O832" i="2" s="1"/>
  <c r="N832" i="2"/>
  <c r="N832" i="2" a="1"/>
  <c r="L832" i="2"/>
  <c r="M832" i="2" s="1"/>
  <c r="K832" i="2"/>
  <c r="J832" i="2"/>
  <c r="I832" i="2"/>
  <c r="H832" i="2"/>
  <c r="G832" i="2"/>
  <c r="F832" i="2"/>
  <c r="P831" i="2"/>
  <c r="M831" i="2"/>
  <c r="L831" i="2"/>
  <c r="K831" i="2"/>
  <c r="J831" i="2"/>
  <c r="O831" i="2" s="1" a="1"/>
  <c r="O831" i="2" s="1"/>
  <c r="I831" i="2"/>
  <c r="N831" i="2" s="1" a="1"/>
  <c r="N831" i="2" s="1"/>
  <c r="H831" i="2"/>
  <c r="G831" i="2"/>
  <c r="F831" i="2"/>
  <c r="P830" i="2"/>
  <c r="O830" i="2"/>
  <c r="L830" i="2"/>
  <c r="M830" i="2" s="1"/>
  <c r="K830" i="2"/>
  <c r="J830" i="2"/>
  <c r="O830" i="2" s="1" a="1"/>
  <c r="I830" i="2"/>
  <c r="N830" i="2" s="1" a="1"/>
  <c r="N830" i="2" s="1"/>
  <c r="H830" i="2"/>
  <c r="G830" i="2"/>
  <c r="F830" i="2"/>
  <c r="P829" i="2"/>
  <c r="N829" i="2" a="1"/>
  <c r="N829" i="2" s="1"/>
  <c r="L829" i="2"/>
  <c r="M829" i="2" s="1"/>
  <c r="K829" i="2"/>
  <c r="J829" i="2"/>
  <c r="O829" i="2" s="1" a="1"/>
  <c r="O829" i="2" s="1"/>
  <c r="I829" i="2"/>
  <c r="H829" i="2"/>
  <c r="G829" i="2"/>
  <c r="F829" i="2"/>
  <c r="P828" i="2"/>
  <c r="O828" i="2" a="1"/>
  <c r="O828" i="2" s="1"/>
  <c r="L828" i="2"/>
  <c r="M828" i="2" s="1"/>
  <c r="K828" i="2"/>
  <c r="J828" i="2"/>
  <c r="I828" i="2"/>
  <c r="N828" i="2" s="1" a="1"/>
  <c r="N828" i="2" s="1"/>
  <c r="H828" i="2"/>
  <c r="G828" i="2"/>
  <c r="F828" i="2"/>
  <c r="P827" i="2"/>
  <c r="O827" i="2"/>
  <c r="O827" i="2" a="1"/>
  <c r="M827" i="2"/>
  <c r="L827" i="2"/>
  <c r="K827" i="2"/>
  <c r="J827" i="2"/>
  <c r="I827" i="2"/>
  <c r="N827" i="2" s="1" a="1"/>
  <c r="N827" i="2" s="1"/>
  <c r="H827" i="2"/>
  <c r="G827" i="2"/>
  <c r="F827" i="2"/>
  <c r="P826" i="2"/>
  <c r="N826" i="2" a="1"/>
  <c r="N826" i="2" s="1"/>
  <c r="M826" i="2"/>
  <c r="L826" i="2"/>
  <c r="K826" i="2"/>
  <c r="J826" i="2"/>
  <c r="O826" i="2" s="1" a="1"/>
  <c r="O826" i="2" s="1"/>
  <c r="I826" i="2"/>
  <c r="H826" i="2"/>
  <c r="G826" i="2"/>
  <c r="F826" i="2"/>
  <c r="P825" i="2"/>
  <c r="O825" i="2" a="1"/>
  <c r="O825" i="2" s="1"/>
  <c r="N825" i="2"/>
  <c r="M825" i="2"/>
  <c r="L825" i="2"/>
  <c r="K825" i="2"/>
  <c r="J825" i="2"/>
  <c r="I825" i="2"/>
  <c r="N825" i="2" s="1" a="1"/>
  <c r="H825" i="2"/>
  <c r="G825" i="2"/>
  <c r="F825" i="2"/>
  <c r="P824" i="2"/>
  <c r="O824" i="2" a="1"/>
  <c r="O824" i="2" s="1"/>
  <c r="N824" i="2"/>
  <c r="N824" i="2" a="1"/>
  <c r="M824" i="2"/>
  <c r="L824" i="2"/>
  <c r="K824" i="2"/>
  <c r="J824" i="2"/>
  <c r="I824" i="2"/>
  <c r="H824" i="2"/>
  <c r="G824" i="2"/>
  <c r="F824" i="2"/>
  <c r="P823" i="2"/>
  <c r="O823" i="2"/>
  <c r="L823" i="2"/>
  <c r="M823" i="2" s="1"/>
  <c r="K823" i="2"/>
  <c r="J823" i="2"/>
  <c r="O823" i="2" s="1" a="1"/>
  <c r="I823" i="2"/>
  <c r="N823" i="2" s="1" a="1"/>
  <c r="N823" i="2" s="1"/>
  <c r="H823" i="2"/>
  <c r="G823" i="2"/>
  <c r="F823" i="2"/>
  <c r="P822" i="2"/>
  <c r="O822" i="2"/>
  <c r="L822" i="2"/>
  <c r="M822" i="2" s="1"/>
  <c r="K822" i="2"/>
  <c r="J822" i="2"/>
  <c r="O822" i="2" s="1" a="1"/>
  <c r="I822" i="2"/>
  <c r="N822" i="2" s="1" a="1"/>
  <c r="N822" i="2" s="1"/>
  <c r="H822" i="2"/>
  <c r="G822" i="2"/>
  <c r="F822" i="2"/>
  <c r="P821" i="2"/>
  <c r="N821" i="2" a="1"/>
  <c r="N821" i="2" s="1"/>
  <c r="L821" i="2"/>
  <c r="M821" i="2" s="1"/>
  <c r="K821" i="2"/>
  <c r="J821" i="2"/>
  <c r="O821" i="2" s="1" a="1"/>
  <c r="O821" i="2" s="1"/>
  <c r="I821" i="2"/>
  <c r="H821" i="2"/>
  <c r="G821" i="2"/>
  <c r="F821" i="2"/>
  <c r="P820" i="2"/>
  <c r="O820" i="2"/>
  <c r="O820" i="2" a="1"/>
  <c r="L820" i="2"/>
  <c r="M820" i="2" s="1"/>
  <c r="K820" i="2"/>
  <c r="J820" i="2"/>
  <c r="I820" i="2"/>
  <c r="N820" i="2" s="1" a="1"/>
  <c r="N820" i="2" s="1"/>
  <c r="H820" i="2"/>
  <c r="G820" i="2"/>
  <c r="F820" i="2"/>
  <c r="P819" i="2"/>
  <c r="O819" i="2"/>
  <c r="O819" i="2" a="1"/>
  <c r="N819" i="2" a="1"/>
  <c r="N819" i="2" s="1"/>
  <c r="M819" i="2"/>
  <c r="L819" i="2"/>
  <c r="K819" i="2"/>
  <c r="J819" i="2"/>
  <c r="I819" i="2"/>
  <c r="H819" i="2"/>
  <c r="G819" i="2"/>
  <c r="F819" i="2"/>
  <c r="P818" i="2"/>
  <c r="N818" i="2" a="1"/>
  <c r="N818" i="2" s="1"/>
  <c r="M818" i="2"/>
  <c r="L818" i="2"/>
  <c r="K818" i="2"/>
  <c r="J818" i="2"/>
  <c r="O818" i="2" s="1" a="1"/>
  <c r="O818" i="2" s="1"/>
  <c r="I818" i="2"/>
  <c r="H818" i="2"/>
  <c r="G818" i="2"/>
  <c r="F818" i="2"/>
  <c r="P817" i="2"/>
  <c r="O817" i="2" a="1"/>
  <c r="O817" i="2" s="1"/>
  <c r="N817" i="2"/>
  <c r="M817" i="2"/>
  <c r="L817" i="2"/>
  <c r="K817" i="2"/>
  <c r="J817" i="2"/>
  <c r="I817" i="2"/>
  <c r="N817" i="2" s="1" a="1"/>
  <c r="H817" i="2"/>
  <c r="G817" i="2"/>
  <c r="F817" i="2"/>
  <c r="P816" i="2"/>
  <c r="O816" i="2" a="1"/>
  <c r="O816" i="2" s="1"/>
  <c r="N816" i="2"/>
  <c r="N816" i="2" a="1"/>
  <c r="L816" i="2"/>
  <c r="M816" i="2" s="1"/>
  <c r="K816" i="2"/>
  <c r="J816" i="2"/>
  <c r="I816" i="2"/>
  <c r="H816" i="2"/>
  <c r="G816" i="2"/>
  <c r="F816" i="2"/>
  <c r="P815" i="2"/>
  <c r="M815" i="2"/>
  <c r="L815" i="2"/>
  <c r="K815" i="2"/>
  <c r="J815" i="2"/>
  <c r="O815" i="2" s="1" a="1"/>
  <c r="O815" i="2" s="1"/>
  <c r="I815" i="2"/>
  <c r="N815" i="2" s="1" a="1"/>
  <c r="N815" i="2" s="1"/>
  <c r="H815" i="2"/>
  <c r="G815" i="2"/>
  <c r="F815" i="2"/>
  <c r="P814" i="2"/>
  <c r="N814" i="2" a="1"/>
  <c r="N814" i="2" s="1"/>
  <c r="L814" i="2"/>
  <c r="M814" i="2" s="1"/>
  <c r="K814" i="2"/>
  <c r="J814" i="2"/>
  <c r="O814" i="2" s="1" a="1"/>
  <c r="O814" i="2" s="1"/>
  <c r="I814" i="2"/>
  <c r="H814" i="2"/>
  <c r="G814" i="2"/>
  <c r="F814" i="2"/>
  <c r="P813" i="2"/>
  <c r="N813" i="2"/>
  <c r="N813" i="2" a="1"/>
  <c r="L813" i="2"/>
  <c r="M813" i="2" s="1"/>
  <c r="K813" i="2"/>
  <c r="J813" i="2"/>
  <c r="O813" i="2" s="1" a="1"/>
  <c r="O813" i="2" s="1"/>
  <c r="I813" i="2"/>
  <c r="H813" i="2"/>
  <c r="G813" i="2"/>
  <c r="F813" i="2"/>
  <c r="P812" i="2"/>
  <c r="O812" i="2" a="1"/>
  <c r="O812" i="2" s="1"/>
  <c r="L812" i="2"/>
  <c r="M812" i="2" s="1"/>
  <c r="K812" i="2"/>
  <c r="J812" i="2"/>
  <c r="I812" i="2"/>
  <c r="N812" i="2" s="1" a="1"/>
  <c r="N812" i="2" s="1"/>
  <c r="H812" i="2"/>
  <c r="G812" i="2"/>
  <c r="F812" i="2"/>
  <c r="P811" i="2"/>
  <c r="O811" i="2"/>
  <c r="O811" i="2" a="1"/>
  <c r="N811" i="2" a="1"/>
  <c r="N811" i="2" s="1"/>
  <c r="M811" i="2"/>
  <c r="L811" i="2"/>
  <c r="K811" i="2"/>
  <c r="J811" i="2"/>
  <c r="I811" i="2"/>
  <c r="H811" i="2"/>
  <c r="G811" i="2"/>
  <c r="F811" i="2"/>
  <c r="P810" i="2"/>
  <c r="N810" i="2" a="1"/>
  <c r="N810" i="2" s="1"/>
  <c r="M810" i="2"/>
  <c r="L810" i="2"/>
  <c r="K810" i="2"/>
  <c r="J810" i="2"/>
  <c r="O810" i="2" s="1" a="1"/>
  <c r="O810" i="2" s="1"/>
  <c r="I810" i="2"/>
  <c r="H810" i="2"/>
  <c r="G810" i="2"/>
  <c r="F810" i="2"/>
  <c r="P809" i="2"/>
  <c r="N809" i="2"/>
  <c r="M809" i="2"/>
  <c r="L809" i="2"/>
  <c r="K809" i="2"/>
  <c r="J809" i="2"/>
  <c r="O809" i="2" s="1" a="1"/>
  <c r="O809" i="2" s="1"/>
  <c r="I809" i="2"/>
  <c r="N809" i="2" s="1" a="1"/>
  <c r="H809" i="2"/>
  <c r="G809" i="2"/>
  <c r="F809" i="2"/>
  <c r="P808" i="2"/>
  <c r="O808" i="2" a="1"/>
  <c r="O808" i="2" s="1"/>
  <c r="N808" i="2"/>
  <c r="N808" i="2" a="1"/>
  <c r="M808" i="2"/>
  <c r="L808" i="2"/>
  <c r="K808" i="2"/>
  <c r="J808" i="2"/>
  <c r="I808" i="2"/>
  <c r="H808" i="2"/>
  <c r="G808" i="2"/>
  <c r="F808" i="2"/>
  <c r="P807" i="2"/>
  <c r="L807" i="2"/>
  <c r="M807" i="2" s="1"/>
  <c r="K807" i="2"/>
  <c r="J807" i="2"/>
  <c r="O807" i="2" s="1" a="1"/>
  <c r="O807" i="2" s="1"/>
  <c r="I807" i="2"/>
  <c r="N807" i="2" s="1" a="1"/>
  <c r="N807" i="2" s="1"/>
  <c r="H807" i="2"/>
  <c r="G807" i="2"/>
  <c r="F807" i="2"/>
  <c r="P806" i="2"/>
  <c r="O806" i="2"/>
  <c r="N806" i="2"/>
  <c r="N806" i="2" a="1"/>
  <c r="L806" i="2"/>
  <c r="M806" i="2" s="1"/>
  <c r="K806" i="2"/>
  <c r="J806" i="2"/>
  <c r="O806" i="2" s="1" a="1"/>
  <c r="I806" i="2"/>
  <c r="H806" i="2"/>
  <c r="G806" i="2"/>
  <c r="F806" i="2"/>
  <c r="P805" i="2"/>
  <c r="N805" i="2" a="1"/>
  <c r="N805" i="2" s="1"/>
  <c r="L805" i="2"/>
  <c r="M805" i="2" s="1"/>
  <c r="K805" i="2"/>
  <c r="J805" i="2"/>
  <c r="O805" i="2" s="1" a="1"/>
  <c r="O805" i="2" s="1"/>
  <c r="I805" i="2"/>
  <c r="H805" i="2"/>
  <c r="G805" i="2"/>
  <c r="F805" i="2"/>
  <c r="P804" i="2"/>
  <c r="O804" i="2"/>
  <c r="O804" i="2" a="1"/>
  <c r="L804" i="2"/>
  <c r="M804" i="2" s="1"/>
  <c r="K804" i="2"/>
  <c r="J804" i="2"/>
  <c r="I804" i="2"/>
  <c r="N804" i="2" s="1" a="1"/>
  <c r="N804" i="2" s="1"/>
  <c r="H804" i="2"/>
  <c r="G804" i="2"/>
  <c r="F804" i="2"/>
  <c r="P803" i="2"/>
  <c r="O803" i="2" a="1"/>
  <c r="O803" i="2" s="1"/>
  <c r="N803" i="2" a="1"/>
  <c r="N803" i="2" s="1"/>
  <c r="M803" i="2"/>
  <c r="L803" i="2"/>
  <c r="K803" i="2"/>
  <c r="J803" i="2"/>
  <c r="I803" i="2"/>
  <c r="H803" i="2"/>
  <c r="G803" i="2"/>
  <c r="F803" i="2"/>
  <c r="P802" i="2"/>
  <c r="N802" i="2" a="1"/>
  <c r="N802" i="2" s="1"/>
  <c r="M802" i="2"/>
  <c r="L802" i="2"/>
  <c r="K802" i="2"/>
  <c r="J802" i="2"/>
  <c r="O802" i="2" s="1" a="1"/>
  <c r="O802" i="2" s="1"/>
  <c r="I802" i="2"/>
  <c r="H802" i="2"/>
  <c r="G802" i="2"/>
  <c r="F802" i="2"/>
  <c r="P801" i="2"/>
  <c r="O801" i="2" a="1"/>
  <c r="O801" i="2" s="1"/>
  <c r="M801" i="2"/>
  <c r="L801" i="2"/>
  <c r="K801" i="2"/>
  <c r="J801" i="2"/>
  <c r="I801" i="2"/>
  <c r="N801" i="2" s="1" a="1"/>
  <c r="N801" i="2" s="1"/>
  <c r="H801" i="2"/>
  <c r="G801" i="2"/>
  <c r="F801" i="2"/>
  <c r="P800" i="2"/>
  <c r="O800" i="2" a="1"/>
  <c r="O800" i="2" s="1"/>
  <c r="N800" i="2"/>
  <c r="N800" i="2" a="1"/>
  <c r="M800" i="2"/>
  <c r="L800" i="2"/>
  <c r="K800" i="2"/>
  <c r="J800" i="2"/>
  <c r="I800" i="2"/>
  <c r="H800" i="2"/>
  <c r="G800" i="2"/>
  <c r="F800" i="2"/>
  <c r="P799" i="2"/>
  <c r="O799" i="2"/>
  <c r="M799" i="2"/>
  <c r="L799" i="2"/>
  <c r="K799" i="2"/>
  <c r="J799" i="2"/>
  <c r="O799" i="2" s="1" a="1"/>
  <c r="I799" i="2"/>
  <c r="N799" i="2" s="1" a="1"/>
  <c r="N799" i="2" s="1"/>
  <c r="H799" i="2"/>
  <c r="G799" i="2"/>
  <c r="F799" i="2"/>
  <c r="P798" i="2"/>
  <c r="L798" i="2"/>
  <c r="M798" i="2" s="1"/>
  <c r="K798" i="2"/>
  <c r="J798" i="2"/>
  <c r="O798" i="2" s="1" a="1"/>
  <c r="O798" i="2" s="1"/>
  <c r="I798" i="2"/>
  <c r="N798" i="2" s="1" a="1"/>
  <c r="N798" i="2" s="1"/>
  <c r="H798" i="2"/>
  <c r="G798" i="2"/>
  <c r="F798" i="2"/>
  <c r="P797" i="2"/>
  <c r="N797" i="2"/>
  <c r="N797" i="2" a="1"/>
  <c r="L797" i="2"/>
  <c r="M797" i="2" s="1"/>
  <c r="K797" i="2"/>
  <c r="J797" i="2"/>
  <c r="O797" i="2" s="1" a="1"/>
  <c r="O797" i="2" s="1"/>
  <c r="I797" i="2"/>
  <c r="H797" i="2"/>
  <c r="G797" i="2"/>
  <c r="F797" i="2"/>
  <c r="P796" i="2"/>
  <c r="O796" i="2"/>
  <c r="O796" i="2" a="1"/>
  <c r="L796" i="2"/>
  <c r="M796" i="2" s="1"/>
  <c r="K796" i="2"/>
  <c r="J796" i="2"/>
  <c r="I796" i="2"/>
  <c r="N796" i="2" s="1" a="1"/>
  <c r="N796" i="2" s="1"/>
  <c r="H796" i="2"/>
  <c r="G796" i="2"/>
  <c r="F796" i="2"/>
  <c r="P795" i="2"/>
  <c r="O795" i="2"/>
  <c r="O795" i="2" a="1"/>
  <c r="M795" i="2"/>
  <c r="L795" i="2"/>
  <c r="K795" i="2"/>
  <c r="J795" i="2"/>
  <c r="I795" i="2"/>
  <c r="N795" i="2" s="1" a="1"/>
  <c r="N795" i="2" s="1"/>
  <c r="H795" i="2"/>
  <c r="G795" i="2"/>
  <c r="F795" i="2"/>
  <c r="P794" i="2"/>
  <c r="N794" i="2" a="1"/>
  <c r="N794" i="2" s="1"/>
  <c r="M794" i="2"/>
  <c r="L794" i="2"/>
  <c r="K794" i="2"/>
  <c r="J794" i="2"/>
  <c r="O794" i="2" s="1" a="1"/>
  <c r="O794" i="2" s="1"/>
  <c r="I794" i="2"/>
  <c r="H794" i="2"/>
  <c r="G794" i="2"/>
  <c r="F794" i="2"/>
  <c r="P793" i="2"/>
  <c r="O793" i="2" a="1"/>
  <c r="O793" i="2" s="1"/>
  <c r="N793" i="2"/>
  <c r="M793" i="2"/>
  <c r="L793" i="2"/>
  <c r="K793" i="2"/>
  <c r="J793" i="2"/>
  <c r="I793" i="2"/>
  <c r="N793" i="2" s="1" a="1"/>
  <c r="H793" i="2"/>
  <c r="G793" i="2"/>
  <c r="F793" i="2"/>
  <c r="P792" i="2"/>
  <c r="O792" i="2" a="1"/>
  <c r="O792" i="2" s="1"/>
  <c r="N792" i="2"/>
  <c r="N792" i="2" a="1"/>
  <c r="M792" i="2"/>
  <c r="L792" i="2"/>
  <c r="K792" i="2"/>
  <c r="J792" i="2"/>
  <c r="I792" i="2"/>
  <c r="H792" i="2"/>
  <c r="G792" i="2"/>
  <c r="F792" i="2"/>
  <c r="P791" i="2"/>
  <c r="O791" i="2"/>
  <c r="L791" i="2"/>
  <c r="M791" i="2" s="1"/>
  <c r="K791" i="2"/>
  <c r="J791" i="2"/>
  <c r="O791" i="2" s="1" a="1"/>
  <c r="I791" i="2"/>
  <c r="N791" i="2" s="1" a="1"/>
  <c r="N791" i="2" s="1"/>
  <c r="H791" i="2"/>
  <c r="G791" i="2"/>
  <c r="F791" i="2"/>
  <c r="P790" i="2"/>
  <c r="O790" i="2"/>
  <c r="L790" i="2"/>
  <c r="M790" i="2" s="1"/>
  <c r="K790" i="2"/>
  <c r="J790" i="2"/>
  <c r="O790" i="2" s="1" a="1"/>
  <c r="I790" i="2"/>
  <c r="N790" i="2" s="1" a="1"/>
  <c r="N790" i="2" s="1"/>
  <c r="H790" i="2"/>
  <c r="G790" i="2"/>
  <c r="F790" i="2"/>
  <c r="P789" i="2"/>
  <c r="N789" i="2" a="1"/>
  <c r="N789" i="2" s="1"/>
  <c r="L789" i="2"/>
  <c r="M789" i="2" s="1"/>
  <c r="K789" i="2"/>
  <c r="J789" i="2"/>
  <c r="O789" i="2" s="1" a="1"/>
  <c r="O789" i="2" s="1"/>
  <c r="I789" i="2"/>
  <c r="H789" i="2"/>
  <c r="G789" i="2"/>
  <c r="F789" i="2"/>
  <c r="P788" i="2"/>
  <c r="O788" i="2"/>
  <c r="O788" i="2" a="1"/>
  <c r="L788" i="2"/>
  <c r="M788" i="2" s="1"/>
  <c r="K788" i="2"/>
  <c r="J788" i="2"/>
  <c r="I788" i="2"/>
  <c r="N788" i="2" s="1" a="1"/>
  <c r="N788" i="2" s="1"/>
  <c r="H788" i="2"/>
  <c r="G788" i="2"/>
  <c r="F788" i="2"/>
  <c r="P787" i="2"/>
  <c r="O787" i="2"/>
  <c r="O787" i="2" a="1"/>
  <c r="N787" i="2" a="1"/>
  <c r="N787" i="2" s="1"/>
  <c r="M787" i="2"/>
  <c r="L787" i="2"/>
  <c r="K787" i="2"/>
  <c r="J787" i="2"/>
  <c r="I787" i="2"/>
  <c r="H787" i="2"/>
  <c r="G787" i="2"/>
  <c r="F787" i="2"/>
  <c r="P786" i="2"/>
  <c r="N786" i="2" a="1"/>
  <c r="N786" i="2" s="1"/>
  <c r="M786" i="2"/>
  <c r="L786" i="2"/>
  <c r="K786" i="2"/>
  <c r="J786" i="2"/>
  <c r="O786" i="2" s="1" a="1"/>
  <c r="O786" i="2" s="1"/>
  <c r="I786" i="2"/>
  <c r="H786" i="2"/>
  <c r="G786" i="2"/>
  <c r="F786" i="2"/>
  <c r="P785" i="2"/>
  <c r="O785" i="2" a="1"/>
  <c r="O785" i="2" s="1"/>
  <c r="N785" i="2"/>
  <c r="M785" i="2"/>
  <c r="L785" i="2"/>
  <c r="K785" i="2"/>
  <c r="J785" i="2"/>
  <c r="I785" i="2"/>
  <c r="N785" i="2" s="1" a="1"/>
  <c r="H785" i="2"/>
  <c r="G785" i="2"/>
  <c r="F785" i="2"/>
  <c r="P784" i="2"/>
  <c r="O784" i="2" a="1"/>
  <c r="O784" i="2" s="1"/>
  <c r="N784" i="2"/>
  <c r="N784" i="2" a="1"/>
  <c r="L784" i="2"/>
  <c r="M784" i="2" s="1"/>
  <c r="K784" i="2"/>
  <c r="J784" i="2"/>
  <c r="I784" i="2"/>
  <c r="H784" i="2"/>
  <c r="G784" i="2"/>
  <c r="F784" i="2"/>
  <c r="P783" i="2"/>
  <c r="M783" i="2"/>
  <c r="L783" i="2"/>
  <c r="K783" i="2"/>
  <c r="J783" i="2"/>
  <c r="O783" i="2" s="1" a="1"/>
  <c r="O783" i="2" s="1"/>
  <c r="I783" i="2"/>
  <c r="N783" i="2" s="1" a="1"/>
  <c r="N783" i="2" s="1"/>
  <c r="H783" i="2"/>
  <c r="G783" i="2"/>
  <c r="F783" i="2"/>
  <c r="P782" i="2"/>
  <c r="O782" i="2"/>
  <c r="N782" i="2" a="1"/>
  <c r="N782" i="2" s="1"/>
  <c r="L782" i="2"/>
  <c r="M782" i="2" s="1"/>
  <c r="K782" i="2"/>
  <c r="J782" i="2"/>
  <c r="O782" i="2" s="1" a="1"/>
  <c r="I782" i="2"/>
  <c r="H782" i="2"/>
  <c r="G782" i="2"/>
  <c r="F782" i="2"/>
  <c r="P781" i="2"/>
  <c r="N781" i="2"/>
  <c r="N781" i="2" a="1"/>
  <c r="L781" i="2"/>
  <c r="M781" i="2" s="1"/>
  <c r="K781" i="2"/>
  <c r="J781" i="2"/>
  <c r="O781" i="2" s="1" a="1"/>
  <c r="O781" i="2" s="1"/>
  <c r="I781" i="2"/>
  <c r="H781" i="2"/>
  <c r="G781" i="2"/>
  <c r="F781" i="2"/>
  <c r="P780" i="2"/>
  <c r="O780" i="2" a="1"/>
  <c r="O780" i="2" s="1"/>
  <c r="L780" i="2"/>
  <c r="M780" i="2" s="1"/>
  <c r="K780" i="2"/>
  <c r="J780" i="2"/>
  <c r="I780" i="2"/>
  <c r="N780" i="2" s="1" a="1"/>
  <c r="N780" i="2" s="1"/>
  <c r="H780" i="2"/>
  <c r="G780" i="2"/>
  <c r="F780" i="2"/>
  <c r="P779" i="2"/>
  <c r="O779" i="2"/>
  <c r="O779" i="2" a="1"/>
  <c r="N779" i="2" a="1"/>
  <c r="N779" i="2" s="1"/>
  <c r="M779" i="2"/>
  <c r="L779" i="2"/>
  <c r="K779" i="2"/>
  <c r="J779" i="2"/>
  <c r="I779" i="2"/>
  <c r="H779" i="2"/>
  <c r="G779" i="2"/>
  <c r="F779" i="2"/>
  <c r="P778" i="2"/>
  <c r="N778" i="2" a="1"/>
  <c r="N778" i="2" s="1"/>
  <c r="M778" i="2"/>
  <c r="L778" i="2"/>
  <c r="K778" i="2"/>
  <c r="J778" i="2"/>
  <c r="O778" i="2" s="1" a="1"/>
  <c r="O778" i="2" s="1"/>
  <c r="I778" i="2"/>
  <c r="H778" i="2"/>
  <c r="G778" i="2"/>
  <c r="F778" i="2"/>
  <c r="P777" i="2"/>
  <c r="N777" i="2"/>
  <c r="M777" i="2"/>
  <c r="L777" i="2"/>
  <c r="K777" i="2"/>
  <c r="J777" i="2"/>
  <c r="O777" i="2" s="1" a="1"/>
  <c r="O777" i="2" s="1"/>
  <c r="I777" i="2"/>
  <c r="N777" i="2" s="1" a="1"/>
  <c r="H777" i="2"/>
  <c r="G777" i="2"/>
  <c r="F777" i="2"/>
  <c r="P776" i="2"/>
  <c r="O776" i="2" a="1"/>
  <c r="O776" i="2" s="1"/>
  <c r="N776" i="2"/>
  <c r="N776" i="2" a="1"/>
  <c r="M776" i="2"/>
  <c r="L776" i="2"/>
  <c r="K776" i="2"/>
  <c r="J776" i="2"/>
  <c r="I776" i="2"/>
  <c r="H776" i="2"/>
  <c r="G776" i="2"/>
  <c r="F776" i="2"/>
  <c r="P775" i="2"/>
  <c r="L775" i="2"/>
  <c r="M775" i="2" s="1"/>
  <c r="K775" i="2"/>
  <c r="J775" i="2"/>
  <c r="O775" i="2" s="1" a="1"/>
  <c r="O775" i="2" s="1"/>
  <c r="I775" i="2"/>
  <c r="N775" i="2" s="1" a="1"/>
  <c r="N775" i="2" s="1"/>
  <c r="H775" i="2"/>
  <c r="G775" i="2"/>
  <c r="F775" i="2"/>
  <c r="P774" i="2"/>
  <c r="O774" i="2"/>
  <c r="N774" i="2"/>
  <c r="N774" i="2" a="1"/>
  <c r="L774" i="2"/>
  <c r="M774" i="2" s="1"/>
  <c r="K774" i="2"/>
  <c r="J774" i="2"/>
  <c r="O774" i="2" s="1" a="1"/>
  <c r="I774" i="2"/>
  <c r="H774" i="2"/>
  <c r="G774" i="2"/>
  <c r="F774" i="2"/>
  <c r="P773" i="2"/>
  <c r="N773" i="2"/>
  <c r="N773" i="2" a="1"/>
  <c r="L773" i="2"/>
  <c r="M773" i="2" s="1"/>
  <c r="K773" i="2"/>
  <c r="J773" i="2"/>
  <c r="O773" i="2" s="1" a="1"/>
  <c r="O773" i="2" s="1"/>
  <c r="I773" i="2"/>
  <c r="H773" i="2"/>
  <c r="G773" i="2"/>
  <c r="F773" i="2"/>
  <c r="P772" i="2"/>
  <c r="O772" i="2"/>
  <c r="O772" i="2" a="1"/>
  <c r="L772" i="2"/>
  <c r="M772" i="2" s="1"/>
  <c r="K772" i="2"/>
  <c r="J772" i="2"/>
  <c r="I772" i="2"/>
  <c r="N772" i="2" s="1" a="1"/>
  <c r="N772" i="2" s="1"/>
  <c r="H772" i="2"/>
  <c r="G772" i="2"/>
  <c r="F772" i="2"/>
  <c r="P771" i="2"/>
  <c r="O771" i="2" a="1"/>
  <c r="O771" i="2" s="1"/>
  <c r="N771" i="2" a="1"/>
  <c r="N771" i="2" s="1"/>
  <c r="M771" i="2"/>
  <c r="L771" i="2"/>
  <c r="K771" i="2"/>
  <c r="J771" i="2"/>
  <c r="I771" i="2"/>
  <c r="H771" i="2"/>
  <c r="G771" i="2"/>
  <c r="F771" i="2"/>
  <c r="P770" i="2"/>
  <c r="N770" i="2" a="1"/>
  <c r="N770" i="2" s="1"/>
  <c r="M770" i="2"/>
  <c r="L770" i="2"/>
  <c r="K770" i="2"/>
  <c r="J770" i="2"/>
  <c r="O770" i="2" s="1" a="1"/>
  <c r="O770" i="2" s="1"/>
  <c r="I770" i="2"/>
  <c r="H770" i="2"/>
  <c r="G770" i="2"/>
  <c r="F770" i="2"/>
  <c r="P769" i="2"/>
  <c r="O769" i="2" a="1"/>
  <c r="O769" i="2" s="1"/>
  <c r="M769" i="2"/>
  <c r="L769" i="2"/>
  <c r="K769" i="2"/>
  <c r="J769" i="2"/>
  <c r="I769" i="2"/>
  <c r="N769" i="2" s="1" a="1"/>
  <c r="N769" i="2" s="1"/>
  <c r="H769" i="2"/>
  <c r="G769" i="2"/>
  <c r="F769" i="2"/>
  <c r="P768" i="2"/>
  <c r="O768" i="2" a="1"/>
  <c r="O768" i="2" s="1"/>
  <c r="N768" i="2"/>
  <c r="N768" i="2" a="1"/>
  <c r="M768" i="2"/>
  <c r="L768" i="2"/>
  <c r="K768" i="2"/>
  <c r="J768" i="2"/>
  <c r="I768" i="2"/>
  <c r="H768" i="2"/>
  <c r="G768" i="2"/>
  <c r="F768" i="2"/>
  <c r="P767" i="2"/>
  <c r="O767" i="2"/>
  <c r="M767" i="2"/>
  <c r="L767" i="2"/>
  <c r="K767" i="2"/>
  <c r="J767" i="2"/>
  <c r="O767" i="2" s="1" a="1"/>
  <c r="I767" i="2"/>
  <c r="N767" i="2" s="1" a="1"/>
  <c r="N767" i="2" s="1"/>
  <c r="H767" i="2"/>
  <c r="G767" i="2"/>
  <c r="F767" i="2"/>
  <c r="P766" i="2"/>
  <c r="L766" i="2"/>
  <c r="M766" i="2" s="1"/>
  <c r="K766" i="2"/>
  <c r="J766" i="2"/>
  <c r="O766" i="2" s="1" a="1"/>
  <c r="O766" i="2" s="1"/>
  <c r="I766" i="2"/>
  <c r="N766" i="2" s="1" a="1"/>
  <c r="N766" i="2" s="1"/>
  <c r="H766" i="2"/>
  <c r="G766" i="2"/>
  <c r="F766" i="2"/>
  <c r="P765" i="2"/>
  <c r="N765" i="2"/>
  <c r="N765" i="2" a="1"/>
  <c r="L765" i="2"/>
  <c r="M765" i="2" s="1"/>
  <c r="K765" i="2"/>
  <c r="J765" i="2"/>
  <c r="O765" i="2" s="1" a="1"/>
  <c r="O765" i="2" s="1"/>
  <c r="I765" i="2"/>
  <c r="H765" i="2"/>
  <c r="G765" i="2"/>
  <c r="F765" i="2"/>
  <c r="P764" i="2"/>
  <c r="O764" i="2" a="1"/>
  <c r="O764" i="2" s="1"/>
  <c r="L764" i="2"/>
  <c r="M764" i="2" s="1"/>
  <c r="K764" i="2"/>
  <c r="J764" i="2"/>
  <c r="I764" i="2"/>
  <c r="N764" i="2" s="1" a="1"/>
  <c r="N764" i="2" s="1"/>
  <c r="H764" i="2"/>
  <c r="G764" i="2"/>
  <c r="F764" i="2"/>
  <c r="P763" i="2"/>
  <c r="O763" i="2"/>
  <c r="O763" i="2" a="1"/>
  <c r="N763" i="2" a="1"/>
  <c r="N763" i="2" s="1"/>
  <c r="M763" i="2"/>
  <c r="L763" i="2"/>
  <c r="K763" i="2"/>
  <c r="J763" i="2"/>
  <c r="I763" i="2"/>
  <c r="H763" i="2"/>
  <c r="G763" i="2"/>
  <c r="F763" i="2"/>
  <c r="P762" i="2"/>
  <c r="N762" i="2" a="1"/>
  <c r="N762" i="2" s="1"/>
  <c r="M762" i="2"/>
  <c r="L762" i="2"/>
  <c r="K762" i="2"/>
  <c r="J762" i="2"/>
  <c r="O762" i="2" s="1" a="1"/>
  <c r="O762" i="2" s="1"/>
  <c r="I762" i="2"/>
  <c r="H762" i="2"/>
  <c r="G762" i="2"/>
  <c r="F762" i="2"/>
  <c r="P761" i="2"/>
  <c r="O761" i="2"/>
  <c r="O761" i="2" a="1"/>
  <c r="M761" i="2"/>
  <c r="L761" i="2"/>
  <c r="K761" i="2"/>
  <c r="J761" i="2"/>
  <c r="I761" i="2"/>
  <c r="N761" i="2" s="1" a="1"/>
  <c r="N761" i="2" s="1"/>
  <c r="H761" i="2"/>
  <c r="G761" i="2"/>
  <c r="F761" i="2"/>
  <c r="P760" i="2"/>
  <c r="O760" i="2" a="1"/>
  <c r="O760" i="2" s="1"/>
  <c r="N760" i="2"/>
  <c r="N760" i="2" a="1"/>
  <c r="L760" i="2"/>
  <c r="M760" i="2" s="1"/>
  <c r="K760" i="2"/>
  <c r="J760" i="2"/>
  <c r="I760" i="2"/>
  <c r="H760" i="2"/>
  <c r="G760" i="2"/>
  <c r="F760" i="2"/>
  <c r="P759" i="2"/>
  <c r="O759" i="2"/>
  <c r="M759" i="2"/>
  <c r="L759" i="2"/>
  <c r="K759" i="2"/>
  <c r="J759" i="2"/>
  <c r="O759" i="2" s="1" a="1"/>
  <c r="I759" i="2"/>
  <c r="N759" i="2" s="1" a="1"/>
  <c r="N759" i="2" s="1"/>
  <c r="H759" i="2"/>
  <c r="G759" i="2"/>
  <c r="F759" i="2"/>
  <c r="P758" i="2"/>
  <c r="N758" i="2"/>
  <c r="N758" i="2" a="1"/>
  <c r="L758" i="2"/>
  <c r="M758" i="2" s="1"/>
  <c r="K758" i="2"/>
  <c r="J758" i="2"/>
  <c r="O758" i="2" s="1" a="1"/>
  <c r="O758" i="2" s="1"/>
  <c r="I758" i="2"/>
  <c r="H758" i="2"/>
  <c r="G758" i="2"/>
  <c r="F758" i="2"/>
  <c r="P757" i="2"/>
  <c r="N757" i="2" a="1"/>
  <c r="N757" i="2" s="1"/>
  <c r="M757" i="2"/>
  <c r="L757" i="2"/>
  <c r="K757" i="2"/>
  <c r="J757" i="2"/>
  <c r="O757" i="2" s="1" a="1"/>
  <c r="O757" i="2" s="1"/>
  <c r="I757" i="2"/>
  <c r="H757" i="2"/>
  <c r="G757" i="2"/>
  <c r="F757" i="2"/>
  <c r="P756" i="2"/>
  <c r="L756" i="2"/>
  <c r="M756" i="2" s="1"/>
  <c r="K756" i="2"/>
  <c r="J756" i="2"/>
  <c r="O756" i="2" s="1" a="1"/>
  <c r="O756" i="2" s="1"/>
  <c r="I756" i="2"/>
  <c r="N756" i="2" s="1" a="1"/>
  <c r="N756" i="2" s="1"/>
  <c r="H756" i="2"/>
  <c r="G756" i="2"/>
  <c r="F756" i="2"/>
  <c r="P755" i="2"/>
  <c r="O755" i="2"/>
  <c r="O755" i="2" a="1"/>
  <c r="N755" i="2" a="1"/>
  <c r="N755" i="2" s="1"/>
  <c r="M755" i="2"/>
  <c r="L755" i="2"/>
  <c r="K755" i="2"/>
  <c r="J755" i="2"/>
  <c r="I755" i="2"/>
  <c r="H755" i="2"/>
  <c r="G755" i="2"/>
  <c r="F755" i="2"/>
  <c r="P754" i="2"/>
  <c r="O754" i="2" a="1"/>
  <c r="O754" i="2" s="1"/>
  <c r="N754" i="2" a="1"/>
  <c r="N754" i="2" s="1"/>
  <c r="L754" i="2"/>
  <c r="M754" i="2" s="1"/>
  <c r="K754" i="2"/>
  <c r="J754" i="2"/>
  <c r="I754" i="2"/>
  <c r="H754" i="2"/>
  <c r="G754" i="2"/>
  <c r="F754" i="2"/>
  <c r="P753" i="2"/>
  <c r="O753" i="2"/>
  <c r="O753" i="2" a="1"/>
  <c r="M753" i="2"/>
  <c r="L753" i="2"/>
  <c r="K753" i="2"/>
  <c r="J753" i="2"/>
  <c r="I753" i="2"/>
  <c r="N753" i="2" s="1" a="1"/>
  <c r="N753" i="2" s="1"/>
  <c r="H753" i="2"/>
  <c r="G753" i="2"/>
  <c r="F753" i="2"/>
  <c r="P752" i="2"/>
  <c r="M752" i="2"/>
  <c r="L752" i="2"/>
  <c r="K752" i="2"/>
  <c r="J752" i="2"/>
  <c r="O752" i="2" s="1" a="1"/>
  <c r="O752" i="2" s="1"/>
  <c r="I752" i="2"/>
  <c r="N752" i="2" s="1" a="1"/>
  <c r="N752" i="2" s="1"/>
  <c r="H752" i="2"/>
  <c r="G752" i="2"/>
  <c r="F752" i="2"/>
  <c r="P751" i="2"/>
  <c r="N751" i="2" a="1"/>
  <c r="N751" i="2" s="1"/>
  <c r="M751" i="2"/>
  <c r="L751" i="2"/>
  <c r="K751" i="2"/>
  <c r="J751" i="2"/>
  <c r="O751" i="2" s="1" a="1"/>
  <c r="O751" i="2" s="1"/>
  <c r="I751" i="2"/>
  <c r="H751" i="2"/>
  <c r="G751" i="2"/>
  <c r="F751" i="2"/>
  <c r="P750" i="2"/>
  <c r="N750" i="2"/>
  <c r="N750" i="2" a="1"/>
  <c r="L750" i="2"/>
  <c r="M750" i="2" s="1"/>
  <c r="K750" i="2"/>
  <c r="J750" i="2"/>
  <c r="O750" i="2" s="1" a="1"/>
  <c r="O750" i="2" s="1"/>
  <c r="I750" i="2"/>
  <c r="H750" i="2"/>
  <c r="G750" i="2"/>
  <c r="F750" i="2"/>
  <c r="P749" i="2"/>
  <c r="O749" i="2"/>
  <c r="O749" i="2" a="1"/>
  <c r="L749" i="2"/>
  <c r="M749" i="2" s="1"/>
  <c r="K749" i="2"/>
  <c r="J749" i="2"/>
  <c r="I749" i="2"/>
  <c r="N749" i="2" s="1" a="1"/>
  <c r="N749" i="2" s="1"/>
  <c r="H749" i="2"/>
  <c r="G749" i="2"/>
  <c r="F749" i="2"/>
  <c r="P748" i="2"/>
  <c r="O748" i="2"/>
  <c r="O748" i="2" a="1"/>
  <c r="N748" i="2" a="1"/>
  <c r="N748" i="2" s="1"/>
  <c r="M748" i="2"/>
  <c r="L748" i="2"/>
  <c r="K748" i="2"/>
  <c r="J748" i="2"/>
  <c r="I748" i="2"/>
  <c r="H748" i="2"/>
  <c r="G748" i="2"/>
  <c r="F748" i="2"/>
  <c r="P747" i="2"/>
  <c r="N747" i="2" a="1"/>
  <c r="N747" i="2" s="1"/>
  <c r="M747" i="2"/>
  <c r="L747" i="2"/>
  <c r="K747" i="2"/>
  <c r="J747" i="2"/>
  <c r="O747" i="2" s="1" a="1"/>
  <c r="O747" i="2" s="1"/>
  <c r="I747" i="2"/>
  <c r="H747" i="2"/>
  <c r="G747" i="2"/>
  <c r="F747" i="2"/>
  <c r="P746" i="2"/>
  <c r="O746" i="2" a="1"/>
  <c r="O746" i="2" s="1"/>
  <c r="N746" i="2"/>
  <c r="N746" i="2" a="1"/>
  <c r="M746" i="2"/>
  <c r="L746" i="2"/>
  <c r="K746" i="2"/>
  <c r="J746" i="2"/>
  <c r="I746" i="2"/>
  <c r="H746" i="2"/>
  <c r="G746" i="2"/>
  <c r="F746" i="2"/>
  <c r="P745" i="2"/>
  <c r="O745" i="2" a="1"/>
  <c r="O745" i="2" s="1"/>
  <c r="N745" i="2"/>
  <c r="N745" i="2" a="1"/>
  <c r="L745" i="2"/>
  <c r="M745" i="2" s="1"/>
  <c r="K745" i="2"/>
  <c r="J745" i="2"/>
  <c r="I745" i="2"/>
  <c r="H745" i="2"/>
  <c r="G745" i="2"/>
  <c r="F745" i="2"/>
  <c r="P744" i="2"/>
  <c r="M744" i="2"/>
  <c r="L744" i="2"/>
  <c r="K744" i="2"/>
  <c r="J744" i="2"/>
  <c r="O744" i="2" s="1" a="1"/>
  <c r="O744" i="2" s="1"/>
  <c r="I744" i="2"/>
  <c r="N744" i="2" s="1" a="1"/>
  <c r="N744" i="2" s="1"/>
  <c r="H744" i="2"/>
  <c r="G744" i="2"/>
  <c r="F744" i="2"/>
  <c r="P743" i="2"/>
  <c r="N743" i="2"/>
  <c r="N743" i="2" a="1"/>
  <c r="M743" i="2"/>
  <c r="L743" i="2"/>
  <c r="K743" i="2"/>
  <c r="J743" i="2"/>
  <c r="O743" i="2" s="1" a="1"/>
  <c r="O743" i="2" s="1"/>
  <c r="I743" i="2"/>
  <c r="H743" i="2"/>
  <c r="G743" i="2"/>
  <c r="F743" i="2"/>
  <c r="P742" i="2"/>
  <c r="N742" i="2"/>
  <c r="N742" i="2" a="1"/>
  <c r="L742" i="2"/>
  <c r="M742" i="2" s="1"/>
  <c r="K742" i="2"/>
  <c r="J742" i="2"/>
  <c r="O742" i="2" s="1" a="1"/>
  <c r="O742" i="2" s="1"/>
  <c r="I742" i="2"/>
  <c r="H742" i="2"/>
  <c r="G742" i="2"/>
  <c r="F742" i="2"/>
  <c r="P741" i="2"/>
  <c r="O741" i="2" a="1"/>
  <c r="O741" i="2" s="1"/>
  <c r="L741" i="2"/>
  <c r="M741" i="2" s="1"/>
  <c r="K741" i="2"/>
  <c r="J741" i="2"/>
  <c r="I741" i="2"/>
  <c r="N741" i="2" s="1" a="1"/>
  <c r="N741" i="2" s="1"/>
  <c r="H741" i="2"/>
  <c r="G741" i="2"/>
  <c r="F741" i="2"/>
  <c r="P740" i="2"/>
  <c r="O740" i="2"/>
  <c r="O740" i="2" a="1"/>
  <c r="M740" i="2"/>
  <c r="L740" i="2"/>
  <c r="K740" i="2"/>
  <c r="J740" i="2"/>
  <c r="I740" i="2"/>
  <c r="N740" i="2" s="1" a="1"/>
  <c r="N740" i="2" s="1"/>
  <c r="H740" i="2"/>
  <c r="G740" i="2"/>
  <c r="F740" i="2"/>
  <c r="P739" i="2"/>
  <c r="N739" i="2" a="1"/>
  <c r="N739" i="2" s="1"/>
  <c r="M739" i="2"/>
  <c r="L739" i="2"/>
  <c r="K739" i="2"/>
  <c r="J739" i="2"/>
  <c r="O739" i="2" s="1" a="1"/>
  <c r="O739" i="2" s="1"/>
  <c r="I739" i="2"/>
  <c r="H739" i="2"/>
  <c r="G739" i="2"/>
  <c r="F739" i="2"/>
  <c r="P738" i="2"/>
  <c r="O738" i="2" a="1"/>
  <c r="O738" i="2" s="1"/>
  <c r="N738" i="2"/>
  <c r="N738" i="2" a="1"/>
  <c r="M738" i="2"/>
  <c r="L738" i="2"/>
  <c r="K738" i="2"/>
  <c r="J738" i="2"/>
  <c r="I738" i="2"/>
  <c r="H738" i="2"/>
  <c r="G738" i="2"/>
  <c r="F738" i="2"/>
  <c r="P737" i="2"/>
  <c r="O737" i="2" a="1"/>
  <c r="O737" i="2" s="1"/>
  <c r="N737" i="2"/>
  <c r="N737" i="2" a="1"/>
  <c r="M737" i="2"/>
  <c r="L737" i="2"/>
  <c r="K737" i="2"/>
  <c r="J737" i="2"/>
  <c r="I737" i="2"/>
  <c r="H737" i="2"/>
  <c r="G737" i="2"/>
  <c r="F737" i="2"/>
  <c r="P736" i="2"/>
  <c r="M736" i="2"/>
  <c r="L736" i="2"/>
  <c r="K736" i="2"/>
  <c r="J736" i="2"/>
  <c r="O736" i="2" s="1" a="1"/>
  <c r="O736" i="2" s="1"/>
  <c r="I736" i="2"/>
  <c r="N736" i="2" s="1" a="1"/>
  <c r="N736" i="2" s="1"/>
  <c r="H736" i="2"/>
  <c r="G736" i="2"/>
  <c r="F736" i="2"/>
  <c r="P735" i="2"/>
  <c r="N735" i="2" a="1"/>
  <c r="N735" i="2" s="1"/>
  <c r="M735" i="2"/>
  <c r="L735" i="2"/>
  <c r="K735" i="2"/>
  <c r="J735" i="2"/>
  <c r="O735" i="2" s="1" a="1"/>
  <c r="O735" i="2" s="1"/>
  <c r="I735" i="2"/>
  <c r="H735" i="2"/>
  <c r="G735" i="2"/>
  <c r="F735" i="2"/>
  <c r="P734" i="2"/>
  <c r="N734" i="2"/>
  <c r="N734" i="2" a="1"/>
  <c r="L734" i="2"/>
  <c r="M734" i="2" s="1"/>
  <c r="K734" i="2"/>
  <c r="J734" i="2"/>
  <c r="O734" i="2" s="1" a="1"/>
  <c r="O734" i="2" s="1"/>
  <c r="I734" i="2"/>
  <c r="H734" i="2"/>
  <c r="G734" i="2"/>
  <c r="F734" i="2"/>
  <c r="P733" i="2"/>
  <c r="O733" i="2"/>
  <c r="O733" i="2" a="1"/>
  <c r="L733" i="2"/>
  <c r="M733" i="2" s="1"/>
  <c r="K733" i="2"/>
  <c r="J733" i="2"/>
  <c r="I733" i="2"/>
  <c r="N733" i="2" s="1" a="1"/>
  <c r="N733" i="2" s="1"/>
  <c r="H733" i="2"/>
  <c r="G733" i="2"/>
  <c r="F733" i="2"/>
  <c r="P732" i="2"/>
  <c r="O732" i="2"/>
  <c r="O732" i="2" a="1"/>
  <c r="N732" i="2" a="1"/>
  <c r="N732" i="2" s="1"/>
  <c r="M732" i="2"/>
  <c r="L732" i="2"/>
  <c r="K732" i="2"/>
  <c r="J732" i="2"/>
  <c r="I732" i="2"/>
  <c r="H732" i="2"/>
  <c r="G732" i="2"/>
  <c r="F732" i="2"/>
  <c r="P731" i="2"/>
  <c r="N731" i="2" a="1"/>
  <c r="N731" i="2" s="1"/>
  <c r="M731" i="2"/>
  <c r="L731" i="2"/>
  <c r="K731" i="2"/>
  <c r="J731" i="2"/>
  <c r="O731" i="2" s="1" a="1"/>
  <c r="O731" i="2" s="1"/>
  <c r="I731" i="2"/>
  <c r="H731" i="2"/>
  <c r="G731" i="2"/>
  <c r="F731" i="2"/>
  <c r="P730" i="2"/>
  <c r="N730" i="2"/>
  <c r="N730" i="2" a="1"/>
  <c r="M730" i="2"/>
  <c r="L730" i="2"/>
  <c r="K730" i="2"/>
  <c r="J730" i="2"/>
  <c r="O730" i="2" s="1" a="1"/>
  <c r="O730" i="2" s="1"/>
  <c r="I730" i="2"/>
  <c r="H730" i="2"/>
  <c r="G730" i="2"/>
  <c r="F730" i="2"/>
  <c r="P729" i="2"/>
  <c r="O729" i="2" a="1"/>
  <c r="O729" i="2" s="1"/>
  <c r="N729" i="2"/>
  <c r="N729" i="2" a="1"/>
  <c r="M729" i="2"/>
  <c r="L729" i="2"/>
  <c r="K729" i="2"/>
  <c r="J729" i="2"/>
  <c r="I729" i="2"/>
  <c r="H729" i="2"/>
  <c r="G729" i="2"/>
  <c r="F729" i="2"/>
  <c r="P728" i="2"/>
  <c r="L728" i="2"/>
  <c r="M728" i="2" s="1"/>
  <c r="K728" i="2"/>
  <c r="J728" i="2"/>
  <c r="O728" i="2" s="1" a="1"/>
  <c r="O728" i="2" s="1"/>
  <c r="I728" i="2"/>
  <c r="N728" i="2" s="1" a="1"/>
  <c r="N728" i="2" s="1"/>
  <c r="H728" i="2"/>
  <c r="G728" i="2"/>
  <c r="F728" i="2"/>
  <c r="P727" i="2"/>
  <c r="N727" i="2" a="1"/>
  <c r="N727" i="2" s="1"/>
  <c r="M727" i="2"/>
  <c r="L727" i="2"/>
  <c r="K727" i="2"/>
  <c r="J727" i="2"/>
  <c r="O727" i="2" s="1" a="1"/>
  <c r="O727" i="2" s="1"/>
  <c r="I727" i="2"/>
  <c r="H727" i="2"/>
  <c r="G727" i="2"/>
  <c r="F727" i="2"/>
  <c r="P726" i="2"/>
  <c r="N726" i="2"/>
  <c r="N726" i="2" a="1"/>
  <c r="L726" i="2"/>
  <c r="M726" i="2" s="1"/>
  <c r="K726" i="2"/>
  <c r="J726" i="2"/>
  <c r="O726" i="2" s="1" a="1"/>
  <c r="O726" i="2" s="1"/>
  <c r="I726" i="2"/>
  <c r="H726" i="2"/>
  <c r="G726" i="2"/>
  <c r="F726" i="2"/>
  <c r="P725" i="2"/>
  <c r="O725" i="2"/>
  <c r="O725" i="2" a="1"/>
  <c r="L725" i="2"/>
  <c r="M725" i="2" s="1"/>
  <c r="K725" i="2"/>
  <c r="J725" i="2"/>
  <c r="I725" i="2"/>
  <c r="N725" i="2" s="1" a="1"/>
  <c r="N725" i="2" s="1"/>
  <c r="H725" i="2"/>
  <c r="G725" i="2"/>
  <c r="F725" i="2"/>
  <c r="P724" i="2"/>
  <c r="O724" i="2"/>
  <c r="O724" i="2" a="1"/>
  <c r="N724" i="2" a="1"/>
  <c r="N724" i="2" s="1"/>
  <c r="M724" i="2"/>
  <c r="L724" i="2"/>
  <c r="K724" i="2"/>
  <c r="J724" i="2"/>
  <c r="I724" i="2"/>
  <c r="H724" i="2"/>
  <c r="G724" i="2"/>
  <c r="F724" i="2"/>
  <c r="P723" i="2"/>
  <c r="N723" i="2" a="1"/>
  <c r="N723" i="2" s="1"/>
  <c r="M723" i="2"/>
  <c r="L723" i="2"/>
  <c r="K723" i="2"/>
  <c r="J723" i="2"/>
  <c r="O723" i="2" s="1" a="1"/>
  <c r="O723" i="2" s="1"/>
  <c r="I723" i="2"/>
  <c r="H723" i="2"/>
  <c r="G723" i="2"/>
  <c r="F723" i="2"/>
  <c r="P722" i="2"/>
  <c r="O722" i="2" a="1"/>
  <c r="O722" i="2" s="1"/>
  <c r="N722" i="2"/>
  <c r="N722" i="2" a="1"/>
  <c r="L722" i="2"/>
  <c r="M722" i="2" s="1"/>
  <c r="K722" i="2"/>
  <c r="J722" i="2"/>
  <c r="I722" i="2"/>
  <c r="H722" i="2"/>
  <c r="G722" i="2"/>
  <c r="F722" i="2"/>
  <c r="P721" i="2"/>
  <c r="O721" i="2" a="1"/>
  <c r="O721" i="2" s="1"/>
  <c r="N721" i="2"/>
  <c r="N721" i="2" a="1"/>
  <c r="M721" i="2"/>
  <c r="L721" i="2"/>
  <c r="K721" i="2"/>
  <c r="J721" i="2"/>
  <c r="I721" i="2"/>
  <c r="H721" i="2"/>
  <c r="G721" i="2"/>
  <c r="F721" i="2"/>
  <c r="P720" i="2"/>
  <c r="O720" i="2"/>
  <c r="M720" i="2"/>
  <c r="L720" i="2"/>
  <c r="K720" i="2"/>
  <c r="J720" i="2"/>
  <c r="O720" i="2" s="1" a="1"/>
  <c r="I720" i="2"/>
  <c r="N720" i="2" s="1" a="1"/>
  <c r="N720" i="2" s="1"/>
  <c r="H720" i="2"/>
  <c r="G720" i="2"/>
  <c r="F720" i="2"/>
  <c r="P719" i="2"/>
  <c r="M719" i="2"/>
  <c r="L719" i="2"/>
  <c r="K719" i="2"/>
  <c r="J719" i="2"/>
  <c r="O719" i="2" s="1" a="1"/>
  <c r="O719" i="2" s="1"/>
  <c r="I719" i="2"/>
  <c r="N719" i="2" s="1" a="1"/>
  <c r="N719" i="2" s="1"/>
  <c r="H719" i="2"/>
  <c r="G719" i="2"/>
  <c r="F719" i="2"/>
  <c r="P718" i="2"/>
  <c r="N718" i="2" a="1"/>
  <c r="N718" i="2" s="1"/>
  <c r="L718" i="2"/>
  <c r="M718" i="2" s="1"/>
  <c r="K718" i="2"/>
  <c r="J718" i="2"/>
  <c r="O718" i="2" s="1" a="1"/>
  <c r="O718" i="2" s="1"/>
  <c r="I718" i="2"/>
  <c r="H718" i="2"/>
  <c r="G718" i="2"/>
  <c r="F718" i="2"/>
  <c r="P717" i="2"/>
  <c r="O717" i="2"/>
  <c r="O717" i="2" a="1"/>
  <c r="L717" i="2"/>
  <c r="M717" i="2" s="1"/>
  <c r="K717" i="2"/>
  <c r="J717" i="2"/>
  <c r="I717" i="2"/>
  <c r="N717" i="2" s="1" a="1"/>
  <c r="N717" i="2" s="1"/>
  <c r="H717" i="2"/>
  <c r="G717" i="2"/>
  <c r="F717" i="2"/>
  <c r="P716" i="2"/>
  <c r="O716" i="2" a="1"/>
  <c r="O716" i="2" s="1"/>
  <c r="M716" i="2"/>
  <c r="L716" i="2"/>
  <c r="K716" i="2"/>
  <c r="J716" i="2"/>
  <c r="I716" i="2"/>
  <c r="N716" i="2" s="1" a="1"/>
  <c r="N716" i="2" s="1"/>
  <c r="H716" i="2"/>
  <c r="G716" i="2"/>
  <c r="F716" i="2"/>
  <c r="P715" i="2"/>
  <c r="N715" i="2" a="1"/>
  <c r="N715" i="2" s="1"/>
  <c r="M715" i="2"/>
  <c r="L715" i="2"/>
  <c r="K715" i="2"/>
  <c r="J715" i="2"/>
  <c r="O715" i="2" s="1" a="1"/>
  <c r="O715" i="2" s="1"/>
  <c r="I715" i="2"/>
  <c r="H715" i="2"/>
  <c r="G715" i="2"/>
  <c r="F715" i="2"/>
  <c r="P714" i="2"/>
  <c r="O714" i="2" a="1"/>
  <c r="O714" i="2" s="1"/>
  <c r="N714" i="2"/>
  <c r="N714" i="2" a="1"/>
  <c r="L714" i="2"/>
  <c r="M714" i="2" s="1"/>
  <c r="K714" i="2"/>
  <c r="J714" i="2"/>
  <c r="I714" i="2"/>
  <c r="H714" i="2"/>
  <c r="G714" i="2"/>
  <c r="F714" i="2"/>
  <c r="P713" i="2"/>
  <c r="O713" i="2" a="1"/>
  <c r="O713" i="2" s="1"/>
  <c r="N713" i="2"/>
  <c r="N713" i="2" a="1"/>
  <c r="L713" i="2"/>
  <c r="M713" i="2" s="1"/>
  <c r="K713" i="2"/>
  <c r="J713" i="2"/>
  <c r="I713" i="2"/>
  <c r="H713" i="2"/>
  <c r="G713" i="2"/>
  <c r="F713" i="2"/>
  <c r="P712" i="2"/>
  <c r="O712" i="2"/>
  <c r="M712" i="2"/>
  <c r="L712" i="2"/>
  <c r="K712" i="2"/>
  <c r="J712" i="2"/>
  <c r="O712" i="2" s="1" a="1"/>
  <c r="I712" i="2"/>
  <c r="N712" i="2" s="1" a="1"/>
  <c r="N712" i="2" s="1"/>
  <c r="H712" i="2"/>
  <c r="G712" i="2"/>
  <c r="F712" i="2"/>
  <c r="P711" i="2"/>
  <c r="M711" i="2"/>
  <c r="L711" i="2"/>
  <c r="K711" i="2"/>
  <c r="J711" i="2"/>
  <c r="O711" i="2" s="1" a="1"/>
  <c r="O711" i="2" s="1"/>
  <c r="I711" i="2"/>
  <c r="N711" i="2" s="1" a="1"/>
  <c r="N711" i="2" s="1"/>
  <c r="H711" i="2"/>
  <c r="G711" i="2"/>
  <c r="F711" i="2"/>
  <c r="P710" i="2"/>
  <c r="N710" i="2"/>
  <c r="N710" i="2" a="1"/>
  <c r="L710" i="2"/>
  <c r="M710" i="2" s="1"/>
  <c r="K710" i="2"/>
  <c r="J710" i="2"/>
  <c r="O710" i="2" s="1" a="1"/>
  <c r="O710" i="2" s="1"/>
  <c r="I710" i="2"/>
  <c r="H710" i="2"/>
  <c r="G710" i="2"/>
  <c r="F710" i="2"/>
  <c r="P709" i="2"/>
  <c r="O709" i="2"/>
  <c r="O709" i="2" a="1"/>
  <c r="L709" i="2"/>
  <c r="M709" i="2" s="1"/>
  <c r="K709" i="2"/>
  <c r="J709" i="2"/>
  <c r="I709" i="2"/>
  <c r="N709" i="2" s="1" a="1"/>
  <c r="N709" i="2" s="1"/>
  <c r="H709" i="2"/>
  <c r="G709" i="2"/>
  <c r="F709" i="2"/>
  <c r="P708" i="2"/>
  <c r="O708" i="2"/>
  <c r="O708" i="2" a="1"/>
  <c r="M708" i="2"/>
  <c r="L708" i="2"/>
  <c r="K708" i="2"/>
  <c r="J708" i="2"/>
  <c r="I708" i="2"/>
  <c r="N708" i="2" s="1" a="1"/>
  <c r="N708" i="2" s="1"/>
  <c r="H708" i="2"/>
  <c r="G708" i="2"/>
  <c r="F708" i="2"/>
  <c r="P707" i="2"/>
  <c r="N707" i="2" a="1"/>
  <c r="N707" i="2" s="1"/>
  <c r="M707" i="2"/>
  <c r="L707" i="2"/>
  <c r="K707" i="2"/>
  <c r="J707" i="2"/>
  <c r="O707" i="2" s="1" a="1"/>
  <c r="O707" i="2" s="1"/>
  <c r="I707" i="2"/>
  <c r="H707" i="2"/>
  <c r="G707" i="2"/>
  <c r="F707" i="2"/>
  <c r="P706" i="2"/>
  <c r="O706" i="2" a="1"/>
  <c r="O706" i="2" s="1"/>
  <c r="N706" i="2"/>
  <c r="N706" i="2" a="1"/>
  <c r="L706" i="2"/>
  <c r="M706" i="2" s="1"/>
  <c r="K706" i="2"/>
  <c r="J706" i="2"/>
  <c r="I706" i="2"/>
  <c r="H706" i="2"/>
  <c r="G706" i="2"/>
  <c r="F706" i="2"/>
  <c r="P705" i="2"/>
  <c r="O705" i="2" a="1"/>
  <c r="O705" i="2" s="1"/>
  <c r="N705" i="2"/>
  <c r="N705" i="2" a="1"/>
  <c r="M705" i="2"/>
  <c r="L705" i="2"/>
  <c r="K705" i="2"/>
  <c r="J705" i="2"/>
  <c r="I705" i="2"/>
  <c r="H705" i="2"/>
  <c r="G705" i="2"/>
  <c r="F705" i="2"/>
  <c r="P704" i="2"/>
  <c r="O704" i="2" a="1"/>
  <c r="O704" i="2" s="1"/>
  <c r="M704" i="2"/>
  <c r="L704" i="2"/>
  <c r="K704" i="2"/>
  <c r="J704" i="2"/>
  <c r="I704" i="2"/>
  <c r="N704" i="2" s="1" a="1"/>
  <c r="N704" i="2" s="1"/>
  <c r="H704" i="2"/>
  <c r="G704" i="2"/>
  <c r="F704" i="2"/>
  <c r="P703" i="2"/>
  <c r="M703" i="2"/>
  <c r="L703" i="2"/>
  <c r="K703" i="2"/>
  <c r="J703" i="2"/>
  <c r="O703" i="2" s="1" a="1"/>
  <c r="O703" i="2" s="1"/>
  <c r="I703" i="2"/>
  <c r="N703" i="2" s="1" a="1"/>
  <c r="N703" i="2" s="1"/>
  <c r="H703" i="2"/>
  <c r="G703" i="2"/>
  <c r="F703" i="2"/>
  <c r="P702" i="2"/>
  <c r="N702" i="2"/>
  <c r="N702" i="2" a="1"/>
  <c r="L702" i="2"/>
  <c r="M702" i="2" s="1"/>
  <c r="K702" i="2"/>
  <c r="J702" i="2"/>
  <c r="O702" i="2" s="1" a="1"/>
  <c r="O702" i="2" s="1"/>
  <c r="I702" i="2"/>
  <c r="H702" i="2"/>
  <c r="G702" i="2"/>
  <c r="F702" i="2"/>
  <c r="P701" i="2"/>
  <c r="O701" i="2"/>
  <c r="O701" i="2" a="1"/>
  <c r="L701" i="2"/>
  <c r="M701" i="2" s="1"/>
  <c r="K701" i="2"/>
  <c r="J701" i="2"/>
  <c r="I701" i="2"/>
  <c r="N701" i="2" s="1" a="1"/>
  <c r="N701" i="2" s="1"/>
  <c r="H701" i="2"/>
  <c r="G701" i="2"/>
  <c r="F701" i="2"/>
  <c r="P700" i="2"/>
  <c r="O700" i="2" a="1"/>
  <c r="O700" i="2" s="1"/>
  <c r="M700" i="2"/>
  <c r="L700" i="2"/>
  <c r="K700" i="2"/>
  <c r="J700" i="2"/>
  <c r="I700" i="2"/>
  <c r="N700" i="2" s="1" a="1"/>
  <c r="N700" i="2" s="1"/>
  <c r="H700" i="2"/>
  <c r="G700" i="2"/>
  <c r="F700" i="2"/>
  <c r="P699" i="2"/>
  <c r="N699" i="2" a="1"/>
  <c r="N699" i="2" s="1"/>
  <c r="M699" i="2"/>
  <c r="L699" i="2"/>
  <c r="K699" i="2"/>
  <c r="J699" i="2"/>
  <c r="O699" i="2" s="1" a="1"/>
  <c r="O699" i="2" s="1"/>
  <c r="I699" i="2"/>
  <c r="H699" i="2"/>
  <c r="G699" i="2"/>
  <c r="F699" i="2"/>
  <c r="P698" i="2"/>
  <c r="O698" i="2" a="1"/>
  <c r="O698" i="2" s="1"/>
  <c r="N698" i="2" a="1"/>
  <c r="N698" i="2" s="1"/>
  <c r="L698" i="2"/>
  <c r="M698" i="2" s="1"/>
  <c r="K698" i="2"/>
  <c r="J698" i="2"/>
  <c r="I698" i="2"/>
  <c r="H698" i="2"/>
  <c r="G698" i="2"/>
  <c r="F698" i="2"/>
  <c r="P697" i="2"/>
  <c r="O697" i="2" a="1"/>
  <c r="O697" i="2" s="1"/>
  <c r="N697" i="2"/>
  <c r="N697" i="2" a="1"/>
  <c r="M697" i="2"/>
  <c r="L697" i="2"/>
  <c r="K697" i="2"/>
  <c r="J697" i="2"/>
  <c r="I697" i="2"/>
  <c r="H697" i="2"/>
  <c r="G697" i="2"/>
  <c r="F697" i="2"/>
  <c r="P696" i="2"/>
  <c r="O696" i="2"/>
  <c r="L696" i="2"/>
  <c r="M696" i="2" s="1"/>
  <c r="K696" i="2"/>
  <c r="J696" i="2"/>
  <c r="O696" i="2" s="1" a="1"/>
  <c r="I696" i="2"/>
  <c r="N696" i="2" s="1" a="1"/>
  <c r="N696" i="2" s="1"/>
  <c r="H696" i="2"/>
  <c r="G696" i="2"/>
  <c r="F696" i="2"/>
  <c r="P695" i="2"/>
  <c r="N695" i="2" a="1"/>
  <c r="N695" i="2" s="1"/>
  <c r="M695" i="2"/>
  <c r="L695" i="2"/>
  <c r="K695" i="2"/>
  <c r="J695" i="2"/>
  <c r="O695" i="2" s="1" a="1"/>
  <c r="O695" i="2" s="1"/>
  <c r="I695" i="2"/>
  <c r="H695" i="2"/>
  <c r="G695" i="2"/>
  <c r="F695" i="2"/>
  <c r="P694" i="2"/>
  <c r="N694" i="2" a="1"/>
  <c r="N694" i="2" s="1"/>
  <c r="L694" i="2"/>
  <c r="M694" i="2" s="1"/>
  <c r="K694" i="2"/>
  <c r="J694" i="2"/>
  <c r="O694" i="2" s="1" a="1"/>
  <c r="O694" i="2" s="1"/>
  <c r="I694" i="2"/>
  <c r="H694" i="2"/>
  <c r="G694" i="2"/>
  <c r="F694" i="2"/>
  <c r="P693" i="2"/>
  <c r="O693" i="2"/>
  <c r="O693" i="2" a="1"/>
  <c r="L693" i="2"/>
  <c r="M693" i="2" s="1"/>
  <c r="K693" i="2"/>
  <c r="J693" i="2"/>
  <c r="I693" i="2"/>
  <c r="N693" i="2" s="1" a="1"/>
  <c r="N693" i="2" s="1"/>
  <c r="H693" i="2"/>
  <c r="G693" i="2"/>
  <c r="F693" i="2"/>
  <c r="P692" i="2"/>
  <c r="O692" i="2" a="1"/>
  <c r="O692" i="2" s="1"/>
  <c r="L692" i="2"/>
  <c r="M692" i="2" s="1"/>
  <c r="K692" i="2"/>
  <c r="J692" i="2"/>
  <c r="I692" i="2"/>
  <c r="N692" i="2" s="1" a="1"/>
  <c r="N692" i="2" s="1"/>
  <c r="H692" i="2"/>
  <c r="G692" i="2"/>
  <c r="F692" i="2"/>
  <c r="P691" i="2"/>
  <c r="O691" i="2"/>
  <c r="N691" i="2" a="1"/>
  <c r="N691" i="2" s="1"/>
  <c r="M691" i="2"/>
  <c r="L691" i="2"/>
  <c r="K691" i="2"/>
  <c r="J691" i="2"/>
  <c r="O691" i="2" s="1" a="1"/>
  <c r="I691" i="2"/>
  <c r="H691" i="2"/>
  <c r="G691" i="2"/>
  <c r="F691" i="2"/>
  <c r="P690" i="2"/>
  <c r="N690" i="2" a="1"/>
  <c r="N690" i="2" s="1"/>
  <c r="L690" i="2"/>
  <c r="M690" i="2" s="1"/>
  <c r="K690" i="2"/>
  <c r="J690" i="2"/>
  <c r="O690" i="2" s="1" a="1"/>
  <c r="O690" i="2" s="1"/>
  <c r="I690" i="2"/>
  <c r="H690" i="2"/>
  <c r="G690" i="2"/>
  <c r="F690" i="2"/>
  <c r="P689" i="2"/>
  <c r="O689" i="2" a="1"/>
  <c r="O689" i="2" s="1"/>
  <c r="N689" i="2"/>
  <c r="N689" i="2" a="1"/>
  <c r="M689" i="2"/>
  <c r="L689" i="2"/>
  <c r="K689" i="2"/>
  <c r="J689" i="2"/>
  <c r="I689" i="2"/>
  <c r="H689" i="2"/>
  <c r="G689" i="2"/>
  <c r="F689" i="2"/>
  <c r="P688" i="2"/>
  <c r="L688" i="2"/>
  <c r="M688" i="2" s="1"/>
  <c r="K688" i="2"/>
  <c r="J688" i="2"/>
  <c r="O688" i="2" s="1" a="1"/>
  <c r="O688" i="2" s="1"/>
  <c r="I688" i="2"/>
  <c r="N688" i="2" s="1" a="1"/>
  <c r="N688" i="2" s="1"/>
  <c r="H688" i="2"/>
  <c r="G688" i="2"/>
  <c r="F688" i="2"/>
  <c r="P687" i="2"/>
  <c r="O687" i="2"/>
  <c r="N687" i="2" a="1"/>
  <c r="N687" i="2" s="1"/>
  <c r="M687" i="2"/>
  <c r="L687" i="2"/>
  <c r="K687" i="2"/>
  <c r="J687" i="2"/>
  <c r="O687" i="2" s="1" a="1"/>
  <c r="I687" i="2"/>
  <c r="H687" i="2"/>
  <c r="G687" i="2"/>
  <c r="F687" i="2"/>
  <c r="P686" i="2"/>
  <c r="N686" i="2"/>
  <c r="N686" i="2" a="1"/>
  <c r="L686" i="2"/>
  <c r="M686" i="2" s="1"/>
  <c r="K686" i="2"/>
  <c r="J686" i="2"/>
  <c r="O686" i="2" s="1" a="1"/>
  <c r="O686" i="2" s="1"/>
  <c r="I686" i="2"/>
  <c r="H686" i="2"/>
  <c r="G686" i="2"/>
  <c r="F686" i="2"/>
  <c r="P685" i="2"/>
  <c r="O685" i="2"/>
  <c r="O685" i="2" a="1"/>
  <c r="N685" i="2"/>
  <c r="L685" i="2"/>
  <c r="M685" i="2" s="1"/>
  <c r="K685" i="2"/>
  <c r="J685" i="2"/>
  <c r="I685" i="2"/>
  <c r="N685" i="2" s="1" a="1"/>
  <c r="H685" i="2"/>
  <c r="G685" i="2"/>
  <c r="F685" i="2"/>
  <c r="P684" i="2"/>
  <c r="O684" i="2" a="1"/>
  <c r="O684" i="2" s="1"/>
  <c r="N684" i="2" a="1"/>
  <c r="N684" i="2" s="1"/>
  <c r="M684" i="2"/>
  <c r="L684" i="2"/>
  <c r="K684" i="2"/>
  <c r="J684" i="2"/>
  <c r="I684" i="2"/>
  <c r="H684" i="2"/>
  <c r="G684" i="2"/>
  <c r="F684" i="2"/>
  <c r="P683" i="2"/>
  <c r="M683" i="2"/>
  <c r="L683" i="2"/>
  <c r="K683" i="2"/>
  <c r="J683" i="2"/>
  <c r="O683" i="2" s="1" a="1"/>
  <c r="O683" i="2" s="1"/>
  <c r="I683" i="2"/>
  <c r="N683" i="2" s="1" a="1"/>
  <c r="N683" i="2" s="1"/>
  <c r="H683" i="2"/>
  <c r="G683" i="2"/>
  <c r="F683" i="2"/>
  <c r="P682" i="2"/>
  <c r="O682" i="2" a="1"/>
  <c r="O682" i="2" s="1"/>
  <c r="N682" i="2" a="1"/>
  <c r="N682" i="2" s="1"/>
  <c r="L682" i="2"/>
  <c r="M682" i="2" s="1"/>
  <c r="K682" i="2"/>
  <c r="J682" i="2"/>
  <c r="I682" i="2"/>
  <c r="H682" i="2"/>
  <c r="G682" i="2"/>
  <c r="F682" i="2"/>
  <c r="P681" i="2"/>
  <c r="O681" i="2" a="1"/>
  <c r="O681" i="2" s="1"/>
  <c r="N681" i="2"/>
  <c r="N681" i="2" a="1"/>
  <c r="M681" i="2"/>
  <c r="L681" i="2"/>
  <c r="K681" i="2"/>
  <c r="J681" i="2"/>
  <c r="I681" i="2"/>
  <c r="H681" i="2"/>
  <c r="G681" i="2"/>
  <c r="F681" i="2"/>
  <c r="P680" i="2"/>
  <c r="O680" i="2" a="1"/>
  <c r="O680" i="2" s="1"/>
  <c r="L680" i="2"/>
  <c r="M680" i="2" s="1"/>
  <c r="K680" i="2"/>
  <c r="J680" i="2"/>
  <c r="I680" i="2"/>
  <c r="N680" i="2" s="1" a="1"/>
  <c r="N680" i="2" s="1"/>
  <c r="H680" i="2"/>
  <c r="G680" i="2"/>
  <c r="F680" i="2"/>
  <c r="P679" i="2"/>
  <c r="N679" i="2"/>
  <c r="N679" i="2" a="1"/>
  <c r="M679" i="2"/>
  <c r="L679" i="2"/>
  <c r="K679" i="2"/>
  <c r="J679" i="2"/>
  <c r="O679" i="2" s="1" a="1"/>
  <c r="O679" i="2" s="1"/>
  <c r="I679" i="2"/>
  <c r="H679" i="2"/>
  <c r="G679" i="2"/>
  <c r="F679" i="2"/>
  <c r="P678" i="2"/>
  <c r="N678" i="2"/>
  <c r="N678" i="2" a="1"/>
  <c r="L678" i="2"/>
  <c r="M678" i="2" s="1"/>
  <c r="K678" i="2"/>
  <c r="J678" i="2"/>
  <c r="O678" i="2" s="1" a="1"/>
  <c r="O678" i="2" s="1"/>
  <c r="I678" i="2"/>
  <c r="H678" i="2"/>
  <c r="G678" i="2"/>
  <c r="F678" i="2"/>
  <c r="P677" i="2"/>
  <c r="O677" i="2"/>
  <c r="O677" i="2" a="1"/>
  <c r="N677" i="2"/>
  <c r="L677" i="2"/>
  <c r="M677" i="2" s="1"/>
  <c r="K677" i="2"/>
  <c r="J677" i="2"/>
  <c r="I677" i="2"/>
  <c r="N677" i="2" s="1" a="1"/>
  <c r="H677" i="2"/>
  <c r="G677" i="2"/>
  <c r="F677" i="2"/>
  <c r="P676" i="2"/>
  <c r="O676" i="2"/>
  <c r="O676" i="2" a="1"/>
  <c r="M676" i="2"/>
  <c r="L676" i="2"/>
  <c r="K676" i="2"/>
  <c r="J676" i="2"/>
  <c r="I676" i="2"/>
  <c r="N676" i="2" s="1" a="1"/>
  <c r="N676" i="2" s="1"/>
  <c r="H676" i="2"/>
  <c r="G676" i="2"/>
  <c r="F676" i="2"/>
  <c r="P675" i="2"/>
  <c r="N675" i="2" a="1"/>
  <c r="N675" i="2" s="1"/>
  <c r="M675" i="2"/>
  <c r="L675" i="2"/>
  <c r="K675" i="2"/>
  <c r="J675" i="2"/>
  <c r="O675" i="2" s="1" a="1"/>
  <c r="O675" i="2" s="1"/>
  <c r="I675" i="2"/>
  <c r="H675" i="2"/>
  <c r="G675" i="2"/>
  <c r="F675" i="2"/>
  <c r="P674" i="2"/>
  <c r="N674" i="2"/>
  <c r="N674" i="2" a="1"/>
  <c r="M674" i="2"/>
  <c r="L674" i="2"/>
  <c r="K674" i="2"/>
  <c r="J674" i="2"/>
  <c r="O674" i="2" s="1" a="1"/>
  <c r="O674" i="2" s="1"/>
  <c r="I674" i="2"/>
  <c r="H674" i="2"/>
  <c r="G674" i="2"/>
  <c r="F674" i="2"/>
  <c r="P673" i="2"/>
  <c r="O673" i="2" a="1"/>
  <c r="O673" i="2" s="1"/>
  <c r="N673" i="2"/>
  <c r="N673" i="2" a="1"/>
  <c r="L673" i="2"/>
  <c r="M673" i="2" s="1"/>
  <c r="K673" i="2"/>
  <c r="J673" i="2"/>
  <c r="I673" i="2"/>
  <c r="H673" i="2"/>
  <c r="G673" i="2"/>
  <c r="F673" i="2"/>
  <c r="P672" i="2"/>
  <c r="O672" i="2"/>
  <c r="O672" i="2" a="1"/>
  <c r="M672" i="2"/>
  <c r="L672" i="2"/>
  <c r="K672" i="2"/>
  <c r="J672" i="2"/>
  <c r="I672" i="2"/>
  <c r="N672" i="2" s="1" a="1"/>
  <c r="N672" i="2" s="1"/>
  <c r="H672" i="2"/>
  <c r="G672" i="2"/>
  <c r="F672" i="2"/>
  <c r="P671" i="2"/>
  <c r="M671" i="2"/>
  <c r="L671" i="2"/>
  <c r="K671" i="2"/>
  <c r="J671" i="2"/>
  <c r="O671" i="2" s="1" a="1"/>
  <c r="O671" i="2" s="1"/>
  <c r="I671" i="2"/>
  <c r="N671" i="2" s="1" a="1"/>
  <c r="N671" i="2" s="1"/>
  <c r="H671" i="2"/>
  <c r="G671" i="2"/>
  <c r="F671" i="2"/>
  <c r="P670" i="2"/>
  <c r="N670" i="2" a="1"/>
  <c r="N670" i="2" s="1"/>
  <c r="L670" i="2"/>
  <c r="M670" i="2" s="1"/>
  <c r="K670" i="2"/>
  <c r="J670" i="2"/>
  <c r="O670" i="2" s="1" a="1"/>
  <c r="O670" i="2" s="1"/>
  <c r="I670" i="2"/>
  <c r="H670" i="2"/>
  <c r="G670" i="2"/>
  <c r="F670" i="2"/>
  <c r="P669" i="2"/>
  <c r="O669" i="2"/>
  <c r="O669" i="2" a="1"/>
  <c r="L669" i="2"/>
  <c r="M669" i="2" s="1"/>
  <c r="K669" i="2"/>
  <c r="J669" i="2"/>
  <c r="I669" i="2"/>
  <c r="N669" i="2" s="1" a="1"/>
  <c r="N669" i="2" s="1"/>
  <c r="H669" i="2"/>
  <c r="G669" i="2"/>
  <c r="F669" i="2"/>
  <c r="P668" i="2"/>
  <c r="O668" i="2"/>
  <c r="O668" i="2" a="1"/>
  <c r="N668" i="2" a="1"/>
  <c r="N668" i="2" s="1"/>
  <c r="L668" i="2"/>
  <c r="M668" i="2" s="1"/>
  <c r="K668" i="2"/>
  <c r="J668" i="2"/>
  <c r="I668" i="2"/>
  <c r="H668" i="2"/>
  <c r="G668" i="2"/>
  <c r="F668" i="2"/>
  <c r="P667" i="2"/>
  <c r="O667" i="2"/>
  <c r="M667" i="2"/>
  <c r="L667" i="2"/>
  <c r="K667" i="2"/>
  <c r="J667" i="2"/>
  <c r="O667" i="2" s="1" a="1"/>
  <c r="I667" i="2"/>
  <c r="N667" i="2" s="1" a="1"/>
  <c r="N667" i="2" s="1"/>
  <c r="H667" i="2"/>
  <c r="G667" i="2"/>
  <c r="F667" i="2"/>
  <c r="P666" i="2"/>
  <c r="N666" i="2"/>
  <c r="N666" i="2" a="1"/>
  <c r="L666" i="2"/>
  <c r="M666" i="2" s="1"/>
  <c r="K666" i="2"/>
  <c r="J666" i="2"/>
  <c r="O666" i="2" s="1" a="1"/>
  <c r="O666" i="2" s="1"/>
  <c r="I666" i="2"/>
  <c r="H666" i="2"/>
  <c r="G666" i="2"/>
  <c r="F666" i="2"/>
  <c r="P665" i="2"/>
  <c r="O665" i="2" a="1"/>
  <c r="O665" i="2" s="1"/>
  <c r="N665" i="2"/>
  <c r="N665" i="2" a="1"/>
  <c r="M665" i="2"/>
  <c r="L665" i="2"/>
  <c r="K665" i="2"/>
  <c r="J665" i="2"/>
  <c r="I665" i="2"/>
  <c r="H665" i="2"/>
  <c r="G665" i="2"/>
  <c r="F665" i="2"/>
  <c r="P664" i="2"/>
  <c r="M664" i="2"/>
  <c r="L664" i="2"/>
  <c r="K664" i="2"/>
  <c r="J664" i="2"/>
  <c r="O664" i="2" s="1" a="1"/>
  <c r="O664" i="2" s="1"/>
  <c r="I664" i="2"/>
  <c r="N664" i="2" s="1" a="1"/>
  <c r="N664" i="2" s="1"/>
  <c r="H664" i="2"/>
  <c r="G664" i="2"/>
  <c r="F664" i="2"/>
  <c r="P663" i="2"/>
  <c r="O663" i="2" a="1"/>
  <c r="O663" i="2" s="1"/>
  <c r="N663" i="2" a="1"/>
  <c r="N663" i="2" s="1"/>
  <c r="M663" i="2"/>
  <c r="L663" i="2"/>
  <c r="K663" i="2"/>
  <c r="J663" i="2"/>
  <c r="I663" i="2"/>
  <c r="H663" i="2"/>
  <c r="G663" i="2"/>
  <c r="F663" i="2"/>
  <c r="P662" i="2"/>
  <c r="N662" i="2"/>
  <c r="N662" i="2" a="1"/>
  <c r="M662" i="2"/>
  <c r="L662" i="2"/>
  <c r="K662" i="2"/>
  <c r="J662" i="2"/>
  <c r="O662" i="2" s="1" a="1"/>
  <c r="O662" i="2" s="1"/>
  <c r="I662" i="2"/>
  <c r="H662" i="2"/>
  <c r="G662" i="2"/>
  <c r="F662" i="2"/>
  <c r="P661" i="2"/>
  <c r="O661" i="2" a="1"/>
  <c r="O661" i="2" s="1"/>
  <c r="N661" i="2"/>
  <c r="L661" i="2"/>
  <c r="M661" i="2" s="1"/>
  <c r="K661" i="2"/>
  <c r="J661" i="2"/>
  <c r="I661" i="2"/>
  <c r="N661" i="2" s="1" a="1"/>
  <c r="H661" i="2"/>
  <c r="G661" i="2"/>
  <c r="F661" i="2"/>
  <c r="P660" i="2"/>
  <c r="O660" i="2" a="1"/>
  <c r="O660" i="2" s="1"/>
  <c r="M660" i="2"/>
  <c r="L660" i="2"/>
  <c r="K660" i="2"/>
  <c r="J660" i="2"/>
  <c r="I660" i="2"/>
  <c r="N660" i="2" s="1" a="1"/>
  <c r="N660" i="2" s="1"/>
  <c r="H660" i="2"/>
  <c r="G660" i="2"/>
  <c r="F660" i="2"/>
  <c r="P659" i="2"/>
  <c r="N659" i="2" a="1"/>
  <c r="N659" i="2" s="1"/>
  <c r="L659" i="2"/>
  <c r="M659" i="2" s="1"/>
  <c r="K659" i="2"/>
  <c r="J659" i="2"/>
  <c r="O659" i="2" s="1" a="1"/>
  <c r="O659" i="2" s="1"/>
  <c r="I659" i="2"/>
  <c r="H659" i="2"/>
  <c r="G659" i="2"/>
  <c r="F659" i="2"/>
  <c r="P658" i="2"/>
  <c r="O658" i="2"/>
  <c r="O658" i="2" a="1"/>
  <c r="L658" i="2"/>
  <c r="M658" i="2" s="1"/>
  <c r="K658" i="2"/>
  <c r="J658" i="2"/>
  <c r="I658" i="2"/>
  <c r="N658" i="2" s="1" a="1"/>
  <c r="N658" i="2" s="1"/>
  <c r="H658" i="2"/>
  <c r="G658" i="2"/>
  <c r="F658" i="2"/>
  <c r="P657" i="2"/>
  <c r="N657" i="2" a="1"/>
  <c r="N657" i="2" s="1"/>
  <c r="L657" i="2"/>
  <c r="M657" i="2" s="1"/>
  <c r="K657" i="2"/>
  <c r="J657" i="2"/>
  <c r="O657" i="2" s="1" a="1"/>
  <c r="O657" i="2" s="1"/>
  <c r="I657" i="2"/>
  <c r="H657" i="2"/>
  <c r="G657" i="2"/>
  <c r="F657" i="2"/>
  <c r="P656" i="2"/>
  <c r="O656" i="2"/>
  <c r="O656" i="2" a="1"/>
  <c r="M656" i="2"/>
  <c r="L656" i="2"/>
  <c r="K656" i="2"/>
  <c r="J656" i="2"/>
  <c r="I656" i="2"/>
  <c r="N656" i="2" s="1" a="1"/>
  <c r="N656" i="2" s="1"/>
  <c r="H656" i="2"/>
  <c r="G656" i="2"/>
  <c r="F656" i="2"/>
  <c r="P655" i="2"/>
  <c r="O655" i="2" a="1"/>
  <c r="O655" i="2" s="1"/>
  <c r="N655" i="2" a="1"/>
  <c r="N655" i="2" s="1"/>
  <c r="M655" i="2"/>
  <c r="L655" i="2"/>
  <c r="K655" i="2"/>
  <c r="J655" i="2"/>
  <c r="I655" i="2"/>
  <c r="H655" i="2"/>
  <c r="G655" i="2"/>
  <c r="F655" i="2"/>
  <c r="P654" i="2"/>
  <c r="M654" i="2"/>
  <c r="L654" i="2"/>
  <c r="K654" i="2"/>
  <c r="J654" i="2"/>
  <c r="O654" i="2" s="1" a="1"/>
  <c r="O654" i="2" s="1"/>
  <c r="I654" i="2"/>
  <c r="N654" i="2" s="1" a="1"/>
  <c r="N654" i="2" s="1"/>
  <c r="H654" i="2"/>
  <c r="G654" i="2"/>
  <c r="F654" i="2"/>
  <c r="P653" i="2"/>
  <c r="N653" i="2"/>
  <c r="N653" i="2" a="1"/>
  <c r="L653" i="2"/>
  <c r="M653" i="2" s="1"/>
  <c r="K653" i="2"/>
  <c r="J653" i="2"/>
  <c r="O653" i="2" s="1" a="1"/>
  <c r="O653" i="2" s="1"/>
  <c r="I653" i="2"/>
  <c r="H653" i="2"/>
  <c r="G653" i="2"/>
  <c r="F653" i="2"/>
  <c r="P652" i="2"/>
  <c r="N652" i="2"/>
  <c r="M652" i="2"/>
  <c r="L652" i="2"/>
  <c r="K652" i="2"/>
  <c r="J652" i="2"/>
  <c r="O652" i="2" s="1" a="1"/>
  <c r="O652" i="2" s="1"/>
  <c r="I652" i="2"/>
  <c r="N652" i="2" s="1" a="1"/>
  <c r="H652" i="2"/>
  <c r="G652" i="2"/>
  <c r="F652" i="2"/>
  <c r="P651" i="2"/>
  <c r="O651" i="2"/>
  <c r="L651" i="2"/>
  <c r="M651" i="2" s="1"/>
  <c r="K651" i="2"/>
  <c r="J651" i="2"/>
  <c r="O651" i="2" s="1" a="1"/>
  <c r="I651" i="2"/>
  <c r="N651" i="2" s="1" a="1"/>
  <c r="N651" i="2" s="1"/>
  <c r="H651" i="2"/>
  <c r="G651" i="2"/>
  <c r="F651" i="2"/>
  <c r="P650" i="2"/>
  <c r="O650" i="2"/>
  <c r="O650" i="2" a="1"/>
  <c r="M650" i="2"/>
  <c r="L650" i="2"/>
  <c r="K650" i="2"/>
  <c r="J650" i="2"/>
  <c r="I650" i="2"/>
  <c r="N650" i="2" s="1" a="1"/>
  <c r="N650" i="2" s="1"/>
  <c r="H650" i="2"/>
  <c r="G650" i="2"/>
  <c r="F650" i="2"/>
  <c r="P649" i="2"/>
  <c r="N649" i="2" a="1"/>
  <c r="N649" i="2" s="1"/>
  <c r="L649" i="2"/>
  <c r="M649" i="2" s="1"/>
  <c r="K649" i="2"/>
  <c r="J649" i="2"/>
  <c r="O649" i="2" s="1" a="1"/>
  <c r="O649" i="2" s="1"/>
  <c r="I649" i="2"/>
  <c r="H649" i="2"/>
  <c r="G649" i="2"/>
  <c r="F649" i="2"/>
  <c r="P648" i="2"/>
  <c r="O648" i="2"/>
  <c r="O648" i="2" a="1"/>
  <c r="M648" i="2"/>
  <c r="L648" i="2"/>
  <c r="K648" i="2"/>
  <c r="J648" i="2"/>
  <c r="I648" i="2"/>
  <c r="N648" i="2" s="1" a="1"/>
  <c r="N648" i="2" s="1"/>
  <c r="H648" i="2"/>
  <c r="G648" i="2"/>
  <c r="F648" i="2"/>
  <c r="P647" i="2"/>
  <c r="O647" i="2" a="1"/>
  <c r="O647" i="2" s="1"/>
  <c r="N647" i="2" a="1"/>
  <c r="N647" i="2" s="1"/>
  <c r="M647" i="2"/>
  <c r="L647" i="2"/>
  <c r="K647" i="2"/>
  <c r="J647" i="2"/>
  <c r="I647" i="2"/>
  <c r="H647" i="2"/>
  <c r="G647" i="2"/>
  <c r="F647" i="2"/>
  <c r="P646" i="2"/>
  <c r="M646" i="2"/>
  <c r="L646" i="2"/>
  <c r="K646" i="2"/>
  <c r="J646" i="2"/>
  <c r="O646" i="2" s="1" a="1"/>
  <c r="O646" i="2" s="1"/>
  <c r="I646" i="2"/>
  <c r="N646" i="2" s="1" a="1"/>
  <c r="N646" i="2" s="1"/>
  <c r="H646" i="2"/>
  <c r="G646" i="2"/>
  <c r="F646" i="2"/>
  <c r="P645" i="2"/>
  <c r="O645" i="2" a="1"/>
  <c r="O645" i="2" s="1"/>
  <c r="N645" i="2"/>
  <c r="N645" i="2" a="1"/>
  <c r="L645" i="2"/>
  <c r="M645" i="2" s="1"/>
  <c r="K645" i="2"/>
  <c r="J645" i="2"/>
  <c r="I645" i="2"/>
  <c r="H645" i="2"/>
  <c r="G645" i="2"/>
  <c r="F645" i="2"/>
  <c r="P644" i="2"/>
  <c r="N644" i="2"/>
  <c r="L644" i="2"/>
  <c r="M644" i="2" s="1"/>
  <c r="K644" i="2"/>
  <c r="J644" i="2"/>
  <c r="O644" i="2" s="1" a="1"/>
  <c r="O644" i="2" s="1"/>
  <c r="I644" i="2"/>
  <c r="N644" i="2" s="1" a="1"/>
  <c r="H644" i="2"/>
  <c r="G644" i="2"/>
  <c r="F644" i="2"/>
  <c r="P643" i="2"/>
  <c r="L643" i="2"/>
  <c r="M643" i="2" s="1"/>
  <c r="K643" i="2"/>
  <c r="J643" i="2"/>
  <c r="O643" i="2" s="1" a="1"/>
  <c r="O643" i="2" s="1"/>
  <c r="I643" i="2"/>
  <c r="N643" i="2" s="1" a="1"/>
  <c r="N643" i="2" s="1"/>
  <c r="H643" i="2"/>
  <c r="G643" i="2"/>
  <c r="F643" i="2"/>
  <c r="P642" i="2"/>
  <c r="O642" i="2"/>
  <c r="O642" i="2" a="1"/>
  <c r="N642" i="2" a="1"/>
  <c r="N642" i="2" s="1"/>
  <c r="M642" i="2"/>
  <c r="L642" i="2"/>
  <c r="K642" i="2"/>
  <c r="J642" i="2"/>
  <c r="I642" i="2"/>
  <c r="H642" i="2"/>
  <c r="G642" i="2"/>
  <c r="F642" i="2"/>
  <c r="P641" i="2"/>
  <c r="N641" i="2" a="1"/>
  <c r="N641" i="2" s="1"/>
  <c r="L641" i="2"/>
  <c r="M641" i="2" s="1"/>
  <c r="K641" i="2"/>
  <c r="J641" i="2"/>
  <c r="O641" i="2" s="1" a="1"/>
  <c r="O641" i="2" s="1"/>
  <c r="I641" i="2"/>
  <c r="H641" i="2"/>
  <c r="G641" i="2"/>
  <c r="F641" i="2"/>
  <c r="P640" i="2"/>
  <c r="O640" i="2" a="1"/>
  <c r="O640" i="2" s="1"/>
  <c r="M640" i="2"/>
  <c r="L640" i="2"/>
  <c r="K640" i="2"/>
  <c r="J640" i="2"/>
  <c r="I640" i="2"/>
  <c r="N640" i="2" s="1" a="1"/>
  <c r="N640" i="2" s="1"/>
  <c r="H640" i="2"/>
  <c r="G640" i="2"/>
  <c r="F640" i="2"/>
  <c r="P639" i="2"/>
  <c r="O639" i="2" a="1"/>
  <c r="O639" i="2" s="1"/>
  <c r="N639" i="2" a="1"/>
  <c r="N639" i="2" s="1"/>
  <c r="M639" i="2"/>
  <c r="L639" i="2"/>
  <c r="K639" i="2"/>
  <c r="J639" i="2"/>
  <c r="I639" i="2"/>
  <c r="H639" i="2"/>
  <c r="G639" i="2"/>
  <c r="F639" i="2"/>
  <c r="P638" i="2"/>
  <c r="M638" i="2"/>
  <c r="L638" i="2"/>
  <c r="K638" i="2"/>
  <c r="J638" i="2"/>
  <c r="O638" i="2" s="1" a="1"/>
  <c r="O638" i="2" s="1"/>
  <c r="I638" i="2"/>
  <c r="N638" i="2" s="1" a="1"/>
  <c r="N638" i="2" s="1"/>
  <c r="H638" i="2"/>
  <c r="G638" i="2"/>
  <c r="F638" i="2"/>
  <c r="P637" i="2"/>
  <c r="O637" i="2" a="1"/>
  <c r="O637" i="2" s="1"/>
  <c r="N637" i="2"/>
  <c r="N637" i="2" a="1"/>
  <c r="L637" i="2"/>
  <c r="M637" i="2" s="1"/>
  <c r="K637" i="2"/>
  <c r="J637" i="2"/>
  <c r="I637" i="2"/>
  <c r="H637" i="2"/>
  <c r="G637" i="2"/>
  <c r="F637" i="2"/>
  <c r="P636" i="2"/>
  <c r="L636" i="2"/>
  <c r="M636" i="2" s="1"/>
  <c r="K636" i="2"/>
  <c r="J636" i="2"/>
  <c r="O636" i="2" s="1" a="1"/>
  <c r="O636" i="2" s="1"/>
  <c r="I636" i="2"/>
  <c r="N636" i="2" s="1" a="1"/>
  <c r="N636" i="2" s="1"/>
  <c r="H636" i="2"/>
  <c r="G636" i="2"/>
  <c r="F636" i="2"/>
  <c r="P635" i="2"/>
  <c r="L635" i="2"/>
  <c r="M635" i="2" s="1"/>
  <c r="K635" i="2"/>
  <c r="J635" i="2"/>
  <c r="O635" i="2" s="1" a="1"/>
  <c r="O635" i="2" s="1"/>
  <c r="I635" i="2"/>
  <c r="N635" i="2" s="1" a="1"/>
  <c r="N635" i="2" s="1"/>
  <c r="H635" i="2"/>
  <c r="G635" i="2"/>
  <c r="F635" i="2"/>
  <c r="P634" i="2"/>
  <c r="O634" i="2"/>
  <c r="O634" i="2" a="1"/>
  <c r="N634" i="2"/>
  <c r="M634" i="2"/>
  <c r="L634" i="2"/>
  <c r="K634" i="2"/>
  <c r="J634" i="2"/>
  <c r="I634" i="2"/>
  <c r="N634" i="2" s="1" a="1"/>
  <c r="H634" i="2"/>
  <c r="G634" i="2"/>
  <c r="F634" i="2"/>
  <c r="P633" i="2"/>
  <c r="N633" i="2" a="1"/>
  <c r="N633" i="2" s="1"/>
  <c r="L633" i="2"/>
  <c r="M633" i="2" s="1"/>
  <c r="K633" i="2"/>
  <c r="J633" i="2"/>
  <c r="O633" i="2" s="1" a="1"/>
  <c r="O633" i="2" s="1"/>
  <c r="I633" i="2"/>
  <c r="H633" i="2"/>
  <c r="G633" i="2"/>
  <c r="F633" i="2"/>
  <c r="P632" i="2"/>
  <c r="O632" i="2" a="1"/>
  <c r="O632" i="2" s="1"/>
  <c r="M632" i="2"/>
  <c r="L632" i="2"/>
  <c r="K632" i="2"/>
  <c r="J632" i="2"/>
  <c r="I632" i="2"/>
  <c r="N632" i="2" s="1" a="1"/>
  <c r="N632" i="2" s="1"/>
  <c r="H632" i="2"/>
  <c r="G632" i="2"/>
  <c r="F632" i="2"/>
  <c r="P631" i="2"/>
  <c r="O631" i="2" a="1"/>
  <c r="O631" i="2" s="1"/>
  <c r="N631" i="2" a="1"/>
  <c r="N631" i="2" s="1"/>
  <c r="M631" i="2"/>
  <c r="L631" i="2"/>
  <c r="K631" i="2"/>
  <c r="J631" i="2"/>
  <c r="I631" i="2"/>
  <c r="H631" i="2"/>
  <c r="G631" i="2"/>
  <c r="F631" i="2"/>
  <c r="P630" i="2"/>
  <c r="M630" i="2"/>
  <c r="L630" i="2"/>
  <c r="K630" i="2"/>
  <c r="J630" i="2"/>
  <c r="O630" i="2" s="1" a="1"/>
  <c r="O630" i="2" s="1"/>
  <c r="I630" i="2"/>
  <c r="N630" i="2" s="1" a="1"/>
  <c r="N630" i="2" s="1"/>
  <c r="H630" i="2"/>
  <c r="G630" i="2"/>
  <c r="F630" i="2"/>
  <c r="P629" i="2"/>
  <c r="N629" i="2"/>
  <c r="N629" i="2" a="1"/>
  <c r="L629" i="2"/>
  <c r="M629" i="2" s="1"/>
  <c r="K629" i="2"/>
  <c r="J629" i="2"/>
  <c r="O629" i="2" s="1" a="1"/>
  <c r="O629" i="2" s="1"/>
  <c r="I629" i="2"/>
  <c r="H629" i="2"/>
  <c r="G629" i="2"/>
  <c r="F629" i="2"/>
  <c r="P628" i="2"/>
  <c r="N628" i="2"/>
  <c r="L628" i="2"/>
  <c r="M628" i="2" s="1"/>
  <c r="K628" i="2"/>
  <c r="J628" i="2"/>
  <c r="O628" i="2" s="1" a="1"/>
  <c r="O628" i="2" s="1"/>
  <c r="I628" i="2"/>
  <c r="N628" i="2" s="1" a="1"/>
  <c r="H628" i="2"/>
  <c r="G628" i="2"/>
  <c r="F628" i="2"/>
  <c r="P627" i="2"/>
  <c r="O627" i="2"/>
  <c r="L627" i="2"/>
  <c r="M627" i="2" s="1"/>
  <c r="K627" i="2"/>
  <c r="J627" i="2"/>
  <c r="O627" i="2" s="1" a="1"/>
  <c r="I627" i="2"/>
  <c r="N627" i="2" s="1" a="1"/>
  <c r="N627" i="2" s="1"/>
  <c r="H627" i="2"/>
  <c r="G627" i="2"/>
  <c r="F627" i="2"/>
  <c r="P626" i="2"/>
  <c r="O626" i="2"/>
  <c r="O626" i="2" a="1"/>
  <c r="M626" i="2"/>
  <c r="L626" i="2"/>
  <c r="K626" i="2"/>
  <c r="J626" i="2"/>
  <c r="I626" i="2"/>
  <c r="N626" i="2" s="1" a="1"/>
  <c r="N626" i="2" s="1"/>
  <c r="H626" i="2"/>
  <c r="G626" i="2"/>
  <c r="F626" i="2"/>
  <c r="P625" i="2"/>
  <c r="N625" i="2" a="1"/>
  <c r="N625" i="2" s="1"/>
  <c r="L625" i="2"/>
  <c r="M625" i="2" s="1"/>
  <c r="K625" i="2"/>
  <c r="J625" i="2"/>
  <c r="O625" i="2" s="1" a="1"/>
  <c r="O625" i="2" s="1"/>
  <c r="I625" i="2"/>
  <c r="H625" i="2"/>
  <c r="G625" i="2"/>
  <c r="F625" i="2"/>
  <c r="P624" i="2"/>
  <c r="O624" i="2" a="1"/>
  <c r="O624" i="2" s="1"/>
  <c r="M624" i="2"/>
  <c r="L624" i="2"/>
  <c r="K624" i="2"/>
  <c r="J624" i="2"/>
  <c r="I624" i="2"/>
  <c r="N624" i="2" s="1" a="1"/>
  <c r="N624" i="2" s="1"/>
  <c r="H624" i="2"/>
  <c r="G624" i="2"/>
  <c r="F624" i="2"/>
  <c r="P623" i="2"/>
  <c r="O623" i="2" a="1"/>
  <c r="O623" i="2" s="1"/>
  <c r="N623" i="2" a="1"/>
  <c r="N623" i="2" s="1"/>
  <c r="M623" i="2"/>
  <c r="L623" i="2"/>
  <c r="K623" i="2"/>
  <c r="J623" i="2"/>
  <c r="I623" i="2"/>
  <c r="H623" i="2"/>
  <c r="G623" i="2"/>
  <c r="F623" i="2"/>
  <c r="P622" i="2"/>
  <c r="M622" i="2"/>
  <c r="L622" i="2"/>
  <c r="K622" i="2"/>
  <c r="J622" i="2"/>
  <c r="O622" i="2" s="1" a="1"/>
  <c r="O622" i="2" s="1"/>
  <c r="I622" i="2"/>
  <c r="N622" i="2" s="1" a="1"/>
  <c r="N622" i="2" s="1"/>
  <c r="H622" i="2"/>
  <c r="G622" i="2"/>
  <c r="F622" i="2"/>
  <c r="P621" i="2"/>
  <c r="O621" i="2" a="1"/>
  <c r="O621" i="2" s="1"/>
  <c r="N621" i="2"/>
  <c r="N621" i="2" a="1"/>
  <c r="L621" i="2"/>
  <c r="M621" i="2" s="1"/>
  <c r="K621" i="2"/>
  <c r="J621" i="2"/>
  <c r="I621" i="2"/>
  <c r="H621" i="2"/>
  <c r="G621" i="2"/>
  <c r="F621" i="2"/>
  <c r="P620" i="2"/>
  <c r="L620" i="2"/>
  <c r="M620" i="2" s="1"/>
  <c r="K620" i="2"/>
  <c r="J620" i="2"/>
  <c r="O620" i="2" s="1" a="1"/>
  <c r="O620" i="2" s="1"/>
  <c r="I620" i="2"/>
  <c r="N620" i="2" s="1" a="1"/>
  <c r="N620" i="2" s="1"/>
  <c r="H620" i="2"/>
  <c r="G620" i="2"/>
  <c r="F620" i="2"/>
  <c r="P619" i="2"/>
  <c r="L619" i="2"/>
  <c r="M619" i="2" s="1"/>
  <c r="K619" i="2"/>
  <c r="J619" i="2"/>
  <c r="O619" i="2" s="1" a="1"/>
  <c r="O619" i="2" s="1"/>
  <c r="I619" i="2"/>
  <c r="N619" i="2" s="1" a="1"/>
  <c r="N619" i="2" s="1"/>
  <c r="H619" i="2"/>
  <c r="G619" i="2"/>
  <c r="F619" i="2"/>
  <c r="P618" i="2"/>
  <c r="O618" i="2"/>
  <c r="O618" i="2" a="1"/>
  <c r="N618" i="2"/>
  <c r="N618" i="2" a="1"/>
  <c r="M618" i="2"/>
  <c r="L618" i="2"/>
  <c r="K618" i="2"/>
  <c r="J618" i="2"/>
  <c r="I618" i="2"/>
  <c r="H618" i="2"/>
  <c r="G618" i="2"/>
  <c r="F618" i="2"/>
  <c r="P617" i="2"/>
  <c r="N617" i="2" a="1"/>
  <c r="N617" i="2" s="1"/>
  <c r="L617" i="2"/>
  <c r="M617" i="2" s="1"/>
  <c r="K617" i="2"/>
  <c r="J617" i="2"/>
  <c r="O617" i="2" s="1" a="1"/>
  <c r="O617" i="2" s="1"/>
  <c r="I617" i="2"/>
  <c r="H617" i="2"/>
  <c r="G617" i="2"/>
  <c r="F617" i="2"/>
  <c r="P616" i="2"/>
  <c r="O616" i="2" a="1"/>
  <c r="O616" i="2" s="1"/>
  <c r="M616" i="2"/>
  <c r="L616" i="2"/>
  <c r="K616" i="2"/>
  <c r="J616" i="2"/>
  <c r="I616" i="2"/>
  <c r="N616" i="2" s="1" a="1"/>
  <c r="N616" i="2" s="1"/>
  <c r="H616" i="2"/>
  <c r="G616" i="2"/>
  <c r="F616" i="2"/>
  <c r="P615" i="2"/>
  <c r="O615" i="2" a="1"/>
  <c r="O615" i="2" s="1"/>
  <c r="N615" i="2" a="1"/>
  <c r="N615" i="2" s="1"/>
  <c r="L615" i="2"/>
  <c r="M615" i="2" s="1"/>
  <c r="K615" i="2"/>
  <c r="J615" i="2"/>
  <c r="I615" i="2"/>
  <c r="H615" i="2"/>
  <c r="G615" i="2"/>
  <c r="F615" i="2"/>
  <c r="P614" i="2"/>
  <c r="O614" i="2"/>
  <c r="M614" i="2"/>
  <c r="L614" i="2"/>
  <c r="K614" i="2"/>
  <c r="J614" i="2"/>
  <c r="O614" i="2" s="1" a="1"/>
  <c r="I614" i="2"/>
  <c r="N614" i="2" s="1" a="1"/>
  <c r="N614" i="2" s="1"/>
  <c r="H614" i="2"/>
  <c r="G614" i="2"/>
  <c r="F614" i="2"/>
  <c r="P613" i="2"/>
  <c r="N613" i="2"/>
  <c r="N613" i="2" a="1"/>
  <c r="L613" i="2"/>
  <c r="M613" i="2" s="1"/>
  <c r="K613" i="2"/>
  <c r="J613" i="2"/>
  <c r="O613" i="2" s="1" a="1"/>
  <c r="O613" i="2" s="1"/>
  <c r="I613" i="2"/>
  <c r="H613" i="2"/>
  <c r="G613" i="2"/>
  <c r="F613" i="2"/>
  <c r="P612" i="2"/>
  <c r="N612" i="2"/>
  <c r="M612" i="2"/>
  <c r="L612" i="2"/>
  <c r="K612" i="2"/>
  <c r="J612" i="2"/>
  <c r="O612" i="2" s="1" a="1"/>
  <c r="O612" i="2" s="1"/>
  <c r="I612" i="2"/>
  <c r="N612" i="2" s="1" a="1"/>
  <c r="H612" i="2"/>
  <c r="G612" i="2"/>
  <c r="F612" i="2"/>
  <c r="P611" i="2"/>
  <c r="O611" i="2" a="1"/>
  <c r="O611" i="2" s="1"/>
  <c r="L611" i="2"/>
  <c r="M611" i="2" s="1"/>
  <c r="K611" i="2"/>
  <c r="J611" i="2"/>
  <c r="I611" i="2"/>
  <c r="N611" i="2" s="1" a="1"/>
  <c r="N611" i="2" s="1"/>
  <c r="H611" i="2"/>
  <c r="G611" i="2"/>
  <c r="F611" i="2"/>
  <c r="P610" i="2"/>
  <c r="O610" i="2"/>
  <c r="O610" i="2" a="1"/>
  <c r="M610" i="2"/>
  <c r="L610" i="2"/>
  <c r="K610" i="2"/>
  <c r="J610" i="2"/>
  <c r="I610" i="2"/>
  <c r="N610" i="2" s="1" a="1"/>
  <c r="N610" i="2" s="1"/>
  <c r="H610" i="2"/>
  <c r="G610" i="2"/>
  <c r="F610" i="2"/>
  <c r="P609" i="2"/>
  <c r="N609" i="2" a="1"/>
  <c r="N609" i="2" s="1"/>
  <c r="L609" i="2"/>
  <c r="M609" i="2" s="1"/>
  <c r="K609" i="2"/>
  <c r="J609" i="2"/>
  <c r="O609" i="2" s="1" a="1"/>
  <c r="O609" i="2" s="1"/>
  <c r="I609" i="2"/>
  <c r="H609" i="2"/>
  <c r="G609" i="2"/>
  <c r="F609" i="2"/>
  <c r="P608" i="2"/>
  <c r="O608" i="2" a="1"/>
  <c r="O608" i="2" s="1"/>
  <c r="M608" i="2"/>
  <c r="L608" i="2"/>
  <c r="K608" i="2"/>
  <c r="J608" i="2"/>
  <c r="I608" i="2"/>
  <c r="N608" i="2" s="1" a="1"/>
  <c r="N608" i="2" s="1"/>
  <c r="H608" i="2"/>
  <c r="G608" i="2"/>
  <c r="F608" i="2"/>
  <c r="P607" i="2"/>
  <c r="O607" i="2" a="1"/>
  <c r="O607" i="2" s="1"/>
  <c r="N607" i="2" a="1"/>
  <c r="N607" i="2" s="1"/>
  <c r="L607" i="2"/>
  <c r="M607" i="2" s="1"/>
  <c r="K607" i="2"/>
  <c r="J607" i="2"/>
  <c r="I607" i="2"/>
  <c r="H607" i="2"/>
  <c r="G607" i="2"/>
  <c r="F607" i="2"/>
  <c r="P606" i="2"/>
  <c r="O606" i="2"/>
  <c r="M606" i="2"/>
  <c r="L606" i="2"/>
  <c r="K606" i="2"/>
  <c r="J606" i="2"/>
  <c r="O606" i="2" s="1" a="1"/>
  <c r="I606" i="2"/>
  <c r="N606" i="2" s="1" a="1"/>
  <c r="N606" i="2" s="1"/>
  <c r="H606" i="2"/>
  <c r="G606" i="2"/>
  <c r="F606" i="2"/>
  <c r="P605" i="2"/>
  <c r="O605" i="2" a="1"/>
  <c r="O605" i="2" s="1"/>
  <c r="N605" i="2" a="1"/>
  <c r="N605" i="2" s="1"/>
  <c r="L605" i="2"/>
  <c r="M605" i="2" s="1"/>
  <c r="K605" i="2"/>
  <c r="J605" i="2"/>
  <c r="I605" i="2"/>
  <c r="H605" i="2"/>
  <c r="G605" i="2"/>
  <c r="F605" i="2"/>
  <c r="P604" i="2"/>
  <c r="L604" i="2"/>
  <c r="M604" i="2" s="1"/>
  <c r="K604" i="2"/>
  <c r="J604" i="2"/>
  <c r="O604" i="2" s="1" a="1"/>
  <c r="O604" i="2" s="1"/>
  <c r="I604" i="2"/>
  <c r="N604" i="2" s="1" a="1"/>
  <c r="N604" i="2" s="1"/>
  <c r="H604" i="2"/>
  <c r="G604" i="2"/>
  <c r="F604" i="2"/>
  <c r="P603" i="2"/>
  <c r="O603" i="2" a="1"/>
  <c r="O603" i="2" s="1"/>
  <c r="L603" i="2"/>
  <c r="M603" i="2" s="1"/>
  <c r="K603" i="2"/>
  <c r="J603" i="2"/>
  <c r="I603" i="2"/>
  <c r="N603" i="2" s="1" a="1"/>
  <c r="N603" i="2" s="1"/>
  <c r="H603" i="2"/>
  <c r="G603" i="2"/>
  <c r="F603" i="2"/>
  <c r="P602" i="2"/>
  <c r="O602" i="2"/>
  <c r="O602" i="2" a="1"/>
  <c r="M602" i="2"/>
  <c r="L602" i="2"/>
  <c r="K602" i="2"/>
  <c r="J602" i="2"/>
  <c r="I602" i="2"/>
  <c r="N602" i="2" s="1" a="1"/>
  <c r="N602" i="2" s="1"/>
  <c r="H602" i="2"/>
  <c r="G602" i="2"/>
  <c r="F602" i="2"/>
  <c r="P601" i="2"/>
  <c r="N601" i="2" a="1"/>
  <c r="N601" i="2" s="1"/>
  <c r="L601" i="2"/>
  <c r="M601" i="2" s="1"/>
  <c r="K601" i="2"/>
  <c r="J601" i="2"/>
  <c r="O601" i="2" s="1" a="1"/>
  <c r="O601" i="2" s="1"/>
  <c r="I601" i="2"/>
  <c r="H601" i="2"/>
  <c r="G601" i="2"/>
  <c r="F601" i="2"/>
  <c r="P600" i="2"/>
  <c r="O600" i="2" a="1"/>
  <c r="O600" i="2" s="1"/>
  <c r="N600" i="2"/>
  <c r="M600" i="2"/>
  <c r="L600" i="2"/>
  <c r="K600" i="2"/>
  <c r="J600" i="2"/>
  <c r="I600" i="2"/>
  <c r="N600" i="2" s="1" a="1"/>
  <c r="H600" i="2"/>
  <c r="G600" i="2"/>
  <c r="F600" i="2"/>
  <c r="P599" i="2"/>
  <c r="O599" i="2" a="1"/>
  <c r="O599" i="2" s="1"/>
  <c r="N599" i="2" a="1"/>
  <c r="N599" i="2" s="1"/>
  <c r="M599" i="2"/>
  <c r="L599" i="2"/>
  <c r="K599" i="2"/>
  <c r="J599" i="2"/>
  <c r="I599" i="2"/>
  <c r="H599" i="2"/>
  <c r="G599" i="2"/>
  <c r="F599" i="2"/>
  <c r="P598" i="2"/>
  <c r="M598" i="2"/>
  <c r="L598" i="2"/>
  <c r="K598" i="2"/>
  <c r="J598" i="2"/>
  <c r="O598" i="2" s="1" a="1"/>
  <c r="O598" i="2" s="1"/>
  <c r="I598" i="2"/>
  <c r="N598" i="2" s="1" a="1"/>
  <c r="N598" i="2" s="1"/>
  <c r="H598" i="2"/>
  <c r="G598" i="2"/>
  <c r="F598" i="2"/>
  <c r="P597" i="2"/>
  <c r="O597" i="2" a="1"/>
  <c r="O597" i="2" s="1"/>
  <c r="N597" i="2" a="1"/>
  <c r="N597" i="2" s="1"/>
  <c r="L597" i="2"/>
  <c r="M597" i="2" s="1"/>
  <c r="K597" i="2"/>
  <c r="J597" i="2"/>
  <c r="I597" i="2"/>
  <c r="H597" i="2"/>
  <c r="G597" i="2"/>
  <c r="F597" i="2"/>
  <c r="P596" i="2"/>
  <c r="L596" i="2"/>
  <c r="M596" i="2" s="1"/>
  <c r="K596" i="2"/>
  <c r="J596" i="2"/>
  <c r="O596" i="2" s="1" a="1"/>
  <c r="O596" i="2" s="1"/>
  <c r="I596" i="2"/>
  <c r="N596" i="2" s="1" a="1"/>
  <c r="N596" i="2" s="1"/>
  <c r="H596" i="2"/>
  <c r="G596" i="2"/>
  <c r="F596" i="2"/>
  <c r="P595" i="2"/>
  <c r="N595" i="2" a="1"/>
  <c r="N595" i="2" s="1"/>
  <c r="L595" i="2"/>
  <c r="M595" i="2" s="1"/>
  <c r="K595" i="2"/>
  <c r="J595" i="2"/>
  <c r="O595" i="2" s="1" a="1"/>
  <c r="O595" i="2" s="1"/>
  <c r="I595" i="2"/>
  <c r="H595" i="2"/>
  <c r="G595" i="2"/>
  <c r="F595" i="2"/>
  <c r="P594" i="2"/>
  <c r="O594" i="2"/>
  <c r="O594" i="2" a="1"/>
  <c r="N594" i="2"/>
  <c r="M594" i="2"/>
  <c r="L594" i="2"/>
  <c r="K594" i="2"/>
  <c r="J594" i="2"/>
  <c r="I594" i="2"/>
  <c r="N594" i="2" s="1" a="1"/>
  <c r="H594" i="2"/>
  <c r="G594" i="2"/>
  <c r="F594" i="2"/>
  <c r="P593" i="2"/>
  <c r="N593" i="2" a="1"/>
  <c r="N593" i="2" s="1"/>
  <c r="L593" i="2"/>
  <c r="M593" i="2" s="1"/>
  <c r="K593" i="2"/>
  <c r="J593" i="2"/>
  <c r="O593" i="2" s="1" a="1"/>
  <c r="O593" i="2" s="1"/>
  <c r="I593" i="2"/>
  <c r="H593" i="2"/>
  <c r="G593" i="2"/>
  <c r="F593" i="2"/>
  <c r="P592" i="2"/>
  <c r="O592" i="2" a="1"/>
  <c r="O592" i="2" s="1"/>
  <c r="N592" i="2"/>
  <c r="M592" i="2"/>
  <c r="L592" i="2"/>
  <c r="K592" i="2"/>
  <c r="J592" i="2"/>
  <c r="I592" i="2"/>
  <c r="N592" i="2" s="1" a="1"/>
  <c r="H592" i="2"/>
  <c r="G592" i="2"/>
  <c r="F592" i="2"/>
  <c r="P591" i="2"/>
  <c r="N591" i="2" a="1"/>
  <c r="N591" i="2" s="1"/>
  <c r="M591" i="2"/>
  <c r="L591" i="2"/>
  <c r="K591" i="2"/>
  <c r="J591" i="2"/>
  <c r="O591" i="2" s="1" a="1"/>
  <c r="O591" i="2" s="1"/>
  <c r="I591" i="2"/>
  <c r="H591" i="2"/>
  <c r="G591" i="2"/>
  <c r="F591" i="2"/>
  <c r="P590" i="2"/>
  <c r="N590" i="2"/>
  <c r="M590" i="2"/>
  <c r="L590" i="2"/>
  <c r="K590" i="2"/>
  <c r="J590" i="2"/>
  <c r="O590" i="2" s="1" a="1"/>
  <c r="O590" i="2" s="1"/>
  <c r="I590" i="2"/>
  <c r="N590" i="2" s="1" a="1"/>
  <c r="H590" i="2"/>
  <c r="G590" i="2"/>
  <c r="F590" i="2"/>
  <c r="P589" i="2"/>
  <c r="O589" i="2" a="1"/>
  <c r="O589" i="2" s="1"/>
  <c r="N589" i="2"/>
  <c r="N589" i="2" a="1"/>
  <c r="L589" i="2"/>
  <c r="M589" i="2" s="1"/>
  <c r="K589" i="2"/>
  <c r="J589" i="2"/>
  <c r="I589" i="2"/>
  <c r="H589" i="2"/>
  <c r="G589" i="2"/>
  <c r="F589" i="2"/>
  <c r="P588" i="2"/>
  <c r="L588" i="2"/>
  <c r="M588" i="2" s="1"/>
  <c r="K588" i="2"/>
  <c r="J588" i="2"/>
  <c r="O588" i="2" s="1" a="1"/>
  <c r="O588" i="2" s="1"/>
  <c r="I588" i="2"/>
  <c r="N588" i="2" s="1" a="1"/>
  <c r="N588" i="2" s="1"/>
  <c r="H588" i="2"/>
  <c r="G588" i="2"/>
  <c r="F588" i="2"/>
  <c r="P587" i="2"/>
  <c r="O587" i="2" a="1"/>
  <c r="O587" i="2" s="1"/>
  <c r="N587" i="2" a="1"/>
  <c r="N587" i="2" s="1"/>
  <c r="L587" i="2"/>
  <c r="M587" i="2" s="1"/>
  <c r="K587" i="2"/>
  <c r="J587" i="2"/>
  <c r="I587" i="2"/>
  <c r="H587" i="2"/>
  <c r="G587" i="2"/>
  <c r="F587" i="2"/>
  <c r="P586" i="2"/>
  <c r="O586" i="2"/>
  <c r="O586" i="2" a="1"/>
  <c r="M586" i="2"/>
  <c r="L586" i="2"/>
  <c r="K586" i="2"/>
  <c r="J586" i="2"/>
  <c r="I586" i="2"/>
  <c r="N586" i="2" s="1" a="1"/>
  <c r="N586" i="2" s="1"/>
  <c r="H586" i="2"/>
  <c r="G586" i="2"/>
  <c r="F586" i="2"/>
  <c r="P585" i="2"/>
  <c r="O585" i="2" a="1"/>
  <c r="O585" i="2" s="1"/>
  <c r="N585" i="2" a="1"/>
  <c r="N585" i="2" s="1"/>
  <c r="L585" i="2"/>
  <c r="M585" i="2" s="1"/>
  <c r="K585" i="2"/>
  <c r="J585" i="2"/>
  <c r="I585" i="2"/>
  <c r="H585" i="2"/>
  <c r="G585" i="2"/>
  <c r="F585" i="2"/>
  <c r="P584" i="2"/>
  <c r="O584" i="2" a="1"/>
  <c r="O584" i="2" s="1"/>
  <c r="M584" i="2"/>
  <c r="L584" i="2"/>
  <c r="K584" i="2"/>
  <c r="J584" i="2"/>
  <c r="I584" i="2"/>
  <c r="N584" i="2" s="1" a="1"/>
  <c r="N584" i="2" s="1"/>
  <c r="H584" i="2"/>
  <c r="G584" i="2"/>
  <c r="F584" i="2"/>
  <c r="P583" i="2"/>
  <c r="N583" i="2" a="1"/>
  <c r="N583" i="2" s="1"/>
  <c r="L583" i="2"/>
  <c r="M583" i="2" s="1"/>
  <c r="K583" i="2"/>
  <c r="J583" i="2"/>
  <c r="O583" i="2" s="1" a="1"/>
  <c r="O583" i="2" s="1"/>
  <c r="I583" i="2"/>
  <c r="H583" i="2"/>
  <c r="G583" i="2"/>
  <c r="F583" i="2"/>
  <c r="P582" i="2"/>
  <c r="O582" i="2"/>
  <c r="N582" i="2"/>
  <c r="M582" i="2"/>
  <c r="L582" i="2"/>
  <c r="K582" i="2"/>
  <c r="J582" i="2"/>
  <c r="O582" i="2" s="1" a="1"/>
  <c r="I582" i="2"/>
  <c r="N582" i="2" s="1" a="1"/>
  <c r="H582" i="2"/>
  <c r="G582" i="2"/>
  <c r="F582" i="2"/>
  <c r="P581" i="2"/>
  <c r="N581" i="2"/>
  <c r="N581" i="2" a="1"/>
  <c r="L581" i="2"/>
  <c r="M581" i="2" s="1"/>
  <c r="K581" i="2"/>
  <c r="J581" i="2"/>
  <c r="O581" i="2" s="1" a="1"/>
  <c r="O581" i="2" s="1"/>
  <c r="I581" i="2"/>
  <c r="H581" i="2"/>
  <c r="G581" i="2"/>
  <c r="F581" i="2"/>
  <c r="P580" i="2"/>
  <c r="N580" i="2"/>
  <c r="M580" i="2"/>
  <c r="L580" i="2"/>
  <c r="K580" i="2"/>
  <c r="J580" i="2"/>
  <c r="O580" i="2" s="1" a="1"/>
  <c r="O580" i="2" s="1"/>
  <c r="I580" i="2"/>
  <c r="N580" i="2" s="1" a="1"/>
  <c r="H580" i="2"/>
  <c r="G580" i="2"/>
  <c r="F580" i="2"/>
  <c r="P579" i="2"/>
  <c r="O579" i="2" a="1"/>
  <c r="O579" i="2" s="1"/>
  <c r="L579" i="2"/>
  <c r="M579" i="2" s="1"/>
  <c r="K579" i="2"/>
  <c r="J579" i="2"/>
  <c r="I579" i="2"/>
  <c r="N579" i="2" s="1" a="1"/>
  <c r="N579" i="2" s="1"/>
  <c r="H579" i="2"/>
  <c r="G579" i="2"/>
  <c r="F579" i="2"/>
  <c r="P578" i="2"/>
  <c r="O578" i="2"/>
  <c r="O578" i="2" a="1"/>
  <c r="N578" i="2" a="1"/>
  <c r="N578" i="2" s="1"/>
  <c r="M578" i="2"/>
  <c r="L578" i="2"/>
  <c r="K578" i="2"/>
  <c r="J578" i="2"/>
  <c r="I578" i="2"/>
  <c r="H578" i="2"/>
  <c r="G578" i="2"/>
  <c r="F578" i="2"/>
  <c r="P577" i="2"/>
  <c r="O577" i="2" a="1"/>
  <c r="O577" i="2" s="1"/>
  <c r="N577" i="2" a="1"/>
  <c r="N577" i="2" s="1"/>
  <c r="L577" i="2"/>
  <c r="M577" i="2" s="1"/>
  <c r="K577" i="2"/>
  <c r="J577" i="2"/>
  <c r="I577" i="2"/>
  <c r="H577" i="2"/>
  <c r="G577" i="2"/>
  <c r="F577" i="2"/>
  <c r="P576" i="2"/>
  <c r="O576" i="2" a="1"/>
  <c r="O576" i="2" s="1"/>
  <c r="M576" i="2"/>
  <c r="L576" i="2"/>
  <c r="K576" i="2"/>
  <c r="J576" i="2"/>
  <c r="I576" i="2"/>
  <c r="N576" i="2" s="1" a="1"/>
  <c r="N576" i="2" s="1"/>
  <c r="H576" i="2"/>
  <c r="G576" i="2"/>
  <c r="F576" i="2"/>
  <c r="P575" i="2"/>
  <c r="O575" i="2" a="1"/>
  <c r="O575" i="2" s="1"/>
  <c r="N575" i="2" a="1"/>
  <c r="N575" i="2" s="1"/>
  <c r="L575" i="2"/>
  <c r="M575" i="2" s="1"/>
  <c r="K575" i="2"/>
  <c r="J575" i="2"/>
  <c r="I575" i="2"/>
  <c r="H575" i="2"/>
  <c r="G575" i="2"/>
  <c r="F575" i="2"/>
  <c r="P574" i="2"/>
  <c r="O574" i="2"/>
  <c r="M574" i="2"/>
  <c r="L574" i="2"/>
  <c r="K574" i="2"/>
  <c r="J574" i="2"/>
  <c r="O574" i="2" s="1" a="1"/>
  <c r="I574" i="2"/>
  <c r="N574" i="2" s="1" a="1"/>
  <c r="N574" i="2" s="1"/>
  <c r="H574" i="2"/>
  <c r="G574" i="2"/>
  <c r="F574" i="2"/>
  <c r="P573" i="2"/>
  <c r="N573" i="2" a="1"/>
  <c r="N573" i="2" s="1"/>
  <c r="L573" i="2"/>
  <c r="M573" i="2" s="1"/>
  <c r="K573" i="2"/>
  <c r="J573" i="2"/>
  <c r="O573" i="2" s="1" a="1"/>
  <c r="O573" i="2" s="1"/>
  <c r="I573" i="2"/>
  <c r="H573" i="2"/>
  <c r="G573" i="2"/>
  <c r="F573" i="2"/>
  <c r="P572" i="2"/>
  <c r="O572" i="2"/>
  <c r="N572" i="2"/>
  <c r="M572" i="2"/>
  <c r="L572" i="2"/>
  <c r="K572" i="2"/>
  <c r="J572" i="2"/>
  <c r="O572" i="2" s="1" a="1"/>
  <c r="I572" i="2"/>
  <c r="N572" i="2" s="1" a="1"/>
  <c r="H572" i="2"/>
  <c r="G572" i="2"/>
  <c r="F572" i="2"/>
  <c r="P571" i="2"/>
  <c r="L571" i="2"/>
  <c r="M571" i="2" s="1"/>
  <c r="K571" i="2"/>
  <c r="J571" i="2"/>
  <c r="O571" i="2" s="1" a="1"/>
  <c r="O571" i="2" s="1"/>
  <c r="I571" i="2"/>
  <c r="N571" i="2" s="1" a="1"/>
  <c r="N571" i="2" s="1"/>
  <c r="H571" i="2"/>
  <c r="G571" i="2"/>
  <c r="F571" i="2"/>
  <c r="P570" i="2"/>
  <c r="O570" i="2"/>
  <c r="O570" i="2" a="1"/>
  <c r="N570" i="2"/>
  <c r="N570" i="2" a="1"/>
  <c r="M570" i="2"/>
  <c r="L570" i="2"/>
  <c r="K570" i="2"/>
  <c r="J570" i="2"/>
  <c r="I570" i="2"/>
  <c r="H570" i="2"/>
  <c r="G570" i="2"/>
  <c r="F570" i="2"/>
  <c r="P569" i="2"/>
  <c r="N569" i="2" a="1"/>
  <c r="N569" i="2" s="1"/>
  <c r="L569" i="2"/>
  <c r="M569" i="2" s="1"/>
  <c r="K569" i="2"/>
  <c r="J569" i="2"/>
  <c r="O569" i="2" s="1" a="1"/>
  <c r="O569" i="2" s="1"/>
  <c r="I569" i="2"/>
  <c r="H569" i="2"/>
  <c r="G569" i="2"/>
  <c r="F569" i="2"/>
  <c r="P568" i="2"/>
  <c r="O568" i="2"/>
  <c r="O568" i="2" a="1"/>
  <c r="N568" i="2"/>
  <c r="M568" i="2"/>
  <c r="L568" i="2"/>
  <c r="K568" i="2"/>
  <c r="J568" i="2"/>
  <c r="I568" i="2"/>
  <c r="N568" i="2" s="1" a="1"/>
  <c r="H568" i="2"/>
  <c r="G568" i="2"/>
  <c r="F568" i="2"/>
  <c r="P567" i="2"/>
  <c r="O567" i="2" a="1"/>
  <c r="O567" i="2" s="1"/>
  <c r="N567" i="2" a="1"/>
  <c r="N567" i="2" s="1"/>
  <c r="L567" i="2"/>
  <c r="M567" i="2" s="1"/>
  <c r="K567" i="2"/>
  <c r="J567" i="2"/>
  <c r="I567" i="2"/>
  <c r="H567" i="2"/>
  <c r="G567" i="2"/>
  <c r="F567" i="2"/>
  <c r="P566" i="2"/>
  <c r="M566" i="2"/>
  <c r="L566" i="2"/>
  <c r="K566" i="2"/>
  <c r="J566" i="2"/>
  <c r="O566" i="2" s="1" a="1"/>
  <c r="O566" i="2" s="1"/>
  <c r="I566" i="2"/>
  <c r="N566" i="2" s="1" a="1"/>
  <c r="N566" i="2" s="1"/>
  <c r="H566" i="2"/>
  <c r="G566" i="2"/>
  <c r="F566" i="2"/>
  <c r="P565" i="2"/>
  <c r="O565" i="2" a="1"/>
  <c r="O565" i="2" s="1"/>
  <c r="N565" i="2"/>
  <c r="N565" i="2" a="1"/>
  <c r="L565" i="2"/>
  <c r="M565" i="2" s="1"/>
  <c r="K565" i="2"/>
  <c r="J565" i="2"/>
  <c r="I565" i="2"/>
  <c r="H565" i="2"/>
  <c r="G565" i="2"/>
  <c r="F565" i="2"/>
  <c r="P564" i="2"/>
  <c r="O564" i="2"/>
  <c r="M564" i="2"/>
  <c r="L564" i="2"/>
  <c r="K564" i="2"/>
  <c r="J564" i="2"/>
  <c r="O564" i="2" s="1" a="1"/>
  <c r="I564" i="2"/>
  <c r="N564" i="2" s="1" a="1"/>
  <c r="N564" i="2" s="1"/>
  <c r="H564" i="2"/>
  <c r="G564" i="2"/>
  <c r="F564" i="2"/>
  <c r="P563" i="2"/>
  <c r="N563" i="2" a="1"/>
  <c r="N563" i="2" s="1"/>
  <c r="L563" i="2"/>
  <c r="M563" i="2" s="1"/>
  <c r="K563" i="2"/>
  <c r="J563" i="2"/>
  <c r="O563" i="2" s="1" a="1"/>
  <c r="O563" i="2" s="1"/>
  <c r="I563" i="2"/>
  <c r="H563" i="2"/>
  <c r="G563" i="2"/>
  <c r="F563" i="2"/>
  <c r="P562" i="2"/>
  <c r="O562" i="2"/>
  <c r="O562" i="2" a="1"/>
  <c r="M562" i="2"/>
  <c r="L562" i="2"/>
  <c r="K562" i="2"/>
  <c r="J562" i="2"/>
  <c r="I562" i="2"/>
  <c r="N562" i="2" s="1" a="1"/>
  <c r="N562" i="2" s="1"/>
  <c r="H562" i="2"/>
  <c r="G562" i="2"/>
  <c r="F562" i="2"/>
  <c r="P561" i="2"/>
  <c r="N561" i="2" a="1"/>
  <c r="N561" i="2" s="1"/>
  <c r="L561" i="2"/>
  <c r="M561" i="2" s="1"/>
  <c r="K561" i="2"/>
  <c r="J561" i="2"/>
  <c r="O561" i="2" s="1" a="1"/>
  <c r="O561" i="2" s="1"/>
  <c r="I561" i="2"/>
  <c r="H561" i="2"/>
  <c r="G561" i="2"/>
  <c r="F561" i="2"/>
  <c r="P560" i="2"/>
  <c r="O560" i="2" a="1"/>
  <c r="O560" i="2" s="1"/>
  <c r="N560" i="2"/>
  <c r="M560" i="2"/>
  <c r="L560" i="2"/>
  <c r="K560" i="2"/>
  <c r="J560" i="2"/>
  <c r="I560" i="2"/>
  <c r="N560" i="2" s="1" a="1"/>
  <c r="H560" i="2"/>
  <c r="G560" i="2"/>
  <c r="F560" i="2"/>
  <c r="P559" i="2"/>
  <c r="N559" i="2" a="1"/>
  <c r="N559" i="2" s="1"/>
  <c r="M559" i="2"/>
  <c r="L559" i="2"/>
  <c r="K559" i="2"/>
  <c r="J559" i="2"/>
  <c r="O559" i="2" s="1" a="1"/>
  <c r="O559" i="2" s="1"/>
  <c r="I559" i="2"/>
  <c r="H559" i="2"/>
  <c r="G559" i="2"/>
  <c r="F559" i="2"/>
  <c r="P558" i="2"/>
  <c r="N558" i="2"/>
  <c r="M558" i="2"/>
  <c r="L558" i="2"/>
  <c r="K558" i="2"/>
  <c r="J558" i="2"/>
  <c r="O558" i="2" s="1" a="1"/>
  <c r="O558" i="2" s="1"/>
  <c r="I558" i="2"/>
  <c r="N558" i="2" s="1" a="1"/>
  <c r="H558" i="2"/>
  <c r="G558" i="2"/>
  <c r="F558" i="2"/>
  <c r="P557" i="2"/>
  <c r="O557" i="2" a="1"/>
  <c r="O557" i="2" s="1"/>
  <c r="L557" i="2"/>
  <c r="M557" i="2" s="1"/>
  <c r="K557" i="2"/>
  <c r="J557" i="2"/>
  <c r="I557" i="2"/>
  <c r="N557" i="2" s="1" a="1"/>
  <c r="N557" i="2" s="1"/>
  <c r="H557" i="2"/>
  <c r="G557" i="2"/>
  <c r="F557" i="2"/>
  <c r="P556" i="2"/>
  <c r="O556" i="2"/>
  <c r="N556" i="2" a="1"/>
  <c r="N556" i="2" s="1"/>
  <c r="M556" i="2"/>
  <c r="L556" i="2"/>
  <c r="K556" i="2"/>
  <c r="J556" i="2"/>
  <c r="O556" i="2" s="1" a="1"/>
  <c r="I556" i="2"/>
  <c r="H556" i="2"/>
  <c r="G556" i="2"/>
  <c r="F556" i="2"/>
  <c r="P555" i="2"/>
  <c r="O555" i="2" a="1"/>
  <c r="O555" i="2" s="1"/>
  <c r="L555" i="2"/>
  <c r="M555" i="2" s="1"/>
  <c r="K555" i="2"/>
  <c r="J555" i="2"/>
  <c r="I555" i="2"/>
  <c r="N555" i="2" s="1" a="1"/>
  <c r="N555" i="2" s="1"/>
  <c r="H555" i="2"/>
  <c r="G555" i="2"/>
  <c r="F555" i="2"/>
  <c r="P554" i="2"/>
  <c r="O554" i="2"/>
  <c r="O554" i="2" a="1"/>
  <c r="N554" i="2" a="1"/>
  <c r="N554" i="2" s="1"/>
  <c r="M554" i="2"/>
  <c r="L554" i="2"/>
  <c r="K554" i="2"/>
  <c r="J554" i="2"/>
  <c r="I554" i="2"/>
  <c r="H554" i="2"/>
  <c r="G554" i="2"/>
  <c r="F554" i="2"/>
  <c r="P553" i="2"/>
  <c r="O553" i="2" a="1"/>
  <c r="O553" i="2" s="1"/>
  <c r="M553" i="2"/>
  <c r="L553" i="2"/>
  <c r="K553" i="2"/>
  <c r="J553" i="2"/>
  <c r="I553" i="2"/>
  <c r="N553" i="2" s="1" a="1"/>
  <c r="N553" i="2" s="1"/>
  <c r="H553" i="2"/>
  <c r="G553" i="2"/>
  <c r="F553" i="2"/>
  <c r="P552" i="2"/>
  <c r="N552" i="2" a="1"/>
  <c r="N552" i="2" s="1"/>
  <c r="L552" i="2"/>
  <c r="M552" i="2" s="1"/>
  <c r="K552" i="2"/>
  <c r="J552" i="2"/>
  <c r="O552" i="2" s="1" a="1"/>
  <c r="O552" i="2" s="1"/>
  <c r="I552" i="2"/>
  <c r="H552" i="2"/>
  <c r="G552" i="2"/>
  <c r="F552" i="2"/>
  <c r="P551" i="2"/>
  <c r="L551" i="2"/>
  <c r="M551" i="2" s="1"/>
  <c r="K551" i="2"/>
  <c r="J551" i="2"/>
  <c r="O551" i="2" s="1" a="1"/>
  <c r="O551" i="2" s="1"/>
  <c r="I551" i="2"/>
  <c r="N551" i="2" s="1" a="1"/>
  <c r="N551" i="2" s="1"/>
  <c r="H551" i="2"/>
  <c r="G551" i="2"/>
  <c r="F551" i="2"/>
  <c r="P550" i="2"/>
  <c r="O550" i="2" a="1"/>
  <c r="O550" i="2" s="1"/>
  <c r="N550" i="2" a="1"/>
  <c r="N550" i="2" s="1"/>
  <c r="L550" i="2"/>
  <c r="M550" i="2" s="1"/>
  <c r="K550" i="2"/>
  <c r="J550" i="2"/>
  <c r="I550" i="2"/>
  <c r="H550" i="2"/>
  <c r="G550" i="2"/>
  <c r="F550" i="2"/>
  <c r="P549" i="2"/>
  <c r="O549" i="2"/>
  <c r="O549" i="2" a="1"/>
  <c r="N549" i="2" a="1"/>
  <c r="N549" i="2" s="1"/>
  <c r="M549" i="2"/>
  <c r="L549" i="2"/>
  <c r="K549" i="2"/>
  <c r="J549" i="2"/>
  <c r="I549" i="2"/>
  <c r="H549" i="2"/>
  <c r="G549" i="2"/>
  <c r="F549" i="2"/>
  <c r="P548" i="2"/>
  <c r="O548" i="2" a="1"/>
  <c r="O548" i="2" s="1"/>
  <c r="M548" i="2"/>
  <c r="L548" i="2"/>
  <c r="K548" i="2"/>
  <c r="J548" i="2"/>
  <c r="I548" i="2"/>
  <c r="N548" i="2" s="1" a="1"/>
  <c r="N548" i="2" s="1"/>
  <c r="H548" i="2"/>
  <c r="G548" i="2"/>
  <c r="F548" i="2"/>
  <c r="P547" i="2"/>
  <c r="O547" i="2" a="1"/>
  <c r="O547" i="2" s="1"/>
  <c r="N547" i="2"/>
  <c r="N547" i="2" a="1"/>
  <c r="M547" i="2"/>
  <c r="L547" i="2"/>
  <c r="K547" i="2"/>
  <c r="J547" i="2"/>
  <c r="I547" i="2"/>
  <c r="H547" i="2"/>
  <c r="G547" i="2"/>
  <c r="F547" i="2"/>
  <c r="P546" i="2"/>
  <c r="L546" i="2"/>
  <c r="M546" i="2" s="1"/>
  <c r="K546" i="2"/>
  <c r="J546" i="2"/>
  <c r="O546" i="2" s="1" a="1"/>
  <c r="O546" i="2" s="1"/>
  <c r="I546" i="2"/>
  <c r="N546" i="2" s="1" a="1"/>
  <c r="N546" i="2" s="1"/>
  <c r="H546" i="2"/>
  <c r="G546" i="2"/>
  <c r="F546" i="2"/>
  <c r="P545" i="2"/>
  <c r="O545" i="2"/>
  <c r="O545" i="2" a="1"/>
  <c r="N545" i="2"/>
  <c r="M545" i="2"/>
  <c r="L545" i="2"/>
  <c r="K545" i="2"/>
  <c r="J545" i="2"/>
  <c r="I545" i="2"/>
  <c r="N545" i="2" s="1" a="1"/>
  <c r="H545" i="2"/>
  <c r="G545" i="2"/>
  <c r="F545" i="2"/>
  <c r="P544" i="2"/>
  <c r="N544" i="2" a="1"/>
  <c r="N544" i="2" s="1"/>
  <c r="L544" i="2"/>
  <c r="M544" i="2" s="1"/>
  <c r="K544" i="2"/>
  <c r="J544" i="2"/>
  <c r="O544" i="2" s="1" a="1"/>
  <c r="O544" i="2" s="1"/>
  <c r="I544" i="2"/>
  <c r="H544" i="2"/>
  <c r="G544" i="2"/>
  <c r="F544" i="2"/>
  <c r="P543" i="2"/>
  <c r="O543" i="2"/>
  <c r="L543" i="2"/>
  <c r="M543" i="2" s="1"/>
  <c r="K543" i="2"/>
  <c r="J543" i="2"/>
  <c r="O543" i="2" s="1" a="1"/>
  <c r="I543" i="2"/>
  <c r="N543" i="2" s="1" a="1"/>
  <c r="N543" i="2" s="1"/>
  <c r="H543" i="2"/>
  <c r="G543" i="2"/>
  <c r="F543" i="2"/>
  <c r="P542" i="2"/>
  <c r="O542" i="2" a="1"/>
  <c r="O542" i="2" s="1"/>
  <c r="N542" i="2" a="1"/>
  <c r="N542" i="2" s="1"/>
  <c r="L542" i="2"/>
  <c r="M542" i="2" s="1"/>
  <c r="K542" i="2"/>
  <c r="J542" i="2"/>
  <c r="I542" i="2"/>
  <c r="H542" i="2"/>
  <c r="G542" i="2"/>
  <c r="F542" i="2"/>
  <c r="P541" i="2"/>
  <c r="O541" i="2"/>
  <c r="O541" i="2" a="1"/>
  <c r="N541" i="2" a="1"/>
  <c r="N541" i="2" s="1"/>
  <c r="M541" i="2"/>
  <c r="L541" i="2"/>
  <c r="K541" i="2"/>
  <c r="J541" i="2"/>
  <c r="I541" i="2"/>
  <c r="H541" i="2"/>
  <c r="G541" i="2"/>
  <c r="F541" i="2"/>
  <c r="P540" i="2"/>
  <c r="O540" i="2" a="1"/>
  <c r="O540" i="2" s="1"/>
  <c r="M540" i="2"/>
  <c r="L540" i="2"/>
  <c r="K540" i="2"/>
  <c r="J540" i="2"/>
  <c r="I540" i="2"/>
  <c r="N540" i="2" s="1" a="1"/>
  <c r="N540" i="2" s="1"/>
  <c r="H540" i="2"/>
  <c r="G540" i="2"/>
  <c r="F540" i="2"/>
  <c r="P539" i="2"/>
  <c r="O539" i="2" a="1"/>
  <c r="O539" i="2" s="1"/>
  <c r="N539" i="2"/>
  <c r="N539" i="2" a="1"/>
  <c r="M539" i="2"/>
  <c r="L539" i="2"/>
  <c r="K539" i="2"/>
  <c r="J539" i="2"/>
  <c r="I539" i="2"/>
  <c r="H539" i="2"/>
  <c r="G539" i="2"/>
  <c r="F539" i="2"/>
  <c r="P538" i="2"/>
  <c r="L538" i="2"/>
  <c r="M538" i="2" s="1"/>
  <c r="K538" i="2"/>
  <c r="J538" i="2"/>
  <c r="O538" i="2" s="1" a="1"/>
  <c r="O538" i="2" s="1"/>
  <c r="I538" i="2"/>
  <c r="N538" i="2" s="1" a="1"/>
  <c r="N538" i="2" s="1"/>
  <c r="H538" i="2"/>
  <c r="G538" i="2"/>
  <c r="F538" i="2"/>
  <c r="P537" i="2"/>
  <c r="O537" i="2"/>
  <c r="O537" i="2" a="1"/>
  <c r="N537" i="2"/>
  <c r="M537" i="2"/>
  <c r="L537" i="2"/>
  <c r="K537" i="2"/>
  <c r="J537" i="2"/>
  <c r="I537" i="2"/>
  <c r="N537" i="2" s="1" a="1"/>
  <c r="H537" i="2"/>
  <c r="G537" i="2"/>
  <c r="F537" i="2"/>
  <c r="P536" i="2"/>
  <c r="N536" i="2" a="1"/>
  <c r="N536" i="2" s="1"/>
  <c r="L536" i="2"/>
  <c r="M536" i="2" s="1"/>
  <c r="K536" i="2"/>
  <c r="J536" i="2"/>
  <c r="O536" i="2" s="1" a="1"/>
  <c r="O536" i="2" s="1"/>
  <c r="I536" i="2"/>
  <c r="H536" i="2"/>
  <c r="G536" i="2"/>
  <c r="F536" i="2"/>
  <c r="P535" i="2"/>
  <c r="L535" i="2"/>
  <c r="M535" i="2" s="1"/>
  <c r="K535" i="2"/>
  <c r="J535" i="2"/>
  <c r="O535" i="2" s="1" a="1"/>
  <c r="O535" i="2" s="1"/>
  <c r="I535" i="2"/>
  <c r="N535" i="2" s="1" a="1"/>
  <c r="N535" i="2" s="1"/>
  <c r="H535" i="2"/>
  <c r="G535" i="2"/>
  <c r="F535" i="2"/>
  <c r="P534" i="2"/>
  <c r="O534" i="2" a="1"/>
  <c r="O534" i="2" s="1"/>
  <c r="N534" i="2" a="1"/>
  <c r="N534" i="2" s="1"/>
  <c r="L534" i="2"/>
  <c r="M534" i="2" s="1"/>
  <c r="K534" i="2"/>
  <c r="J534" i="2"/>
  <c r="I534" i="2"/>
  <c r="H534" i="2"/>
  <c r="G534" i="2"/>
  <c r="F534" i="2"/>
  <c r="P533" i="2"/>
  <c r="O533" i="2"/>
  <c r="O533" i="2" a="1"/>
  <c r="N533" i="2" a="1"/>
  <c r="N533" i="2" s="1"/>
  <c r="M533" i="2"/>
  <c r="L533" i="2"/>
  <c r="K533" i="2"/>
  <c r="J533" i="2"/>
  <c r="I533" i="2"/>
  <c r="H533" i="2"/>
  <c r="G533" i="2"/>
  <c r="F533" i="2"/>
  <c r="P532" i="2"/>
  <c r="M532" i="2"/>
  <c r="L532" i="2"/>
  <c r="K532" i="2"/>
  <c r="J532" i="2"/>
  <c r="O532" i="2" s="1" a="1"/>
  <c r="O532" i="2" s="1"/>
  <c r="I532" i="2"/>
  <c r="N532" i="2" s="1" a="1"/>
  <c r="N532" i="2" s="1"/>
  <c r="H532" i="2"/>
  <c r="G532" i="2"/>
  <c r="F532" i="2"/>
  <c r="P531" i="2"/>
  <c r="O531" i="2" a="1"/>
  <c r="O531" i="2" s="1"/>
  <c r="N531" i="2"/>
  <c r="N531" i="2" a="1"/>
  <c r="M531" i="2"/>
  <c r="L531" i="2"/>
  <c r="K531" i="2"/>
  <c r="J531" i="2"/>
  <c r="I531" i="2"/>
  <c r="H531" i="2"/>
  <c r="G531" i="2"/>
  <c r="F531" i="2"/>
  <c r="P530" i="2"/>
  <c r="L530" i="2"/>
  <c r="M530" i="2" s="1"/>
  <c r="K530" i="2"/>
  <c r="J530" i="2"/>
  <c r="O530" i="2" s="1" a="1"/>
  <c r="O530" i="2" s="1"/>
  <c r="I530" i="2"/>
  <c r="N530" i="2" s="1" a="1"/>
  <c r="N530" i="2" s="1"/>
  <c r="H530" i="2"/>
  <c r="G530" i="2"/>
  <c r="F530" i="2"/>
  <c r="P529" i="2"/>
  <c r="O529" i="2"/>
  <c r="O529" i="2" a="1"/>
  <c r="M529" i="2"/>
  <c r="L529" i="2"/>
  <c r="K529" i="2"/>
  <c r="J529" i="2"/>
  <c r="I529" i="2"/>
  <c r="N529" i="2" s="1" a="1"/>
  <c r="N529" i="2" s="1"/>
  <c r="H529" i="2"/>
  <c r="G529" i="2"/>
  <c r="F529" i="2"/>
  <c r="P528" i="2"/>
  <c r="N528" i="2" a="1"/>
  <c r="N528" i="2" s="1"/>
  <c r="L528" i="2"/>
  <c r="M528" i="2" s="1"/>
  <c r="K528" i="2"/>
  <c r="J528" i="2"/>
  <c r="O528" i="2" s="1" a="1"/>
  <c r="O528" i="2" s="1"/>
  <c r="I528" i="2"/>
  <c r="H528" i="2"/>
  <c r="G528" i="2"/>
  <c r="F528" i="2"/>
  <c r="P527" i="2"/>
  <c r="L527" i="2"/>
  <c r="M527" i="2" s="1"/>
  <c r="K527" i="2"/>
  <c r="J527" i="2"/>
  <c r="O527" i="2" s="1" a="1"/>
  <c r="O527" i="2" s="1"/>
  <c r="I527" i="2"/>
  <c r="N527" i="2" s="1" a="1"/>
  <c r="N527" i="2" s="1"/>
  <c r="H527" i="2"/>
  <c r="G527" i="2"/>
  <c r="F527" i="2"/>
  <c r="P526" i="2"/>
  <c r="O526" i="2" a="1"/>
  <c r="O526" i="2" s="1"/>
  <c r="N526" i="2" a="1"/>
  <c r="N526" i="2" s="1"/>
  <c r="L526" i="2"/>
  <c r="M526" i="2" s="1"/>
  <c r="K526" i="2"/>
  <c r="J526" i="2"/>
  <c r="I526" i="2"/>
  <c r="H526" i="2"/>
  <c r="G526" i="2"/>
  <c r="F526" i="2"/>
  <c r="P525" i="2"/>
  <c r="O525" i="2"/>
  <c r="O525" i="2" a="1"/>
  <c r="N525" i="2" a="1"/>
  <c r="N525" i="2" s="1"/>
  <c r="M525" i="2"/>
  <c r="L525" i="2"/>
  <c r="K525" i="2"/>
  <c r="J525" i="2"/>
  <c r="I525" i="2"/>
  <c r="H525" i="2"/>
  <c r="G525" i="2"/>
  <c r="F525" i="2"/>
  <c r="P524" i="2"/>
  <c r="M524" i="2"/>
  <c r="L524" i="2"/>
  <c r="K524" i="2"/>
  <c r="J524" i="2"/>
  <c r="O524" i="2" s="1" a="1"/>
  <c r="O524" i="2" s="1"/>
  <c r="I524" i="2"/>
  <c r="N524" i="2" s="1" a="1"/>
  <c r="N524" i="2" s="1"/>
  <c r="H524" i="2"/>
  <c r="G524" i="2"/>
  <c r="F524" i="2"/>
  <c r="P523" i="2"/>
  <c r="O523" i="2" a="1"/>
  <c r="O523" i="2" s="1"/>
  <c r="N523" i="2"/>
  <c r="N523" i="2" a="1"/>
  <c r="M523" i="2"/>
  <c r="L523" i="2"/>
  <c r="K523" i="2"/>
  <c r="J523" i="2"/>
  <c r="I523" i="2"/>
  <c r="H523" i="2"/>
  <c r="G523" i="2"/>
  <c r="F523" i="2"/>
  <c r="P522" i="2"/>
  <c r="L522" i="2"/>
  <c r="M522" i="2" s="1"/>
  <c r="K522" i="2"/>
  <c r="J522" i="2"/>
  <c r="O522" i="2" s="1" a="1"/>
  <c r="O522" i="2" s="1"/>
  <c r="I522" i="2"/>
  <c r="N522" i="2" s="1" a="1"/>
  <c r="N522" i="2" s="1"/>
  <c r="H522" i="2"/>
  <c r="G522" i="2"/>
  <c r="F522" i="2"/>
  <c r="P521" i="2"/>
  <c r="O521" i="2"/>
  <c r="O521" i="2" a="1"/>
  <c r="L521" i="2"/>
  <c r="M521" i="2" s="1"/>
  <c r="K521" i="2"/>
  <c r="J521" i="2"/>
  <c r="I521" i="2"/>
  <c r="N521" i="2" s="1" a="1"/>
  <c r="N521" i="2" s="1"/>
  <c r="H521" i="2"/>
  <c r="G521" i="2"/>
  <c r="F521" i="2"/>
  <c r="P520" i="2"/>
  <c r="N520" i="2" a="1"/>
  <c r="N520" i="2" s="1"/>
  <c r="M520" i="2"/>
  <c r="L520" i="2"/>
  <c r="K520" i="2"/>
  <c r="J520" i="2"/>
  <c r="O520" i="2" s="1" a="1"/>
  <c r="O520" i="2" s="1"/>
  <c r="I520" i="2"/>
  <c r="H520" i="2"/>
  <c r="G520" i="2"/>
  <c r="F520" i="2"/>
  <c r="P519" i="2"/>
  <c r="O519" i="2"/>
  <c r="L519" i="2"/>
  <c r="M519" i="2" s="1"/>
  <c r="K519" i="2"/>
  <c r="J519" i="2"/>
  <c r="O519" i="2" s="1" a="1"/>
  <c r="I519" i="2"/>
  <c r="N519" i="2" s="1" a="1"/>
  <c r="N519" i="2" s="1"/>
  <c r="H519" i="2"/>
  <c r="G519" i="2"/>
  <c r="F519" i="2"/>
  <c r="P518" i="2"/>
  <c r="O518" i="2" a="1"/>
  <c r="O518" i="2" s="1"/>
  <c r="N518" i="2"/>
  <c r="N518" i="2" a="1"/>
  <c r="L518" i="2"/>
  <c r="M518" i="2" s="1"/>
  <c r="K518" i="2"/>
  <c r="J518" i="2"/>
  <c r="I518" i="2"/>
  <c r="H518" i="2"/>
  <c r="G518" i="2"/>
  <c r="F518" i="2"/>
  <c r="P517" i="2"/>
  <c r="O517" i="2" a="1"/>
  <c r="O517" i="2" s="1"/>
  <c r="N517" i="2" a="1"/>
  <c r="N517" i="2" s="1"/>
  <c r="L517" i="2"/>
  <c r="M517" i="2" s="1"/>
  <c r="K517" i="2"/>
  <c r="J517" i="2"/>
  <c r="I517" i="2"/>
  <c r="H517" i="2"/>
  <c r="G517" i="2"/>
  <c r="F517" i="2"/>
  <c r="P516" i="2"/>
  <c r="M516" i="2"/>
  <c r="L516" i="2"/>
  <c r="K516" i="2"/>
  <c r="J516" i="2"/>
  <c r="O516" i="2" s="1" a="1"/>
  <c r="O516" i="2" s="1"/>
  <c r="I516" i="2"/>
  <c r="N516" i="2" s="1" a="1"/>
  <c r="N516" i="2" s="1"/>
  <c r="H516" i="2"/>
  <c r="G516" i="2"/>
  <c r="F516" i="2"/>
  <c r="P515" i="2"/>
  <c r="O515" i="2" a="1"/>
  <c r="O515" i="2" s="1"/>
  <c r="N515" i="2" a="1"/>
  <c r="N515" i="2" s="1"/>
  <c r="M515" i="2"/>
  <c r="L515" i="2"/>
  <c r="K515" i="2"/>
  <c r="J515" i="2"/>
  <c r="I515" i="2"/>
  <c r="H515" i="2"/>
  <c r="G515" i="2"/>
  <c r="F515" i="2"/>
  <c r="P514" i="2"/>
  <c r="L514" i="2"/>
  <c r="M514" i="2" s="1"/>
  <c r="K514" i="2"/>
  <c r="J514" i="2"/>
  <c r="O514" i="2" s="1" a="1"/>
  <c r="O514" i="2" s="1"/>
  <c r="I514" i="2"/>
  <c r="N514" i="2" s="1" a="1"/>
  <c r="N514" i="2" s="1"/>
  <c r="H514" i="2"/>
  <c r="G514" i="2"/>
  <c r="F514" i="2"/>
  <c r="P513" i="2"/>
  <c r="O513" i="2" a="1"/>
  <c r="O513" i="2" s="1"/>
  <c r="L513" i="2"/>
  <c r="M513" i="2" s="1"/>
  <c r="K513" i="2"/>
  <c r="J513" i="2"/>
  <c r="I513" i="2"/>
  <c r="N513" i="2" s="1" a="1"/>
  <c r="N513" i="2" s="1"/>
  <c r="H513" i="2"/>
  <c r="G513" i="2"/>
  <c r="F513" i="2"/>
  <c r="P512" i="2"/>
  <c r="N512" i="2" a="1"/>
  <c r="N512" i="2" s="1"/>
  <c r="M512" i="2"/>
  <c r="L512" i="2"/>
  <c r="K512" i="2"/>
  <c r="J512" i="2"/>
  <c r="O512" i="2" s="1" a="1"/>
  <c r="O512" i="2" s="1"/>
  <c r="I512" i="2"/>
  <c r="H512" i="2"/>
  <c r="G512" i="2"/>
  <c r="F512" i="2"/>
  <c r="P511" i="2"/>
  <c r="L511" i="2"/>
  <c r="M511" i="2" s="1"/>
  <c r="K511" i="2"/>
  <c r="J511" i="2"/>
  <c r="O511" i="2" s="1" a="1"/>
  <c r="O511" i="2" s="1"/>
  <c r="I511" i="2"/>
  <c r="N511" i="2" s="1" a="1"/>
  <c r="N511" i="2" s="1"/>
  <c r="H511" i="2"/>
  <c r="G511" i="2"/>
  <c r="F511" i="2"/>
  <c r="P510" i="2"/>
  <c r="O510" i="2" a="1"/>
  <c r="O510" i="2" s="1"/>
  <c r="N510" i="2" a="1"/>
  <c r="N510" i="2" s="1"/>
  <c r="L510" i="2"/>
  <c r="M510" i="2" s="1"/>
  <c r="K510" i="2"/>
  <c r="J510" i="2"/>
  <c r="I510" i="2"/>
  <c r="H510" i="2"/>
  <c r="G510" i="2"/>
  <c r="F510" i="2"/>
  <c r="P509" i="2"/>
  <c r="O509" i="2" a="1"/>
  <c r="O509" i="2" s="1"/>
  <c r="N509" i="2" a="1"/>
  <c r="N509" i="2" s="1"/>
  <c r="M509" i="2"/>
  <c r="L509" i="2"/>
  <c r="K509" i="2"/>
  <c r="J509" i="2"/>
  <c r="I509" i="2"/>
  <c r="H509" i="2"/>
  <c r="G509" i="2"/>
  <c r="F509" i="2"/>
  <c r="P508" i="2"/>
  <c r="M508" i="2"/>
  <c r="L508" i="2"/>
  <c r="K508" i="2"/>
  <c r="J508" i="2"/>
  <c r="O508" i="2" s="1" a="1"/>
  <c r="O508" i="2" s="1"/>
  <c r="I508" i="2"/>
  <c r="N508" i="2" s="1" a="1"/>
  <c r="N508" i="2" s="1"/>
  <c r="H508" i="2"/>
  <c r="G508" i="2"/>
  <c r="F508" i="2"/>
  <c r="P507" i="2"/>
  <c r="O507" i="2" a="1"/>
  <c r="O507" i="2" s="1"/>
  <c r="N507" i="2" a="1"/>
  <c r="N507" i="2" s="1"/>
  <c r="M507" i="2"/>
  <c r="L507" i="2"/>
  <c r="K507" i="2"/>
  <c r="J507" i="2"/>
  <c r="I507" i="2"/>
  <c r="H507" i="2"/>
  <c r="G507" i="2"/>
  <c r="F507" i="2"/>
  <c r="P506" i="2"/>
  <c r="M506" i="2"/>
  <c r="L506" i="2"/>
  <c r="K506" i="2"/>
  <c r="J506" i="2"/>
  <c r="O506" i="2" s="1" a="1"/>
  <c r="O506" i="2" s="1"/>
  <c r="I506" i="2"/>
  <c r="N506" i="2" s="1" a="1"/>
  <c r="N506" i="2" s="1"/>
  <c r="H506" i="2"/>
  <c r="G506" i="2"/>
  <c r="F506" i="2"/>
  <c r="P505" i="2"/>
  <c r="N505" i="2"/>
  <c r="L505" i="2"/>
  <c r="M505" i="2" s="1"/>
  <c r="K505" i="2"/>
  <c r="J505" i="2"/>
  <c r="O505" i="2" s="1" a="1"/>
  <c r="O505" i="2" s="1"/>
  <c r="I505" i="2"/>
  <c r="N505" i="2" s="1" a="1"/>
  <c r="H505" i="2"/>
  <c r="G505" i="2"/>
  <c r="F505" i="2"/>
  <c r="P504" i="2"/>
  <c r="N504" i="2" a="1"/>
  <c r="N504" i="2" s="1"/>
  <c r="M504" i="2"/>
  <c r="L504" i="2"/>
  <c r="K504" i="2"/>
  <c r="J504" i="2"/>
  <c r="O504" i="2" s="1" a="1"/>
  <c r="O504" i="2" s="1"/>
  <c r="I504" i="2"/>
  <c r="H504" i="2"/>
  <c r="G504" i="2"/>
  <c r="F504" i="2"/>
  <c r="P503" i="2"/>
  <c r="O503" i="2"/>
  <c r="L503" i="2"/>
  <c r="M503" i="2" s="1"/>
  <c r="K503" i="2"/>
  <c r="J503" i="2"/>
  <c r="O503" i="2" s="1" a="1"/>
  <c r="I503" i="2"/>
  <c r="N503" i="2" s="1" a="1"/>
  <c r="N503" i="2" s="1"/>
  <c r="H503" i="2"/>
  <c r="G503" i="2"/>
  <c r="F503" i="2"/>
  <c r="P502" i="2"/>
  <c r="O502" i="2"/>
  <c r="O502" i="2" a="1"/>
  <c r="N502" i="2" a="1"/>
  <c r="N502" i="2" s="1"/>
  <c r="L502" i="2"/>
  <c r="M502" i="2" s="1"/>
  <c r="K502" i="2"/>
  <c r="J502" i="2"/>
  <c r="I502" i="2"/>
  <c r="H502" i="2"/>
  <c r="G502" i="2"/>
  <c r="F502" i="2"/>
  <c r="P501" i="2"/>
  <c r="O501" i="2" a="1"/>
  <c r="O501" i="2" s="1"/>
  <c r="N501" i="2" a="1"/>
  <c r="N501" i="2" s="1"/>
  <c r="M501" i="2"/>
  <c r="L501" i="2"/>
  <c r="K501" i="2"/>
  <c r="J501" i="2"/>
  <c r="I501" i="2"/>
  <c r="H501" i="2"/>
  <c r="G501" i="2"/>
  <c r="F501" i="2"/>
  <c r="P500" i="2"/>
  <c r="O500" i="2" a="1"/>
  <c r="O500" i="2" s="1"/>
  <c r="M500" i="2"/>
  <c r="L500" i="2"/>
  <c r="K500" i="2"/>
  <c r="J500" i="2"/>
  <c r="I500" i="2"/>
  <c r="N500" i="2" s="1" a="1"/>
  <c r="N500" i="2" s="1"/>
  <c r="H500" i="2"/>
  <c r="G500" i="2"/>
  <c r="F500" i="2"/>
  <c r="P499" i="2"/>
  <c r="O499" i="2" a="1"/>
  <c r="O499" i="2" s="1"/>
  <c r="N499" i="2"/>
  <c r="N499" i="2" a="1"/>
  <c r="M499" i="2"/>
  <c r="L499" i="2"/>
  <c r="K499" i="2"/>
  <c r="J499" i="2"/>
  <c r="I499" i="2"/>
  <c r="H499" i="2"/>
  <c r="G499" i="2"/>
  <c r="F499" i="2"/>
  <c r="P498" i="2"/>
  <c r="M498" i="2"/>
  <c r="L498" i="2"/>
  <c r="K498" i="2"/>
  <c r="J498" i="2"/>
  <c r="O498" i="2" s="1" a="1"/>
  <c r="O498" i="2" s="1"/>
  <c r="I498" i="2"/>
  <c r="N498" i="2" s="1" a="1"/>
  <c r="N498" i="2" s="1"/>
  <c r="H498" i="2"/>
  <c r="G498" i="2"/>
  <c r="F498" i="2"/>
  <c r="P497" i="2"/>
  <c r="O497" i="2" a="1"/>
  <c r="O497" i="2" s="1"/>
  <c r="N497" i="2"/>
  <c r="L497" i="2"/>
  <c r="M497" i="2" s="1"/>
  <c r="K497" i="2"/>
  <c r="J497" i="2"/>
  <c r="I497" i="2"/>
  <c r="N497" i="2" s="1" a="1"/>
  <c r="H497" i="2"/>
  <c r="G497" i="2"/>
  <c r="F497" i="2"/>
  <c r="P496" i="2"/>
  <c r="N496" i="2" a="1"/>
  <c r="N496" i="2" s="1"/>
  <c r="L496" i="2"/>
  <c r="M496" i="2" s="1"/>
  <c r="K496" i="2"/>
  <c r="J496" i="2"/>
  <c r="O496" i="2" s="1" a="1"/>
  <c r="O496" i="2" s="1"/>
  <c r="I496" i="2"/>
  <c r="H496" i="2"/>
  <c r="G496" i="2"/>
  <c r="F496" i="2"/>
  <c r="P495" i="2"/>
  <c r="L495" i="2"/>
  <c r="M495" i="2" s="1"/>
  <c r="K495" i="2"/>
  <c r="J495" i="2"/>
  <c r="O495" i="2" s="1" a="1"/>
  <c r="O495" i="2" s="1"/>
  <c r="I495" i="2"/>
  <c r="N495" i="2" s="1" a="1"/>
  <c r="N495" i="2" s="1"/>
  <c r="H495" i="2"/>
  <c r="G495" i="2"/>
  <c r="F495" i="2"/>
  <c r="P494" i="2"/>
  <c r="O494" i="2"/>
  <c r="O494" i="2" a="1"/>
  <c r="N494" i="2"/>
  <c r="N494" i="2" a="1"/>
  <c r="L494" i="2"/>
  <c r="M494" i="2" s="1"/>
  <c r="K494" i="2"/>
  <c r="J494" i="2"/>
  <c r="I494" i="2"/>
  <c r="H494" i="2"/>
  <c r="G494" i="2"/>
  <c r="F494" i="2"/>
  <c r="P493" i="2"/>
  <c r="O493" i="2" a="1"/>
  <c r="O493" i="2" s="1"/>
  <c r="N493" i="2" a="1"/>
  <c r="N493" i="2" s="1"/>
  <c r="L493" i="2"/>
  <c r="M493" i="2" s="1"/>
  <c r="K493" i="2"/>
  <c r="J493" i="2"/>
  <c r="I493" i="2"/>
  <c r="H493" i="2"/>
  <c r="G493" i="2"/>
  <c r="F493" i="2"/>
  <c r="P492" i="2"/>
  <c r="O492" i="2" a="1"/>
  <c r="O492" i="2" s="1"/>
  <c r="M492" i="2"/>
  <c r="L492" i="2"/>
  <c r="K492" i="2"/>
  <c r="J492" i="2"/>
  <c r="I492" i="2"/>
  <c r="N492" i="2" s="1" a="1"/>
  <c r="N492" i="2" s="1"/>
  <c r="H492" i="2"/>
  <c r="G492" i="2"/>
  <c r="F492" i="2"/>
  <c r="P491" i="2"/>
  <c r="O491" i="2" a="1"/>
  <c r="O491" i="2" s="1"/>
  <c r="N491" i="2"/>
  <c r="N491" i="2" a="1"/>
  <c r="M491" i="2"/>
  <c r="L491" i="2"/>
  <c r="K491" i="2"/>
  <c r="J491" i="2"/>
  <c r="I491" i="2"/>
  <c r="H491" i="2"/>
  <c r="G491" i="2"/>
  <c r="F491" i="2"/>
  <c r="P490" i="2"/>
  <c r="L490" i="2"/>
  <c r="M490" i="2" s="1"/>
  <c r="K490" i="2"/>
  <c r="J490" i="2"/>
  <c r="O490" i="2" s="1" a="1"/>
  <c r="O490" i="2" s="1"/>
  <c r="I490" i="2"/>
  <c r="N490" i="2" s="1" a="1"/>
  <c r="N490" i="2" s="1"/>
  <c r="H490" i="2"/>
  <c r="G490" i="2"/>
  <c r="F490" i="2"/>
  <c r="P489" i="2"/>
  <c r="O489" i="2" a="1"/>
  <c r="O489" i="2" s="1"/>
  <c r="L489" i="2"/>
  <c r="M489" i="2" s="1"/>
  <c r="K489" i="2"/>
  <c r="J489" i="2"/>
  <c r="I489" i="2"/>
  <c r="N489" i="2" s="1" a="1"/>
  <c r="N489" i="2" s="1"/>
  <c r="H489" i="2"/>
  <c r="G489" i="2"/>
  <c r="F489" i="2"/>
  <c r="P488" i="2"/>
  <c r="O488" i="2"/>
  <c r="M488" i="2"/>
  <c r="L488" i="2"/>
  <c r="K488" i="2"/>
  <c r="J488" i="2"/>
  <c r="O488" i="2" s="1" a="1"/>
  <c r="I488" i="2"/>
  <c r="N488" i="2" s="1" a="1"/>
  <c r="N488" i="2" s="1"/>
  <c r="H488" i="2"/>
  <c r="G488" i="2"/>
  <c r="F488" i="2"/>
  <c r="P487" i="2"/>
  <c r="L487" i="2"/>
  <c r="M487" i="2" s="1"/>
  <c r="K487" i="2"/>
  <c r="J487" i="2"/>
  <c r="O487" i="2" s="1" a="1"/>
  <c r="O487" i="2" s="1"/>
  <c r="I487" i="2"/>
  <c r="N487" i="2" s="1" a="1"/>
  <c r="N487" i="2" s="1"/>
  <c r="H487" i="2"/>
  <c r="G487" i="2"/>
  <c r="F487" i="2"/>
  <c r="P486" i="2"/>
  <c r="O486" i="2"/>
  <c r="O486" i="2" a="1"/>
  <c r="N486" i="2"/>
  <c r="N486" i="2" a="1"/>
  <c r="L486" i="2"/>
  <c r="M486" i="2" s="1"/>
  <c r="K486" i="2"/>
  <c r="J486" i="2"/>
  <c r="I486" i="2"/>
  <c r="H486" i="2"/>
  <c r="G486" i="2"/>
  <c r="F486" i="2"/>
  <c r="P485" i="2"/>
  <c r="O485" i="2" a="1"/>
  <c r="O485" i="2" s="1"/>
  <c r="N485" i="2" a="1"/>
  <c r="N485" i="2" s="1"/>
  <c r="L485" i="2"/>
  <c r="M485" i="2" s="1"/>
  <c r="K485" i="2"/>
  <c r="J485" i="2"/>
  <c r="I485" i="2"/>
  <c r="H485" i="2"/>
  <c r="G485" i="2"/>
  <c r="F485" i="2"/>
  <c r="P484" i="2"/>
  <c r="O484" i="2" a="1"/>
  <c r="O484" i="2" s="1"/>
  <c r="M484" i="2"/>
  <c r="L484" i="2"/>
  <c r="K484" i="2"/>
  <c r="J484" i="2"/>
  <c r="I484" i="2"/>
  <c r="N484" i="2" s="1" a="1"/>
  <c r="N484" i="2" s="1"/>
  <c r="H484" i="2"/>
  <c r="G484" i="2"/>
  <c r="F484" i="2"/>
  <c r="P483" i="2"/>
  <c r="N483" i="2"/>
  <c r="N483" i="2" a="1"/>
  <c r="M483" i="2"/>
  <c r="L483" i="2"/>
  <c r="K483" i="2"/>
  <c r="J483" i="2"/>
  <c r="O483" i="2" s="1" a="1"/>
  <c r="O483" i="2" s="1"/>
  <c r="I483" i="2"/>
  <c r="H483" i="2"/>
  <c r="G483" i="2"/>
  <c r="F483" i="2"/>
  <c r="P482" i="2"/>
  <c r="L482" i="2"/>
  <c r="M482" i="2" s="1"/>
  <c r="K482" i="2"/>
  <c r="J482" i="2"/>
  <c r="O482" i="2" s="1" a="1"/>
  <c r="O482" i="2" s="1"/>
  <c r="I482" i="2"/>
  <c r="N482" i="2" s="1" a="1"/>
  <c r="N482" i="2" s="1"/>
  <c r="H482" i="2"/>
  <c r="G482" i="2"/>
  <c r="F482" i="2"/>
  <c r="P481" i="2"/>
  <c r="O481" i="2"/>
  <c r="N481" i="2"/>
  <c r="L481" i="2"/>
  <c r="M481" i="2" s="1"/>
  <c r="K481" i="2"/>
  <c r="J481" i="2"/>
  <c r="O481" i="2" s="1" a="1"/>
  <c r="I481" i="2"/>
  <c r="N481" i="2" s="1" a="1"/>
  <c r="H481" i="2"/>
  <c r="G481" i="2"/>
  <c r="F481" i="2"/>
  <c r="P480" i="2"/>
  <c r="O480" i="2"/>
  <c r="L480" i="2"/>
  <c r="M480" i="2" s="1"/>
  <c r="K480" i="2"/>
  <c r="J480" i="2"/>
  <c r="O480" i="2" s="1" a="1"/>
  <c r="I480" i="2"/>
  <c r="N480" i="2" s="1" a="1"/>
  <c r="N480" i="2" s="1"/>
  <c r="H480" i="2"/>
  <c r="G480" i="2"/>
  <c r="F480" i="2"/>
  <c r="P479" i="2"/>
  <c r="N479" i="2" a="1"/>
  <c r="N479" i="2" s="1"/>
  <c r="L479" i="2"/>
  <c r="M479" i="2" s="1"/>
  <c r="K479" i="2"/>
  <c r="J479" i="2"/>
  <c r="O479" i="2" s="1" a="1"/>
  <c r="O479" i="2" s="1"/>
  <c r="I479" i="2"/>
  <c r="H479" i="2"/>
  <c r="G479" i="2"/>
  <c r="F479" i="2"/>
  <c r="P478" i="2"/>
  <c r="O478" i="2" a="1"/>
  <c r="O478" i="2" s="1"/>
  <c r="L478" i="2"/>
  <c r="M478" i="2" s="1"/>
  <c r="K478" i="2"/>
  <c r="J478" i="2"/>
  <c r="I478" i="2"/>
  <c r="N478" i="2" s="1" a="1"/>
  <c r="N478" i="2" s="1"/>
  <c r="H478" i="2"/>
  <c r="G478" i="2"/>
  <c r="F478" i="2"/>
  <c r="P477" i="2"/>
  <c r="O477" i="2"/>
  <c r="O477" i="2" a="1"/>
  <c r="N477" i="2" a="1"/>
  <c r="N477" i="2" s="1"/>
  <c r="M477" i="2"/>
  <c r="L477" i="2"/>
  <c r="K477" i="2"/>
  <c r="J477" i="2"/>
  <c r="I477" i="2"/>
  <c r="H477" i="2"/>
  <c r="G477" i="2"/>
  <c r="F477" i="2"/>
  <c r="P476" i="2"/>
  <c r="O476" i="2" a="1"/>
  <c r="O476" i="2" s="1"/>
  <c r="M476" i="2"/>
  <c r="L476" i="2"/>
  <c r="K476" i="2"/>
  <c r="J476" i="2"/>
  <c r="I476" i="2"/>
  <c r="N476" i="2" s="1" a="1"/>
  <c r="N476" i="2" s="1"/>
  <c r="H476" i="2"/>
  <c r="G476" i="2"/>
  <c r="F476" i="2"/>
  <c r="P475" i="2"/>
  <c r="N475" i="2" a="1"/>
  <c r="N475" i="2" s="1"/>
  <c r="M475" i="2"/>
  <c r="L475" i="2"/>
  <c r="K475" i="2"/>
  <c r="J475" i="2"/>
  <c r="O475" i="2" s="1" a="1"/>
  <c r="O475" i="2" s="1"/>
  <c r="I475" i="2"/>
  <c r="H475" i="2"/>
  <c r="G475" i="2"/>
  <c r="F475" i="2"/>
  <c r="P474" i="2"/>
  <c r="O474" i="2" a="1"/>
  <c r="O474" i="2" s="1"/>
  <c r="N474" i="2"/>
  <c r="M474" i="2"/>
  <c r="L474" i="2"/>
  <c r="K474" i="2"/>
  <c r="J474" i="2"/>
  <c r="I474" i="2"/>
  <c r="N474" i="2" s="1" a="1"/>
  <c r="H474" i="2"/>
  <c r="G474" i="2"/>
  <c r="F474" i="2"/>
  <c r="P473" i="2"/>
  <c r="L473" i="2"/>
  <c r="M473" i="2" s="1"/>
  <c r="K473" i="2"/>
  <c r="J473" i="2"/>
  <c r="O473" i="2" s="1" a="1"/>
  <c r="O473" i="2" s="1"/>
  <c r="I473" i="2"/>
  <c r="N473" i="2" s="1" a="1"/>
  <c r="N473" i="2" s="1"/>
  <c r="H473" i="2"/>
  <c r="G473" i="2"/>
  <c r="F473" i="2"/>
  <c r="P472" i="2"/>
  <c r="O472" i="2"/>
  <c r="N472" i="2" a="1"/>
  <c r="N472" i="2" s="1"/>
  <c r="M472" i="2"/>
  <c r="L472" i="2"/>
  <c r="K472" i="2"/>
  <c r="J472" i="2"/>
  <c r="O472" i="2" s="1" a="1"/>
  <c r="I472" i="2"/>
  <c r="H472" i="2"/>
  <c r="G472" i="2"/>
  <c r="F472" i="2"/>
  <c r="P471" i="2"/>
  <c r="L471" i="2"/>
  <c r="M471" i="2" s="1"/>
  <c r="K471" i="2"/>
  <c r="J471" i="2"/>
  <c r="O471" i="2" s="1" a="1"/>
  <c r="O471" i="2" s="1"/>
  <c r="I471" i="2"/>
  <c r="N471" i="2" s="1" a="1"/>
  <c r="N471" i="2" s="1"/>
  <c r="H471" i="2"/>
  <c r="G471" i="2"/>
  <c r="F471" i="2"/>
  <c r="P470" i="2"/>
  <c r="O470" i="2" a="1"/>
  <c r="O470" i="2" s="1"/>
  <c r="N470" i="2" a="1"/>
  <c r="N470" i="2" s="1"/>
  <c r="L470" i="2"/>
  <c r="M470" i="2" s="1"/>
  <c r="K470" i="2"/>
  <c r="J470" i="2"/>
  <c r="I470" i="2"/>
  <c r="H470" i="2"/>
  <c r="G470" i="2"/>
  <c r="F470" i="2"/>
  <c r="P469" i="2"/>
  <c r="O469" i="2"/>
  <c r="O469" i="2" a="1"/>
  <c r="L469" i="2"/>
  <c r="M469" i="2" s="1"/>
  <c r="K469" i="2"/>
  <c r="J469" i="2"/>
  <c r="I469" i="2"/>
  <c r="N469" i="2" s="1" a="1"/>
  <c r="N469" i="2" s="1"/>
  <c r="H469" i="2"/>
  <c r="G469" i="2"/>
  <c r="F469" i="2"/>
  <c r="P468" i="2"/>
  <c r="O468" i="2" a="1"/>
  <c r="O468" i="2" s="1"/>
  <c r="N468" i="2" a="1"/>
  <c r="N468" i="2" s="1"/>
  <c r="M468" i="2"/>
  <c r="L468" i="2"/>
  <c r="K468" i="2"/>
  <c r="J468" i="2"/>
  <c r="I468" i="2"/>
  <c r="H468" i="2"/>
  <c r="G468" i="2"/>
  <c r="F468" i="2"/>
  <c r="P467" i="2"/>
  <c r="O467" i="2" a="1"/>
  <c r="O467" i="2" s="1"/>
  <c r="N467" i="2" a="1"/>
  <c r="N467" i="2" s="1"/>
  <c r="M467" i="2"/>
  <c r="L467" i="2"/>
  <c r="K467" i="2"/>
  <c r="J467" i="2"/>
  <c r="I467" i="2"/>
  <c r="H467" i="2"/>
  <c r="G467" i="2"/>
  <c r="F467" i="2"/>
  <c r="P466" i="2"/>
  <c r="O466" i="2" a="1"/>
  <c r="O466" i="2" s="1"/>
  <c r="N466" i="2"/>
  <c r="L466" i="2"/>
  <c r="M466" i="2" s="1"/>
  <c r="K466" i="2"/>
  <c r="J466" i="2"/>
  <c r="I466" i="2"/>
  <c r="N466" i="2" s="1" a="1"/>
  <c r="H466" i="2"/>
  <c r="G466" i="2"/>
  <c r="F466" i="2"/>
  <c r="P465" i="2"/>
  <c r="M465" i="2"/>
  <c r="L465" i="2"/>
  <c r="K465" i="2"/>
  <c r="J465" i="2"/>
  <c r="O465" i="2" s="1" a="1"/>
  <c r="O465" i="2" s="1"/>
  <c r="I465" i="2"/>
  <c r="N465" i="2" s="1" a="1"/>
  <c r="N465" i="2" s="1"/>
  <c r="H465" i="2"/>
  <c r="G465" i="2"/>
  <c r="F465" i="2"/>
  <c r="P464" i="2"/>
  <c r="O464" i="2"/>
  <c r="N464" i="2" a="1"/>
  <c r="N464" i="2" s="1"/>
  <c r="L464" i="2"/>
  <c r="M464" i="2" s="1"/>
  <c r="K464" i="2"/>
  <c r="J464" i="2"/>
  <c r="O464" i="2" s="1" a="1"/>
  <c r="I464" i="2"/>
  <c r="H464" i="2"/>
  <c r="G464" i="2"/>
  <c r="F464" i="2"/>
  <c r="P463" i="2"/>
  <c r="O463" i="2"/>
  <c r="L463" i="2"/>
  <c r="M463" i="2" s="1"/>
  <c r="K463" i="2"/>
  <c r="J463" i="2"/>
  <c r="O463" i="2" s="1" a="1"/>
  <c r="I463" i="2"/>
  <c r="N463" i="2" s="1" a="1"/>
  <c r="N463" i="2" s="1"/>
  <c r="H463" i="2"/>
  <c r="G463" i="2"/>
  <c r="F463" i="2"/>
  <c r="P462" i="2"/>
  <c r="O462" i="2"/>
  <c r="O462" i="2" a="1"/>
  <c r="N462" i="2" a="1"/>
  <c r="N462" i="2" s="1"/>
  <c r="L462" i="2"/>
  <c r="M462" i="2" s="1"/>
  <c r="K462" i="2"/>
  <c r="J462" i="2"/>
  <c r="I462" i="2"/>
  <c r="H462" i="2"/>
  <c r="G462" i="2"/>
  <c r="F462" i="2"/>
  <c r="P461" i="2"/>
  <c r="O461" i="2" a="1"/>
  <c r="O461" i="2" s="1"/>
  <c r="L461" i="2"/>
  <c r="M461" i="2" s="1"/>
  <c r="K461" i="2"/>
  <c r="J461" i="2"/>
  <c r="I461" i="2"/>
  <c r="N461" i="2" s="1" a="1"/>
  <c r="N461" i="2" s="1"/>
  <c r="H461" i="2"/>
  <c r="G461" i="2"/>
  <c r="F461" i="2"/>
  <c r="P460" i="2"/>
  <c r="N460" i="2" a="1"/>
  <c r="N460" i="2" s="1"/>
  <c r="M460" i="2"/>
  <c r="L460" i="2"/>
  <c r="K460" i="2"/>
  <c r="J460" i="2"/>
  <c r="O460" i="2" s="1" a="1"/>
  <c r="O460" i="2" s="1"/>
  <c r="I460" i="2"/>
  <c r="H460" i="2"/>
  <c r="G460" i="2"/>
  <c r="F460" i="2"/>
  <c r="P459" i="2"/>
  <c r="N459" i="2"/>
  <c r="N459" i="2" a="1"/>
  <c r="M459" i="2"/>
  <c r="L459" i="2"/>
  <c r="K459" i="2"/>
  <c r="J459" i="2"/>
  <c r="O459" i="2" s="1" a="1"/>
  <c r="O459" i="2" s="1"/>
  <c r="I459" i="2"/>
  <c r="H459" i="2"/>
  <c r="G459" i="2"/>
  <c r="F459" i="2"/>
  <c r="P458" i="2"/>
  <c r="L458" i="2"/>
  <c r="M458" i="2" s="1"/>
  <c r="K458" i="2"/>
  <c r="J458" i="2"/>
  <c r="O458" i="2" s="1" a="1"/>
  <c r="O458" i="2" s="1"/>
  <c r="I458" i="2"/>
  <c r="N458" i="2" s="1" a="1"/>
  <c r="N458" i="2" s="1"/>
  <c r="H458" i="2"/>
  <c r="G458" i="2"/>
  <c r="F458" i="2"/>
  <c r="P457" i="2"/>
  <c r="L457" i="2"/>
  <c r="M457" i="2" s="1"/>
  <c r="K457" i="2"/>
  <c r="J457" i="2"/>
  <c r="O457" i="2" s="1" a="1"/>
  <c r="O457" i="2" s="1"/>
  <c r="I457" i="2"/>
  <c r="N457" i="2" s="1" a="1"/>
  <c r="N457" i="2" s="1"/>
  <c r="H457" i="2"/>
  <c r="G457" i="2"/>
  <c r="F457" i="2"/>
  <c r="P456" i="2"/>
  <c r="N456" i="2" a="1"/>
  <c r="N456" i="2" s="1"/>
  <c r="L456" i="2"/>
  <c r="M456" i="2" s="1"/>
  <c r="K456" i="2"/>
  <c r="J456" i="2"/>
  <c r="O456" i="2" s="1" a="1"/>
  <c r="O456" i="2" s="1"/>
  <c r="I456" i="2"/>
  <c r="H456" i="2"/>
  <c r="G456" i="2"/>
  <c r="F456" i="2"/>
  <c r="P455" i="2"/>
  <c r="O455" i="2"/>
  <c r="O455" i="2" a="1"/>
  <c r="L455" i="2"/>
  <c r="M455" i="2" s="1"/>
  <c r="K455" i="2"/>
  <c r="J455" i="2"/>
  <c r="I455" i="2"/>
  <c r="N455" i="2" s="1" a="1"/>
  <c r="N455" i="2" s="1"/>
  <c r="H455" i="2"/>
  <c r="G455" i="2"/>
  <c r="F455" i="2"/>
  <c r="P454" i="2"/>
  <c r="O454" i="2" a="1"/>
  <c r="O454" i="2" s="1"/>
  <c r="N454" i="2" a="1"/>
  <c r="N454" i="2" s="1"/>
  <c r="M454" i="2"/>
  <c r="L454" i="2"/>
  <c r="K454" i="2"/>
  <c r="J454" i="2"/>
  <c r="I454" i="2"/>
  <c r="H454" i="2"/>
  <c r="G454" i="2"/>
  <c r="F454" i="2"/>
  <c r="P453" i="2"/>
  <c r="N453" i="2" a="1"/>
  <c r="N453" i="2" s="1"/>
  <c r="M453" i="2"/>
  <c r="L453" i="2"/>
  <c r="K453" i="2"/>
  <c r="J453" i="2"/>
  <c r="O453" i="2" s="1" a="1"/>
  <c r="O453" i="2" s="1"/>
  <c r="I453" i="2"/>
  <c r="H453" i="2"/>
  <c r="G453" i="2"/>
  <c r="F453" i="2"/>
  <c r="P452" i="2"/>
  <c r="M452" i="2"/>
  <c r="L452" i="2"/>
  <c r="K452" i="2"/>
  <c r="J452" i="2"/>
  <c r="O452" i="2" s="1" a="1"/>
  <c r="O452" i="2" s="1"/>
  <c r="I452" i="2"/>
  <c r="N452" i="2" s="1" a="1"/>
  <c r="N452" i="2" s="1"/>
  <c r="H452" i="2"/>
  <c r="G452" i="2"/>
  <c r="F452" i="2"/>
  <c r="P451" i="2"/>
  <c r="O451" i="2" a="1"/>
  <c r="O451" i="2" s="1"/>
  <c r="N451" i="2"/>
  <c r="N451" i="2" a="1"/>
  <c r="M451" i="2"/>
  <c r="L451" i="2"/>
  <c r="K451" i="2"/>
  <c r="J451" i="2"/>
  <c r="I451" i="2"/>
  <c r="H451" i="2"/>
  <c r="G451" i="2"/>
  <c r="F451" i="2"/>
  <c r="P450" i="2"/>
  <c r="L450" i="2"/>
  <c r="M450" i="2" s="1"/>
  <c r="K450" i="2"/>
  <c r="J450" i="2"/>
  <c r="O450" i="2" s="1" a="1"/>
  <c r="O450" i="2" s="1"/>
  <c r="I450" i="2"/>
  <c r="N450" i="2" s="1" a="1"/>
  <c r="N450" i="2" s="1"/>
  <c r="H450" i="2"/>
  <c r="G450" i="2"/>
  <c r="F450" i="2"/>
  <c r="P449" i="2"/>
  <c r="L449" i="2"/>
  <c r="M449" i="2" s="1"/>
  <c r="K449" i="2"/>
  <c r="J449" i="2"/>
  <c r="O449" i="2" s="1" a="1"/>
  <c r="O449" i="2" s="1"/>
  <c r="I449" i="2"/>
  <c r="N449" i="2" s="1" a="1"/>
  <c r="N449" i="2" s="1"/>
  <c r="H449" i="2"/>
  <c r="G449" i="2"/>
  <c r="F449" i="2"/>
  <c r="P448" i="2"/>
  <c r="N448" i="2" a="1"/>
  <c r="N448" i="2" s="1"/>
  <c r="L448" i="2"/>
  <c r="M448" i="2" s="1"/>
  <c r="K448" i="2"/>
  <c r="J448" i="2"/>
  <c r="O448" i="2" s="1" a="1"/>
  <c r="O448" i="2" s="1"/>
  <c r="I448" i="2"/>
  <c r="H448" i="2"/>
  <c r="G448" i="2"/>
  <c r="F448" i="2"/>
  <c r="P447" i="2"/>
  <c r="O447" i="2"/>
  <c r="O447" i="2" a="1"/>
  <c r="L447" i="2"/>
  <c r="M447" i="2" s="1"/>
  <c r="K447" i="2"/>
  <c r="J447" i="2"/>
  <c r="I447" i="2"/>
  <c r="N447" i="2" s="1" a="1"/>
  <c r="N447" i="2" s="1"/>
  <c r="H447" i="2"/>
  <c r="G447" i="2"/>
  <c r="F447" i="2"/>
  <c r="P446" i="2"/>
  <c r="O446" i="2" a="1"/>
  <c r="O446" i="2" s="1"/>
  <c r="N446" i="2" a="1"/>
  <c r="N446" i="2" s="1"/>
  <c r="M446" i="2"/>
  <c r="L446" i="2"/>
  <c r="K446" i="2"/>
  <c r="J446" i="2"/>
  <c r="I446" i="2"/>
  <c r="H446" i="2"/>
  <c r="G446" i="2"/>
  <c r="F446" i="2"/>
  <c r="P445" i="2"/>
  <c r="N445" i="2" a="1"/>
  <c r="N445" i="2" s="1"/>
  <c r="M445" i="2"/>
  <c r="L445" i="2"/>
  <c r="K445" i="2"/>
  <c r="J445" i="2"/>
  <c r="O445" i="2" s="1" a="1"/>
  <c r="O445" i="2" s="1"/>
  <c r="I445" i="2"/>
  <c r="H445" i="2"/>
  <c r="G445" i="2"/>
  <c r="F445" i="2"/>
  <c r="P444" i="2"/>
  <c r="M444" i="2"/>
  <c r="L444" i="2"/>
  <c r="K444" i="2"/>
  <c r="J444" i="2"/>
  <c r="O444" i="2" s="1" a="1"/>
  <c r="O444" i="2" s="1"/>
  <c r="I444" i="2"/>
  <c r="N444" i="2" s="1" a="1"/>
  <c r="N444" i="2" s="1"/>
  <c r="H444" i="2"/>
  <c r="G444" i="2"/>
  <c r="F444" i="2"/>
  <c r="P443" i="2"/>
  <c r="O443" i="2" a="1"/>
  <c r="O443" i="2" s="1"/>
  <c r="N443" i="2"/>
  <c r="N443" i="2" a="1"/>
  <c r="M443" i="2"/>
  <c r="L443" i="2"/>
  <c r="K443" i="2"/>
  <c r="J443" i="2"/>
  <c r="I443" i="2"/>
  <c r="H443" i="2"/>
  <c r="G443" i="2"/>
  <c r="F443" i="2"/>
  <c r="P442" i="2"/>
  <c r="L442" i="2"/>
  <c r="M442" i="2" s="1"/>
  <c r="K442" i="2"/>
  <c r="J442" i="2"/>
  <c r="O442" i="2" s="1" a="1"/>
  <c r="O442" i="2" s="1"/>
  <c r="I442" i="2"/>
  <c r="N442" i="2" s="1" a="1"/>
  <c r="N442" i="2" s="1"/>
  <c r="H442" i="2"/>
  <c r="G442" i="2"/>
  <c r="F442" i="2"/>
  <c r="P441" i="2"/>
  <c r="L441" i="2"/>
  <c r="M441" i="2" s="1"/>
  <c r="K441" i="2"/>
  <c r="J441" i="2"/>
  <c r="O441" i="2" s="1" a="1"/>
  <c r="O441" i="2" s="1"/>
  <c r="I441" i="2"/>
  <c r="N441" i="2" s="1" a="1"/>
  <c r="N441" i="2" s="1"/>
  <c r="H441" i="2"/>
  <c r="G441" i="2"/>
  <c r="F441" i="2"/>
  <c r="P440" i="2"/>
  <c r="N440" i="2" a="1"/>
  <c r="N440" i="2" s="1"/>
  <c r="L440" i="2"/>
  <c r="M440" i="2" s="1"/>
  <c r="K440" i="2"/>
  <c r="J440" i="2"/>
  <c r="O440" i="2" s="1" a="1"/>
  <c r="O440" i="2" s="1"/>
  <c r="I440" i="2"/>
  <c r="H440" i="2"/>
  <c r="G440" i="2"/>
  <c r="F440" i="2"/>
  <c r="P439" i="2"/>
  <c r="O439" i="2"/>
  <c r="O439" i="2" a="1"/>
  <c r="L439" i="2"/>
  <c r="M439" i="2" s="1"/>
  <c r="K439" i="2"/>
  <c r="J439" i="2"/>
  <c r="I439" i="2"/>
  <c r="N439" i="2" s="1" a="1"/>
  <c r="N439" i="2" s="1"/>
  <c r="H439" i="2"/>
  <c r="G439" i="2"/>
  <c r="F439" i="2"/>
  <c r="P438" i="2"/>
  <c r="O438" i="2" a="1"/>
  <c r="O438" i="2" s="1"/>
  <c r="N438" i="2" a="1"/>
  <c r="N438" i="2" s="1"/>
  <c r="M438" i="2"/>
  <c r="L438" i="2"/>
  <c r="K438" i="2"/>
  <c r="J438" i="2"/>
  <c r="I438" i="2"/>
  <c r="H438" i="2"/>
  <c r="G438" i="2"/>
  <c r="F438" i="2"/>
  <c r="P437" i="2"/>
  <c r="N437" i="2" a="1"/>
  <c r="N437" i="2" s="1"/>
  <c r="M437" i="2"/>
  <c r="L437" i="2"/>
  <c r="K437" i="2"/>
  <c r="J437" i="2"/>
  <c r="O437" i="2" s="1" a="1"/>
  <c r="O437" i="2" s="1"/>
  <c r="I437" i="2"/>
  <c r="H437" i="2"/>
  <c r="G437" i="2"/>
  <c r="F437" i="2"/>
  <c r="P436" i="2"/>
  <c r="M436" i="2"/>
  <c r="L436" i="2"/>
  <c r="K436" i="2"/>
  <c r="J436" i="2"/>
  <c r="O436" i="2" s="1" a="1"/>
  <c r="O436" i="2" s="1"/>
  <c r="I436" i="2"/>
  <c r="N436" i="2" s="1" a="1"/>
  <c r="N436" i="2" s="1"/>
  <c r="H436" i="2"/>
  <c r="G436" i="2"/>
  <c r="F436" i="2"/>
  <c r="P435" i="2"/>
  <c r="O435" i="2" a="1"/>
  <c r="O435" i="2" s="1"/>
  <c r="N435" i="2"/>
  <c r="N435" i="2" a="1"/>
  <c r="M435" i="2"/>
  <c r="L435" i="2"/>
  <c r="K435" i="2"/>
  <c r="J435" i="2"/>
  <c r="I435" i="2"/>
  <c r="H435" i="2"/>
  <c r="G435" i="2"/>
  <c r="F435" i="2"/>
  <c r="P434" i="2"/>
  <c r="L434" i="2"/>
  <c r="M434" i="2" s="1"/>
  <c r="K434" i="2"/>
  <c r="J434" i="2"/>
  <c r="O434" i="2" s="1" a="1"/>
  <c r="O434" i="2" s="1"/>
  <c r="I434" i="2"/>
  <c r="N434" i="2" s="1" a="1"/>
  <c r="N434" i="2" s="1"/>
  <c r="H434" i="2"/>
  <c r="G434" i="2"/>
  <c r="F434" i="2"/>
  <c r="P433" i="2"/>
  <c r="L433" i="2"/>
  <c r="M433" i="2" s="1"/>
  <c r="K433" i="2"/>
  <c r="J433" i="2"/>
  <c r="O433" i="2" s="1" a="1"/>
  <c r="O433" i="2" s="1"/>
  <c r="I433" i="2"/>
  <c r="N433" i="2" s="1" a="1"/>
  <c r="N433" i="2" s="1"/>
  <c r="H433" i="2"/>
  <c r="G433" i="2"/>
  <c r="F433" i="2"/>
  <c r="P432" i="2"/>
  <c r="N432" i="2" a="1"/>
  <c r="N432" i="2" s="1"/>
  <c r="L432" i="2"/>
  <c r="M432" i="2" s="1"/>
  <c r="K432" i="2"/>
  <c r="J432" i="2"/>
  <c r="O432" i="2" s="1" a="1"/>
  <c r="O432" i="2" s="1"/>
  <c r="I432" i="2"/>
  <c r="H432" i="2"/>
  <c r="G432" i="2"/>
  <c r="F432" i="2"/>
  <c r="P431" i="2"/>
  <c r="O431" i="2"/>
  <c r="O431" i="2" a="1"/>
  <c r="L431" i="2"/>
  <c r="M431" i="2" s="1"/>
  <c r="K431" i="2"/>
  <c r="J431" i="2"/>
  <c r="I431" i="2"/>
  <c r="N431" i="2" s="1" a="1"/>
  <c r="N431" i="2" s="1"/>
  <c r="H431" i="2"/>
  <c r="G431" i="2"/>
  <c r="F431" i="2"/>
  <c r="P430" i="2"/>
  <c r="O430" i="2" a="1"/>
  <c r="O430" i="2" s="1"/>
  <c r="N430" i="2" a="1"/>
  <c r="N430" i="2" s="1"/>
  <c r="M430" i="2"/>
  <c r="L430" i="2"/>
  <c r="K430" i="2"/>
  <c r="J430" i="2"/>
  <c r="I430" i="2"/>
  <c r="H430" i="2"/>
  <c r="G430" i="2"/>
  <c r="F430" i="2"/>
  <c r="P429" i="2"/>
  <c r="N429" i="2" a="1"/>
  <c r="N429" i="2" s="1"/>
  <c r="M429" i="2"/>
  <c r="L429" i="2"/>
  <c r="K429" i="2"/>
  <c r="J429" i="2"/>
  <c r="O429" i="2" s="1" a="1"/>
  <c r="O429" i="2" s="1"/>
  <c r="I429" i="2"/>
  <c r="H429" i="2"/>
  <c r="G429" i="2"/>
  <c r="F429" i="2"/>
  <c r="P428" i="2"/>
  <c r="M428" i="2"/>
  <c r="L428" i="2"/>
  <c r="K428" i="2"/>
  <c r="J428" i="2"/>
  <c r="O428" i="2" s="1" a="1"/>
  <c r="O428" i="2" s="1"/>
  <c r="I428" i="2"/>
  <c r="N428" i="2" s="1" a="1"/>
  <c r="N428" i="2" s="1"/>
  <c r="H428" i="2"/>
  <c r="G428" i="2"/>
  <c r="F428" i="2"/>
  <c r="P427" i="2"/>
  <c r="O427" i="2" a="1"/>
  <c r="O427" i="2" s="1"/>
  <c r="N427" i="2"/>
  <c r="N427" i="2" a="1"/>
  <c r="M427" i="2"/>
  <c r="L427" i="2"/>
  <c r="K427" i="2"/>
  <c r="J427" i="2"/>
  <c r="I427" i="2"/>
  <c r="H427" i="2"/>
  <c r="G427" i="2"/>
  <c r="F427" i="2"/>
  <c r="P426" i="2"/>
  <c r="L426" i="2"/>
  <c r="M426" i="2" s="1"/>
  <c r="K426" i="2"/>
  <c r="J426" i="2"/>
  <c r="O426" i="2" s="1" a="1"/>
  <c r="O426" i="2" s="1"/>
  <c r="I426" i="2"/>
  <c r="N426" i="2" s="1" a="1"/>
  <c r="N426" i="2" s="1"/>
  <c r="H426" i="2"/>
  <c r="G426" i="2"/>
  <c r="F426" i="2"/>
  <c r="P425" i="2"/>
  <c r="L425" i="2"/>
  <c r="M425" i="2" s="1"/>
  <c r="K425" i="2"/>
  <c r="J425" i="2"/>
  <c r="O425" i="2" s="1" a="1"/>
  <c r="O425" i="2" s="1"/>
  <c r="I425" i="2"/>
  <c r="N425" i="2" s="1" a="1"/>
  <c r="N425" i="2" s="1"/>
  <c r="H425" i="2"/>
  <c r="G425" i="2"/>
  <c r="F425" i="2"/>
  <c r="P424" i="2"/>
  <c r="N424" i="2" a="1"/>
  <c r="N424" i="2" s="1"/>
  <c r="L424" i="2"/>
  <c r="M424" i="2" s="1"/>
  <c r="K424" i="2"/>
  <c r="J424" i="2"/>
  <c r="O424" i="2" s="1" a="1"/>
  <c r="O424" i="2" s="1"/>
  <c r="I424" i="2"/>
  <c r="H424" i="2"/>
  <c r="G424" i="2"/>
  <c r="F424" i="2"/>
  <c r="P423" i="2"/>
  <c r="O423" i="2"/>
  <c r="O423" i="2" a="1"/>
  <c r="L423" i="2"/>
  <c r="M423" i="2" s="1"/>
  <c r="K423" i="2"/>
  <c r="J423" i="2"/>
  <c r="I423" i="2"/>
  <c r="N423" i="2" s="1" a="1"/>
  <c r="N423" i="2" s="1"/>
  <c r="H423" i="2"/>
  <c r="G423" i="2"/>
  <c r="F423" i="2"/>
  <c r="P422" i="2"/>
  <c r="O422" i="2" a="1"/>
  <c r="O422" i="2" s="1"/>
  <c r="N422" i="2" a="1"/>
  <c r="N422" i="2" s="1"/>
  <c r="M422" i="2"/>
  <c r="L422" i="2"/>
  <c r="K422" i="2"/>
  <c r="J422" i="2"/>
  <c r="I422" i="2"/>
  <c r="H422" i="2"/>
  <c r="G422" i="2"/>
  <c r="F422" i="2"/>
  <c r="P421" i="2"/>
  <c r="N421" i="2" a="1"/>
  <c r="N421" i="2" s="1"/>
  <c r="M421" i="2"/>
  <c r="L421" i="2"/>
  <c r="K421" i="2"/>
  <c r="J421" i="2"/>
  <c r="O421" i="2" s="1" a="1"/>
  <c r="O421" i="2" s="1"/>
  <c r="I421" i="2"/>
  <c r="H421" i="2"/>
  <c r="G421" i="2"/>
  <c r="F421" i="2"/>
  <c r="P420" i="2"/>
  <c r="M420" i="2"/>
  <c r="L420" i="2"/>
  <c r="K420" i="2"/>
  <c r="J420" i="2"/>
  <c r="O420" i="2" s="1" a="1"/>
  <c r="O420" i="2" s="1"/>
  <c r="I420" i="2"/>
  <c r="N420" i="2" s="1" a="1"/>
  <c r="N420" i="2" s="1"/>
  <c r="H420" i="2"/>
  <c r="G420" i="2"/>
  <c r="F420" i="2"/>
  <c r="P419" i="2"/>
  <c r="O419" i="2" a="1"/>
  <c r="O419" i="2" s="1"/>
  <c r="N419" i="2"/>
  <c r="N419" i="2" a="1"/>
  <c r="M419" i="2"/>
  <c r="L419" i="2"/>
  <c r="K419" i="2"/>
  <c r="J419" i="2"/>
  <c r="I419" i="2"/>
  <c r="H419" i="2"/>
  <c r="G419" i="2"/>
  <c r="F419" i="2"/>
  <c r="P418" i="2"/>
  <c r="L418" i="2"/>
  <c r="M418" i="2" s="1"/>
  <c r="K418" i="2"/>
  <c r="J418" i="2"/>
  <c r="O418" i="2" s="1" a="1"/>
  <c r="O418" i="2" s="1"/>
  <c r="I418" i="2"/>
  <c r="N418" i="2" s="1" a="1"/>
  <c r="N418" i="2" s="1"/>
  <c r="H418" i="2"/>
  <c r="G418" i="2"/>
  <c r="F418" i="2"/>
  <c r="P417" i="2"/>
  <c r="L417" i="2"/>
  <c r="M417" i="2" s="1"/>
  <c r="K417" i="2"/>
  <c r="J417" i="2"/>
  <c r="O417" i="2" s="1" a="1"/>
  <c r="O417" i="2" s="1"/>
  <c r="I417" i="2"/>
  <c r="N417" i="2" s="1" a="1"/>
  <c r="N417" i="2" s="1"/>
  <c r="H417" i="2"/>
  <c r="G417" i="2"/>
  <c r="F417" i="2"/>
  <c r="P416" i="2"/>
  <c r="N416" i="2" a="1"/>
  <c r="N416" i="2" s="1"/>
  <c r="L416" i="2"/>
  <c r="M416" i="2" s="1"/>
  <c r="K416" i="2"/>
  <c r="J416" i="2"/>
  <c r="O416" i="2" s="1" a="1"/>
  <c r="O416" i="2" s="1"/>
  <c r="I416" i="2"/>
  <c r="H416" i="2"/>
  <c r="G416" i="2"/>
  <c r="F416" i="2"/>
  <c r="P415" i="2"/>
  <c r="O415" i="2"/>
  <c r="O415" i="2" a="1"/>
  <c r="L415" i="2"/>
  <c r="M415" i="2" s="1"/>
  <c r="K415" i="2"/>
  <c r="J415" i="2"/>
  <c r="I415" i="2"/>
  <c r="N415" i="2" s="1" a="1"/>
  <c r="N415" i="2" s="1"/>
  <c r="H415" i="2"/>
  <c r="G415" i="2"/>
  <c r="F415" i="2"/>
  <c r="P414" i="2"/>
  <c r="O414" i="2" a="1"/>
  <c r="O414" i="2" s="1"/>
  <c r="N414" i="2" a="1"/>
  <c r="N414" i="2" s="1"/>
  <c r="M414" i="2"/>
  <c r="L414" i="2"/>
  <c r="K414" i="2"/>
  <c r="J414" i="2"/>
  <c r="I414" i="2"/>
  <c r="H414" i="2"/>
  <c r="G414" i="2"/>
  <c r="F414" i="2"/>
  <c r="P413" i="2"/>
  <c r="N413" i="2" a="1"/>
  <c r="N413" i="2" s="1"/>
  <c r="M413" i="2"/>
  <c r="L413" i="2"/>
  <c r="K413" i="2"/>
  <c r="J413" i="2"/>
  <c r="O413" i="2" s="1" a="1"/>
  <c r="O413" i="2" s="1"/>
  <c r="I413" i="2"/>
  <c r="H413" i="2"/>
  <c r="G413" i="2"/>
  <c r="F413" i="2"/>
  <c r="P412" i="2"/>
  <c r="M412" i="2"/>
  <c r="L412" i="2"/>
  <c r="K412" i="2"/>
  <c r="J412" i="2"/>
  <c r="O412" i="2" s="1" a="1"/>
  <c r="O412" i="2" s="1"/>
  <c r="I412" i="2"/>
  <c r="N412" i="2" s="1" a="1"/>
  <c r="N412" i="2" s="1"/>
  <c r="H412" i="2"/>
  <c r="G412" i="2"/>
  <c r="F412" i="2"/>
  <c r="P411" i="2"/>
  <c r="O411" i="2" a="1"/>
  <c r="O411" i="2" s="1"/>
  <c r="N411" i="2"/>
  <c r="N411" i="2" a="1"/>
  <c r="M411" i="2"/>
  <c r="L411" i="2"/>
  <c r="K411" i="2"/>
  <c r="J411" i="2"/>
  <c r="I411" i="2"/>
  <c r="H411" i="2"/>
  <c r="G411" i="2"/>
  <c r="F411" i="2"/>
  <c r="P410" i="2"/>
  <c r="L410" i="2"/>
  <c r="M410" i="2" s="1"/>
  <c r="K410" i="2"/>
  <c r="J410" i="2"/>
  <c r="O410" i="2" s="1" a="1"/>
  <c r="O410" i="2" s="1"/>
  <c r="I410" i="2"/>
  <c r="N410" i="2" s="1" a="1"/>
  <c r="N410" i="2" s="1"/>
  <c r="H410" i="2"/>
  <c r="G410" i="2"/>
  <c r="F410" i="2"/>
  <c r="P409" i="2"/>
  <c r="L409" i="2"/>
  <c r="M409" i="2" s="1"/>
  <c r="K409" i="2"/>
  <c r="J409" i="2"/>
  <c r="O409" i="2" s="1" a="1"/>
  <c r="O409" i="2" s="1"/>
  <c r="I409" i="2"/>
  <c r="N409" i="2" s="1" a="1"/>
  <c r="N409" i="2" s="1"/>
  <c r="H409" i="2"/>
  <c r="G409" i="2"/>
  <c r="F409" i="2"/>
  <c r="P408" i="2"/>
  <c r="N408" i="2" a="1"/>
  <c r="N408" i="2" s="1"/>
  <c r="L408" i="2"/>
  <c r="M408" i="2" s="1"/>
  <c r="K408" i="2"/>
  <c r="J408" i="2"/>
  <c r="O408" i="2" s="1" a="1"/>
  <c r="O408" i="2" s="1"/>
  <c r="I408" i="2"/>
  <c r="H408" i="2"/>
  <c r="G408" i="2"/>
  <c r="F408" i="2"/>
  <c r="P407" i="2"/>
  <c r="O407" i="2"/>
  <c r="O407" i="2" a="1"/>
  <c r="L407" i="2"/>
  <c r="M407" i="2" s="1"/>
  <c r="K407" i="2"/>
  <c r="J407" i="2"/>
  <c r="I407" i="2"/>
  <c r="N407" i="2" s="1" a="1"/>
  <c r="N407" i="2" s="1"/>
  <c r="H407" i="2"/>
  <c r="G407" i="2"/>
  <c r="F407" i="2"/>
  <c r="P406" i="2"/>
  <c r="O406" i="2" a="1"/>
  <c r="O406" i="2" s="1"/>
  <c r="N406" i="2" a="1"/>
  <c r="N406" i="2" s="1"/>
  <c r="M406" i="2"/>
  <c r="L406" i="2"/>
  <c r="K406" i="2"/>
  <c r="J406" i="2"/>
  <c r="I406" i="2"/>
  <c r="H406" i="2"/>
  <c r="G406" i="2"/>
  <c r="F406" i="2"/>
  <c r="P405" i="2"/>
  <c r="N405" i="2" a="1"/>
  <c r="N405" i="2" s="1"/>
  <c r="M405" i="2"/>
  <c r="L405" i="2"/>
  <c r="K405" i="2"/>
  <c r="J405" i="2"/>
  <c r="O405" i="2" s="1" a="1"/>
  <c r="O405" i="2" s="1"/>
  <c r="I405" i="2"/>
  <c r="H405" i="2"/>
  <c r="G405" i="2"/>
  <c r="F405" i="2"/>
  <c r="P404" i="2"/>
  <c r="M404" i="2"/>
  <c r="L404" i="2"/>
  <c r="K404" i="2"/>
  <c r="J404" i="2"/>
  <c r="O404" i="2" s="1" a="1"/>
  <c r="O404" i="2" s="1"/>
  <c r="I404" i="2"/>
  <c r="N404" i="2" s="1" a="1"/>
  <c r="N404" i="2" s="1"/>
  <c r="H404" i="2"/>
  <c r="G404" i="2"/>
  <c r="F404" i="2"/>
  <c r="P403" i="2"/>
  <c r="O403" i="2" a="1"/>
  <c r="O403" i="2" s="1"/>
  <c r="N403" i="2"/>
  <c r="N403" i="2" a="1"/>
  <c r="M403" i="2"/>
  <c r="L403" i="2"/>
  <c r="K403" i="2"/>
  <c r="J403" i="2"/>
  <c r="I403" i="2"/>
  <c r="H403" i="2"/>
  <c r="G403" i="2"/>
  <c r="F403" i="2"/>
  <c r="P402" i="2"/>
  <c r="L402" i="2"/>
  <c r="M402" i="2" s="1"/>
  <c r="K402" i="2"/>
  <c r="J402" i="2"/>
  <c r="O402" i="2" s="1" a="1"/>
  <c r="O402" i="2" s="1"/>
  <c r="I402" i="2"/>
  <c r="N402" i="2" s="1" a="1"/>
  <c r="N402" i="2" s="1"/>
  <c r="H402" i="2"/>
  <c r="G402" i="2"/>
  <c r="F402" i="2"/>
  <c r="P401" i="2"/>
  <c r="L401" i="2"/>
  <c r="M401" i="2" s="1"/>
  <c r="K401" i="2"/>
  <c r="J401" i="2"/>
  <c r="O401" i="2" s="1" a="1"/>
  <c r="O401" i="2" s="1"/>
  <c r="I401" i="2"/>
  <c r="N401" i="2" s="1" a="1"/>
  <c r="N401" i="2" s="1"/>
  <c r="H401" i="2"/>
  <c r="G401" i="2"/>
  <c r="F401" i="2"/>
  <c r="P400" i="2"/>
  <c r="O400" i="2"/>
  <c r="O400" i="2" a="1"/>
  <c r="N400" i="2" a="1"/>
  <c r="N400" i="2" s="1"/>
  <c r="L400" i="2"/>
  <c r="M400" i="2" s="1"/>
  <c r="K400" i="2"/>
  <c r="J400" i="2"/>
  <c r="I400" i="2"/>
  <c r="H400" i="2"/>
  <c r="G400" i="2"/>
  <c r="F400" i="2"/>
  <c r="P399" i="2"/>
  <c r="O399" i="2"/>
  <c r="O399" i="2" a="1"/>
  <c r="L399" i="2"/>
  <c r="M399" i="2" s="1"/>
  <c r="K399" i="2"/>
  <c r="J399" i="2"/>
  <c r="I399" i="2"/>
  <c r="N399" i="2" s="1" a="1"/>
  <c r="N399" i="2" s="1"/>
  <c r="H399" i="2"/>
  <c r="G399" i="2"/>
  <c r="F399" i="2"/>
  <c r="P398" i="2"/>
  <c r="O398" i="2" a="1"/>
  <c r="O398" i="2" s="1"/>
  <c r="N398" i="2" a="1"/>
  <c r="N398" i="2" s="1"/>
  <c r="M398" i="2"/>
  <c r="L398" i="2"/>
  <c r="K398" i="2"/>
  <c r="J398" i="2"/>
  <c r="I398" i="2"/>
  <c r="H398" i="2"/>
  <c r="G398" i="2"/>
  <c r="F398" i="2"/>
  <c r="P397" i="2"/>
  <c r="N397" i="2" a="1"/>
  <c r="N397" i="2" s="1"/>
  <c r="M397" i="2"/>
  <c r="L397" i="2"/>
  <c r="K397" i="2"/>
  <c r="J397" i="2"/>
  <c r="O397" i="2" s="1" a="1"/>
  <c r="O397" i="2" s="1"/>
  <c r="I397" i="2"/>
  <c r="H397" i="2"/>
  <c r="G397" i="2"/>
  <c r="F397" i="2"/>
  <c r="P396" i="2"/>
  <c r="M396" i="2"/>
  <c r="L396" i="2"/>
  <c r="K396" i="2"/>
  <c r="J396" i="2"/>
  <c r="O396" i="2" s="1" a="1"/>
  <c r="O396" i="2" s="1"/>
  <c r="I396" i="2"/>
  <c r="N396" i="2" s="1" a="1"/>
  <c r="N396" i="2" s="1"/>
  <c r="H396" i="2"/>
  <c r="G396" i="2"/>
  <c r="F396" i="2"/>
  <c r="P395" i="2"/>
  <c r="O395" i="2" a="1"/>
  <c r="O395" i="2" s="1"/>
  <c r="N395" i="2"/>
  <c r="N395" i="2" a="1"/>
  <c r="M395" i="2"/>
  <c r="L395" i="2"/>
  <c r="K395" i="2"/>
  <c r="J395" i="2"/>
  <c r="I395" i="2"/>
  <c r="H395" i="2"/>
  <c r="G395" i="2"/>
  <c r="F395" i="2"/>
  <c r="P394" i="2"/>
  <c r="L394" i="2"/>
  <c r="M394" i="2" s="1"/>
  <c r="K394" i="2"/>
  <c r="J394" i="2"/>
  <c r="O394" i="2" s="1" a="1"/>
  <c r="O394" i="2" s="1"/>
  <c r="I394" i="2"/>
  <c r="N394" i="2" s="1" a="1"/>
  <c r="N394" i="2" s="1"/>
  <c r="H394" i="2"/>
  <c r="G394" i="2"/>
  <c r="F394" i="2"/>
  <c r="P393" i="2"/>
  <c r="N393" i="2"/>
  <c r="L393" i="2"/>
  <c r="M393" i="2" s="1"/>
  <c r="K393" i="2"/>
  <c r="J393" i="2"/>
  <c r="O393" i="2" s="1" a="1"/>
  <c r="O393" i="2" s="1"/>
  <c r="I393" i="2"/>
  <c r="N393" i="2" s="1" a="1"/>
  <c r="H393" i="2"/>
  <c r="G393" i="2"/>
  <c r="F393" i="2"/>
  <c r="P392" i="2"/>
  <c r="O392" i="2"/>
  <c r="O392" i="2" a="1"/>
  <c r="N392" i="2" a="1"/>
  <c r="N392" i="2" s="1"/>
  <c r="L392" i="2"/>
  <c r="M392" i="2" s="1"/>
  <c r="K392" i="2"/>
  <c r="J392" i="2"/>
  <c r="I392" i="2"/>
  <c r="H392" i="2"/>
  <c r="G392" i="2"/>
  <c r="F392" i="2"/>
  <c r="P391" i="2"/>
  <c r="O391" i="2"/>
  <c r="O391" i="2" a="1"/>
  <c r="L391" i="2"/>
  <c r="M391" i="2" s="1"/>
  <c r="K391" i="2"/>
  <c r="J391" i="2"/>
  <c r="I391" i="2"/>
  <c r="N391" i="2" s="1" a="1"/>
  <c r="N391" i="2" s="1"/>
  <c r="H391" i="2"/>
  <c r="G391" i="2"/>
  <c r="F391" i="2"/>
  <c r="P390" i="2"/>
  <c r="O390" i="2" a="1"/>
  <c r="O390" i="2" s="1"/>
  <c r="N390" i="2" a="1"/>
  <c r="N390" i="2" s="1"/>
  <c r="M390" i="2"/>
  <c r="L390" i="2"/>
  <c r="K390" i="2"/>
  <c r="J390" i="2"/>
  <c r="I390" i="2"/>
  <c r="H390" i="2"/>
  <c r="G390" i="2"/>
  <c r="F390" i="2"/>
  <c r="P389" i="2"/>
  <c r="N389" i="2" a="1"/>
  <c r="N389" i="2" s="1"/>
  <c r="M389" i="2"/>
  <c r="L389" i="2"/>
  <c r="K389" i="2"/>
  <c r="J389" i="2"/>
  <c r="O389" i="2" s="1" a="1"/>
  <c r="O389" i="2" s="1"/>
  <c r="I389" i="2"/>
  <c r="H389" i="2"/>
  <c r="G389" i="2"/>
  <c r="F389" i="2"/>
  <c r="P388" i="2"/>
  <c r="O388" i="2" a="1"/>
  <c r="O388" i="2" s="1"/>
  <c r="M388" i="2"/>
  <c r="L388" i="2"/>
  <c r="K388" i="2"/>
  <c r="J388" i="2"/>
  <c r="I388" i="2"/>
  <c r="N388" i="2" s="1" a="1"/>
  <c r="N388" i="2" s="1"/>
  <c r="H388" i="2"/>
  <c r="G388" i="2"/>
  <c r="F388" i="2"/>
  <c r="P387" i="2"/>
  <c r="O387" i="2" a="1"/>
  <c r="O387" i="2" s="1"/>
  <c r="N387" i="2"/>
  <c r="N387" i="2" a="1"/>
  <c r="M387" i="2"/>
  <c r="L387" i="2"/>
  <c r="K387" i="2"/>
  <c r="J387" i="2"/>
  <c r="I387" i="2"/>
  <c r="H387" i="2"/>
  <c r="G387" i="2"/>
  <c r="F387" i="2"/>
  <c r="P386" i="2"/>
  <c r="L386" i="2"/>
  <c r="M386" i="2" s="1"/>
  <c r="K386" i="2"/>
  <c r="J386" i="2"/>
  <c r="O386" i="2" s="1" a="1"/>
  <c r="O386" i="2" s="1"/>
  <c r="I386" i="2"/>
  <c r="N386" i="2" s="1" a="1"/>
  <c r="N386" i="2" s="1"/>
  <c r="H386" i="2"/>
  <c r="G386" i="2"/>
  <c r="F386" i="2"/>
  <c r="P385" i="2"/>
  <c r="O385" i="2"/>
  <c r="N385" i="2"/>
  <c r="L385" i="2"/>
  <c r="M385" i="2" s="1"/>
  <c r="K385" i="2"/>
  <c r="J385" i="2"/>
  <c r="O385" i="2" s="1" a="1"/>
  <c r="I385" i="2"/>
  <c r="N385" i="2" s="1" a="1"/>
  <c r="H385" i="2"/>
  <c r="G385" i="2"/>
  <c r="F385" i="2"/>
  <c r="P384" i="2"/>
  <c r="O384" i="2"/>
  <c r="O384" i="2" a="1"/>
  <c r="N384" i="2" a="1"/>
  <c r="N384" i="2" s="1"/>
  <c r="L384" i="2"/>
  <c r="M384" i="2" s="1"/>
  <c r="K384" i="2"/>
  <c r="J384" i="2"/>
  <c r="I384" i="2"/>
  <c r="H384" i="2"/>
  <c r="G384" i="2"/>
  <c r="F384" i="2"/>
  <c r="P383" i="2"/>
  <c r="O383" i="2"/>
  <c r="O383" i="2" a="1"/>
  <c r="L383" i="2"/>
  <c r="M383" i="2" s="1"/>
  <c r="K383" i="2"/>
  <c r="J383" i="2"/>
  <c r="I383" i="2"/>
  <c r="N383" i="2" s="1" a="1"/>
  <c r="N383" i="2" s="1"/>
  <c r="H383" i="2"/>
  <c r="G383" i="2"/>
  <c r="F383" i="2"/>
  <c r="P382" i="2"/>
  <c r="O382" i="2" a="1"/>
  <c r="O382" i="2" s="1"/>
  <c r="N382" i="2" a="1"/>
  <c r="N382" i="2" s="1"/>
  <c r="M382" i="2"/>
  <c r="L382" i="2"/>
  <c r="K382" i="2"/>
  <c r="J382" i="2"/>
  <c r="I382" i="2"/>
  <c r="H382" i="2"/>
  <c r="G382" i="2"/>
  <c r="F382" i="2"/>
  <c r="P381" i="2"/>
  <c r="N381" i="2" a="1"/>
  <c r="N381" i="2" s="1"/>
  <c r="M381" i="2"/>
  <c r="L381" i="2"/>
  <c r="K381" i="2"/>
  <c r="J381" i="2"/>
  <c r="O381" i="2" s="1" a="1"/>
  <c r="O381" i="2" s="1"/>
  <c r="I381" i="2"/>
  <c r="H381" i="2"/>
  <c r="G381" i="2"/>
  <c r="F381" i="2"/>
  <c r="P380" i="2"/>
  <c r="M380" i="2"/>
  <c r="L380" i="2"/>
  <c r="K380" i="2"/>
  <c r="J380" i="2"/>
  <c r="O380" i="2" s="1" a="1"/>
  <c r="O380" i="2" s="1"/>
  <c r="I380" i="2"/>
  <c r="N380" i="2" s="1" a="1"/>
  <c r="N380" i="2" s="1"/>
  <c r="H380" i="2"/>
  <c r="G380" i="2"/>
  <c r="F380" i="2"/>
  <c r="P379" i="2"/>
  <c r="O379" i="2" a="1"/>
  <c r="O379" i="2" s="1"/>
  <c r="N379" i="2"/>
  <c r="N379" i="2" a="1"/>
  <c r="M379" i="2"/>
  <c r="L379" i="2"/>
  <c r="K379" i="2"/>
  <c r="J379" i="2"/>
  <c r="I379" i="2"/>
  <c r="H379" i="2"/>
  <c r="G379" i="2"/>
  <c r="F379" i="2"/>
  <c r="P378" i="2"/>
  <c r="L378" i="2"/>
  <c r="M378" i="2" s="1"/>
  <c r="K378" i="2"/>
  <c r="J378" i="2"/>
  <c r="O378" i="2" s="1" a="1"/>
  <c r="O378" i="2" s="1"/>
  <c r="I378" i="2"/>
  <c r="N378" i="2" s="1" a="1"/>
  <c r="N378" i="2" s="1"/>
  <c r="H378" i="2"/>
  <c r="G378" i="2"/>
  <c r="F378" i="2"/>
  <c r="P377" i="2"/>
  <c r="O377" i="2"/>
  <c r="L377" i="2"/>
  <c r="M377" i="2" s="1"/>
  <c r="K377" i="2"/>
  <c r="J377" i="2"/>
  <c r="O377" i="2" s="1" a="1"/>
  <c r="I377" i="2"/>
  <c r="N377" i="2" s="1" a="1"/>
  <c r="N377" i="2" s="1"/>
  <c r="H377" i="2"/>
  <c r="G377" i="2"/>
  <c r="F377" i="2"/>
  <c r="P376" i="2"/>
  <c r="N376" i="2" a="1"/>
  <c r="N376" i="2" s="1"/>
  <c r="L376" i="2"/>
  <c r="M376" i="2" s="1"/>
  <c r="K376" i="2"/>
  <c r="J376" i="2"/>
  <c r="O376" i="2" s="1" a="1"/>
  <c r="O376" i="2" s="1"/>
  <c r="I376" i="2"/>
  <c r="H376" i="2"/>
  <c r="G376" i="2"/>
  <c r="F376" i="2"/>
  <c r="P375" i="2"/>
  <c r="O375" i="2"/>
  <c r="O375" i="2" a="1"/>
  <c r="L375" i="2"/>
  <c r="M375" i="2" s="1"/>
  <c r="K375" i="2"/>
  <c r="J375" i="2"/>
  <c r="I375" i="2"/>
  <c r="N375" i="2" s="1" a="1"/>
  <c r="N375" i="2" s="1"/>
  <c r="H375" i="2"/>
  <c r="G375" i="2"/>
  <c r="F375" i="2"/>
  <c r="P374" i="2"/>
  <c r="O374" i="2" a="1"/>
  <c r="O374" i="2" s="1"/>
  <c r="N374" i="2" a="1"/>
  <c r="N374" i="2" s="1"/>
  <c r="M374" i="2"/>
  <c r="L374" i="2"/>
  <c r="K374" i="2"/>
  <c r="J374" i="2"/>
  <c r="I374" i="2"/>
  <c r="H374" i="2"/>
  <c r="G374" i="2"/>
  <c r="F374" i="2"/>
  <c r="P373" i="2"/>
  <c r="N373" i="2" a="1"/>
  <c r="N373" i="2" s="1"/>
  <c r="M373" i="2"/>
  <c r="L373" i="2"/>
  <c r="K373" i="2"/>
  <c r="J373" i="2"/>
  <c r="O373" i="2" s="1" a="1"/>
  <c r="O373" i="2" s="1"/>
  <c r="I373" i="2"/>
  <c r="H373" i="2"/>
  <c r="G373" i="2"/>
  <c r="F373" i="2"/>
  <c r="P372" i="2"/>
  <c r="M372" i="2"/>
  <c r="L372" i="2"/>
  <c r="K372" i="2"/>
  <c r="J372" i="2"/>
  <c r="O372" i="2" s="1" a="1"/>
  <c r="O372" i="2" s="1"/>
  <c r="I372" i="2"/>
  <c r="N372" i="2" s="1" a="1"/>
  <c r="N372" i="2" s="1"/>
  <c r="H372" i="2"/>
  <c r="G372" i="2"/>
  <c r="F372" i="2"/>
  <c r="P371" i="2"/>
  <c r="O371" i="2" a="1"/>
  <c r="O371" i="2" s="1"/>
  <c r="N371" i="2"/>
  <c r="N371" i="2" a="1"/>
  <c r="M371" i="2"/>
  <c r="L371" i="2"/>
  <c r="K371" i="2"/>
  <c r="J371" i="2"/>
  <c r="I371" i="2"/>
  <c r="H371" i="2"/>
  <c r="G371" i="2"/>
  <c r="F371" i="2"/>
  <c r="P370" i="2"/>
  <c r="L370" i="2"/>
  <c r="M370" i="2" s="1"/>
  <c r="K370" i="2"/>
  <c r="J370" i="2"/>
  <c r="O370" i="2" s="1" a="1"/>
  <c r="O370" i="2" s="1"/>
  <c r="I370" i="2"/>
  <c r="N370" i="2" s="1" a="1"/>
  <c r="N370" i="2" s="1"/>
  <c r="H370" i="2"/>
  <c r="G370" i="2"/>
  <c r="F370" i="2"/>
  <c r="P369" i="2"/>
  <c r="O369" i="2"/>
  <c r="L369" i="2"/>
  <c r="M369" i="2" s="1"/>
  <c r="K369" i="2"/>
  <c r="J369" i="2"/>
  <c r="O369" i="2" s="1" a="1"/>
  <c r="I369" i="2"/>
  <c r="N369" i="2" s="1" a="1"/>
  <c r="N369" i="2" s="1"/>
  <c r="H369" i="2"/>
  <c r="G369" i="2"/>
  <c r="F369" i="2"/>
  <c r="P368" i="2"/>
  <c r="O368" i="2"/>
  <c r="O368" i="2" a="1"/>
  <c r="N368" i="2" a="1"/>
  <c r="N368" i="2" s="1"/>
  <c r="L368" i="2"/>
  <c r="M368" i="2" s="1"/>
  <c r="K368" i="2"/>
  <c r="J368" i="2"/>
  <c r="I368" i="2"/>
  <c r="H368" i="2"/>
  <c r="G368" i="2"/>
  <c r="F368" i="2"/>
  <c r="P367" i="2"/>
  <c r="O367" i="2"/>
  <c r="O367" i="2" a="1"/>
  <c r="L367" i="2"/>
  <c r="M367" i="2" s="1"/>
  <c r="K367" i="2"/>
  <c r="J367" i="2"/>
  <c r="I367" i="2"/>
  <c r="N367" i="2" s="1" a="1"/>
  <c r="N367" i="2" s="1"/>
  <c r="H367" i="2"/>
  <c r="G367" i="2"/>
  <c r="F367" i="2"/>
  <c r="P366" i="2"/>
  <c r="O366" i="2" a="1"/>
  <c r="O366" i="2" s="1"/>
  <c r="N366" i="2" a="1"/>
  <c r="N366" i="2" s="1"/>
  <c r="M366" i="2"/>
  <c r="L366" i="2"/>
  <c r="K366" i="2"/>
  <c r="J366" i="2"/>
  <c r="I366" i="2"/>
  <c r="H366" i="2"/>
  <c r="G366" i="2"/>
  <c r="F366" i="2"/>
  <c r="P365" i="2"/>
  <c r="N365" i="2" a="1"/>
  <c r="N365" i="2" s="1"/>
  <c r="M365" i="2"/>
  <c r="L365" i="2"/>
  <c r="K365" i="2"/>
  <c r="J365" i="2"/>
  <c r="O365" i="2" s="1" a="1"/>
  <c r="O365" i="2" s="1"/>
  <c r="I365" i="2"/>
  <c r="H365" i="2"/>
  <c r="G365" i="2"/>
  <c r="F365" i="2"/>
  <c r="P364" i="2"/>
  <c r="M364" i="2"/>
  <c r="L364" i="2"/>
  <c r="K364" i="2"/>
  <c r="J364" i="2"/>
  <c r="O364" i="2" s="1" a="1"/>
  <c r="O364" i="2" s="1"/>
  <c r="I364" i="2"/>
  <c r="N364" i="2" s="1" a="1"/>
  <c r="N364" i="2" s="1"/>
  <c r="H364" i="2"/>
  <c r="G364" i="2"/>
  <c r="F364" i="2"/>
  <c r="P363" i="2"/>
  <c r="O363" i="2" a="1"/>
  <c r="O363" i="2" s="1"/>
  <c r="N363" i="2"/>
  <c r="N363" i="2" a="1"/>
  <c r="M363" i="2"/>
  <c r="L363" i="2"/>
  <c r="K363" i="2"/>
  <c r="J363" i="2"/>
  <c r="I363" i="2"/>
  <c r="H363" i="2"/>
  <c r="G363" i="2"/>
  <c r="F363" i="2"/>
  <c r="P362" i="2"/>
  <c r="L362" i="2"/>
  <c r="M362" i="2" s="1"/>
  <c r="K362" i="2"/>
  <c r="J362" i="2"/>
  <c r="O362" i="2" s="1" a="1"/>
  <c r="O362" i="2" s="1"/>
  <c r="I362" i="2"/>
  <c r="N362" i="2" s="1" a="1"/>
  <c r="N362" i="2" s="1"/>
  <c r="H362" i="2"/>
  <c r="G362" i="2"/>
  <c r="F362" i="2"/>
  <c r="P361" i="2"/>
  <c r="L361" i="2"/>
  <c r="M361" i="2" s="1"/>
  <c r="K361" i="2"/>
  <c r="J361" i="2"/>
  <c r="O361" i="2" s="1" a="1"/>
  <c r="O361" i="2" s="1"/>
  <c r="I361" i="2"/>
  <c r="N361" i="2" s="1" a="1"/>
  <c r="N361" i="2" s="1"/>
  <c r="H361" i="2"/>
  <c r="G361" i="2"/>
  <c r="F361" i="2"/>
  <c r="P360" i="2"/>
  <c r="O360" i="2"/>
  <c r="O360" i="2" a="1"/>
  <c r="N360" i="2" a="1"/>
  <c r="N360" i="2" s="1"/>
  <c r="L360" i="2"/>
  <c r="M360" i="2" s="1"/>
  <c r="K360" i="2"/>
  <c r="J360" i="2"/>
  <c r="I360" i="2"/>
  <c r="H360" i="2"/>
  <c r="G360" i="2"/>
  <c r="F360" i="2"/>
  <c r="P359" i="2"/>
  <c r="O359" i="2"/>
  <c r="O359" i="2" a="1"/>
  <c r="L359" i="2"/>
  <c r="M359" i="2" s="1"/>
  <c r="K359" i="2"/>
  <c r="J359" i="2"/>
  <c r="I359" i="2"/>
  <c r="N359" i="2" s="1" a="1"/>
  <c r="N359" i="2" s="1"/>
  <c r="H359" i="2"/>
  <c r="G359" i="2"/>
  <c r="F359" i="2"/>
  <c r="P358" i="2"/>
  <c r="O358" i="2" a="1"/>
  <c r="O358" i="2" s="1"/>
  <c r="N358" i="2" a="1"/>
  <c r="N358" i="2" s="1"/>
  <c r="M358" i="2"/>
  <c r="L358" i="2"/>
  <c r="K358" i="2"/>
  <c r="J358" i="2"/>
  <c r="I358" i="2"/>
  <c r="H358" i="2"/>
  <c r="G358" i="2"/>
  <c r="F358" i="2"/>
  <c r="P357" i="2"/>
  <c r="N357" i="2" a="1"/>
  <c r="N357" i="2" s="1"/>
  <c r="M357" i="2"/>
  <c r="L357" i="2"/>
  <c r="K357" i="2"/>
  <c r="J357" i="2"/>
  <c r="O357" i="2" s="1" a="1"/>
  <c r="O357" i="2" s="1"/>
  <c r="I357" i="2"/>
  <c r="H357" i="2"/>
  <c r="G357" i="2"/>
  <c r="F357" i="2"/>
  <c r="P356" i="2"/>
  <c r="M356" i="2"/>
  <c r="L356" i="2"/>
  <c r="K356" i="2"/>
  <c r="J356" i="2"/>
  <c r="O356" i="2" s="1" a="1"/>
  <c r="O356" i="2" s="1"/>
  <c r="I356" i="2"/>
  <c r="N356" i="2" s="1" a="1"/>
  <c r="N356" i="2" s="1"/>
  <c r="H356" i="2"/>
  <c r="G356" i="2"/>
  <c r="F356" i="2"/>
  <c r="P355" i="2"/>
  <c r="O355" i="2" a="1"/>
  <c r="O355" i="2" s="1"/>
  <c r="N355" i="2"/>
  <c r="N355" i="2" a="1"/>
  <c r="M355" i="2"/>
  <c r="L355" i="2"/>
  <c r="K355" i="2"/>
  <c r="J355" i="2"/>
  <c r="I355" i="2"/>
  <c r="H355" i="2"/>
  <c r="G355" i="2"/>
  <c r="F355" i="2"/>
  <c r="P354" i="2"/>
  <c r="L354" i="2"/>
  <c r="M354" i="2" s="1"/>
  <c r="K354" i="2"/>
  <c r="J354" i="2"/>
  <c r="O354" i="2" s="1" a="1"/>
  <c r="O354" i="2" s="1"/>
  <c r="I354" i="2"/>
  <c r="N354" i="2" s="1" a="1"/>
  <c r="N354" i="2" s="1"/>
  <c r="H354" i="2"/>
  <c r="G354" i="2"/>
  <c r="F354" i="2"/>
  <c r="P353" i="2"/>
  <c r="N353" i="2"/>
  <c r="L353" i="2"/>
  <c r="M353" i="2" s="1"/>
  <c r="K353" i="2"/>
  <c r="J353" i="2"/>
  <c r="O353" i="2" s="1" a="1"/>
  <c r="O353" i="2" s="1"/>
  <c r="I353" i="2"/>
  <c r="N353" i="2" s="1" a="1"/>
  <c r="H353" i="2"/>
  <c r="G353" i="2"/>
  <c r="F353" i="2"/>
  <c r="P352" i="2"/>
  <c r="O352" i="2"/>
  <c r="O352" i="2" a="1"/>
  <c r="N352" i="2" a="1"/>
  <c r="N352" i="2" s="1"/>
  <c r="L352" i="2"/>
  <c r="M352" i="2" s="1"/>
  <c r="K352" i="2"/>
  <c r="J352" i="2"/>
  <c r="I352" i="2"/>
  <c r="H352" i="2"/>
  <c r="G352" i="2"/>
  <c r="F352" i="2"/>
  <c r="P351" i="2"/>
  <c r="O351" i="2"/>
  <c r="O351" i="2" a="1"/>
  <c r="L351" i="2"/>
  <c r="M351" i="2" s="1"/>
  <c r="K351" i="2"/>
  <c r="J351" i="2"/>
  <c r="I351" i="2"/>
  <c r="N351" i="2" s="1" a="1"/>
  <c r="N351" i="2" s="1"/>
  <c r="H351" i="2"/>
  <c r="G351" i="2"/>
  <c r="F351" i="2"/>
  <c r="P350" i="2"/>
  <c r="O350" i="2" a="1"/>
  <c r="O350" i="2" s="1"/>
  <c r="N350" i="2" a="1"/>
  <c r="N350" i="2" s="1"/>
  <c r="M350" i="2"/>
  <c r="L350" i="2"/>
  <c r="K350" i="2"/>
  <c r="J350" i="2"/>
  <c r="I350" i="2"/>
  <c r="H350" i="2"/>
  <c r="G350" i="2"/>
  <c r="F350" i="2"/>
  <c r="P349" i="2"/>
  <c r="N349" i="2" a="1"/>
  <c r="N349" i="2" s="1"/>
  <c r="M349" i="2"/>
  <c r="L349" i="2"/>
  <c r="K349" i="2"/>
  <c r="J349" i="2"/>
  <c r="O349" i="2" s="1" a="1"/>
  <c r="O349" i="2" s="1"/>
  <c r="I349" i="2"/>
  <c r="H349" i="2"/>
  <c r="G349" i="2"/>
  <c r="F349" i="2"/>
  <c r="P348" i="2"/>
  <c r="O348" i="2" a="1"/>
  <c r="O348" i="2" s="1"/>
  <c r="M348" i="2"/>
  <c r="L348" i="2"/>
  <c r="K348" i="2"/>
  <c r="J348" i="2"/>
  <c r="I348" i="2"/>
  <c r="N348" i="2" s="1" a="1"/>
  <c r="N348" i="2" s="1"/>
  <c r="H348" i="2"/>
  <c r="G348" i="2"/>
  <c r="F348" i="2"/>
  <c r="P347" i="2"/>
  <c r="O347" i="2" a="1"/>
  <c r="O347" i="2" s="1"/>
  <c r="N347" i="2"/>
  <c r="N347" i="2" a="1"/>
  <c r="M347" i="2"/>
  <c r="L347" i="2"/>
  <c r="K347" i="2"/>
  <c r="J347" i="2"/>
  <c r="I347" i="2"/>
  <c r="H347" i="2"/>
  <c r="G347" i="2"/>
  <c r="F347" i="2"/>
  <c r="P346" i="2"/>
  <c r="L346" i="2"/>
  <c r="M346" i="2" s="1"/>
  <c r="K346" i="2"/>
  <c r="J346" i="2"/>
  <c r="O346" i="2" s="1" a="1"/>
  <c r="O346" i="2" s="1"/>
  <c r="I346" i="2"/>
  <c r="N346" i="2" s="1" a="1"/>
  <c r="N346" i="2" s="1"/>
  <c r="H346" i="2"/>
  <c r="G346" i="2"/>
  <c r="F346" i="2"/>
  <c r="P345" i="2"/>
  <c r="O345" i="2"/>
  <c r="N345" i="2"/>
  <c r="L345" i="2"/>
  <c r="M345" i="2" s="1"/>
  <c r="K345" i="2"/>
  <c r="J345" i="2"/>
  <c r="O345" i="2" s="1" a="1"/>
  <c r="I345" i="2"/>
  <c r="N345" i="2" s="1" a="1"/>
  <c r="H345" i="2"/>
  <c r="G345" i="2"/>
  <c r="F345" i="2"/>
  <c r="P344" i="2"/>
  <c r="O344" i="2"/>
  <c r="O344" i="2" a="1"/>
  <c r="N344" i="2" a="1"/>
  <c r="N344" i="2" s="1"/>
  <c r="L344" i="2"/>
  <c r="M344" i="2" s="1"/>
  <c r="K344" i="2"/>
  <c r="J344" i="2"/>
  <c r="I344" i="2"/>
  <c r="H344" i="2"/>
  <c r="G344" i="2"/>
  <c r="F344" i="2"/>
  <c r="P343" i="2"/>
  <c r="O343" i="2"/>
  <c r="O343" i="2" a="1"/>
  <c r="L343" i="2"/>
  <c r="M343" i="2" s="1"/>
  <c r="K343" i="2"/>
  <c r="J343" i="2"/>
  <c r="I343" i="2"/>
  <c r="N343" i="2" s="1" a="1"/>
  <c r="N343" i="2" s="1"/>
  <c r="H343" i="2"/>
  <c r="G343" i="2"/>
  <c r="F343" i="2"/>
  <c r="P342" i="2"/>
  <c r="O342" i="2" a="1"/>
  <c r="O342" i="2" s="1"/>
  <c r="N342" i="2" a="1"/>
  <c r="N342" i="2" s="1"/>
  <c r="M342" i="2"/>
  <c r="L342" i="2"/>
  <c r="K342" i="2"/>
  <c r="J342" i="2"/>
  <c r="I342" i="2"/>
  <c r="H342" i="2"/>
  <c r="G342" i="2"/>
  <c r="F342" i="2"/>
  <c r="P341" i="2"/>
  <c r="N341" i="2" a="1"/>
  <c r="N341" i="2" s="1"/>
  <c r="M341" i="2"/>
  <c r="L341" i="2"/>
  <c r="K341" i="2"/>
  <c r="J341" i="2"/>
  <c r="O341" i="2" s="1" a="1"/>
  <c r="O341" i="2" s="1"/>
  <c r="I341" i="2"/>
  <c r="H341" i="2"/>
  <c r="G341" i="2"/>
  <c r="F341" i="2"/>
  <c r="P340" i="2"/>
  <c r="L340" i="2"/>
  <c r="M340" i="2" s="1"/>
  <c r="K340" i="2"/>
  <c r="J340" i="2"/>
  <c r="O340" i="2" s="1" a="1"/>
  <c r="O340" i="2" s="1"/>
  <c r="I340" i="2"/>
  <c r="N340" i="2" s="1" a="1"/>
  <c r="N340" i="2" s="1"/>
  <c r="H340" i="2"/>
  <c r="G340" i="2"/>
  <c r="F340" i="2"/>
  <c r="P339" i="2"/>
  <c r="O339" i="2" a="1"/>
  <c r="O339" i="2" s="1"/>
  <c r="M339" i="2"/>
  <c r="L339" i="2"/>
  <c r="K339" i="2"/>
  <c r="J339" i="2"/>
  <c r="I339" i="2"/>
  <c r="N339" i="2" s="1" a="1"/>
  <c r="N339" i="2" s="1"/>
  <c r="H339" i="2"/>
  <c r="G339" i="2"/>
  <c r="F339" i="2"/>
  <c r="P338" i="2"/>
  <c r="L338" i="2"/>
  <c r="M338" i="2" s="1"/>
  <c r="K338" i="2"/>
  <c r="J338" i="2"/>
  <c r="O338" i="2" s="1" a="1"/>
  <c r="O338" i="2" s="1"/>
  <c r="I338" i="2"/>
  <c r="N338" i="2" s="1" a="1"/>
  <c r="N338" i="2" s="1"/>
  <c r="H338" i="2"/>
  <c r="G338" i="2"/>
  <c r="F338" i="2"/>
  <c r="P337" i="2"/>
  <c r="O337" i="2"/>
  <c r="N337" i="2"/>
  <c r="L337" i="2"/>
  <c r="M337" i="2" s="1"/>
  <c r="K337" i="2"/>
  <c r="J337" i="2"/>
  <c r="O337" i="2" s="1" a="1"/>
  <c r="I337" i="2"/>
  <c r="N337" i="2" s="1" a="1"/>
  <c r="H337" i="2"/>
  <c r="G337" i="2"/>
  <c r="F337" i="2"/>
  <c r="P336" i="2"/>
  <c r="O336" i="2" a="1"/>
  <c r="O336" i="2" s="1"/>
  <c r="N336" i="2" a="1"/>
  <c r="N336" i="2" s="1"/>
  <c r="L336" i="2"/>
  <c r="M336" i="2" s="1"/>
  <c r="K336" i="2"/>
  <c r="J336" i="2"/>
  <c r="I336" i="2"/>
  <c r="H336" i="2"/>
  <c r="G336" i="2"/>
  <c r="F336" i="2"/>
  <c r="P335" i="2"/>
  <c r="O335" i="2"/>
  <c r="O335" i="2" a="1"/>
  <c r="L335" i="2"/>
  <c r="M335" i="2" s="1"/>
  <c r="K335" i="2"/>
  <c r="J335" i="2"/>
  <c r="I335" i="2"/>
  <c r="N335" i="2" s="1" a="1"/>
  <c r="N335" i="2" s="1"/>
  <c r="H335" i="2"/>
  <c r="G335" i="2"/>
  <c r="F335" i="2"/>
  <c r="P334" i="2"/>
  <c r="O334" i="2" a="1"/>
  <c r="O334" i="2" s="1"/>
  <c r="N334" i="2" a="1"/>
  <c r="N334" i="2" s="1"/>
  <c r="M334" i="2"/>
  <c r="L334" i="2"/>
  <c r="K334" i="2"/>
  <c r="J334" i="2"/>
  <c r="I334" i="2"/>
  <c r="H334" i="2"/>
  <c r="G334" i="2"/>
  <c r="F334" i="2"/>
  <c r="P333" i="2"/>
  <c r="N333" i="2" a="1"/>
  <c r="N333" i="2" s="1"/>
  <c r="M333" i="2"/>
  <c r="L333" i="2"/>
  <c r="K333" i="2"/>
  <c r="J333" i="2"/>
  <c r="O333" i="2" s="1" a="1"/>
  <c r="O333" i="2" s="1"/>
  <c r="I333" i="2"/>
  <c r="H333" i="2"/>
  <c r="G333" i="2"/>
  <c r="F333" i="2"/>
  <c r="P332" i="2"/>
  <c r="O332" i="2" a="1"/>
  <c r="O332" i="2" s="1"/>
  <c r="L332" i="2"/>
  <c r="M332" i="2" s="1"/>
  <c r="K332" i="2"/>
  <c r="J332" i="2"/>
  <c r="I332" i="2"/>
  <c r="N332" i="2" s="1" a="1"/>
  <c r="N332" i="2" s="1"/>
  <c r="H332" i="2"/>
  <c r="G332" i="2"/>
  <c r="F332" i="2"/>
  <c r="P331" i="2"/>
  <c r="O331" i="2" a="1"/>
  <c r="O331" i="2" s="1"/>
  <c r="M331" i="2"/>
  <c r="L331" i="2"/>
  <c r="K331" i="2"/>
  <c r="J331" i="2"/>
  <c r="I331" i="2"/>
  <c r="N331" i="2" s="1" a="1"/>
  <c r="N331" i="2" s="1"/>
  <c r="H331" i="2"/>
  <c r="G331" i="2"/>
  <c r="F331" i="2"/>
  <c r="P330" i="2"/>
  <c r="L330" i="2"/>
  <c r="M330" i="2" s="1"/>
  <c r="K330" i="2"/>
  <c r="J330" i="2"/>
  <c r="O330" i="2" s="1" a="1"/>
  <c r="O330" i="2" s="1"/>
  <c r="I330" i="2"/>
  <c r="N330" i="2" s="1" a="1"/>
  <c r="N330" i="2" s="1"/>
  <c r="H330" i="2"/>
  <c r="G330" i="2"/>
  <c r="F330" i="2"/>
  <c r="P329" i="2"/>
  <c r="O329" i="2"/>
  <c r="N329" i="2"/>
  <c r="L329" i="2"/>
  <c r="M329" i="2" s="1"/>
  <c r="K329" i="2"/>
  <c r="J329" i="2"/>
  <c r="O329" i="2" s="1" a="1"/>
  <c r="I329" i="2"/>
  <c r="N329" i="2" s="1" a="1"/>
  <c r="H329" i="2"/>
  <c r="G329" i="2"/>
  <c r="F329" i="2"/>
  <c r="P328" i="2"/>
  <c r="O328" i="2" a="1"/>
  <c r="O328" i="2" s="1"/>
  <c r="N328" i="2" a="1"/>
  <c r="N328" i="2" s="1"/>
  <c r="L328" i="2"/>
  <c r="M328" i="2" s="1"/>
  <c r="K328" i="2"/>
  <c r="J328" i="2"/>
  <c r="I328" i="2"/>
  <c r="H328" i="2"/>
  <c r="G328" i="2"/>
  <c r="F328" i="2"/>
  <c r="P327" i="2"/>
  <c r="O327" i="2"/>
  <c r="O327" i="2" a="1"/>
  <c r="L327" i="2"/>
  <c r="M327" i="2" s="1"/>
  <c r="K327" i="2"/>
  <c r="J327" i="2"/>
  <c r="I327" i="2"/>
  <c r="N327" i="2" s="1" a="1"/>
  <c r="N327" i="2" s="1"/>
  <c r="H327" i="2"/>
  <c r="G327" i="2"/>
  <c r="F327" i="2"/>
  <c r="P326" i="2"/>
  <c r="O326" i="2" a="1"/>
  <c r="O326" i="2" s="1"/>
  <c r="N326" i="2" a="1"/>
  <c r="N326" i="2" s="1"/>
  <c r="M326" i="2"/>
  <c r="L326" i="2"/>
  <c r="K326" i="2"/>
  <c r="J326" i="2"/>
  <c r="I326" i="2"/>
  <c r="H326" i="2"/>
  <c r="G326" i="2"/>
  <c r="F326" i="2"/>
  <c r="P325" i="2"/>
  <c r="N325" i="2" a="1"/>
  <c r="N325" i="2" s="1"/>
  <c r="M325" i="2"/>
  <c r="L325" i="2"/>
  <c r="K325" i="2"/>
  <c r="J325" i="2"/>
  <c r="O325" i="2" s="1" a="1"/>
  <c r="O325" i="2" s="1"/>
  <c r="I325" i="2"/>
  <c r="H325" i="2"/>
  <c r="G325" i="2"/>
  <c r="F325" i="2"/>
  <c r="P324" i="2"/>
  <c r="O324" i="2" a="1"/>
  <c r="O324" i="2" s="1"/>
  <c r="L324" i="2"/>
  <c r="M324" i="2" s="1"/>
  <c r="K324" i="2"/>
  <c r="J324" i="2"/>
  <c r="I324" i="2"/>
  <c r="N324" i="2" s="1" a="1"/>
  <c r="N324" i="2" s="1"/>
  <c r="H324" i="2"/>
  <c r="G324" i="2"/>
  <c r="F324" i="2"/>
  <c r="P323" i="2"/>
  <c r="O323" i="2" a="1"/>
  <c r="O323" i="2" s="1"/>
  <c r="M323" i="2"/>
  <c r="L323" i="2"/>
  <c r="K323" i="2"/>
  <c r="J323" i="2"/>
  <c r="I323" i="2"/>
  <c r="N323" i="2" s="1" a="1"/>
  <c r="N323" i="2" s="1"/>
  <c r="H323" i="2"/>
  <c r="G323" i="2"/>
  <c r="F323" i="2"/>
  <c r="P322" i="2"/>
  <c r="L322" i="2"/>
  <c r="M322" i="2" s="1"/>
  <c r="K322" i="2"/>
  <c r="J322" i="2"/>
  <c r="O322" i="2" s="1" a="1"/>
  <c r="O322" i="2" s="1"/>
  <c r="I322" i="2"/>
  <c r="N322" i="2" s="1" a="1"/>
  <c r="N322" i="2" s="1"/>
  <c r="H322" i="2"/>
  <c r="G322" i="2"/>
  <c r="F322" i="2"/>
  <c r="P321" i="2"/>
  <c r="N321" i="2"/>
  <c r="L321" i="2"/>
  <c r="M321" i="2" s="1"/>
  <c r="K321" i="2"/>
  <c r="J321" i="2"/>
  <c r="O321" i="2" s="1" a="1"/>
  <c r="O321" i="2" s="1"/>
  <c r="I321" i="2"/>
  <c r="N321" i="2" s="1" a="1"/>
  <c r="H321" i="2"/>
  <c r="G321" i="2"/>
  <c r="F321" i="2"/>
  <c r="P320" i="2"/>
  <c r="O320" i="2" a="1"/>
  <c r="O320" i="2" s="1"/>
  <c r="N320" i="2" a="1"/>
  <c r="N320" i="2" s="1"/>
  <c r="L320" i="2"/>
  <c r="M320" i="2" s="1"/>
  <c r="K320" i="2"/>
  <c r="J320" i="2"/>
  <c r="I320" i="2"/>
  <c r="H320" i="2"/>
  <c r="G320" i="2"/>
  <c r="F320" i="2"/>
  <c r="P319" i="2"/>
  <c r="O319" i="2"/>
  <c r="O319" i="2" a="1"/>
  <c r="L319" i="2"/>
  <c r="M319" i="2" s="1"/>
  <c r="K319" i="2"/>
  <c r="J319" i="2"/>
  <c r="I319" i="2"/>
  <c r="N319" i="2" s="1" a="1"/>
  <c r="N319" i="2" s="1"/>
  <c r="H319" i="2"/>
  <c r="G319" i="2"/>
  <c r="F319" i="2"/>
  <c r="P318" i="2"/>
  <c r="O318" i="2" a="1"/>
  <c r="O318" i="2" s="1"/>
  <c r="N318" i="2" a="1"/>
  <c r="N318" i="2" s="1"/>
  <c r="M318" i="2"/>
  <c r="L318" i="2"/>
  <c r="K318" i="2"/>
  <c r="J318" i="2"/>
  <c r="I318" i="2"/>
  <c r="H318" i="2"/>
  <c r="G318" i="2"/>
  <c r="F318" i="2"/>
  <c r="P317" i="2"/>
  <c r="N317" i="2" a="1"/>
  <c r="N317" i="2" s="1"/>
  <c r="M317" i="2"/>
  <c r="L317" i="2"/>
  <c r="K317" i="2"/>
  <c r="J317" i="2"/>
  <c r="O317" i="2" s="1" a="1"/>
  <c r="O317" i="2" s="1"/>
  <c r="I317" i="2"/>
  <c r="H317" i="2"/>
  <c r="G317" i="2"/>
  <c r="F317" i="2"/>
  <c r="P316" i="2"/>
  <c r="O316" i="2" a="1"/>
  <c r="O316" i="2" s="1"/>
  <c r="N316" i="2"/>
  <c r="L316" i="2"/>
  <c r="M316" i="2" s="1"/>
  <c r="K316" i="2"/>
  <c r="J316" i="2"/>
  <c r="I316" i="2"/>
  <c r="N316" i="2" s="1" a="1"/>
  <c r="H316" i="2"/>
  <c r="G316" i="2"/>
  <c r="F316" i="2"/>
  <c r="P315" i="2"/>
  <c r="O315" i="2" a="1"/>
  <c r="O315" i="2" s="1"/>
  <c r="M315" i="2"/>
  <c r="L315" i="2"/>
  <c r="K315" i="2"/>
  <c r="J315" i="2"/>
  <c r="I315" i="2"/>
  <c r="N315" i="2" s="1" a="1"/>
  <c r="N315" i="2" s="1"/>
  <c r="H315" i="2"/>
  <c r="G315" i="2"/>
  <c r="F315" i="2"/>
  <c r="P314" i="2"/>
  <c r="L314" i="2"/>
  <c r="M314" i="2" s="1"/>
  <c r="K314" i="2"/>
  <c r="J314" i="2"/>
  <c r="O314" i="2" s="1" a="1"/>
  <c r="O314" i="2" s="1"/>
  <c r="I314" i="2"/>
  <c r="N314" i="2" s="1" a="1"/>
  <c r="N314" i="2" s="1"/>
  <c r="H314" i="2"/>
  <c r="G314" i="2"/>
  <c r="F314" i="2"/>
  <c r="P313" i="2"/>
  <c r="O313" i="2"/>
  <c r="N313" i="2" a="1"/>
  <c r="N313" i="2" s="1"/>
  <c r="L313" i="2"/>
  <c r="M313" i="2" s="1"/>
  <c r="K313" i="2"/>
  <c r="J313" i="2"/>
  <c r="O313" i="2" s="1" a="1"/>
  <c r="I313" i="2"/>
  <c r="H313" i="2"/>
  <c r="G313" i="2"/>
  <c r="F313" i="2"/>
  <c r="P312" i="2"/>
  <c r="O312" i="2" a="1"/>
  <c r="O312" i="2" s="1"/>
  <c r="N312" i="2"/>
  <c r="N312" i="2" a="1"/>
  <c r="L312" i="2"/>
  <c r="M312" i="2" s="1"/>
  <c r="K312" i="2"/>
  <c r="J312" i="2"/>
  <c r="I312" i="2"/>
  <c r="H312" i="2"/>
  <c r="G312" i="2"/>
  <c r="F312" i="2"/>
  <c r="P311" i="2"/>
  <c r="O311" i="2"/>
  <c r="O311" i="2" a="1"/>
  <c r="L311" i="2"/>
  <c r="M311" i="2" s="1"/>
  <c r="K311" i="2"/>
  <c r="J311" i="2"/>
  <c r="I311" i="2"/>
  <c r="N311" i="2" s="1" a="1"/>
  <c r="N311" i="2" s="1"/>
  <c r="H311" i="2"/>
  <c r="G311" i="2"/>
  <c r="F311" i="2"/>
  <c r="P310" i="2"/>
  <c r="O310" i="2"/>
  <c r="O310" i="2" a="1"/>
  <c r="N310" i="2" a="1"/>
  <c r="N310" i="2" s="1"/>
  <c r="M310" i="2"/>
  <c r="L310" i="2"/>
  <c r="K310" i="2"/>
  <c r="J310" i="2"/>
  <c r="I310" i="2"/>
  <c r="H310" i="2"/>
  <c r="G310" i="2"/>
  <c r="F310" i="2"/>
  <c r="P309" i="2"/>
  <c r="N309" i="2" a="1"/>
  <c r="N309" i="2" s="1"/>
  <c r="M309" i="2"/>
  <c r="L309" i="2"/>
  <c r="K309" i="2"/>
  <c r="J309" i="2"/>
  <c r="O309" i="2" s="1" a="1"/>
  <c r="O309" i="2" s="1"/>
  <c r="I309" i="2"/>
  <c r="H309" i="2"/>
  <c r="G309" i="2"/>
  <c r="F309" i="2"/>
  <c r="P308" i="2"/>
  <c r="L308" i="2"/>
  <c r="M308" i="2" s="1"/>
  <c r="K308" i="2"/>
  <c r="J308" i="2"/>
  <c r="O308" i="2" s="1" a="1"/>
  <c r="O308" i="2" s="1"/>
  <c r="I308" i="2"/>
  <c r="N308" i="2" s="1" a="1"/>
  <c r="N308" i="2" s="1"/>
  <c r="H308" i="2"/>
  <c r="G308" i="2"/>
  <c r="F308" i="2"/>
  <c r="P307" i="2"/>
  <c r="O307" i="2" a="1"/>
  <c r="O307" i="2" s="1"/>
  <c r="M307" i="2"/>
  <c r="L307" i="2"/>
  <c r="K307" i="2"/>
  <c r="J307" i="2"/>
  <c r="I307" i="2"/>
  <c r="N307" i="2" s="1" a="1"/>
  <c r="N307" i="2" s="1"/>
  <c r="H307" i="2"/>
  <c r="G307" i="2"/>
  <c r="F307" i="2"/>
  <c r="P306" i="2"/>
  <c r="O306" i="2"/>
  <c r="M306" i="2"/>
  <c r="L306" i="2"/>
  <c r="K306" i="2"/>
  <c r="J306" i="2"/>
  <c r="O306" i="2" s="1" a="1"/>
  <c r="I306" i="2"/>
  <c r="N306" i="2" s="1" a="1"/>
  <c r="N306" i="2" s="1"/>
  <c r="H306" i="2"/>
  <c r="G306" i="2"/>
  <c r="F306" i="2"/>
  <c r="P305" i="2"/>
  <c r="L305" i="2"/>
  <c r="M305" i="2" s="1"/>
  <c r="K305" i="2"/>
  <c r="J305" i="2"/>
  <c r="O305" i="2" s="1" a="1"/>
  <c r="O305" i="2" s="1"/>
  <c r="I305" i="2"/>
  <c r="N305" i="2" s="1" a="1"/>
  <c r="N305" i="2" s="1"/>
  <c r="H305" i="2"/>
  <c r="G305" i="2"/>
  <c r="F305" i="2"/>
  <c r="P304" i="2"/>
  <c r="O304" i="2" a="1"/>
  <c r="O304" i="2" s="1"/>
  <c r="N304" i="2" a="1"/>
  <c r="N304" i="2" s="1"/>
  <c r="L304" i="2"/>
  <c r="M304" i="2" s="1"/>
  <c r="K304" i="2"/>
  <c r="J304" i="2"/>
  <c r="I304" i="2"/>
  <c r="H304" i="2"/>
  <c r="G304" i="2"/>
  <c r="F304" i="2"/>
  <c r="P303" i="2"/>
  <c r="O303" i="2"/>
  <c r="O303" i="2" a="1"/>
  <c r="L303" i="2"/>
  <c r="M303" i="2" s="1"/>
  <c r="K303" i="2"/>
  <c r="J303" i="2"/>
  <c r="I303" i="2"/>
  <c r="N303" i="2" s="1" a="1"/>
  <c r="N303" i="2" s="1"/>
  <c r="H303" i="2"/>
  <c r="G303" i="2"/>
  <c r="F303" i="2"/>
  <c r="P302" i="2"/>
  <c r="M302" i="2"/>
  <c r="L302" i="2"/>
  <c r="K302" i="2"/>
  <c r="J302" i="2"/>
  <c r="O302" i="2" s="1" a="1"/>
  <c r="O302" i="2" s="1"/>
  <c r="I302" i="2"/>
  <c r="N302" i="2" s="1" a="1"/>
  <c r="N302" i="2" s="1"/>
  <c r="H302" i="2"/>
  <c r="G302" i="2"/>
  <c r="F302" i="2"/>
  <c r="P301" i="2"/>
  <c r="N301" i="2" a="1"/>
  <c r="N301" i="2" s="1"/>
  <c r="M301" i="2"/>
  <c r="L301" i="2"/>
  <c r="K301" i="2"/>
  <c r="J301" i="2"/>
  <c r="O301" i="2" s="1" a="1"/>
  <c r="O301" i="2" s="1"/>
  <c r="I301" i="2"/>
  <c r="H301" i="2"/>
  <c r="G301" i="2"/>
  <c r="F301" i="2"/>
  <c r="P300" i="2"/>
  <c r="L300" i="2"/>
  <c r="M300" i="2" s="1"/>
  <c r="K300" i="2"/>
  <c r="J300" i="2"/>
  <c r="O300" i="2" s="1" a="1"/>
  <c r="O300" i="2" s="1"/>
  <c r="I300" i="2"/>
  <c r="N300" i="2" s="1" a="1"/>
  <c r="N300" i="2" s="1"/>
  <c r="H300" i="2"/>
  <c r="G300" i="2"/>
  <c r="F300" i="2"/>
  <c r="P299" i="2"/>
  <c r="O299" i="2"/>
  <c r="O299" i="2" a="1"/>
  <c r="M299" i="2"/>
  <c r="L299" i="2"/>
  <c r="K299" i="2"/>
  <c r="J299" i="2"/>
  <c r="I299" i="2"/>
  <c r="N299" i="2" s="1" a="1"/>
  <c r="N299" i="2" s="1"/>
  <c r="H299" i="2"/>
  <c r="G299" i="2"/>
  <c r="F299" i="2"/>
  <c r="P298" i="2"/>
  <c r="O298" i="2" a="1"/>
  <c r="O298" i="2" s="1"/>
  <c r="N298" i="2" a="1"/>
  <c r="N298" i="2" s="1"/>
  <c r="L298" i="2"/>
  <c r="M298" i="2" s="1"/>
  <c r="K298" i="2"/>
  <c r="J298" i="2"/>
  <c r="I298" i="2"/>
  <c r="H298" i="2"/>
  <c r="G298" i="2"/>
  <c r="F298" i="2"/>
  <c r="P297" i="2"/>
  <c r="O297" i="2"/>
  <c r="O297" i="2" a="1"/>
  <c r="M297" i="2"/>
  <c r="L297" i="2"/>
  <c r="K297" i="2"/>
  <c r="J297" i="2"/>
  <c r="I297" i="2"/>
  <c r="N297" i="2" s="1" a="1"/>
  <c r="N297" i="2" s="1"/>
  <c r="H297" i="2"/>
  <c r="G297" i="2"/>
  <c r="F297" i="2"/>
  <c r="P296" i="2"/>
  <c r="O296" i="2" a="1"/>
  <c r="O296" i="2" s="1"/>
  <c r="N296" i="2" a="1"/>
  <c r="N296" i="2" s="1"/>
  <c r="M296" i="2"/>
  <c r="L296" i="2"/>
  <c r="K296" i="2"/>
  <c r="J296" i="2"/>
  <c r="I296" i="2"/>
  <c r="H296" i="2"/>
  <c r="G296" i="2"/>
  <c r="F296" i="2"/>
  <c r="P295" i="2"/>
  <c r="M295" i="2"/>
  <c r="L295" i="2"/>
  <c r="K295" i="2"/>
  <c r="J295" i="2"/>
  <c r="O295" i="2" s="1" a="1"/>
  <c r="O295" i="2" s="1"/>
  <c r="I295" i="2"/>
  <c r="N295" i="2" s="1" a="1"/>
  <c r="N295" i="2" s="1"/>
  <c r="H295" i="2"/>
  <c r="G295" i="2"/>
  <c r="F295" i="2"/>
  <c r="P294" i="2"/>
  <c r="N294" i="2"/>
  <c r="N294" i="2" a="1"/>
  <c r="L294" i="2"/>
  <c r="M294" i="2" s="1"/>
  <c r="K294" i="2"/>
  <c r="J294" i="2"/>
  <c r="O294" i="2" s="1" a="1"/>
  <c r="O294" i="2" s="1"/>
  <c r="I294" i="2"/>
  <c r="H294" i="2"/>
  <c r="G294" i="2"/>
  <c r="F294" i="2"/>
  <c r="P293" i="2"/>
  <c r="N293" i="2"/>
  <c r="M293" i="2"/>
  <c r="L293" i="2"/>
  <c r="K293" i="2"/>
  <c r="J293" i="2"/>
  <c r="O293" i="2" s="1" a="1"/>
  <c r="O293" i="2" s="1"/>
  <c r="I293" i="2"/>
  <c r="N293" i="2" s="1" a="1"/>
  <c r="H293" i="2"/>
  <c r="G293" i="2"/>
  <c r="F293" i="2"/>
  <c r="P292" i="2"/>
  <c r="L292" i="2"/>
  <c r="M292" i="2" s="1"/>
  <c r="K292" i="2"/>
  <c r="J292" i="2"/>
  <c r="O292" i="2" s="1" a="1"/>
  <c r="O292" i="2" s="1"/>
  <c r="I292" i="2"/>
  <c r="N292" i="2" s="1" a="1"/>
  <c r="N292" i="2" s="1"/>
  <c r="H292" i="2"/>
  <c r="G292" i="2"/>
  <c r="F292" i="2"/>
  <c r="P291" i="2"/>
  <c r="O291" i="2"/>
  <c r="O291" i="2" a="1"/>
  <c r="M291" i="2"/>
  <c r="L291" i="2"/>
  <c r="K291" i="2"/>
  <c r="J291" i="2"/>
  <c r="I291" i="2"/>
  <c r="N291" i="2" s="1" a="1"/>
  <c r="N291" i="2" s="1"/>
  <c r="H291" i="2"/>
  <c r="G291" i="2"/>
  <c r="F291" i="2"/>
  <c r="P290" i="2"/>
  <c r="O290" i="2" a="1"/>
  <c r="O290" i="2" s="1"/>
  <c r="N290" i="2" a="1"/>
  <c r="N290" i="2" s="1"/>
  <c r="L290" i="2"/>
  <c r="M290" i="2" s="1"/>
  <c r="K290" i="2"/>
  <c r="J290" i="2"/>
  <c r="I290" i="2"/>
  <c r="H290" i="2"/>
  <c r="G290" i="2"/>
  <c r="F290" i="2"/>
  <c r="P289" i="2"/>
  <c r="O289" i="2"/>
  <c r="O289" i="2" a="1"/>
  <c r="M289" i="2"/>
  <c r="L289" i="2"/>
  <c r="K289" i="2"/>
  <c r="J289" i="2"/>
  <c r="I289" i="2"/>
  <c r="N289" i="2" s="1" a="1"/>
  <c r="N289" i="2" s="1"/>
  <c r="H289" i="2"/>
  <c r="G289" i="2"/>
  <c r="F289" i="2"/>
  <c r="P288" i="2"/>
  <c r="O288" i="2" a="1"/>
  <c r="O288" i="2" s="1"/>
  <c r="N288" i="2" a="1"/>
  <c r="N288" i="2" s="1"/>
  <c r="M288" i="2"/>
  <c r="L288" i="2"/>
  <c r="K288" i="2"/>
  <c r="J288" i="2"/>
  <c r="I288" i="2"/>
  <c r="H288" i="2"/>
  <c r="G288" i="2"/>
  <c r="F288" i="2"/>
  <c r="P287" i="2"/>
  <c r="M287" i="2"/>
  <c r="L287" i="2"/>
  <c r="K287" i="2"/>
  <c r="J287" i="2"/>
  <c r="O287" i="2" s="1" a="1"/>
  <c r="O287" i="2" s="1"/>
  <c r="I287" i="2"/>
  <c r="N287" i="2" s="1" a="1"/>
  <c r="N287" i="2" s="1"/>
  <c r="H287" i="2"/>
  <c r="G287" i="2"/>
  <c r="F287" i="2"/>
  <c r="P286" i="2"/>
  <c r="N286" i="2"/>
  <c r="N286" i="2" a="1"/>
  <c r="L286" i="2"/>
  <c r="M286" i="2" s="1"/>
  <c r="K286" i="2"/>
  <c r="J286" i="2"/>
  <c r="O286" i="2" s="1" a="1"/>
  <c r="O286" i="2" s="1"/>
  <c r="I286" i="2"/>
  <c r="H286" i="2"/>
  <c r="G286" i="2"/>
  <c r="F286" i="2"/>
  <c r="P285" i="2"/>
  <c r="N285" i="2"/>
  <c r="M285" i="2"/>
  <c r="L285" i="2"/>
  <c r="K285" i="2"/>
  <c r="J285" i="2"/>
  <c r="O285" i="2" s="1" a="1"/>
  <c r="O285" i="2" s="1"/>
  <c r="I285" i="2"/>
  <c r="N285" i="2" s="1" a="1"/>
  <c r="H285" i="2"/>
  <c r="G285" i="2"/>
  <c r="F285" i="2"/>
  <c r="P284" i="2"/>
  <c r="L284" i="2"/>
  <c r="M284" i="2" s="1"/>
  <c r="K284" i="2"/>
  <c r="J284" i="2"/>
  <c r="O284" i="2" s="1" a="1"/>
  <c r="O284" i="2" s="1"/>
  <c r="I284" i="2"/>
  <c r="N284" i="2" s="1" a="1"/>
  <c r="N284" i="2" s="1"/>
  <c r="H284" i="2"/>
  <c r="G284" i="2"/>
  <c r="F284" i="2"/>
  <c r="P283" i="2"/>
  <c r="O283" i="2"/>
  <c r="O283" i="2" a="1"/>
  <c r="M283" i="2"/>
  <c r="L283" i="2"/>
  <c r="K283" i="2"/>
  <c r="J283" i="2"/>
  <c r="I283" i="2"/>
  <c r="N283" i="2" s="1" a="1"/>
  <c r="N283" i="2" s="1"/>
  <c r="H283" i="2"/>
  <c r="G283" i="2"/>
  <c r="F283" i="2"/>
  <c r="P282" i="2"/>
  <c r="O282" i="2" a="1"/>
  <c r="O282" i="2" s="1"/>
  <c r="N282" i="2" a="1"/>
  <c r="N282" i="2" s="1"/>
  <c r="L282" i="2"/>
  <c r="M282" i="2" s="1"/>
  <c r="K282" i="2"/>
  <c r="J282" i="2"/>
  <c r="I282" i="2"/>
  <c r="H282" i="2"/>
  <c r="G282" i="2"/>
  <c r="F282" i="2"/>
  <c r="P281" i="2"/>
  <c r="O281" i="2"/>
  <c r="O281" i="2" a="1"/>
  <c r="M281" i="2"/>
  <c r="L281" i="2"/>
  <c r="K281" i="2"/>
  <c r="J281" i="2"/>
  <c r="I281" i="2"/>
  <c r="N281" i="2" s="1" a="1"/>
  <c r="N281" i="2" s="1"/>
  <c r="H281" i="2"/>
  <c r="G281" i="2"/>
  <c r="F281" i="2"/>
  <c r="P280" i="2"/>
  <c r="O280" i="2" a="1"/>
  <c r="O280" i="2" s="1"/>
  <c r="N280" i="2" a="1"/>
  <c r="N280" i="2" s="1"/>
  <c r="M280" i="2"/>
  <c r="L280" i="2"/>
  <c r="K280" i="2"/>
  <c r="J280" i="2"/>
  <c r="I280" i="2"/>
  <c r="H280" i="2"/>
  <c r="G280" i="2"/>
  <c r="F280" i="2"/>
  <c r="P279" i="2"/>
  <c r="M279" i="2"/>
  <c r="L279" i="2"/>
  <c r="K279" i="2"/>
  <c r="J279" i="2"/>
  <c r="O279" i="2" s="1" a="1"/>
  <c r="O279" i="2" s="1"/>
  <c r="I279" i="2"/>
  <c r="N279" i="2" s="1" a="1"/>
  <c r="N279" i="2" s="1"/>
  <c r="H279" i="2"/>
  <c r="G279" i="2"/>
  <c r="F279" i="2"/>
  <c r="P278" i="2"/>
  <c r="N278" i="2"/>
  <c r="N278" i="2" a="1"/>
  <c r="L278" i="2"/>
  <c r="M278" i="2" s="1"/>
  <c r="K278" i="2"/>
  <c r="J278" i="2"/>
  <c r="O278" i="2" s="1" a="1"/>
  <c r="O278" i="2" s="1"/>
  <c r="I278" i="2"/>
  <c r="H278" i="2"/>
  <c r="G278" i="2"/>
  <c r="F278" i="2"/>
  <c r="P277" i="2"/>
  <c r="N277" i="2"/>
  <c r="M277" i="2"/>
  <c r="L277" i="2"/>
  <c r="K277" i="2"/>
  <c r="J277" i="2"/>
  <c r="O277" i="2" s="1" a="1"/>
  <c r="O277" i="2" s="1"/>
  <c r="I277" i="2"/>
  <c r="N277" i="2" s="1" a="1"/>
  <c r="H277" i="2"/>
  <c r="G277" i="2"/>
  <c r="F277" i="2"/>
  <c r="P276" i="2"/>
  <c r="L276" i="2"/>
  <c r="M276" i="2" s="1"/>
  <c r="K276" i="2"/>
  <c r="J276" i="2"/>
  <c r="O276" i="2" s="1" a="1"/>
  <c r="O276" i="2" s="1"/>
  <c r="I276" i="2"/>
  <c r="N276" i="2" s="1" a="1"/>
  <c r="N276" i="2" s="1"/>
  <c r="H276" i="2"/>
  <c r="G276" i="2"/>
  <c r="F276" i="2"/>
  <c r="P275" i="2"/>
  <c r="O275" i="2"/>
  <c r="O275" i="2" a="1"/>
  <c r="M275" i="2"/>
  <c r="L275" i="2"/>
  <c r="K275" i="2"/>
  <c r="J275" i="2"/>
  <c r="I275" i="2"/>
  <c r="N275" i="2" s="1" a="1"/>
  <c r="N275" i="2" s="1"/>
  <c r="H275" i="2"/>
  <c r="G275" i="2"/>
  <c r="F275" i="2"/>
  <c r="P274" i="2"/>
  <c r="O274" i="2" a="1"/>
  <c r="O274" i="2" s="1"/>
  <c r="N274" i="2" a="1"/>
  <c r="N274" i="2" s="1"/>
  <c r="L274" i="2"/>
  <c r="M274" i="2" s="1"/>
  <c r="K274" i="2"/>
  <c r="J274" i="2"/>
  <c r="I274" i="2"/>
  <c r="H274" i="2"/>
  <c r="G274" i="2"/>
  <c r="F274" i="2"/>
  <c r="P273" i="2"/>
  <c r="O273" i="2"/>
  <c r="O273" i="2" a="1"/>
  <c r="M273" i="2"/>
  <c r="L273" i="2"/>
  <c r="K273" i="2"/>
  <c r="J273" i="2"/>
  <c r="I273" i="2"/>
  <c r="N273" i="2" s="1" a="1"/>
  <c r="N273" i="2" s="1"/>
  <c r="H273" i="2"/>
  <c r="G273" i="2"/>
  <c r="F273" i="2"/>
  <c r="P272" i="2"/>
  <c r="O272" i="2" a="1"/>
  <c r="O272" i="2" s="1"/>
  <c r="N272" i="2" a="1"/>
  <c r="N272" i="2" s="1"/>
  <c r="M272" i="2"/>
  <c r="L272" i="2"/>
  <c r="K272" i="2"/>
  <c r="J272" i="2"/>
  <c r="I272" i="2"/>
  <c r="H272" i="2"/>
  <c r="G272" i="2"/>
  <c r="F272" i="2"/>
  <c r="P271" i="2"/>
  <c r="M271" i="2"/>
  <c r="L271" i="2"/>
  <c r="K271" i="2"/>
  <c r="J271" i="2"/>
  <c r="O271" i="2" s="1" a="1"/>
  <c r="O271" i="2" s="1"/>
  <c r="I271" i="2"/>
  <c r="N271" i="2" s="1" a="1"/>
  <c r="N271" i="2" s="1"/>
  <c r="H271" i="2"/>
  <c r="G271" i="2"/>
  <c r="F271" i="2"/>
  <c r="P270" i="2"/>
  <c r="N270" i="2"/>
  <c r="N270" i="2" a="1"/>
  <c r="L270" i="2"/>
  <c r="M270" i="2" s="1"/>
  <c r="K270" i="2"/>
  <c r="J270" i="2"/>
  <c r="O270" i="2" s="1" a="1"/>
  <c r="O270" i="2" s="1"/>
  <c r="I270" i="2"/>
  <c r="H270" i="2"/>
  <c r="G270" i="2"/>
  <c r="F270" i="2"/>
  <c r="P269" i="2"/>
  <c r="N269" i="2"/>
  <c r="M269" i="2"/>
  <c r="L269" i="2"/>
  <c r="K269" i="2"/>
  <c r="J269" i="2"/>
  <c r="O269" i="2" s="1" a="1"/>
  <c r="O269" i="2" s="1"/>
  <c r="I269" i="2"/>
  <c r="N269" i="2" s="1" a="1"/>
  <c r="H269" i="2"/>
  <c r="G269" i="2"/>
  <c r="F269" i="2"/>
  <c r="P268" i="2"/>
  <c r="L268" i="2"/>
  <c r="M268" i="2" s="1"/>
  <c r="K268" i="2"/>
  <c r="J268" i="2"/>
  <c r="O268" i="2" s="1" a="1"/>
  <c r="O268" i="2" s="1"/>
  <c r="I268" i="2"/>
  <c r="N268" i="2" s="1" a="1"/>
  <c r="N268" i="2" s="1"/>
  <c r="H268" i="2"/>
  <c r="G268" i="2"/>
  <c r="F268" i="2"/>
  <c r="P267" i="2"/>
  <c r="O267" i="2"/>
  <c r="O267" i="2" a="1"/>
  <c r="M267" i="2"/>
  <c r="L267" i="2"/>
  <c r="K267" i="2"/>
  <c r="J267" i="2"/>
  <c r="I267" i="2"/>
  <c r="N267" i="2" s="1" a="1"/>
  <c r="N267" i="2" s="1"/>
  <c r="H267" i="2"/>
  <c r="G267" i="2"/>
  <c r="F267" i="2"/>
  <c r="P266" i="2"/>
  <c r="O266" i="2" a="1"/>
  <c r="O266" i="2" s="1"/>
  <c r="N266" i="2" a="1"/>
  <c r="N266" i="2" s="1"/>
  <c r="L266" i="2"/>
  <c r="M266" i="2" s="1"/>
  <c r="K266" i="2"/>
  <c r="J266" i="2"/>
  <c r="I266" i="2"/>
  <c r="H266" i="2"/>
  <c r="G266" i="2"/>
  <c r="F266" i="2"/>
  <c r="P265" i="2"/>
  <c r="O265" i="2"/>
  <c r="O265" i="2" a="1"/>
  <c r="M265" i="2"/>
  <c r="L265" i="2"/>
  <c r="K265" i="2"/>
  <c r="J265" i="2"/>
  <c r="I265" i="2"/>
  <c r="N265" i="2" s="1" a="1"/>
  <c r="N265" i="2" s="1"/>
  <c r="H265" i="2"/>
  <c r="G265" i="2"/>
  <c r="F265" i="2"/>
  <c r="P264" i="2"/>
  <c r="O264" i="2" a="1"/>
  <c r="O264" i="2" s="1"/>
  <c r="N264" i="2" a="1"/>
  <c r="N264" i="2" s="1"/>
  <c r="M264" i="2"/>
  <c r="L264" i="2"/>
  <c r="K264" i="2"/>
  <c r="J264" i="2"/>
  <c r="I264" i="2"/>
  <c r="H264" i="2"/>
  <c r="G264" i="2"/>
  <c r="F264" i="2"/>
  <c r="P263" i="2"/>
  <c r="M263" i="2"/>
  <c r="L263" i="2"/>
  <c r="K263" i="2"/>
  <c r="J263" i="2"/>
  <c r="O263" i="2" s="1" a="1"/>
  <c r="O263" i="2" s="1"/>
  <c r="I263" i="2"/>
  <c r="N263" i="2" s="1" a="1"/>
  <c r="N263" i="2" s="1"/>
  <c r="H263" i="2"/>
  <c r="G263" i="2"/>
  <c r="F263" i="2"/>
  <c r="P262" i="2"/>
  <c r="N262" i="2"/>
  <c r="N262" i="2" a="1"/>
  <c r="L262" i="2"/>
  <c r="M262" i="2" s="1"/>
  <c r="K262" i="2"/>
  <c r="J262" i="2"/>
  <c r="O262" i="2" s="1" a="1"/>
  <c r="O262" i="2" s="1"/>
  <c r="I262" i="2"/>
  <c r="H262" i="2"/>
  <c r="G262" i="2"/>
  <c r="F262" i="2"/>
  <c r="P261" i="2"/>
  <c r="N261" i="2"/>
  <c r="M261" i="2"/>
  <c r="L261" i="2"/>
  <c r="K261" i="2"/>
  <c r="J261" i="2"/>
  <c r="O261" i="2" s="1" a="1"/>
  <c r="O261" i="2" s="1"/>
  <c r="I261" i="2"/>
  <c r="N261" i="2" s="1" a="1"/>
  <c r="H261" i="2"/>
  <c r="G261" i="2"/>
  <c r="F261" i="2"/>
  <c r="P260" i="2"/>
  <c r="L260" i="2"/>
  <c r="M260" i="2" s="1"/>
  <c r="K260" i="2"/>
  <c r="J260" i="2"/>
  <c r="O260" i="2" s="1" a="1"/>
  <c r="O260" i="2" s="1"/>
  <c r="I260" i="2"/>
  <c r="N260" i="2" s="1" a="1"/>
  <c r="N260" i="2" s="1"/>
  <c r="H260" i="2"/>
  <c r="G260" i="2"/>
  <c r="F260" i="2"/>
  <c r="P259" i="2"/>
  <c r="O259" i="2"/>
  <c r="O259" i="2" a="1"/>
  <c r="M259" i="2"/>
  <c r="L259" i="2"/>
  <c r="K259" i="2"/>
  <c r="J259" i="2"/>
  <c r="I259" i="2"/>
  <c r="N259" i="2" s="1" a="1"/>
  <c r="N259" i="2" s="1"/>
  <c r="H259" i="2"/>
  <c r="G259" i="2"/>
  <c r="F259" i="2"/>
  <c r="P258" i="2"/>
  <c r="O258" i="2" a="1"/>
  <c r="O258" i="2" s="1"/>
  <c r="N258" i="2" a="1"/>
  <c r="N258" i="2" s="1"/>
  <c r="L258" i="2"/>
  <c r="M258" i="2" s="1"/>
  <c r="K258" i="2"/>
  <c r="J258" i="2"/>
  <c r="I258" i="2"/>
  <c r="H258" i="2"/>
  <c r="G258" i="2"/>
  <c r="F258" i="2"/>
  <c r="P257" i="2"/>
  <c r="O257" i="2"/>
  <c r="O257" i="2" a="1"/>
  <c r="M257" i="2"/>
  <c r="L257" i="2"/>
  <c r="K257" i="2"/>
  <c r="J257" i="2"/>
  <c r="I257" i="2"/>
  <c r="N257" i="2" s="1" a="1"/>
  <c r="N257" i="2" s="1"/>
  <c r="H257" i="2"/>
  <c r="G257" i="2"/>
  <c r="F257" i="2"/>
  <c r="P256" i="2"/>
  <c r="O256" i="2" a="1"/>
  <c r="O256" i="2" s="1"/>
  <c r="N256" i="2" a="1"/>
  <c r="N256" i="2" s="1"/>
  <c r="M256" i="2"/>
  <c r="L256" i="2"/>
  <c r="K256" i="2"/>
  <c r="J256" i="2"/>
  <c r="I256" i="2"/>
  <c r="H256" i="2"/>
  <c r="G256" i="2"/>
  <c r="F256" i="2"/>
  <c r="P255" i="2"/>
  <c r="M255" i="2"/>
  <c r="L255" i="2"/>
  <c r="K255" i="2"/>
  <c r="J255" i="2"/>
  <c r="O255" i="2" s="1" a="1"/>
  <c r="O255" i="2" s="1"/>
  <c r="I255" i="2"/>
  <c r="N255" i="2" s="1" a="1"/>
  <c r="N255" i="2" s="1"/>
  <c r="H255" i="2"/>
  <c r="G255" i="2"/>
  <c r="F255" i="2"/>
  <c r="P254" i="2"/>
  <c r="L254" i="2"/>
  <c r="M254" i="2" s="1"/>
  <c r="K254" i="2"/>
  <c r="J254" i="2"/>
  <c r="O254" i="2" s="1" a="1"/>
  <c r="O254" i="2" s="1"/>
  <c r="I254" i="2"/>
  <c r="N254" i="2" s="1" a="1"/>
  <c r="N254" i="2" s="1"/>
  <c r="H254" i="2"/>
  <c r="G254" i="2"/>
  <c r="F254" i="2"/>
  <c r="P253" i="2"/>
  <c r="N253" i="2"/>
  <c r="M253" i="2"/>
  <c r="L253" i="2"/>
  <c r="K253" i="2"/>
  <c r="J253" i="2"/>
  <c r="O253" i="2" s="1" a="1"/>
  <c r="O253" i="2" s="1"/>
  <c r="I253" i="2"/>
  <c r="N253" i="2" s="1" a="1"/>
  <c r="H253" i="2"/>
  <c r="G253" i="2"/>
  <c r="F253" i="2"/>
  <c r="P252" i="2"/>
  <c r="L252" i="2"/>
  <c r="M252" i="2" s="1"/>
  <c r="K252" i="2"/>
  <c r="J252" i="2"/>
  <c r="O252" i="2" s="1" a="1"/>
  <c r="O252" i="2" s="1"/>
  <c r="I252" i="2"/>
  <c r="N252" i="2" s="1" a="1"/>
  <c r="N252" i="2" s="1"/>
  <c r="H252" i="2"/>
  <c r="G252" i="2"/>
  <c r="F252" i="2"/>
  <c r="P251" i="2"/>
  <c r="O251" i="2"/>
  <c r="O251" i="2" a="1"/>
  <c r="M251" i="2"/>
  <c r="L251" i="2"/>
  <c r="K251" i="2"/>
  <c r="J251" i="2"/>
  <c r="I251" i="2"/>
  <c r="N251" i="2" s="1" a="1"/>
  <c r="N251" i="2" s="1"/>
  <c r="H251" i="2"/>
  <c r="G251" i="2"/>
  <c r="F251" i="2"/>
  <c r="P250" i="2"/>
  <c r="O250" i="2" a="1"/>
  <c r="O250" i="2" s="1"/>
  <c r="N250" i="2" a="1"/>
  <c r="N250" i="2" s="1"/>
  <c r="L250" i="2"/>
  <c r="M250" i="2" s="1"/>
  <c r="K250" i="2"/>
  <c r="J250" i="2"/>
  <c r="I250" i="2"/>
  <c r="H250" i="2"/>
  <c r="G250" i="2"/>
  <c r="F250" i="2"/>
  <c r="P249" i="2"/>
  <c r="O249" i="2"/>
  <c r="O249" i="2" a="1"/>
  <c r="M249" i="2"/>
  <c r="L249" i="2"/>
  <c r="K249" i="2"/>
  <c r="J249" i="2"/>
  <c r="I249" i="2"/>
  <c r="N249" i="2" s="1" a="1"/>
  <c r="N249" i="2" s="1"/>
  <c r="H249" i="2"/>
  <c r="G249" i="2"/>
  <c r="F249" i="2"/>
  <c r="P248" i="2"/>
  <c r="O248" i="2" a="1"/>
  <c r="O248" i="2" s="1"/>
  <c r="N248" i="2" a="1"/>
  <c r="N248" i="2" s="1"/>
  <c r="M248" i="2"/>
  <c r="L248" i="2"/>
  <c r="K248" i="2"/>
  <c r="J248" i="2"/>
  <c r="I248" i="2"/>
  <c r="H248" i="2"/>
  <c r="G248" i="2"/>
  <c r="F248" i="2"/>
  <c r="P247" i="2"/>
  <c r="M247" i="2"/>
  <c r="L247" i="2"/>
  <c r="K247" i="2"/>
  <c r="J247" i="2"/>
  <c r="O247" i="2" s="1" a="1"/>
  <c r="O247" i="2" s="1"/>
  <c r="I247" i="2"/>
  <c r="N247" i="2" s="1" a="1"/>
  <c r="N247" i="2" s="1"/>
  <c r="H247" i="2"/>
  <c r="G247" i="2"/>
  <c r="F247" i="2"/>
  <c r="P246" i="2"/>
  <c r="L246" i="2"/>
  <c r="M246" i="2" s="1"/>
  <c r="K246" i="2"/>
  <c r="J246" i="2"/>
  <c r="O246" i="2" s="1" a="1"/>
  <c r="O246" i="2" s="1"/>
  <c r="I246" i="2"/>
  <c r="N246" i="2" s="1" a="1"/>
  <c r="N246" i="2" s="1"/>
  <c r="H246" i="2"/>
  <c r="G246" i="2"/>
  <c r="F246" i="2"/>
  <c r="P245" i="2"/>
  <c r="M245" i="2"/>
  <c r="L245" i="2"/>
  <c r="K245" i="2"/>
  <c r="J245" i="2"/>
  <c r="O245" i="2" s="1" a="1"/>
  <c r="O245" i="2" s="1"/>
  <c r="I245" i="2"/>
  <c r="N245" i="2" s="1" a="1"/>
  <c r="N245" i="2" s="1"/>
  <c r="H245" i="2"/>
  <c r="G245" i="2"/>
  <c r="F245" i="2"/>
  <c r="P244" i="2"/>
  <c r="L244" i="2"/>
  <c r="M244" i="2" s="1"/>
  <c r="K244" i="2"/>
  <c r="J244" i="2"/>
  <c r="O244" i="2" s="1" a="1"/>
  <c r="O244" i="2" s="1"/>
  <c r="I244" i="2"/>
  <c r="N244" i="2" s="1" a="1"/>
  <c r="N244" i="2" s="1"/>
  <c r="H244" i="2"/>
  <c r="G244" i="2"/>
  <c r="F244" i="2"/>
  <c r="P243" i="2"/>
  <c r="O243" i="2"/>
  <c r="O243" i="2" a="1"/>
  <c r="M243" i="2"/>
  <c r="L243" i="2"/>
  <c r="K243" i="2"/>
  <c r="J243" i="2"/>
  <c r="I243" i="2"/>
  <c r="N243" i="2" s="1" a="1"/>
  <c r="N243" i="2" s="1"/>
  <c r="H243" i="2"/>
  <c r="G243" i="2"/>
  <c r="F243" i="2"/>
  <c r="P242" i="2"/>
  <c r="O242" i="2" a="1"/>
  <c r="O242" i="2" s="1"/>
  <c r="N242" i="2" a="1"/>
  <c r="N242" i="2" s="1"/>
  <c r="L242" i="2"/>
  <c r="M242" i="2" s="1"/>
  <c r="K242" i="2"/>
  <c r="J242" i="2"/>
  <c r="I242" i="2"/>
  <c r="H242" i="2"/>
  <c r="G242" i="2"/>
  <c r="F242" i="2"/>
  <c r="P241" i="2"/>
  <c r="O241" i="2"/>
  <c r="O241" i="2" a="1"/>
  <c r="M241" i="2"/>
  <c r="L241" i="2"/>
  <c r="K241" i="2"/>
  <c r="J241" i="2"/>
  <c r="I241" i="2"/>
  <c r="N241" i="2" s="1" a="1"/>
  <c r="N241" i="2" s="1"/>
  <c r="H241" i="2"/>
  <c r="G241" i="2"/>
  <c r="F241" i="2"/>
  <c r="P240" i="2"/>
  <c r="O240" i="2" a="1"/>
  <c r="O240" i="2" s="1"/>
  <c r="N240" i="2" a="1"/>
  <c r="N240" i="2" s="1"/>
  <c r="M240" i="2"/>
  <c r="L240" i="2"/>
  <c r="K240" i="2"/>
  <c r="J240" i="2"/>
  <c r="I240" i="2"/>
  <c r="H240" i="2"/>
  <c r="G240" i="2"/>
  <c r="F240" i="2"/>
  <c r="P239" i="2"/>
  <c r="M239" i="2"/>
  <c r="L239" i="2"/>
  <c r="K239" i="2"/>
  <c r="J239" i="2"/>
  <c r="O239" i="2" s="1" a="1"/>
  <c r="O239" i="2" s="1"/>
  <c r="I239" i="2"/>
  <c r="N239" i="2" s="1" a="1"/>
  <c r="N239" i="2" s="1"/>
  <c r="H239" i="2"/>
  <c r="G239" i="2"/>
  <c r="F239" i="2"/>
  <c r="P238" i="2"/>
  <c r="L238" i="2"/>
  <c r="M238" i="2" s="1"/>
  <c r="K238" i="2"/>
  <c r="J238" i="2"/>
  <c r="O238" i="2" s="1" a="1"/>
  <c r="O238" i="2" s="1"/>
  <c r="I238" i="2"/>
  <c r="N238" i="2" s="1" a="1"/>
  <c r="N238" i="2" s="1"/>
  <c r="H238" i="2"/>
  <c r="G238" i="2"/>
  <c r="F238" i="2"/>
  <c r="P237" i="2"/>
  <c r="M237" i="2"/>
  <c r="L237" i="2"/>
  <c r="K237" i="2"/>
  <c r="J237" i="2"/>
  <c r="O237" i="2" s="1" a="1"/>
  <c r="O237" i="2" s="1"/>
  <c r="I237" i="2"/>
  <c r="N237" i="2" s="1" a="1"/>
  <c r="N237" i="2" s="1"/>
  <c r="H237" i="2"/>
  <c r="G237" i="2"/>
  <c r="F237" i="2"/>
  <c r="P236" i="2"/>
  <c r="L236" i="2"/>
  <c r="M236" i="2" s="1"/>
  <c r="K236" i="2"/>
  <c r="J236" i="2"/>
  <c r="O236" i="2" s="1" a="1"/>
  <c r="O236" i="2" s="1"/>
  <c r="I236" i="2"/>
  <c r="N236" i="2" s="1" a="1"/>
  <c r="N236" i="2" s="1"/>
  <c r="H236" i="2"/>
  <c r="G236" i="2"/>
  <c r="F236" i="2"/>
  <c r="P235" i="2"/>
  <c r="O235" i="2"/>
  <c r="O235" i="2" a="1"/>
  <c r="M235" i="2"/>
  <c r="L235" i="2"/>
  <c r="K235" i="2"/>
  <c r="J235" i="2"/>
  <c r="I235" i="2"/>
  <c r="N235" i="2" s="1" a="1"/>
  <c r="N235" i="2" s="1"/>
  <c r="H235" i="2"/>
  <c r="G235" i="2"/>
  <c r="F235" i="2"/>
  <c r="P234" i="2"/>
  <c r="O234" i="2" a="1"/>
  <c r="O234" i="2" s="1"/>
  <c r="N234" i="2" a="1"/>
  <c r="N234" i="2" s="1"/>
  <c r="L234" i="2"/>
  <c r="M234" i="2" s="1"/>
  <c r="K234" i="2"/>
  <c r="J234" i="2"/>
  <c r="I234" i="2"/>
  <c r="H234" i="2"/>
  <c r="G234" i="2"/>
  <c r="F234" i="2"/>
  <c r="P233" i="2"/>
  <c r="O233" i="2"/>
  <c r="O233" i="2" a="1"/>
  <c r="M233" i="2"/>
  <c r="L233" i="2"/>
  <c r="K233" i="2"/>
  <c r="J233" i="2"/>
  <c r="I233" i="2"/>
  <c r="N233" i="2" s="1" a="1"/>
  <c r="N233" i="2" s="1"/>
  <c r="H233" i="2"/>
  <c r="G233" i="2"/>
  <c r="F233" i="2"/>
  <c r="P232" i="2"/>
  <c r="O232" i="2" a="1"/>
  <c r="O232" i="2" s="1"/>
  <c r="N232" i="2" a="1"/>
  <c r="N232" i="2" s="1"/>
  <c r="M232" i="2"/>
  <c r="L232" i="2"/>
  <c r="K232" i="2"/>
  <c r="J232" i="2"/>
  <c r="I232" i="2"/>
  <c r="H232" i="2"/>
  <c r="G232" i="2"/>
  <c r="F232" i="2"/>
  <c r="P231" i="2"/>
  <c r="M231" i="2"/>
  <c r="L231" i="2"/>
  <c r="K231" i="2"/>
  <c r="J231" i="2"/>
  <c r="O231" i="2" s="1" a="1"/>
  <c r="O231" i="2" s="1"/>
  <c r="I231" i="2"/>
  <c r="N231" i="2" s="1" a="1"/>
  <c r="N231" i="2" s="1"/>
  <c r="H231" i="2"/>
  <c r="G231" i="2"/>
  <c r="F231" i="2"/>
  <c r="P230" i="2"/>
  <c r="L230" i="2"/>
  <c r="M230" i="2" s="1"/>
  <c r="K230" i="2"/>
  <c r="J230" i="2"/>
  <c r="O230" i="2" s="1" a="1"/>
  <c r="O230" i="2" s="1"/>
  <c r="I230" i="2"/>
  <c r="N230" i="2" s="1" a="1"/>
  <c r="N230" i="2" s="1"/>
  <c r="H230" i="2"/>
  <c r="G230" i="2"/>
  <c r="F230" i="2"/>
  <c r="P229" i="2"/>
  <c r="M229" i="2"/>
  <c r="L229" i="2"/>
  <c r="K229" i="2"/>
  <c r="J229" i="2"/>
  <c r="O229" i="2" s="1" a="1"/>
  <c r="O229" i="2" s="1"/>
  <c r="I229" i="2"/>
  <c r="N229" i="2" s="1" a="1"/>
  <c r="N229" i="2" s="1"/>
  <c r="H229" i="2"/>
  <c r="G229" i="2"/>
  <c r="F229" i="2"/>
  <c r="P228" i="2"/>
  <c r="L228" i="2"/>
  <c r="M228" i="2" s="1"/>
  <c r="K228" i="2"/>
  <c r="J228" i="2"/>
  <c r="O228" i="2" s="1" a="1"/>
  <c r="O228" i="2" s="1"/>
  <c r="I228" i="2"/>
  <c r="N228" i="2" s="1" a="1"/>
  <c r="N228" i="2" s="1"/>
  <c r="H228" i="2"/>
  <c r="G228" i="2"/>
  <c r="F228" i="2"/>
  <c r="P227" i="2"/>
  <c r="O227" i="2"/>
  <c r="O227" i="2" a="1"/>
  <c r="M227" i="2"/>
  <c r="L227" i="2"/>
  <c r="K227" i="2"/>
  <c r="J227" i="2"/>
  <c r="I227" i="2"/>
  <c r="N227" i="2" s="1" a="1"/>
  <c r="N227" i="2" s="1"/>
  <c r="H227" i="2"/>
  <c r="G227" i="2"/>
  <c r="F227" i="2"/>
  <c r="P226" i="2"/>
  <c r="O226" i="2" a="1"/>
  <c r="O226" i="2" s="1"/>
  <c r="N226" i="2" a="1"/>
  <c r="N226" i="2" s="1"/>
  <c r="L226" i="2"/>
  <c r="M226" i="2" s="1"/>
  <c r="K226" i="2"/>
  <c r="J226" i="2"/>
  <c r="I226" i="2"/>
  <c r="H226" i="2"/>
  <c r="G226" i="2"/>
  <c r="F226" i="2"/>
  <c r="P225" i="2"/>
  <c r="O225" i="2"/>
  <c r="O225" i="2" a="1"/>
  <c r="M225" i="2"/>
  <c r="L225" i="2"/>
  <c r="K225" i="2"/>
  <c r="J225" i="2"/>
  <c r="I225" i="2"/>
  <c r="N225" i="2" s="1" a="1"/>
  <c r="N225" i="2" s="1"/>
  <c r="H225" i="2"/>
  <c r="G225" i="2"/>
  <c r="F225" i="2"/>
  <c r="P224" i="2"/>
  <c r="O224" i="2" a="1"/>
  <c r="O224" i="2" s="1"/>
  <c r="N224" i="2" a="1"/>
  <c r="N224" i="2" s="1"/>
  <c r="M224" i="2"/>
  <c r="L224" i="2"/>
  <c r="K224" i="2"/>
  <c r="J224" i="2"/>
  <c r="I224" i="2"/>
  <c r="H224" i="2"/>
  <c r="G224" i="2"/>
  <c r="F224" i="2"/>
  <c r="P223" i="2"/>
  <c r="M223" i="2"/>
  <c r="L223" i="2"/>
  <c r="K223" i="2"/>
  <c r="J223" i="2"/>
  <c r="O223" i="2" s="1" a="1"/>
  <c r="O223" i="2" s="1"/>
  <c r="I223" i="2"/>
  <c r="N223" i="2" s="1" a="1"/>
  <c r="N223" i="2" s="1"/>
  <c r="H223" i="2"/>
  <c r="G223" i="2"/>
  <c r="F223" i="2"/>
  <c r="P222" i="2"/>
  <c r="L222" i="2"/>
  <c r="M222" i="2" s="1"/>
  <c r="K222" i="2"/>
  <c r="J222" i="2"/>
  <c r="O222" i="2" s="1" a="1"/>
  <c r="O222" i="2" s="1"/>
  <c r="I222" i="2"/>
  <c r="N222" i="2" s="1" a="1"/>
  <c r="N222" i="2" s="1"/>
  <c r="H222" i="2"/>
  <c r="G222" i="2"/>
  <c r="F222" i="2"/>
  <c r="P221" i="2"/>
  <c r="N221" i="2"/>
  <c r="M221" i="2"/>
  <c r="L221" i="2"/>
  <c r="K221" i="2"/>
  <c r="J221" i="2"/>
  <c r="O221" i="2" s="1" a="1"/>
  <c r="O221" i="2" s="1"/>
  <c r="I221" i="2"/>
  <c r="N221" i="2" s="1" a="1"/>
  <c r="H221" i="2"/>
  <c r="G221" i="2"/>
  <c r="F221" i="2"/>
  <c r="P220" i="2"/>
  <c r="L220" i="2"/>
  <c r="M220" i="2" s="1"/>
  <c r="K220" i="2"/>
  <c r="J220" i="2"/>
  <c r="O220" i="2" s="1" a="1"/>
  <c r="O220" i="2" s="1"/>
  <c r="I220" i="2"/>
  <c r="N220" i="2" s="1" a="1"/>
  <c r="N220" i="2" s="1"/>
  <c r="H220" i="2"/>
  <c r="G220" i="2"/>
  <c r="F220" i="2"/>
  <c r="P219" i="2"/>
  <c r="O219" i="2"/>
  <c r="O219" i="2" a="1"/>
  <c r="N219" i="2"/>
  <c r="L219" i="2"/>
  <c r="M219" i="2" s="1"/>
  <c r="K219" i="2"/>
  <c r="J219" i="2"/>
  <c r="I219" i="2"/>
  <c r="N219" i="2" s="1" a="1"/>
  <c r="H219" i="2"/>
  <c r="G219" i="2"/>
  <c r="F219" i="2"/>
  <c r="P218" i="2"/>
  <c r="O218" i="2" a="1"/>
  <c r="O218" i="2" s="1"/>
  <c r="N218" i="2" a="1"/>
  <c r="N218" i="2" s="1"/>
  <c r="L218" i="2"/>
  <c r="M218" i="2" s="1"/>
  <c r="K218" i="2"/>
  <c r="J218" i="2"/>
  <c r="I218" i="2"/>
  <c r="H218" i="2"/>
  <c r="G218" i="2"/>
  <c r="F218" i="2"/>
  <c r="P217" i="2"/>
  <c r="O217" i="2"/>
  <c r="O217" i="2" a="1"/>
  <c r="M217" i="2"/>
  <c r="L217" i="2"/>
  <c r="K217" i="2"/>
  <c r="J217" i="2"/>
  <c r="I217" i="2"/>
  <c r="N217" i="2" s="1" a="1"/>
  <c r="N217" i="2" s="1"/>
  <c r="H217" i="2"/>
  <c r="G217" i="2"/>
  <c r="F217" i="2"/>
  <c r="P216" i="2"/>
  <c r="O216" i="2" a="1"/>
  <c r="O216" i="2" s="1"/>
  <c r="N216" i="2" a="1"/>
  <c r="N216" i="2" s="1"/>
  <c r="M216" i="2"/>
  <c r="L216" i="2"/>
  <c r="K216" i="2"/>
  <c r="J216" i="2"/>
  <c r="I216" i="2"/>
  <c r="H216" i="2"/>
  <c r="G216" i="2"/>
  <c r="F216" i="2"/>
  <c r="P215" i="2"/>
  <c r="M215" i="2"/>
  <c r="L215" i="2"/>
  <c r="K215" i="2"/>
  <c r="J215" i="2"/>
  <c r="O215" i="2" s="1" a="1"/>
  <c r="O215" i="2" s="1"/>
  <c r="I215" i="2"/>
  <c r="N215" i="2" s="1" a="1"/>
  <c r="N215" i="2" s="1"/>
  <c r="H215" i="2"/>
  <c r="G215" i="2"/>
  <c r="F215" i="2"/>
  <c r="P214" i="2"/>
  <c r="L214" i="2"/>
  <c r="M214" i="2" s="1"/>
  <c r="K214" i="2"/>
  <c r="J214" i="2"/>
  <c r="O214" i="2" s="1" a="1"/>
  <c r="O214" i="2" s="1"/>
  <c r="I214" i="2"/>
  <c r="N214" i="2" s="1" a="1"/>
  <c r="N214" i="2" s="1"/>
  <c r="H214" i="2"/>
  <c r="G214" i="2"/>
  <c r="F214" i="2"/>
  <c r="P213" i="2"/>
  <c r="M213" i="2"/>
  <c r="L213" i="2"/>
  <c r="K213" i="2"/>
  <c r="J213" i="2"/>
  <c r="O213" i="2" s="1" a="1"/>
  <c r="O213" i="2" s="1"/>
  <c r="I213" i="2"/>
  <c r="N213" i="2" s="1" a="1"/>
  <c r="N213" i="2" s="1"/>
  <c r="H213" i="2"/>
  <c r="G213" i="2"/>
  <c r="F213" i="2"/>
  <c r="P212" i="2"/>
  <c r="L212" i="2"/>
  <c r="M212" i="2" s="1"/>
  <c r="K212" i="2"/>
  <c r="J212" i="2"/>
  <c r="O212" i="2" s="1" a="1"/>
  <c r="O212" i="2" s="1"/>
  <c r="I212" i="2"/>
  <c r="N212" i="2" s="1" a="1"/>
  <c r="N212" i="2" s="1"/>
  <c r="H212" i="2"/>
  <c r="G212" i="2"/>
  <c r="F212" i="2"/>
  <c r="P211" i="2"/>
  <c r="O211" i="2"/>
  <c r="O211" i="2" a="1"/>
  <c r="N211" i="2"/>
  <c r="L211" i="2"/>
  <c r="M211" i="2" s="1"/>
  <c r="K211" i="2"/>
  <c r="J211" i="2"/>
  <c r="I211" i="2"/>
  <c r="N211" i="2" s="1" a="1"/>
  <c r="H211" i="2"/>
  <c r="G211" i="2"/>
  <c r="F211" i="2"/>
  <c r="P210" i="2"/>
  <c r="O210" i="2" a="1"/>
  <c r="O210" i="2" s="1"/>
  <c r="N210" i="2" a="1"/>
  <c r="N210" i="2" s="1"/>
  <c r="L210" i="2"/>
  <c r="M210" i="2" s="1"/>
  <c r="K210" i="2"/>
  <c r="J210" i="2"/>
  <c r="I210" i="2"/>
  <c r="H210" i="2"/>
  <c r="G210" i="2"/>
  <c r="F210" i="2"/>
  <c r="P209" i="2"/>
  <c r="O209" i="2"/>
  <c r="O209" i="2" a="1"/>
  <c r="M209" i="2"/>
  <c r="L209" i="2"/>
  <c r="K209" i="2"/>
  <c r="J209" i="2"/>
  <c r="I209" i="2"/>
  <c r="N209" i="2" s="1" a="1"/>
  <c r="N209" i="2" s="1"/>
  <c r="H209" i="2"/>
  <c r="G209" i="2"/>
  <c r="F209" i="2"/>
  <c r="P208" i="2"/>
  <c r="O208" i="2" a="1"/>
  <c r="O208" i="2" s="1"/>
  <c r="N208" i="2" a="1"/>
  <c r="N208" i="2" s="1"/>
  <c r="M208" i="2"/>
  <c r="L208" i="2"/>
  <c r="K208" i="2"/>
  <c r="J208" i="2"/>
  <c r="I208" i="2"/>
  <c r="H208" i="2"/>
  <c r="G208" i="2"/>
  <c r="F208" i="2"/>
  <c r="P207" i="2"/>
  <c r="M207" i="2"/>
  <c r="L207" i="2"/>
  <c r="K207" i="2"/>
  <c r="J207" i="2"/>
  <c r="O207" i="2" s="1" a="1"/>
  <c r="O207" i="2" s="1"/>
  <c r="I207" i="2"/>
  <c r="N207" i="2" s="1" a="1"/>
  <c r="N207" i="2" s="1"/>
  <c r="H207" i="2"/>
  <c r="G207" i="2"/>
  <c r="F207" i="2"/>
  <c r="P206" i="2"/>
  <c r="L206" i="2"/>
  <c r="M206" i="2" s="1"/>
  <c r="K206" i="2"/>
  <c r="J206" i="2"/>
  <c r="O206" i="2" s="1" a="1"/>
  <c r="O206" i="2" s="1"/>
  <c r="I206" i="2"/>
  <c r="N206" i="2" s="1" a="1"/>
  <c r="N206" i="2" s="1"/>
  <c r="H206" i="2"/>
  <c r="G206" i="2"/>
  <c r="F206" i="2"/>
  <c r="P205" i="2"/>
  <c r="L205" i="2"/>
  <c r="M205" i="2" s="1"/>
  <c r="K205" i="2"/>
  <c r="J205" i="2"/>
  <c r="O205" i="2" s="1" a="1"/>
  <c r="O205" i="2" s="1"/>
  <c r="I205" i="2"/>
  <c r="N205" i="2" s="1" a="1"/>
  <c r="N205" i="2" s="1"/>
  <c r="H205" i="2"/>
  <c r="G205" i="2"/>
  <c r="F205" i="2"/>
  <c r="P204" i="2"/>
  <c r="O204" i="2"/>
  <c r="N204" i="2" a="1"/>
  <c r="N204" i="2" s="1"/>
  <c r="L204" i="2"/>
  <c r="M204" i="2" s="1"/>
  <c r="K204" i="2"/>
  <c r="J204" i="2"/>
  <c r="O204" i="2" s="1" a="1"/>
  <c r="I204" i="2"/>
  <c r="H204" i="2"/>
  <c r="G204" i="2"/>
  <c r="F204" i="2"/>
  <c r="P203" i="2"/>
  <c r="O203" i="2"/>
  <c r="O203" i="2" a="1"/>
  <c r="L203" i="2"/>
  <c r="M203" i="2" s="1"/>
  <c r="K203" i="2"/>
  <c r="J203" i="2"/>
  <c r="I203" i="2"/>
  <c r="N203" i="2" s="1" a="1"/>
  <c r="N203" i="2" s="1"/>
  <c r="H203" i="2"/>
  <c r="G203" i="2"/>
  <c r="F203" i="2"/>
  <c r="P202" i="2"/>
  <c r="O202" i="2" a="1"/>
  <c r="O202" i="2" s="1"/>
  <c r="N202" i="2" a="1"/>
  <c r="N202" i="2" s="1"/>
  <c r="L202" i="2"/>
  <c r="M202" i="2" s="1"/>
  <c r="K202" i="2"/>
  <c r="J202" i="2"/>
  <c r="I202" i="2"/>
  <c r="H202" i="2"/>
  <c r="G202" i="2"/>
  <c r="F202" i="2"/>
  <c r="P201" i="2"/>
  <c r="O201" i="2"/>
  <c r="O201" i="2" a="1"/>
  <c r="M201" i="2"/>
  <c r="L201" i="2"/>
  <c r="K201" i="2"/>
  <c r="J201" i="2"/>
  <c r="I201" i="2"/>
  <c r="N201" i="2" s="1" a="1"/>
  <c r="N201" i="2" s="1"/>
  <c r="H201" i="2"/>
  <c r="G201" i="2"/>
  <c r="F201" i="2"/>
  <c r="P200" i="2"/>
  <c r="N200" i="2" a="1"/>
  <c r="N200" i="2" s="1"/>
  <c r="M200" i="2"/>
  <c r="L200" i="2"/>
  <c r="K200" i="2"/>
  <c r="J200" i="2"/>
  <c r="O200" i="2" s="1" a="1"/>
  <c r="O200" i="2" s="1"/>
  <c r="I200" i="2"/>
  <c r="H200" i="2"/>
  <c r="G200" i="2"/>
  <c r="F200" i="2"/>
  <c r="P199" i="2"/>
  <c r="M199" i="2"/>
  <c r="L199" i="2"/>
  <c r="K199" i="2"/>
  <c r="J199" i="2"/>
  <c r="O199" i="2" s="1" a="1"/>
  <c r="O199" i="2" s="1"/>
  <c r="I199" i="2"/>
  <c r="N199" i="2" s="1" a="1"/>
  <c r="N199" i="2" s="1"/>
  <c r="H199" i="2"/>
  <c r="G199" i="2"/>
  <c r="F199" i="2"/>
  <c r="P198" i="2"/>
  <c r="O198" i="2"/>
  <c r="O198" i="2" a="1"/>
  <c r="N198" i="2"/>
  <c r="L198" i="2"/>
  <c r="M198" i="2" s="1"/>
  <c r="K198" i="2"/>
  <c r="J198" i="2"/>
  <c r="I198" i="2"/>
  <c r="N198" i="2" s="1" a="1"/>
  <c r="H198" i="2"/>
  <c r="G198" i="2"/>
  <c r="F198" i="2"/>
  <c r="P197" i="2"/>
  <c r="O197" i="2"/>
  <c r="L197" i="2"/>
  <c r="M197" i="2" s="1"/>
  <c r="K197" i="2"/>
  <c r="J197" i="2"/>
  <c r="O197" i="2" s="1" a="1"/>
  <c r="I197" i="2"/>
  <c r="N197" i="2" s="1" a="1"/>
  <c r="N197" i="2" s="1"/>
  <c r="H197" i="2"/>
  <c r="G197" i="2"/>
  <c r="F197" i="2"/>
  <c r="P196" i="2"/>
  <c r="N196" i="2" a="1"/>
  <c r="N196" i="2" s="1"/>
  <c r="L196" i="2"/>
  <c r="M196" i="2" s="1"/>
  <c r="K196" i="2"/>
  <c r="J196" i="2"/>
  <c r="O196" i="2" s="1" a="1"/>
  <c r="O196" i="2" s="1"/>
  <c r="I196" i="2"/>
  <c r="H196" i="2"/>
  <c r="G196" i="2"/>
  <c r="F196" i="2"/>
  <c r="P195" i="2"/>
  <c r="O195" i="2" a="1"/>
  <c r="O195" i="2" s="1"/>
  <c r="L195" i="2"/>
  <c r="M195" i="2" s="1"/>
  <c r="K195" i="2"/>
  <c r="J195" i="2"/>
  <c r="I195" i="2"/>
  <c r="N195" i="2" s="1" a="1"/>
  <c r="N195" i="2" s="1"/>
  <c r="H195" i="2"/>
  <c r="G195" i="2"/>
  <c r="F195" i="2"/>
  <c r="P194" i="2"/>
  <c r="O194" i="2" a="1"/>
  <c r="O194" i="2" s="1"/>
  <c r="N194" i="2" a="1"/>
  <c r="N194" i="2" s="1"/>
  <c r="L194" i="2"/>
  <c r="M194" i="2" s="1"/>
  <c r="K194" i="2"/>
  <c r="J194" i="2"/>
  <c r="I194" i="2"/>
  <c r="H194" i="2"/>
  <c r="G194" i="2"/>
  <c r="F194" i="2"/>
  <c r="P193" i="2"/>
  <c r="O193" i="2"/>
  <c r="O193" i="2" a="1"/>
  <c r="M193" i="2"/>
  <c r="L193" i="2"/>
  <c r="K193" i="2"/>
  <c r="J193" i="2"/>
  <c r="I193" i="2"/>
  <c r="N193" i="2" s="1" a="1"/>
  <c r="N193" i="2" s="1"/>
  <c r="H193" i="2"/>
  <c r="G193" i="2"/>
  <c r="F193" i="2"/>
  <c r="P192" i="2"/>
  <c r="N192" i="2" a="1"/>
  <c r="N192" i="2" s="1"/>
  <c r="L192" i="2"/>
  <c r="M192" i="2" s="1"/>
  <c r="K192" i="2"/>
  <c r="J192" i="2"/>
  <c r="O192" i="2" s="1" a="1"/>
  <c r="O192" i="2" s="1"/>
  <c r="I192" i="2"/>
  <c r="H192" i="2"/>
  <c r="G192" i="2"/>
  <c r="F192" i="2"/>
  <c r="P191" i="2"/>
  <c r="O191" i="2"/>
  <c r="O191" i="2" a="1"/>
  <c r="L191" i="2"/>
  <c r="M191" i="2" s="1"/>
  <c r="K191" i="2"/>
  <c r="J191" i="2"/>
  <c r="I191" i="2"/>
  <c r="N191" i="2" s="1" a="1"/>
  <c r="N191" i="2" s="1"/>
  <c r="H191" i="2"/>
  <c r="G191" i="2"/>
  <c r="F191" i="2"/>
  <c r="P190" i="2"/>
  <c r="O190" i="2" a="1"/>
  <c r="O190" i="2" s="1"/>
  <c r="N190" i="2" a="1"/>
  <c r="N190" i="2" s="1"/>
  <c r="M190" i="2"/>
  <c r="L190" i="2"/>
  <c r="K190" i="2"/>
  <c r="J190" i="2"/>
  <c r="I190" i="2"/>
  <c r="H190" i="2"/>
  <c r="G190" i="2"/>
  <c r="F190" i="2"/>
  <c r="P189" i="2"/>
  <c r="M189" i="2"/>
  <c r="L189" i="2"/>
  <c r="K189" i="2"/>
  <c r="J189" i="2"/>
  <c r="O189" i="2" s="1" a="1"/>
  <c r="O189" i="2" s="1"/>
  <c r="I189" i="2"/>
  <c r="N189" i="2" s="1" a="1"/>
  <c r="N189" i="2" s="1"/>
  <c r="H189" i="2"/>
  <c r="G189" i="2"/>
  <c r="F189" i="2"/>
  <c r="P188" i="2"/>
  <c r="L188" i="2"/>
  <c r="M188" i="2" s="1"/>
  <c r="K188" i="2"/>
  <c r="J188" i="2"/>
  <c r="O188" i="2" s="1" a="1"/>
  <c r="O188" i="2" s="1"/>
  <c r="I188" i="2"/>
  <c r="N188" i="2" s="1" a="1"/>
  <c r="N188" i="2" s="1"/>
  <c r="H188" i="2"/>
  <c r="G188" i="2"/>
  <c r="F188" i="2"/>
  <c r="P187" i="2"/>
  <c r="O187" i="2" a="1"/>
  <c r="O187" i="2" s="1"/>
  <c r="N187" i="2"/>
  <c r="N187" i="2" a="1"/>
  <c r="M187" i="2"/>
  <c r="L187" i="2"/>
  <c r="K187" i="2"/>
  <c r="J187" i="2"/>
  <c r="I187" i="2"/>
  <c r="H187" i="2"/>
  <c r="G187" i="2"/>
  <c r="F187" i="2"/>
  <c r="P186" i="2"/>
  <c r="L186" i="2"/>
  <c r="M186" i="2" s="1"/>
  <c r="K186" i="2"/>
  <c r="J186" i="2"/>
  <c r="O186" i="2" s="1" a="1"/>
  <c r="O186" i="2" s="1"/>
  <c r="I186" i="2"/>
  <c r="N186" i="2" s="1" a="1"/>
  <c r="N186" i="2" s="1"/>
  <c r="H186" i="2"/>
  <c r="G186" i="2"/>
  <c r="F186" i="2"/>
  <c r="P185" i="2"/>
  <c r="O185" i="2"/>
  <c r="O185" i="2" a="1"/>
  <c r="M185" i="2"/>
  <c r="L185" i="2"/>
  <c r="K185" i="2"/>
  <c r="J185" i="2"/>
  <c r="I185" i="2"/>
  <c r="N185" i="2" s="1" a="1"/>
  <c r="N185" i="2" s="1"/>
  <c r="H185" i="2"/>
  <c r="G185" i="2"/>
  <c r="F185" i="2"/>
  <c r="P184" i="2"/>
  <c r="N184" i="2" a="1"/>
  <c r="N184" i="2" s="1"/>
  <c r="L184" i="2"/>
  <c r="M184" i="2" s="1"/>
  <c r="K184" i="2"/>
  <c r="J184" i="2"/>
  <c r="O184" i="2" s="1" a="1"/>
  <c r="O184" i="2" s="1"/>
  <c r="I184" i="2"/>
  <c r="H184" i="2"/>
  <c r="G184" i="2"/>
  <c r="F184" i="2"/>
  <c r="P183" i="2"/>
  <c r="O183" i="2"/>
  <c r="O183" i="2" a="1"/>
  <c r="L183" i="2"/>
  <c r="M183" i="2" s="1"/>
  <c r="K183" i="2"/>
  <c r="J183" i="2"/>
  <c r="I183" i="2"/>
  <c r="N183" i="2" s="1" a="1"/>
  <c r="N183" i="2" s="1"/>
  <c r="H183" i="2"/>
  <c r="G183" i="2"/>
  <c r="F183" i="2"/>
  <c r="P182" i="2"/>
  <c r="O182" i="2" a="1"/>
  <c r="O182" i="2" s="1"/>
  <c r="N182" i="2" a="1"/>
  <c r="N182" i="2" s="1"/>
  <c r="M182" i="2"/>
  <c r="L182" i="2"/>
  <c r="K182" i="2"/>
  <c r="J182" i="2"/>
  <c r="I182" i="2"/>
  <c r="H182" i="2"/>
  <c r="G182" i="2"/>
  <c r="F182" i="2"/>
  <c r="P181" i="2"/>
  <c r="M181" i="2"/>
  <c r="L181" i="2"/>
  <c r="K181" i="2"/>
  <c r="J181" i="2"/>
  <c r="O181" i="2" s="1" a="1"/>
  <c r="O181" i="2" s="1"/>
  <c r="I181" i="2"/>
  <c r="N181" i="2" s="1" a="1"/>
  <c r="N181" i="2" s="1"/>
  <c r="H181" i="2"/>
  <c r="G181" i="2"/>
  <c r="F181" i="2"/>
  <c r="P180" i="2"/>
  <c r="L180" i="2"/>
  <c r="M180" i="2" s="1"/>
  <c r="K180" i="2"/>
  <c r="J180" i="2"/>
  <c r="O180" i="2" s="1" a="1"/>
  <c r="O180" i="2" s="1"/>
  <c r="I180" i="2"/>
  <c r="N180" i="2" s="1" a="1"/>
  <c r="N180" i="2" s="1"/>
  <c r="H180" i="2"/>
  <c r="G180" i="2"/>
  <c r="F180" i="2"/>
  <c r="P179" i="2"/>
  <c r="O179" i="2" a="1"/>
  <c r="O179" i="2" s="1"/>
  <c r="N179" i="2"/>
  <c r="N179" i="2" a="1"/>
  <c r="M179" i="2"/>
  <c r="L179" i="2"/>
  <c r="K179" i="2"/>
  <c r="J179" i="2"/>
  <c r="I179" i="2"/>
  <c r="H179" i="2"/>
  <c r="G179" i="2"/>
  <c r="F179" i="2"/>
  <c r="P178" i="2"/>
  <c r="L178" i="2"/>
  <c r="M178" i="2" s="1"/>
  <c r="K178" i="2"/>
  <c r="J178" i="2"/>
  <c r="O178" i="2" s="1" a="1"/>
  <c r="O178" i="2" s="1"/>
  <c r="I178" i="2"/>
  <c r="N178" i="2" s="1" a="1"/>
  <c r="N178" i="2" s="1"/>
  <c r="H178" i="2"/>
  <c r="G178" i="2"/>
  <c r="F178" i="2"/>
  <c r="P177" i="2"/>
  <c r="O177" i="2"/>
  <c r="O177" i="2" a="1"/>
  <c r="M177" i="2"/>
  <c r="L177" i="2"/>
  <c r="K177" i="2"/>
  <c r="J177" i="2"/>
  <c r="I177" i="2"/>
  <c r="N177" i="2" s="1" a="1"/>
  <c r="N177" i="2" s="1"/>
  <c r="H177" i="2"/>
  <c r="G177" i="2"/>
  <c r="F177" i="2"/>
  <c r="P176" i="2"/>
  <c r="N176" i="2" a="1"/>
  <c r="N176" i="2" s="1"/>
  <c r="L176" i="2"/>
  <c r="M176" i="2" s="1"/>
  <c r="K176" i="2"/>
  <c r="J176" i="2"/>
  <c r="O176" i="2" s="1" a="1"/>
  <c r="O176" i="2" s="1"/>
  <c r="I176" i="2"/>
  <c r="H176" i="2"/>
  <c r="G176" i="2"/>
  <c r="F176" i="2"/>
  <c r="P175" i="2"/>
  <c r="O175" i="2"/>
  <c r="O175" i="2" a="1"/>
  <c r="L175" i="2"/>
  <c r="M175" i="2" s="1"/>
  <c r="K175" i="2"/>
  <c r="J175" i="2"/>
  <c r="I175" i="2"/>
  <c r="N175" i="2" s="1" a="1"/>
  <c r="N175" i="2" s="1"/>
  <c r="H175" i="2"/>
  <c r="G175" i="2"/>
  <c r="F175" i="2"/>
  <c r="P174" i="2"/>
  <c r="O174" i="2" a="1"/>
  <c r="O174" i="2" s="1"/>
  <c r="N174" i="2" a="1"/>
  <c r="N174" i="2" s="1"/>
  <c r="M174" i="2"/>
  <c r="L174" i="2"/>
  <c r="K174" i="2"/>
  <c r="J174" i="2"/>
  <c r="I174" i="2"/>
  <c r="H174" i="2"/>
  <c r="G174" i="2"/>
  <c r="F174" i="2"/>
  <c r="P173" i="2"/>
  <c r="M173" i="2"/>
  <c r="L173" i="2"/>
  <c r="K173" i="2"/>
  <c r="J173" i="2"/>
  <c r="O173" i="2" s="1" a="1"/>
  <c r="O173" i="2" s="1"/>
  <c r="I173" i="2"/>
  <c r="N173" i="2" s="1" a="1"/>
  <c r="N173" i="2" s="1"/>
  <c r="H173" i="2"/>
  <c r="G173" i="2"/>
  <c r="F173" i="2"/>
  <c r="P172" i="2"/>
  <c r="L172" i="2"/>
  <c r="M172" i="2" s="1"/>
  <c r="K172" i="2"/>
  <c r="J172" i="2"/>
  <c r="O172" i="2" s="1" a="1"/>
  <c r="O172" i="2" s="1"/>
  <c r="I172" i="2"/>
  <c r="N172" i="2" s="1" a="1"/>
  <c r="N172" i="2" s="1"/>
  <c r="H172" i="2"/>
  <c r="G172" i="2"/>
  <c r="F172" i="2"/>
  <c r="P171" i="2"/>
  <c r="O171" i="2" a="1"/>
  <c r="O171" i="2" s="1"/>
  <c r="N171" i="2"/>
  <c r="N171" i="2" a="1"/>
  <c r="M171" i="2"/>
  <c r="L171" i="2"/>
  <c r="K171" i="2"/>
  <c r="J171" i="2"/>
  <c r="I171" i="2"/>
  <c r="H171" i="2"/>
  <c r="G171" i="2"/>
  <c r="F171" i="2"/>
  <c r="P170" i="2"/>
  <c r="L170" i="2"/>
  <c r="M170" i="2" s="1"/>
  <c r="K170" i="2"/>
  <c r="J170" i="2"/>
  <c r="O170" i="2" s="1" a="1"/>
  <c r="O170" i="2" s="1"/>
  <c r="I170" i="2"/>
  <c r="N170" i="2" s="1" a="1"/>
  <c r="N170" i="2" s="1"/>
  <c r="H170" i="2"/>
  <c r="G170" i="2"/>
  <c r="F170" i="2"/>
  <c r="P169" i="2"/>
  <c r="O169" i="2"/>
  <c r="O169" i="2" a="1"/>
  <c r="M169" i="2"/>
  <c r="L169" i="2"/>
  <c r="K169" i="2"/>
  <c r="J169" i="2"/>
  <c r="I169" i="2"/>
  <c r="N169" i="2" s="1" a="1"/>
  <c r="N169" i="2" s="1"/>
  <c r="H169" i="2"/>
  <c r="G169" i="2"/>
  <c r="F169" i="2"/>
  <c r="P168" i="2"/>
  <c r="N168" i="2" a="1"/>
  <c r="N168" i="2" s="1"/>
  <c r="L168" i="2"/>
  <c r="M168" i="2" s="1"/>
  <c r="K168" i="2"/>
  <c r="J168" i="2"/>
  <c r="O168" i="2" s="1" a="1"/>
  <c r="O168" i="2" s="1"/>
  <c r="I168" i="2"/>
  <c r="H168" i="2"/>
  <c r="G168" i="2"/>
  <c r="F168" i="2"/>
  <c r="P167" i="2"/>
  <c r="O167" i="2"/>
  <c r="O167" i="2" a="1"/>
  <c r="L167" i="2"/>
  <c r="M167" i="2" s="1"/>
  <c r="K167" i="2"/>
  <c r="J167" i="2"/>
  <c r="I167" i="2"/>
  <c r="N167" i="2" s="1" a="1"/>
  <c r="N167" i="2" s="1"/>
  <c r="H167" i="2"/>
  <c r="G167" i="2"/>
  <c r="F167" i="2"/>
  <c r="P166" i="2"/>
  <c r="O166" i="2" a="1"/>
  <c r="O166" i="2" s="1"/>
  <c r="N166" i="2" a="1"/>
  <c r="N166" i="2" s="1"/>
  <c r="M166" i="2"/>
  <c r="L166" i="2"/>
  <c r="K166" i="2"/>
  <c r="J166" i="2"/>
  <c r="I166" i="2"/>
  <c r="H166" i="2"/>
  <c r="G166" i="2"/>
  <c r="F166" i="2"/>
  <c r="P165" i="2"/>
  <c r="M165" i="2"/>
  <c r="L165" i="2"/>
  <c r="K165" i="2"/>
  <c r="J165" i="2"/>
  <c r="O165" i="2" s="1" a="1"/>
  <c r="O165" i="2" s="1"/>
  <c r="I165" i="2"/>
  <c r="N165" i="2" s="1" a="1"/>
  <c r="N165" i="2" s="1"/>
  <c r="H165" i="2"/>
  <c r="G165" i="2"/>
  <c r="F165" i="2"/>
  <c r="P164" i="2"/>
  <c r="L164" i="2"/>
  <c r="M164" i="2" s="1"/>
  <c r="K164" i="2"/>
  <c r="J164" i="2"/>
  <c r="O164" i="2" s="1" a="1"/>
  <c r="O164" i="2" s="1"/>
  <c r="I164" i="2"/>
  <c r="N164" i="2" s="1" a="1"/>
  <c r="N164" i="2" s="1"/>
  <c r="H164" i="2"/>
  <c r="G164" i="2"/>
  <c r="F164" i="2"/>
  <c r="P163" i="2"/>
  <c r="O163" i="2" a="1"/>
  <c r="O163" i="2" s="1"/>
  <c r="N163" i="2"/>
  <c r="N163" i="2" a="1"/>
  <c r="M163" i="2"/>
  <c r="L163" i="2"/>
  <c r="K163" i="2"/>
  <c r="J163" i="2"/>
  <c r="I163" i="2"/>
  <c r="H163" i="2"/>
  <c r="G163" i="2"/>
  <c r="F163" i="2"/>
  <c r="P162" i="2"/>
  <c r="L162" i="2"/>
  <c r="M162" i="2" s="1"/>
  <c r="K162" i="2"/>
  <c r="J162" i="2"/>
  <c r="O162" i="2" s="1" a="1"/>
  <c r="O162" i="2" s="1"/>
  <c r="I162" i="2"/>
  <c r="N162" i="2" s="1" a="1"/>
  <c r="N162" i="2" s="1"/>
  <c r="H162" i="2"/>
  <c r="G162" i="2"/>
  <c r="F162" i="2"/>
  <c r="P161" i="2"/>
  <c r="O161" i="2"/>
  <c r="O161" i="2" a="1"/>
  <c r="M161" i="2"/>
  <c r="L161" i="2"/>
  <c r="K161" i="2"/>
  <c r="J161" i="2"/>
  <c r="I161" i="2"/>
  <c r="N161" i="2" s="1" a="1"/>
  <c r="N161" i="2" s="1"/>
  <c r="H161" i="2"/>
  <c r="G161" i="2"/>
  <c r="F161" i="2"/>
  <c r="P160" i="2"/>
  <c r="N160" i="2" a="1"/>
  <c r="N160" i="2" s="1"/>
  <c r="L160" i="2"/>
  <c r="M160" i="2" s="1"/>
  <c r="K160" i="2"/>
  <c r="J160" i="2"/>
  <c r="O160" i="2" s="1" a="1"/>
  <c r="O160" i="2" s="1"/>
  <c r="I160" i="2"/>
  <c r="H160" i="2"/>
  <c r="G160" i="2"/>
  <c r="F160" i="2"/>
  <c r="P159" i="2"/>
  <c r="O159" i="2"/>
  <c r="O159" i="2" a="1"/>
  <c r="L159" i="2"/>
  <c r="M159" i="2" s="1"/>
  <c r="K159" i="2"/>
  <c r="J159" i="2"/>
  <c r="I159" i="2"/>
  <c r="N159" i="2" s="1" a="1"/>
  <c r="N159" i="2" s="1"/>
  <c r="H159" i="2"/>
  <c r="G159" i="2"/>
  <c r="F159" i="2"/>
  <c r="P158" i="2"/>
  <c r="O158" i="2" a="1"/>
  <c r="O158" i="2" s="1"/>
  <c r="N158" i="2" a="1"/>
  <c r="N158" i="2" s="1"/>
  <c r="M158" i="2"/>
  <c r="L158" i="2"/>
  <c r="K158" i="2"/>
  <c r="J158" i="2"/>
  <c r="I158" i="2"/>
  <c r="H158" i="2"/>
  <c r="G158" i="2"/>
  <c r="F158" i="2"/>
  <c r="P157" i="2"/>
  <c r="M157" i="2"/>
  <c r="L157" i="2"/>
  <c r="K157" i="2"/>
  <c r="J157" i="2"/>
  <c r="O157" i="2" s="1" a="1"/>
  <c r="O157" i="2" s="1"/>
  <c r="I157" i="2"/>
  <c r="N157" i="2" s="1" a="1"/>
  <c r="N157" i="2" s="1"/>
  <c r="H157" i="2"/>
  <c r="G157" i="2"/>
  <c r="F157" i="2"/>
  <c r="P156" i="2"/>
  <c r="L156" i="2"/>
  <c r="M156" i="2" s="1"/>
  <c r="K156" i="2"/>
  <c r="J156" i="2"/>
  <c r="O156" i="2" s="1" a="1"/>
  <c r="O156" i="2" s="1"/>
  <c r="I156" i="2"/>
  <c r="N156" i="2" s="1" a="1"/>
  <c r="N156" i="2" s="1"/>
  <c r="H156" i="2"/>
  <c r="G156" i="2"/>
  <c r="F156" i="2"/>
  <c r="P155" i="2"/>
  <c r="O155" i="2" a="1"/>
  <c r="O155" i="2" s="1"/>
  <c r="N155" i="2"/>
  <c r="N155" i="2" a="1"/>
  <c r="M155" i="2"/>
  <c r="L155" i="2"/>
  <c r="K155" i="2"/>
  <c r="J155" i="2"/>
  <c r="I155" i="2"/>
  <c r="H155" i="2"/>
  <c r="G155" i="2"/>
  <c r="F155" i="2"/>
  <c r="P154" i="2"/>
  <c r="L154" i="2"/>
  <c r="M154" i="2" s="1"/>
  <c r="K154" i="2"/>
  <c r="J154" i="2"/>
  <c r="O154" i="2" s="1" a="1"/>
  <c r="O154" i="2" s="1"/>
  <c r="I154" i="2"/>
  <c r="N154" i="2" s="1" a="1"/>
  <c r="N154" i="2" s="1"/>
  <c r="H154" i="2"/>
  <c r="G154" i="2"/>
  <c r="F154" i="2"/>
  <c r="P153" i="2"/>
  <c r="O153" i="2"/>
  <c r="O153" i="2" a="1"/>
  <c r="M153" i="2"/>
  <c r="L153" i="2"/>
  <c r="K153" i="2"/>
  <c r="J153" i="2"/>
  <c r="I153" i="2"/>
  <c r="N153" i="2" s="1" a="1"/>
  <c r="N153" i="2" s="1"/>
  <c r="H153" i="2"/>
  <c r="G153" i="2"/>
  <c r="F153" i="2"/>
  <c r="P152" i="2"/>
  <c r="N152" i="2" a="1"/>
  <c r="N152" i="2" s="1"/>
  <c r="L152" i="2"/>
  <c r="M152" i="2" s="1"/>
  <c r="K152" i="2"/>
  <c r="J152" i="2"/>
  <c r="O152" i="2" s="1" a="1"/>
  <c r="O152" i="2" s="1"/>
  <c r="I152" i="2"/>
  <c r="H152" i="2"/>
  <c r="G152" i="2"/>
  <c r="F152" i="2"/>
  <c r="P151" i="2"/>
  <c r="O151" i="2"/>
  <c r="O151" i="2" a="1"/>
  <c r="L151" i="2"/>
  <c r="M151" i="2" s="1"/>
  <c r="K151" i="2"/>
  <c r="J151" i="2"/>
  <c r="I151" i="2"/>
  <c r="N151" i="2" s="1" a="1"/>
  <c r="N151" i="2" s="1"/>
  <c r="H151" i="2"/>
  <c r="G151" i="2"/>
  <c r="F151" i="2"/>
  <c r="P150" i="2"/>
  <c r="O150" i="2" a="1"/>
  <c r="O150" i="2" s="1"/>
  <c r="N150" i="2" a="1"/>
  <c r="N150" i="2" s="1"/>
  <c r="M150" i="2"/>
  <c r="L150" i="2"/>
  <c r="K150" i="2"/>
  <c r="J150" i="2"/>
  <c r="I150" i="2"/>
  <c r="H150" i="2"/>
  <c r="G150" i="2"/>
  <c r="F150" i="2"/>
  <c r="P149" i="2"/>
  <c r="M149" i="2"/>
  <c r="L149" i="2"/>
  <c r="K149" i="2"/>
  <c r="J149" i="2"/>
  <c r="O149" i="2" s="1" a="1"/>
  <c r="O149" i="2" s="1"/>
  <c r="I149" i="2"/>
  <c r="N149" i="2" s="1" a="1"/>
  <c r="N149" i="2" s="1"/>
  <c r="H149" i="2"/>
  <c r="G149" i="2"/>
  <c r="F149" i="2"/>
  <c r="P148" i="2"/>
  <c r="L148" i="2"/>
  <c r="M148" i="2" s="1"/>
  <c r="K148" i="2"/>
  <c r="J148" i="2"/>
  <c r="O148" i="2" s="1" a="1"/>
  <c r="O148" i="2" s="1"/>
  <c r="I148" i="2"/>
  <c r="N148" i="2" s="1" a="1"/>
  <c r="N148" i="2" s="1"/>
  <c r="H148" i="2"/>
  <c r="G148" i="2"/>
  <c r="F148" i="2"/>
  <c r="P147" i="2"/>
  <c r="O147" i="2" a="1"/>
  <c r="O147" i="2" s="1"/>
  <c r="N147" i="2"/>
  <c r="N147" i="2" a="1"/>
  <c r="M147" i="2"/>
  <c r="L147" i="2"/>
  <c r="K147" i="2"/>
  <c r="J147" i="2"/>
  <c r="I147" i="2"/>
  <c r="H147" i="2"/>
  <c r="G147" i="2"/>
  <c r="F147" i="2"/>
  <c r="P146" i="2"/>
  <c r="L146" i="2"/>
  <c r="M146" i="2" s="1"/>
  <c r="K146" i="2"/>
  <c r="J146" i="2"/>
  <c r="O146" i="2" s="1" a="1"/>
  <c r="O146" i="2" s="1"/>
  <c r="I146" i="2"/>
  <c r="N146" i="2" s="1" a="1"/>
  <c r="N146" i="2" s="1"/>
  <c r="H146" i="2"/>
  <c r="G146" i="2"/>
  <c r="F146" i="2"/>
  <c r="P145" i="2"/>
  <c r="O145" i="2"/>
  <c r="O145" i="2" a="1"/>
  <c r="M145" i="2"/>
  <c r="L145" i="2"/>
  <c r="K145" i="2"/>
  <c r="J145" i="2"/>
  <c r="I145" i="2"/>
  <c r="N145" i="2" s="1" a="1"/>
  <c r="N145" i="2" s="1"/>
  <c r="H145" i="2"/>
  <c r="G145" i="2"/>
  <c r="F145" i="2"/>
  <c r="P144" i="2"/>
  <c r="N144" i="2" a="1"/>
  <c r="N144" i="2" s="1"/>
  <c r="L144" i="2"/>
  <c r="M144" i="2" s="1"/>
  <c r="K144" i="2"/>
  <c r="J144" i="2"/>
  <c r="O144" i="2" s="1" a="1"/>
  <c r="O144" i="2" s="1"/>
  <c r="I144" i="2"/>
  <c r="H144" i="2"/>
  <c r="G144" i="2"/>
  <c r="F144" i="2"/>
  <c r="P143" i="2"/>
  <c r="O143" i="2"/>
  <c r="O143" i="2" a="1"/>
  <c r="L143" i="2"/>
  <c r="M143" i="2" s="1"/>
  <c r="K143" i="2"/>
  <c r="J143" i="2"/>
  <c r="I143" i="2"/>
  <c r="N143" i="2" s="1" a="1"/>
  <c r="N143" i="2" s="1"/>
  <c r="H143" i="2"/>
  <c r="G143" i="2"/>
  <c r="F143" i="2"/>
  <c r="P142" i="2"/>
  <c r="O142" i="2" a="1"/>
  <c r="O142" i="2" s="1"/>
  <c r="N142" i="2" a="1"/>
  <c r="N142" i="2" s="1"/>
  <c r="M142" i="2"/>
  <c r="L142" i="2"/>
  <c r="K142" i="2"/>
  <c r="J142" i="2"/>
  <c r="I142" i="2"/>
  <c r="H142" i="2"/>
  <c r="G142" i="2"/>
  <c r="F142" i="2"/>
  <c r="P141" i="2"/>
  <c r="M141" i="2"/>
  <c r="L141" i="2"/>
  <c r="K141" i="2"/>
  <c r="J141" i="2"/>
  <c r="O141" i="2" s="1" a="1"/>
  <c r="O141" i="2" s="1"/>
  <c r="I141" i="2"/>
  <c r="N141" i="2" s="1" a="1"/>
  <c r="N141" i="2" s="1"/>
  <c r="H141" i="2"/>
  <c r="G141" i="2"/>
  <c r="F141" i="2"/>
  <c r="P140" i="2"/>
  <c r="L140" i="2"/>
  <c r="M140" i="2" s="1"/>
  <c r="K140" i="2"/>
  <c r="J140" i="2"/>
  <c r="O140" i="2" s="1" a="1"/>
  <c r="O140" i="2" s="1"/>
  <c r="I140" i="2"/>
  <c r="N140" i="2" s="1" a="1"/>
  <c r="N140" i="2" s="1"/>
  <c r="H140" i="2"/>
  <c r="G140" i="2"/>
  <c r="F140" i="2"/>
  <c r="P139" i="2"/>
  <c r="O139" i="2" a="1"/>
  <c r="O139" i="2" s="1"/>
  <c r="N139" i="2"/>
  <c r="N139" i="2" a="1"/>
  <c r="M139" i="2"/>
  <c r="L139" i="2"/>
  <c r="K139" i="2"/>
  <c r="J139" i="2"/>
  <c r="I139" i="2"/>
  <c r="H139" i="2"/>
  <c r="G139" i="2"/>
  <c r="F139" i="2"/>
  <c r="P138" i="2"/>
  <c r="L138" i="2"/>
  <c r="M138" i="2" s="1"/>
  <c r="K138" i="2"/>
  <c r="J138" i="2"/>
  <c r="O138" i="2" s="1" a="1"/>
  <c r="O138" i="2" s="1"/>
  <c r="I138" i="2"/>
  <c r="N138" i="2" s="1" a="1"/>
  <c r="N138" i="2" s="1"/>
  <c r="H138" i="2"/>
  <c r="G138" i="2"/>
  <c r="F138" i="2"/>
  <c r="P137" i="2"/>
  <c r="O137" i="2"/>
  <c r="O137" i="2" a="1"/>
  <c r="M137" i="2"/>
  <c r="L137" i="2"/>
  <c r="K137" i="2"/>
  <c r="J137" i="2"/>
  <c r="I137" i="2"/>
  <c r="N137" i="2" s="1" a="1"/>
  <c r="N137" i="2" s="1"/>
  <c r="H137" i="2"/>
  <c r="G137" i="2"/>
  <c r="F137" i="2"/>
  <c r="P136" i="2"/>
  <c r="N136" i="2" a="1"/>
  <c r="N136" i="2" s="1"/>
  <c r="L136" i="2"/>
  <c r="M136" i="2" s="1"/>
  <c r="K136" i="2"/>
  <c r="J136" i="2"/>
  <c r="O136" i="2" s="1" a="1"/>
  <c r="O136" i="2" s="1"/>
  <c r="I136" i="2"/>
  <c r="H136" i="2"/>
  <c r="G136" i="2"/>
  <c r="F136" i="2"/>
  <c r="P135" i="2"/>
  <c r="O135" i="2"/>
  <c r="O135" i="2" a="1"/>
  <c r="L135" i="2"/>
  <c r="M135" i="2" s="1"/>
  <c r="K135" i="2"/>
  <c r="J135" i="2"/>
  <c r="I135" i="2"/>
  <c r="N135" i="2" s="1" a="1"/>
  <c r="N135" i="2" s="1"/>
  <c r="H135" i="2"/>
  <c r="G135" i="2"/>
  <c r="F135" i="2"/>
  <c r="P134" i="2"/>
  <c r="O134" i="2" a="1"/>
  <c r="O134" i="2" s="1"/>
  <c r="N134" i="2" a="1"/>
  <c r="N134" i="2" s="1"/>
  <c r="M134" i="2"/>
  <c r="L134" i="2"/>
  <c r="K134" i="2"/>
  <c r="J134" i="2"/>
  <c r="I134" i="2"/>
  <c r="H134" i="2"/>
  <c r="G134" i="2"/>
  <c r="F134" i="2"/>
  <c r="P133" i="2"/>
  <c r="M133" i="2"/>
  <c r="L133" i="2"/>
  <c r="K133" i="2"/>
  <c r="J133" i="2"/>
  <c r="O133" i="2" s="1" a="1"/>
  <c r="O133" i="2" s="1"/>
  <c r="I133" i="2"/>
  <c r="N133" i="2" s="1" a="1"/>
  <c r="N133" i="2" s="1"/>
  <c r="H133" i="2"/>
  <c r="G133" i="2"/>
  <c r="F133" i="2"/>
  <c r="P132" i="2"/>
  <c r="L132" i="2"/>
  <c r="M132" i="2" s="1"/>
  <c r="K132" i="2"/>
  <c r="J132" i="2"/>
  <c r="O132" i="2" s="1" a="1"/>
  <c r="O132" i="2" s="1"/>
  <c r="I132" i="2"/>
  <c r="N132" i="2" s="1" a="1"/>
  <c r="N132" i="2" s="1"/>
  <c r="H132" i="2"/>
  <c r="G132" i="2"/>
  <c r="F132" i="2"/>
  <c r="P131" i="2"/>
  <c r="N131" i="2"/>
  <c r="N131" i="2" a="1"/>
  <c r="M131" i="2"/>
  <c r="L131" i="2"/>
  <c r="K131" i="2"/>
  <c r="J131" i="2"/>
  <c r="O131" i="2" s="1" a="1"/>
  <c r="O131" i="2" s="1"/>
  <c r="I131" i="2"/>
  <c r="H131" i="2"/>
  <c r="G131" i="2"/>
  <c r="F131" i="2"/>
  <c r="P130" i="2"/>
  <c r="L130" i="2"/>
  <c r="M130" i="2" s="1"/>
  <c r="K130" i="2"/>
  <c r="J130" i="2"/>
  <c r="O130" i="2" s="1" a="1"/>
  <c r="O130" i="2" s="1"/>
  <c r="I130" i="2"/>
  <c r="N130" i="2" s="1" a="1"/>
  <c r="N130" i="2" s="1"/>
  <c r="H130" i="2"/>
  <c r="G130" i="2"/>
  <c r="F130" i="2"/>
  <c r="P129" i="2"/>
  <c r="O129" i="2"/>
  <c r="O129" i="2" a="1"/>
  <c r="L129" i="2"/>
  <c r="M129" i="2" s="1"/>
  <c r="K129" i="2"/>
  <c r="J129" i="2"/>
  <c r="I129" i="2"/>
  <c r="N129" i="2" s="1" a="1"/>
  <c r="N129" i="2" s="1"/>
  <c r="H129" i="2"/>
  <c r="G129" i="2"/>
  <c r="F129" i="2"/>
  <c r="P128" i="2"/>
  <c r="N128" i="2" a="1"/>
  <c r="N128" i="2" s="1"/>
  <c r="L128" i="2"/>
  <c r="M128" i="2" s="1"/>
  <c r="K128" i="2"/>
  <c r="J128" i="2"/>
  <c r="O128" i="2" s="1" a="1"/>
  <c r="O128" i="2" s="1"/>
  <c r="I128" i="2"/>
  <c r="H128" i="2"/>
  <c r="G128" i="2"/>
  <c r="F128" i="2"/>
  <c r="P127" i="2"/>
  <c r="O127" i="2"/>
  <c r="O127" i="2" a="1"/>
  <c r="L127" i="2"/>
  <c r="M127" i="2" s="1"/>
  <c r="K127" i="2"/>
  <c r="J127" i="2"/>
  <c r="I127" i="2"/>
  <c r="N127" i="2" s="1" a="1"/>
  <c r="N127" i="2" s="1"/>
  <c r="H127" i="2"/>
  <c r="G127" i="2"/>
  <c r="F127" i="2"/>
  <c r="P126" i="2"/>
  <c r="O126" i="2" a="1"/>
  <c r="O126" i="2" s="1"/>
  <c r="N126" i="2" a="1"/>
  <c r="N126" i="2" s="1"/>
  <c r="M126" i="2"/>
  <c r="L126" i="2"/>
  <c r="K126" i="2"/>
  <c r="J126" i="2"/>
  <c r="I126" i="2"/>
  <c r="H126" i="2"/>
  <c r="G126" i="2"/>
  <c r="F126" i="2"/>
  <c r="P125" i="2"/>
  <c r="M125" i="2"/>
  <c r="L125" i="2"/>
  <c r="K125" i="2"/>
  <c r="J125" i="2"/>
  <c r="O125" i="2" s="1" a="1"/>
  <c r="O125" i="2" s="1"/>
  <c r="I125" i="2"/>
  <c r="N125" i="2" s="1" a="1"/>
  <c r="N125" i="2" s="1"/>
  <c r="H125" i="2"/>
  <c r="G125" i="2"/>
  <c r="F125" i="2"/>
  <c r="P124" i="2"/>
  <c r="L124" i="2"/>
  <c r="M124" i="2" s="1"/>
  <c r="K124" i="2"/>
  <c r="J124" i="2"/>
  <c r="O124" i="2" s="1" a="1"/>
  <c r="O124" i="2" s="1"/>
  <c r="I124" i="2"/>
  <c r="N124" i="2" s="1" a="1"/>
  <c r="N124" i="2" s="1"/>
  <c r="H124" i="2"/>
  <c r="G124" i="2"/>
  <c r="F124" i="2"/>
  <c r="P123" i="2"/>
  <c r="N123" i="2"/>
  <c r="N123" i="2" a="1"/>
  <c r="M123" i="2"/>
  <c r="L123" i="2"/>
  <c r="K123" i="2"/>
  <c r="J123" i="2"/>
  <c r="O123" i="2" s="1" a="1"/>
  <c r="O123" i="2" s="1"/>
  <c r="I123" i="2"/>
  <c r="H123" i="2"/>
  <c r="G123" i="2"/>
  <c r="F123" i="2"/>
  <c r="P122" i="2"/>
  <c r="L122" i="2"/>
  <c r="M122" i="2" s="1"/>
  <c r="K122" i="2"/>
  <c r="J122" i="2"/>
  <c r="O122" i="2" s="1" a="1"/>
  <c r="O122" i="2" s="1"/>
  <c r="I122" i="2"/>
  <c r="N122" i="2" s="1" a="1"/>
  <c r="N122" i="2" s="1"/>
  <c r="H122" i="2"/>
  <c r="G122" i="2"/>
  <c r="F122" i="2"/>
  <c r="P121" i="2"/>
  <c r="O121" i="2"/>
  <c r="O121" i="2" a="1"/>
  <c r="L121" i="2"/>
  <c r="M121" i="2" s="1"/>
  <c r="K121" i="2"/>
  <c r="J121" i="2"/>
  <c r="I121" i="2"/>
  <c r="N121" i="2" s="1" a="1"/>
  <c r="N121" i="2" s="1"/>
  <c r="H121" i="2"/>
  <c r="G121" i="2"/>
  <c r="F121" i="2"/>
  <c r="P120" i="2"/>
  <c r="N120" i="2" a="1"/>
  <c r="N120" i="2" s="1"/>
  <c r="L120" i="2"/>
  <c r="M120" i="2" s="1"/>
  <c r="K120" i="2"/>
  <c r="J120" i="2"/>
  <c r="O120" i="2" s="1" a="1"/>
  <c r="O120" i="2" s="1"/>
  <c r="I120" i="2"/>
  <c r="H120" i="2"/>
  <c r="G120" i="2"/>
  <c r="F120" i="2"/>
  <c r="P119" i="2"/>
  <c r="O119" i="2"/>
  <c r="O119" i="2" a="1"/>
  <c r="L119" i="2"/>
  <c r="M119" i="2" s="1"/>
  <c r="K119" i="2"/>
  <c r="J119" i="2"/>
  <c r="I119" i="2"/>
  <c r="N119" i="2" s="1" a="1"/>
  <c r="N119" i="2" s="1"/>
  <c r="H119" i="2"/>
  <c r="G119" i="2"/>
  <c r="F119" i="2"/>
  <c r="P118" i="2"/>
  <c r="O118" i="2" a="1"/>
  <c r="O118" i="2" s="1"/>
  <c r="N118" i="2" a="1"/>
  <c r="N118" i="2" s="1"/>
  <c r="M118" i="2"/>
  <c r="L118" i="2"/>
  <c r="K118" i="2"/>
  <c r="J118" i="2"/>
  <c r="I118" i="2"/>
  <c r="H118" i="2"/>
  <c r="G118" i="2"/>
  <c r="F118" i="2"/>
  <c r="P117" i="2"/>
  <c r="M117" i="2"/>
  <c r="L117" i="2"/>
  <c r="K117" i="2"/>
  <c r="J117" i="2"/>
  <c r="O117" i="2" s="1" a="1"/>
  <c r="O117" i="2" s="1"/>
  <c r="I117" i="2"/>
  <c r="N117" i="2" s="1" a="1"/>
  <c r="N117" i="2" s="1"/>
  <c r="H117" i="2"/>
  <c r="G117" i="2"/>
  <c r="F117" i="2"/>
  <c r="P116" i="2"/>
  <c r="L116" i="2"/>
  <c r="M116" i="2" s="1"/>
  <c r="K116" i="2"/>
  <c r="J116" i="2"/>
  <c r="O116" i="2" s="1" a="1"/>
  <c r="O116" i="2" s="1"/>
  <c r="I116" i="2"/>
  <c r="N116" i="2" s="1" a="1"/>
  <c r="N116" i="2" s="1"/>
  <c r="H116" i="2"/>
  <c r="G116" i="2"/>
  <c r="F116" i="2"/>
  <c r="P115" i="2"/>
  <c r="N115" i="2"/>
  <c r="N115" i="2" a="1"/>
  <c r="M115" i="2"/>
  <c r="L115" i="2"/>
  <c r="K115" i="2"/>
  <c r="J115" i="2"/>
  <c r="O115" i="2" s="1" a="1"/>
  <c r="O115" i="2" s="1"/>
  <c r="I115" i="2"/>
  <c r="H115" i="2"/>
  <c r="G115" i="2"/>
  <c r="F115" i="2"/>
  <c r="P114" i="2"/>
  <c r="L114" i="2"/>
  <c r="M114" i="2" s="1"/>
  <c r="K114" i="2"/>
  <c r="J114" i="2"/>
  <c r="O114" i="2" s="1" a="1"/>
  <c r="O114" i="2" s="1"/>
  <c r="I114" i="2"/>
  <c r="N114" i="2" s="1" a="1"/>
  <c r="N114" i="2" s="1"/>
  <c r="H114" i="2"/>
  <c r="G114" i="2"/>
  <c r="F114" i="2"/>
  <c r="P113" i="2"/>
  <c r="O113" i="2"/>
  <c r="O113" i="2" a="1"/>
  <c r="L113" i="2"/>
  <c r="M113" i="2" s="1"/>
  <c r="K113" i="2"/>
  <c r="J113" i="2"/>
  <c r="I113" i="2"/>
  <c r="N113" i="2" s="1" a="1"/>
  <c r="N113" i="2" s="1"/>
  <c r="H113" i="2"/>
  <c r="G113" i="2"/>
  <c r="F113" i="2"/>
  <c r="P112" i="2"/>
  <c r="N112" i="2" a="1"/>
  <c r="N112" i="2" s="1"/>
  <c r="L112" i="2"/>
  <c r="M112" i="2" s="1"/>
  <c r="K112" i="2"/>
  <c r="J112" i="2"/>
  <c r="O112" i="2" s="1" a="1"/>
  <c r="O112" i="2" s="1"/>
  <c r="I112" i="2"/>
  <c r="H112" i="2"/>
  <c r="G112" i="2"/>
  <c r="F112" i="2"/>
  <c r="P111" i="2"/>
  <c r="O111" i="2"/>
  <c r="O111" i="2" a="1"/>
  <c r="L111" i="2"/>
  <c r="M111" i="2" s="1"/>
  <c r="K111" i="2"/>
  <c r="J111" i="2"/>
  <c r="I111" i="2"/>
  <c r="N111" i="2" s="1" a="1"/>
  <c r="N111" i="2" s="1"/>
  <c r="H111" i="2"/>
  <c r="G111" i="2"/>
  <c r="F111" i="2"/>
  <c r="P110" i="2"/>
  <c r="O110" i="2" a="1"/>
  <c r="O110" i="2" s="1"/>
  <c r="N110" i="2" a="1"/>
  <c r="N110" i="2" s="1"/>
  <c r="M110" i="2"/>
  <c r="L110" i="2"/>
  <c r="K110" i="2"/>
  <c r="J110" i="2"/>
  <c r="I110" i="2"/>
  <c r="H110" i="2"/>
  <c r="G110" i="2"/>
  <c r="F110" i="2"/>
  <c r="P109" i="2"/>
  <c r="M109" i="2"/>
  <c r="L109" i="2"/>
  <c r="K109" i="2"/>
  <c r="J109" i="2"/>
  <c r="O109" i="2" s="1" a="1"/>
  <c r="O109" i="2" s="1"/>
  <c r="I109" i="2"/>
  <c r="N109" i="2" s="1" a="1"/>
  <c r="N109" i="2" s="1"/>
  <c r="H109" i="2"/>
  <c r="G109" i="2"/>
  <c r="F109" i="2"/>
  <c r="P108" i="2"/>
  <c r="L108" i="2"/>
  <c r="M108" i="2" s="1"/>
  <c r="K108" i="2"/>
  <c r="J108" i="2"/>
  <c r="O108" i="2" s="1" a="1"/>
  <c r="O108" i="2" s="1"/>
  <c r="I108" i="2"/>
  <c r="N108" i="2" s="1" a="1"/>
  <c r="N108" i="2" s="1"/>
  <c r="H108" i="2"/>
  <c r="G108" i="2"/>
  <c r="F108" i="2"/>
  <c r="P107" i="2"/>
  <c r="N107" i="2"/>
  <c r="N107" i="2" a="1"/>
  <c r="M107" i="2"/>
  <c r="L107" i="2"/>
  <c r="K107" i="2"/>
  <c r="J107" i="2"/>
  <c r="O107" i="2" s="1" a="1"/>
  <c r="O107" i="2" s="1"/>
  <c r="I107" i="2"/>
  <c r="H107" i="2"/>
  <c r="G107" i="2"/>
  <c r="F107" i="2"/>
  <c r="P106" i="2"/>
  <c r="L106" i="2"/>
  <c r="M106" i="2" s="1"/>
  <c r="K106" i="2"/>
  <c r="J106" i="2"/>
  <c r="O106" i="2" s="1" a="1"/>
  <c r="O106" i="2" s="1"/>
  <c r="I106" i="2"/>
  <c r="N106" i="2" s="1" a="1"/>
  <c r="N106" i="2" s="1"/>
  <c r="H106" i="2"/>
  <c r="G106" i="2"/>
  <c r="F106" i="2"/>
  <c r="P105" i="2"/>
  <c r="O105" i="2"/>
  <c r="O105" i="2" a="1"/>
  <c r="L105" i="2"/>
  <c r="M105" i="2" s="1"/>
  <c r="K105" i="2"/>
  <c r="J105" i="2"/>
  <c r="I105" i="2"/>
  <c r="N105" i="2" s="1" a="1"/>
  <c r="N105" i="2" s="1"/>
  <c r="H105" i="2"/>
  <c r="G105" i="2"/>
  <c r="F105" i="2"/>
  <c r="P104" i="2"/>
  <c r="N104" i="2" a="1"/>
  <c r="N104" i="2" s="1"/>
  <c r="L104" i="2"/>
  <c r="M104" i="2" s="1"/>
  <c r="K104" i="2"/>
  <c r="J104" i="2"/>
  <c r="O104" i="2" s="1" a="1"/>
  <c r="O104" i="2" s="1"/>
  <c r="I104" i="2"/>
  <c r="H104" i="2"/>
  <c r="G104" i="2"/>
  <c r="F104" i="2"/>
  <c r="P103" i="2"/>
  <c r="O103" i="2"/>
  <c r="O103" i="2" a="1"/>
  <c r="L103" i="2"/>
  <c r="M103" i="2" s="1"/>
  <c r="K103" i="2"/>
  <c r="J103" i="2"/>
  <c r="I103" i="2"/>
  <c r="N103" i="2" s="1" a="1"/>
  <c r="N103" i="2" s="1"/>
  <c r="H103" i="2"/>
  <c r="G103" i="2"/>
  <c r="F103" i="2"/>
  <c r="P102" i="2"/>
  <c r="O102" i="2" a="1"/>
  <c r="O102" i="2" s="1"/>
  <c r="N102" i="2" a="1"/>
  <c r="N102" i="2" s="1"/>
  <c r="M102" i="2"/>
  <c r="L102" i="2"/>
  <c r="K102" i="2"/>
  <c r="J102" i="2"/>
  <c r="I102" i="2"/>
  <c r="H102" i="2"/>
  <c r="G102" i="2"/>
  <c r="F102" i="2"/>
  <c r="P101" i="2"/>
  <c r="M101" i="2"/>
  <c r="L101" i="2"/>
  <c r="K101" i="2"/>
  <c r="J101" i="2"/>
  <c r="O101" i="2" s="1" a="1"/>
  <c r="O101" i="2" s="1"/>
  <c r="I101" i="2"/>
  <c r="N101" i="2" s="1" a="1"/>
  <c r="N101" i="2" s="1"/>
  <c r="H101" i="2"/>
  <c r="G101" i="2"/>
  <c r="F101" i="2"/>
  <c r="P100" i="2"/>
  <c r="L100" i="2"/>
  <c r="M100" i="2" s="1"/>
  <c r="K100" i="2"/>
  <c r="J100" i="2"/>
  <c r="O100" i="2" s="1" a="1"/>
  <c r="O100" i="2" s="1"/>
  <c r="I100" i="2"/>
  <c r="N100" i="2" s="1" a="1"/>
  <c r="N100" i="2" s="1"/>
  <c r="H100" i="2"/>
  <c r="G100" i="2"/>
  <c r="F100" i="2"/>
  <c r="P99" i="2"/>
  <c r="N99" i="2"/>
  <c r="N99" i="2" a="1"/>
  <c r="M99" i="2"/>
  <c r="L99" i="2"/>
  <c r="K99" i="2"/>
  <c r="J99" i="2"/>
  <c r="O99" i="2" s="1" a="1"/>
  <c r="O99" i="2" s="1"/>
  <c r="I99" i="2"/>
  <c r="H99" i="2"/>
  <c r="G99" i="2"/>
  <c r="F99" i="2"/>
  <c r="P98" i="2"/>
  <c r="L98" i="2"/>
  <c r="M98" i="2" s="1"/>
  <c r="K98" i="2"/>
  <c r="J98" i="2"/>
  <c r="O98" i="2" s="1" a="1"/>
  <c r="O98" i="2" s="1"/>
  <c r="I98" i="2"/>
  <c r="N98" i="2" s="1" a="1"/>
  <c r="N98" i="2" s="1"/>
  <c r="H98" i="2"/>
  <c r="G98" i="2"/>
  <c r="F98" i="2"/>
  <c r="P97" i="2"/>
  <c r="O97" i="2"/>
  <c r="O97" i="2" a="1"/>
  <c r="L97" i="2"/>
  <c r="M97" i="2" s="1"/>
  <c r="K97" i="2"/>
  <c r="J97" i="2"/>
  <c r="I97" i="2"/>
  <c r="N97" i="2" s="1" a="1"/>
  <c r="N97" i="2" s="1"/>
  <c r="H97" i="2"/>
  <c r="G97" i="2"/>
  <c r="F97" i="2"/>
  <c r="P96" i="2"/>
  <c r="N96" i="2" a="1"/>
  <c r="N96" i="2" s="1"/>
  <c r="L96" i="2"/>
  <c r="M96" i="2" s="1"/>
  <c r="K96" i="2"/>
  <c r="J96" i="2"/>
  <c r="O96" i="2" s="1" a="1"/>
  <c r="O96" i="2" s="1"/>
  <c r="I96" i="2"/>
  <c r="H96" i="2"/>
  <c r="G96" i="2"/>
  <c r="F96" i="2"/>
  <c r="P95" i="2"/>
  <c r="O95" i="2"/>
  <c r="O95" i="2" a="1"/>
  <c r="L95" i="2"/>
  <c r="M95" i="2" s="1"/>
  <c r="K95" i="2"/>
  <c r="J95" i="2"/>
  <c r="I95" i="2"/>
  <c r="N95" i="2" s="1" a="1"/>
  <c r="N95" i="2" s="1"/>
  <c r="H95" i="2"/>
  <c r="G95" i="2"/>
  <c r="F95" i="2"/>
  <c r="P94" i="2"/>
  <c r="O94" i="2" a="1"/>
  <c r="O94" i="2" s="1"/>
  <c r="N94" i="2" a="1"/>
  <c r="N94" i="2" s="1"/>
  <c r="M94" i="2"/>
  <c r="L94" i="2"/>
  <c r="K94" i="2"/>
  <c r="J94" i="2"/>
  <c r="I94" i="2"/>
  <c r="H94" i="2"/>
  <c r="G94" i="2"/>
  <c r="F94" i="2"/>
  <c r="P93" i="2"/>
  <c r="M93" i="2"/>
  <c r="L93" i="2"/>
  <c r="K93" i="2"/>
  <c r="J93" i="2"/>
  <c r="O93" i="2" s="1" a="1"/>
  <c r="O93" i="2" s="1"/>
  <c r="I93" i="2"/>
  <c r="N93" i="2" s="1" a="1"/>
  <c r="N93" i="2" s="1"/>
  <c r="H93" i="2"/>
  <c r="G93" i="2"/>
  <c r="F93" i="2"/>
  <c r="P92" i="2"/>
  <c r="L92" i="2"/>
  <c r="M92" i="2" s="1"/>
  <c r="K92" i="2"/>
  <c r="J92" i="2"/>
  <c r="O92" i="2" s="1" a="1"/>
  <c r="O92" i="2" s="1"/>
  <c r="I92" i="2"/>
  <c r="N92" i="2" s="1" a="1"/>
  <c r="N92" i="2" s="1"/>
  <c r="H92" i="2"/>
  <c r="G92" i="2"/>
  <c r="F92" i="2"/>
  <c r="P91" i="2"/>
  <c r="N91" i="2"/>
  <c r="N91" i="2" a="1"/>
  <c r="M91" i="2"/>
  <c r="L91" i="2"/>
  <c r="K91" i="2"/>
  <c r="J91" i="2"/>
  <c r="O91" i="2" s="1" a="1"/>
  <c r="O91" i="2" s="1"/>
  <c r="I91" i="2"/>
  <c r="H91" i="2"/>
  <c r="G91" i="2"/>
  <c r="F91" i="2"/>
  <c r="P90" i="2"/>
  <c r="L90" i="2"/>
  <c r="M90" i="2" s="1"/>
  <c r="K90" i="2"/>
  <c r="J90" i="2"/>
  <c r="O90" i="2" s="1" a="1"/>
  <c r="O90" i="2" s="1"/>
  <c r="I90" i="2"/>
  <c r="N90" i="2" s="1" a="1"/>
  <c r="N90" i="2" s="1"/>
  <c r="H90" i="2"/>
  <c r="G90" i="2"/>
  <c r="F90" i="2"/>
  <c r="P89" i="2"/>
  <c r="O89" i="2"/>
  <c r="O89" i="2" a="1"/>
  <c r="L89" i="2"/>
  <c r="M89" i="2" s="1"/>
  <c r="K89" i="2"/>
  <c r="J89" i="2"/>
  <c r="I89" i="2"/>
  <c r="N89" i="2" s="1" a="1"/>
  <c r="N89" i="2" s="1"/>
  <c r="H89" i="2"/>
  <c r="G89" i="2"/>
  <c r="F89" i="2"/>
  <c r="P88" i="2"/>
  <c r="N88" i="2" a="1"/>
  <c r="N88" i="2" s="1"/>
  <c r="L88" i="2"/>
  <c r="M88" i="2" s="1"/>
  <c r="K88" i="2"/>
  <c r="J88" i="2"/>
  <c r="O88" i="2" s="1" a="1"/>
  <c r="O88" i="2" s="1"/>
  <c r="I88" i="2"/>
  <c r="H88" i="2"/>
  <c r="G88" i="2"/>
  <c r="F88" i="2"/>
  <c r="P87" i="2"/>
  <c r="O87" i="2"/>
  <c r="O87" i="2" a="1"/>
  <c r="L87" i="2"/>
  <c r="M87" i="2" s="1"/>
  <c r="K87" i="2"/>
  <c r="J87" i="2"/>
  <c r="I87" i="2"/>
  <c r="N87" i="2" s="1" a="1"/>
  <c r="N87" i="2" s="1"/>
  <c r="H87" i="2"/>
  <c r="G87" i="2"/>
  <c r="F87" i="2"/>
  <c r="P86" i="2"/>
  <c r="O86" i="2" a="1"/>
  <c r="O86" i="2" s="1"/>
  <c r="N86" i="2" a="1"/>
  <c r="N86" i="2" s="1"/>
  <c r="M86" i="2"/>
  <c r="L86" i="2"/>
  <c r="K86" i="2"/>
  <c r="J86" i="2"/>
  <c r="I86" i="2"/>
  <c r="H86" i="2"/>
  <c r="G86" i="2"/>
  <c r="F86" i="2"/>
  <c r="P85" i="2"/>
  <c r="M85" i="2"/>
  <c r="L85" i="2"/>
  <c r="K85" i="2"/>
  <c r="J85" i="2"/>
  <c r="O85" i="2" s="1" a="1"/>
  <c r="O85" i="2" s="1"/>
  <c r="I85" i="2"/>
  <c r="N85" i="2" s="1" a="1"/>
  <c r="N85" i="2" s="1"/>
  <c r="H85" i="2"/>
  <c r="G85" i="2"/>
  <c r="F85" i="2"/>
  <c r="P84" i="2"/>
  <c r="L84" i="2"/>
  <c r="M84" i="2" s="1"/>
  <c r="K84" i="2"/>
  <c r="J84" i="2"/>
  <c r="O84" i="2" s="1" a="1"/>
  <c r="O84" i="2" s="1"/>
  <c r="I84" i="2"/>
  <c r="N84" i="2" s="1" a="1"/>
  <c r="N84" i="2" s="1"/>
  <c r="H84" i="2"/>
  <c r="G84" i="2"/>
  <c r="F84" i="2"/>
  <c r="P83" i="2"/>
  <c r="N83" i="2"/>
  <c r="N83" i="2" a="1"/>
  <c r="M83" i="2"/>
  <c r="L83" i="2"/>
  <c r="K83" i="2"/>
  <c r="J83" i="2"/>
  <c r="O83" i="2" s="1" a="1"/>
  <c r="O83" i="2" s="1"/>
  <c r="I83" i="2"/>
  <c r="H83" i="2"/>
  <c r="G83" i="2"/>
  <c r="F83" i="2"/>
  <c r="P82" i="2"/>
  <c r="L82" i="2"/>
  <c r="M82" i="2" s="1"/>
  <c r="K82" i="2"/>
  <c r="J82" i="2"/>
  <c r="O82" i="2" s="1" a="1"/>
  <c r="O82" i="2" s="1"/>
  <c r="I82" i="2"/>
  <c r="N82" i="2" s="1" a="1"/>
  <c r="N82" i="2" s="1"/>
  <c r="H82" i="2"/>
  <c r="G82" i="2"/>
  <c r="F82" i="2"/>
  <c r="P81" i="2"/>
  <c r="O81" i="2"/>
  <c r="O81" i="2" a="1"/>
  <c r="L81" i="2"/>
  <c r="M81" i="2" s="1"/>
  <c r="K81" i="2"/>
  <c r="J81" i="2"/>
  <c r="I81" i="2"/>
  <c r="N81" i="2" s="1" a="1"/>
  <c r="N81" i="2" s="1"/>
  <c r="H81" i="2"/>
  <c r="G81" i="2"/>
  <c r="F81" i="2"/>
  <c r="P80" i="2"/>
  <c r="N80" i="2" a="1"/>
  <c r="N80" i="2" s="1"/>
  <c r="L80" i="2"/>
  <c r="M80" i="2" s="1"/>
  <c r="K80" i="2"/>
  <c r="J80" i="2"/>
  <c r="O80" i="2" s="1" a="1"/>
  <c r="O80" i="2" s="1"/>
  <c r="I80" i="2"/>
  <c r="H80" i="2"/>
  <c r="G80" i="2"/>
  <c r="F80" i="2"/>
  <c r="P79" i="2"/>
  <c r="O79" i="2"/>
  <c r="O79" i="2" a="1"/>
  <c r="L79" i="2"/>
  <c r="M79" i="2" s="1"/>
  <c r="K79" i="2"/>
  <c r="J79" i="2"/>
  <c r="I79" i="2"/>
  <c r="N79" i="2" s="1" a="1"/>
  <c r="N79" i="2" s="1"/>
  <c r="H79" i="2"/>
  <c r="G79" i="2"/>
  <c r="F79" i="2"/>
  <c r="P78" i="2"/>
  <c r="O78" i="2" a="1"/>
  <c r="O78" i="2" s="1"/>
  <c r="N78" i="2" a="1"/>
  <c r="N78" i="2" s="1"/>
  <c r="M78" i="2"/>
  <c r="L78" i="2"/>
  <c r="K78" i="2"/>
  <c r="J78" i="2"/>
  <c r="I78" i="2"/>
  <c r="H78" i="2"/>
  <c r="G78" i="2"/>
  <c r="F78" i="2"/>
  <c r="P77" i="2"/>
  <c r="M77" i="2"/>
  <c r="L77" i="2"/>
  <c r="K77" i="2"/>
  <c r="J77" i="2"/>
  <c r="O77" i="2" s="1" a="1"/>
  <c r="O77" i="2" s="1"/>
  <c r="I77" i="2"/>
  <c r="N77" i="2" s="1" a="1"/>
  <c r="N77" i="2" s="1"/>
  <c r="H77" i="2"/>
  <c r="G77" i="2"/>
  <c r="F77" i="2"/>
  <c r="P76" i="2"/>
  <c r="L76" i="2"/>
  <c r="M76" i="2" s="1"/>
  <c r="K76" i="2"/>
  <c r="J76" i="2"/>
  <c r="O76" i="2" s="1" a="1"/>
  <c r="O76" i="2" s="1"/>
  <c r="I76" i="2"/>
  <c r="N76" i="2" s="1" a="1"/>
  <c r="N76" i="2" s="1"/>
  <c r="H76" i="2"/>
  <c r="G76" i="2"/>
  <c r="F76" i="2"/>
  <c r="P75" i="2"/>
  <c r="N75" i="2"/>
  <c r="N75" i="2" a="1"/>
  <c r="M75" i="2"/>
  <c r="L75" i="2"/>
  <c r="K75" i="2"/>
  <c r="J75" i="2"/>
  <c r="O75" i="2" s="1" a="1"/>
  <c r="O75" i="2" s="1"/>
  <c r="I75" i="2"/>
  <c r="H75" i="2"/>
  <c r="G75" i="2"/>
  <c r="F75" i="2"/>
  <c r="P74" i="2"/>
  <c r="L74" i="2"/>
  <c r="M74" i="2" s="1"/>
  <c r="K74" i="2"/>
  <c r="J74" i="2"/>
  <c r="O74" i="2" s="1" a="1"/>
  <c r="O74" i="2" s="1"/>
  <c r="I74" i="2"/>
  <c r="N74" i="2" s="1" a="1"/>
  <c r="N74" i="2" s="1"/>
  <c r="H74" i="2"/>
  <c r="G74" i="2"/>
  <c r="F74" i="2"/>
  <c r="P73" i="2"/>
  <c r="O73" i="2"/>
  <c r="O73" i="2" a="1"/>
  <c r="L73" i="2"/>
  <c r="M73" i="2" s="1"/>
  <c r="K73" i="2"/>
  <c r="J73" i="2"/>
  <c r="I73" i="2"/>
  <c r="N73" i="2" s="1" a="1"/>
  <c r="N73" i="2" s="1"/>
  <c r="H73" i="2"/>
  <c r="G73" i="2"/>
  <c r="F73" i="2"/>
  <c r="P72" i="2"/>
  <c r="N72" i="2" a="1"/>
  <c r="N72" i="2" s="1"/>
  <c r="L72" i="2"/>
  <c r="M72" i="2" s="1"/>
  <c r="K72" i="2"/>
  <c r="J72" i="2"/>
  <c r="O72" i="2" s="1" a="1"/>
  <c r="O72" i="2" s="1"/>
  <c r="I72" i="2"/>
  <c r="H72" i="2"/>
  <c r="G72" i="2"/>
  <c r="F72" i="2"/>
  <c r="P71" i="2"/>
  <c r="O71" i="2"/>
  <c r="O71" i="2" a="1"/>
  <c r="L71" i="2"/>
  <c r="M71" i="2" s="1"/>
  <c r="K71" i="2"/>
  <c r="J71" i="2"/>
  <c r="I71" i="2"/>
  <c r="N71" i="2" s="1" a="1"/>
  <c r="N71" i="2" s="1"/>
  <c r="H71" i="2"/>
  <c r="G71" i="2"/>
  <c r="F71" i="2"/>
  <c r="P70" i="2"/>
  <c r="O70" i="2" a="1"/>
  <c r="O70" i="2" s="1"/>
  <c r="N70" i="2" a="1"/>
  <c r="N70" i="2" s="1"/>
  <c r="M70" i="2"/>
  <c r="L70" i="2"/>
  <c r="K70" i="2"/>
  <c r="J70" i="2"/>
  <c r="I70" i="2"/>
  <c r="H70" i="2"/>
  <c r="G70" i="2"/>
  <c r="F70" i="2"/>
  <c r="P69" i="2"/>
  <c r="M69" i="2"/>
  <c r="L69" i="2"/>
  <c r="K69" i="2"/>
  <c r="J69" i="2"/>
  <c r="O69" i="2" s="1" a="1"/>
  <c r="O69" i="2" s="1"/>
  <c r="I69" i="2"/>
  <c r="N69" i="2" s="1" a="1"/>
  <c r="N69" i="2" s="1"/>
  <c r="H69" i="2"/>
  <c r="G69" i="2"/>
  <c r="F69" i="2"/>
  <c r="P68" i="2"/>
  <c r="L68" i="2"/>
  <c r="M68" i="2" s="1"/>
  <c r="K68" i="2"/>
  <c r="J68" i="2"/>
  <c r="O68" i="2" s="1" a="1"/>
  <c r="O68" i="2" s="1"/>
  <c r="I68" i="2"/>
  <c r="N68" i="2" s="1" a="1"/>
  <c r="N68" i="2" s="1"/>
  <c r="H68" i="2"/>
  <c r="G68" i="2"/>
  <c r="F68" i="2"/>
  <c r="P67" i="2"/>
  <c r="N67" i="2"/>
  <c r="N67" i="2" a="1"/>
  <c r="M67" i="2"/>
  <c r="L67" i="2"/>
  <c r="K67" i="2"/>
  <c r="J67" i="2"/>
  <c r="O67" i="2" s="1" a="1"/>
  <c r="O67" i="2" s="1"/>
  <c r="I67" i="2"/>
  <c r="H67" i="2"/>
  <c r="G67" i="2"/>
  <c r="F67" i="2"/>
  <c r="P66" i="2"/>
  <c r="L66" i="2"/>
  <c r="M66" i="2" s="1"/>
  <c r="K66" i="2"/>
  <c r="J66" i="2"/>
  <c r="O66" i="2" s="1" a="1"/>
  <c r="O66" i="2" s="1"/>
  <c r="I66" i="2"/>
  <c r="N66" i="2" s="1" a="1"/>
  <c r="N66" i="2" s="1"/>
  <c r="H66" i="2"/>
  <c r="G66" i="2"/>
  <c r="F66" i="2"/>
  <c r="P65" i="2"/>
  <c r="O65" i="2"/>
  <c r="O65" i="2" a="1"/>
  <c r="L65" i="2"/>
  <c r="M65" i="2" s="1"/>
  <c r="K65" i="2"/>
  <c r="J65" i="2"/>
  <c r="I65" i="2"/>
  <c r="N65" i="2" s="1" a="1"/>
  <c r="N65" i="2" s="1"/>
  <c r="H65" i="2"/>
  <c r="G65" i="2"/>
  <c r="F65" i="2"/>
  <c r="P64" i="2"/>
  <c r="N64" i="2" a="1"/>
  <c r="N64" i="2" s="1"/>
  <c r="L64" i="2"/>
  <c r="M64" i="2" s="1"/>
  <c r="K64" i="2"/>
  <c r="J64" i="2"/>
  <c r="O64" i="2" s="1" a="1"/>
  <c r="O64" i="2" s="1"/>
  <c r="I64" i="2"/>
  <c r="H64" i="2"/>
  <c r="G64" i="2"/>
  <c r="F64" i="2"/>
  <c r="P63" i="2"/>
  <c r="O63" i="2"/>
  <c r="O63" i="2" a="1"/>
  <c r="L63" i="2"/>
  <c r="M63" i="2" s="1"/>
  <c r="K63" i="2"/>
  <c r="J63" i="2"/>
  <c r="I63" i="2"/>
  <c r="N63" i="2" s="1" a="1"/>
  <c r="N63" i="2" s="1"/>
  <c r="H63" i="2"/>
  <c r="G63" i="2"/>
  <c r="F63" i="2"/>
  <c r="P62" i="2"/>
  <c r="O62" i="2" a="1"/>
  <c r="O62" i="2" s="1"/>
  <c r="N62" i="2" a="1"/>
  <c r="N62" i="2" s="1"/>
  <c r="M62" i="2"/>
  <c r="L62" i="2"/>
  <c r="K62" i="2"/>
  <c r="J62" i="2"/>
  <c r="I62" i="2"/>
  <c r="H62" i="2"/>
  <c r="G62" i="2"/>
  <c r="F62" i="2"/>
  <c r="P61" i="2"/>
  <c r="M61" i="2"/>
  <c r="L61" i="2"/>
  <c r="K61" i="2"/>
  <c r="J61" i="2"/>
  <c r="O61" i="2" s="1" a="1"/>
  <c r="O61" i="2" s="1"/>
  <c r="I61" i="2"/>
  <c r="N61" i="2" s="1" a="1"/>
  <c r="N61" i="2" s="1"/>
  <c r="H61" i="2"/>
  <c r="G61" i="2"/>
  <c r="F61" i="2"/>
  <c r="P60" i="2"/>
  <c r="L60" i="2"/>
  <c r="M60" i="2" s="1"/>
  <c r="K60" i="2"/>
  <c r="J60" i="2"/>
  <c r="O60" i="2" s="1" a="1"/>
  <c r="O60" i="2" s="1"/>
  <c r="I60" i="2"/>
  <c r="N60" i="2" s="1" a="1"/>
  <c r="N60" i="2" s="1"/>
  <c r="H60" i="2"/>
  <c r="G60" i="2"/>
  <c r="F60" i="2"/>
  <c r="P59" i="2"/>
  <c r="N59" i="2"/>
  <c r="N59" i="2" a="1"/>
  <c r="M59" i="2"/>
  <c r="L59" i="2"/>
  <c r="K59" i="2"/>
  <c r="J59" i="2"/>
  <c r="O59" i="2" s="1" a="1"/>
  <c r="O59" i="2" s="1"/>
  <c r="I59" i="2"/>
  <c r="H59" i="2"/>
  <c r="G59" i="2"/>
  <c r="F59" i="2"/>
  <c r="P58" i="2"/>
  <c r="L58" i="2"/>
  <c r="M58" i="2" s="1"/>
  <c r="K58" i="2"/>
  <c r="J58" i="2"/>
  <c r="O58" i="2" s="1" a="1"/>
  <c r="O58" i="2" s="1"/>
  <c r="I58" i="2"/>
  <c r="N58" i="2" s="1" a="1"/>
  <c r="N58" i="2" s="1"/>
  <c r="H58" i="2"/>
  <c r="G58" i="2"/>
  <c r="F58" i="2"/>
  <c r="P57" i="2"/>
  <c r="O57" i="2"/>
  <c r="O57" i="2" a="1"/>
  <c r="L57" i="2"/>
  <c r="M57" i="2" s="1"/>
  <c r="K57" i="2"/>
  <c r="J57" i="2"/>
  <c r="I57" i="2"/>
  <c r="N57" i="2" s="1" a="1"/>
  <c r="N57" i="2" s="1"/>
  <c r="H57" i="2"/>
  <c r="G57" i="2"/>
  <c r="F57" i="2"/>
  <c r="P56" i="2"/>
  <c r="O56" i="2" a="1"/>
  <c r="O56" i="2" s="1"/>
  <c r="N56" i="2" a="1"/>
  <c r="N56" i="2" s="1"/>
  <c r="L56" i="2"/>
  <c r="M56" i="2" s="1"/>
  <c r="K56" i="2"/>
  <c r="J56" i="2"/>
  <c r="I56" i="2"/>
  <c r="H56" i="2"/>
  <c r="G56" i="2"/>
  <c r="F56" i="2"/>
  <c r="P55" i="2"/>
  <c r="O55" i="2"/>
  <c r="O55" i="2" a="1"/>
  <c r="M55" i="2"/>
  <c r="L55" i="2"/>
  <c r="K55" i="2"/>
  <c r="J55" i="2"/>
  <c r="I55" i="2"/>
  <c r="N55" i="2" s="1" a="1"/>
  <c r="N55" i="2" s="1"/>
  <c r="H55" i="2"/>
  <c r="G55" i="2"/>
  <c r="F55" i="2"/>
  <c r="P54" i="2"/>
  <c r="O54" i="2" a="1"/>
  <c r="O54" i="2" s="1"/>
  <c r="N54" i="2" a="1"/>
  <c r="N54" i="2" s="1"/>
  <c r="M54" i="2"/>
  <c r="L54" i="2"/>
  <c r="K54" i="2"/>
  <c r="J54" i="2"/>
  <c r="I54" i="2"/>
  <c r="H54" i="2"/>
  <c r="G54" i="2"/>
  <c r="F54" i="2"/>
  <c r="P53" i="2"/>
  <c r="M53" i="2"/>
  <c r="L53" i="2"/>
  <c r="K53" i="2"/>
  <c r="J53" i="2"/>
  <c r="O53" i="2" s="1" a="1"/>
  <c r="O53" i="2" s="1"/>
  <c r="I53" i="2"/>
  <c r="N53" i="2" s="1" a="1"/>
  <c r="N53" i="2" s="1"/>
  <c r="H53" i="2"/>
  <c r="G53" i="2"/>
  <c r="F53" i="2"/>
  <c r="P52" i="2"/>
  <c r="L52" i="2"/>
  <c r="M52" i="2" s="1"/>
  <c r="K52" i="2"/>
  <c r="J52" i="2"/>
  <c r="O52" i="2" s="1" a="1"/>
  <c r="O52" i="2" s="1"/>
  <c r="I52" i="2"/>
  <c r="N52" i="2" s="1" a="1"/>
  <c r="N52" i="2" s="1"/>
  <c r="H52" i="2"/>
  <c r="G52" i="2"/>
  <c r="F52" i="2"/>
  <c r="P51" i="2"/>
  <c r="N51" i="2"/>
  <c r="N51" i="2" a="1"/>
  <c r="M51" i="2"/>
  <c r="L51" i="2"/>
  <c r="K51" i="2"/>
  <c r="J51" i="2"/>
  <c r="O51" i="2" s="1" a="1"/>
  <c r="O51" i="2" s="1"/>
  <c r="I51" i="2"/>
  <c r="H51" i="2"/>
  <c r="G51" i="2"/>
  <c r="F51" i="2"/>
  <c r="P50" i="2"/>
  <c r="L50" i="2"/>
  <c r="M50" i="2" s="1"/>
  <c r="K50" i="2"/>
  <c r="J50" i="2"/>
  <c r="O50" i="2" s="1" a="1"/>
  <c r="O50" i="2" s="1"/>
  <c r="I50" i="2"/>
  <c r="N50" i="2" s="1" a="1"/>
  <c r="N50" i="2" s="1"/>
  <c r="H50" i="2"/>
  <c r="G50" i="2"/>
  <c r="F50" i="2"/>
  <c r="P49" i="2"/>
  <c r="O49" i="2"/>
  <c r="O49" i="2" a="1"/>
  <c r="L49" i="2"/>
  <c r="M49" i="2" s="1"/>
  <c r="K49" i="2"/>
  <c r="J49" i="2"/>
  <c r="I49" i="2"/>
  <c r="N49" i="2" s="1" a="1"/>
  <c r="N49" i="2" s="1"/>
  <c r="H49" i="2"/>
  <c r="G49" i="2"/>
  <c r="F49" i="2"/>
  <c r="P48" i="2"/>
  <c r="O48" i="2" a="1"/>
  <c r="O48" i="2" s="1"/>
  <c r="N48" i="2" a="1"/>
  <c r="N48" i="2" s="1"/>
  <c r="L48" i="2"/>
  <c r="M48" i="2" s="1"/>
  <c r="K48" i="2"/>
  <c r="J48" i="2"/>
  <c r="I48" i="2"/>
  <c r="H48" i="2"/>
  <c r="G48" i="2"/>
  <c r="F48" i="2"/>
  <c r="P47" i="2"/>
  <c r="O47" i="2"/>
  <c r="O47" i="2" a="1"/>
  <c r="M47" i="2"/>
  <c r="L47" i="2"/>
  <c r="K47" i="2"/>
  <c r="J47" i="2"/>
  <c r="I47" i="2"/>
  <c r="N47" i="2" s="1" a="1"/>
  <c r="N47" i="2" s="1"/>
  <c r="H47" i="2"/>
  <c r="G47" i="2"/>
  <c r="F47" i="2"/>
  <c r="P46" i="2"/>
  <c r="O46" i="2" a="1"/>
  <c r="O46" i="2" s="1"/>
  <c r="N46" i="2" a="1"/>
  <c r="N46" i="2" s="1"/>
  <c r="M46" i="2"/>
  <c r="L46" i="2"/>
  <c r="K46" i="2"/>
  <c r="J46" i="2"/>
  <c r="I46" i="2"/>
  <c r="H46" i="2"/>
  <c r="G46" i="2"/>
  <c r="F46" i="2"/>
  <c r="P45" i="2"/>
  <c r="M45" i="2"/>
  <c r="L45" i="2"/>
  <c r="K45" i="2"/>
  <c r="J45" i="2"/>
  <c r="O45" i="2" s="1" a="1"/>
  <c r="O45" i="2" s="1"/>
  <c r="I45" i="2"/>
  <c r="N45" i="2" s="1" a="1"/>
  <c r="N45" i="2" s="1"/>
  <c r="H45" i="2"/>
  <c r="G45" i="2"/>
  <c r="F45" i="2"/>
  <c r="P44" i="2"/>
  <c r="L44" i="2"/>
  <c r="M44" i="2" s="1"/>
  <c r="K44" i="2"/>
  <c r="J44" i="2"/>
  <c r="O44" i="2" s="1" a="1"/>
  <c r="O44" i="2" s="1"/>
  <c r="I44" i="2"/>
  <c r="N44" i="2" s="1" a="1"/>
  <c r="N44" i="2" s="1"/>
  <c r="H44" i="2"/>
  <c r="G44" i="2"/>
  <c r="F44" i="2"/>
  <c r="P43" i="2"/>
  <c r="N43" i="2"/>
  <c r="N43" i="2" a="1"/>
  <c r="M43" i="2"/>
  <c r="L43" i="2"/>
  <c r="K43" i="2"/>
  <c r="J43" i="2"/>
  <c r="O43" i="2" s="1" a="1"/>
  <c r="O43" i="2" s="1"/>
  <c r="I43" i="2"/>
  <c r="H43" i="2"/>
  <c r="G43" i="2"/>
  <c r="F43" i="2"/>
  <c r="P42" i="2"/>
  <c r="L42" i="2"/>
  <c r="M42" i="2" s="1"/>
  <c r="K42" i="2"/>
  <c r="J42" i="2"/>
  <c r="O42" i="2" s="1" a="1"/>
  <c r="O42" i="2" s="1"/>
  <c r="I42" i="2"/>
  <c r="N42" i="2" s="1" a="1"/>
  <c r="N42" i="2" s="1"/>
  <c r="H42" i="2"/>
  <c r="G42" i="2"/>
  <c r="F42" i="2"/>
  <c r="P41" i="2"/>
  <c r="O41" i="2"/>
  <c r="O41" i="2" a="1"/>
  <c r="L41" i="2"/>
  <c r="M41" i="2" s="1"/>
  <c r="K41" i="2"/>
  <c r="J41" i="2"/>
  <c r="I41" i="2"/>
  <c r="N41" i="2" s="1" a="1"/>
  <c r="N41" i="2" s="1"/>
  <c r="H41" i="2"/>
  <c r="G41" i="2"/>
  <c r="F41" i="2"/>
  <c r="P40" i="2"/>
  <c r="O40" i="2" a="1"/>
  <c r="O40" i="2" s="1"/>
  <c r="N40" i="2" a="1"/>
  <c r="N40" i="2" s="1"/>
  <c r="L40" i="2"/>
  <c r="M40" i="2" s="1"/>
  <c r="K40" i="2"/>
  <c r="J40" i="2"/>
  <c r="I40" i="2"/>
  <c r="H40" i="2"/>
  <c r="G40" i="2"/>
  <c r="F40" i="2"/>
  <c r="P39" i="2"/>
  <c r="O39" i="2"/>
  <c r="O39" i="2" a="1"/>
  <c r="M39" i="2"/>
  <c r="L39" i="2"/>
  <c r="K39" i="2"/>
  <c r="J39" i="2"/>
  <c r="I39" i="2"/>
  <c r="N39" i="2" s="1" a="1"/>
  <c r="N39" i="2" s="1"/>
  <c r="H39" i="2"/>
  <c r="G39" i="2"/>
  <c r="F39" i="2"/>
  <c r="P38" i="2"/>
  <c r="O38" i="2" a="1"/>
  <c r="O38" i="2" s="1"/>
  <c r="N38" i="2" a="1"/>
  <c r="N38" i="2" s="1"/>
  <c r="M38" i="2"/>
  <c r="L38" i="2"/>
  <c r="K38" i="2"/>
  <c r="J38" i="2"/>
  <c r="I38" i="2"/>
  <c r="H38" i="2"/>
  <c r="G38" i="2"/>
  <c r="F38" i="2"/>
  <c r="P37" i="2"/>
  <c r="M37" i="2"/>
  <c r="L37" i="2"/>
  <c r="K37" i="2"/>
  <c r="J37" i="2"/>
  <c r="O37" i="2" s="1" a="1"/>
  <c r="O37" i="2" s="1"/>
  <c r="I37" i="2"/>
  <c r="N37" i="2" s="1" a="1"/>
  <c r="N37" i="2" s="1"/>
  <c r="H37" i="2"/>
  <c r="G37" i="2"/>
  <c r="F37" i="2"/>
  <c r="P36" i="2"/>
  <c r="L36" i="2"/>
  <c r="M36" i="2" s="1"/>
  <c r="K36" i="2"/>
  <c r="J36" i="2"/>
  <c r="O36" i="2" s="1" a="1"/>
  <c r="O36" i="2" s="1"/>
  <c r="I36" i="2"/>
  <c r="N36" i="2" s="1" a="1"/>
  <c r="N36" i="2" s="1"/>
  <c r="H36" i="2"/>
  <c r="G36" i="2"/>
  <c r="F36" i="2"/>
  <c r="P35" i="2"/>
  <c r="N35" i="2"/>
  <c r="N35" i="2" a="1"/>
  <c r="M35" i="2"/>
  <c r="L35" i="2"/>
  <c r="K35" i="2"/>
  <c r="J35" i="2"/>
  <c r="O35" i="2" s="1" a="1"/>
  <c r="O35" i="2" s="1"/>
  <c r="I35" i="2"/>
  <c r="H35" i="2"/>
  <c r="G35" i="2"/>
  <c r="F35" i="2"/>
  <c r="P34" i="2"/>
  <c r="L34" i="2"/>
  <c r="M34" i="2" s="1"/>
  <c r="K34" i="2"/>
  <c r="J34" i="2"/>
  <c r="O34" i="2" s="1" a="1"/>
  <c r="O34" i="2" s="1"/>
  <c r="I34" i="2"/>
  <c r="N34" i="2" s="1" a="1"/>
  <c r="N34" i="2" s="1"/>
  <c r="H34" i="2"/>
  <c r="G34" i="2"/>
  <c r="F34" i="2"/>
  <c r="P33" i="2"/>
  <c r="O33" i="2"/>
  <c r="O33" i="2" a="1"/>
  <c r="M33" i="2"/>
  <c r="L33" i="2"/>
  <c r="K33" i="2"/>
  <c r="J33" i="2"/>
  <c r="I33" i="2"/>
  <c r="N33" i="2" s="1" a="1"/>
  <c r="N33" i="2" s="1"/>
  <c r="H33" i="2"/>
  <c r="G33" i="2"/>
  <c r="F33" i="2"/>
  <c r="P32" i="2"/>
  <c r="O32" i="2" a="1"/>
  <c r="O32" i="2" s="1"/>
  <c r="N32" i="2" a="1"/>
  <c r="N32" i="2" s="1"/>
  <c r="L32" i="2"/>
  <c r="M32" i="2" s="1"/>
  <c r="K32" i="2"/>
  <c r="J32" i="2"/>
  <c r="I32" i="2"/>
  <c r="H32" i="2"/>
  <c r="G32" i="2"/>
  <c r="F32" i="2"/>
  <c r="P31" i="2"/>
  <c r="O31" i="2"/>
  <c r="O31" i="2" a="1"/>
  <c r="M31" i="2"/>
  <c r="L31" i="2"/>
  <c r="K31" i="2"/>
  <c r="J31" i="2"/>
  <c r="I31" i="2"/>
  <c r="N31" i="2" s="1" a="1"/>
  <c r="N31" i="2" s="1"/>
  <c r="H31" i="2"/>
  <c r="G31" i="2"/>
  <c r="F31" i="2"/>
  <c r="P30" i="2"/>
  <c r="O30" i="2" a="1"/>
  <c r="O30" i="2" s="1"/>
  <c r="N30" i="2" a="1"/>
  <c r="N30" i="2" s="1"/>
  <c r="M30" i="2"/>
  <c r="L30" i="2"/>
  <c r="K30" i="2"/>
  <c r="J30" i="2"/>
  <c r="I30" i="2"/>
  <c r="H30" i="2"/>
  <c r="G30" i="2"/>
  <c r="F30" i="2"/>
  <c r="P29" i="2"/>
  <c r="M29" i="2"/>
  <c r="L29" i="2"/>
  <c r="K29" i="2"/>
  <c r="J29" i="2"/>
  <c r="O29" i="2" s="1" a="1"/>
  <c r="O29" i="2" s="1"/>
  <c r="I29" i="2"/>
  <c r="N29" i="2" s="1" a="1"/>
  <c r="N29" i="2" s="1"/>
  <c r="H29" i="2"/>
  <c r="G29" i="2"/>
  <c r="F29" i="2"/>
  <c r="P28" i="2"/>
  <c r="L28" i="2"/>
  <c r="M28" i="2" s="1"/>
  <c r="K28" i="2"/>
  <c r="J28" i="2"/>
  <c r="O28" i="2" s="1" a="1"/>
  <c r="O28" i="2" s="1"/>
  <c r="I28" i="2"/>
  <c r="N28" i="2" s="1" a="1"/>
  <c r="N28" i="2" s="1"/>
  <c r="H28" i="2"/>
  <c r="G28" i="2"/>
  <c r="F28" i="2"/>
  <c r="P27" i="2"/>
  <c r="N27" i="2"/>
  <c r="N27" i="2" a="1"/>
  <c r="M27" i="2"/>
  <c r="L27" i="2"/>
  <c r="K27" i="2"/>
  <c r="J27" i="2"/>
  <c r="O27" i="2" s="1" a="1"/>
  <c r="O27" i="2" s="1"/>
  <c r="I27" i="2"/>
  <c r="H27" i="2"/>
  <c r="G27" i="2"/>
  <c r="F27" i="2"/>
  <c r="P26" i="2"/>
  <c r="L26" i="2"/>
  <c r="M26" i="2" s="1"/>
  <c r="K26" i="2"/>
  <c r="J26" i="2"/>
  <c r="O26" i="2" s="1" a="1"/>
  <c r="O26" i="2" s="1"/>
  <c r="I26" i="2"/>
  <c r="N26" i="2" s="1" a="1"/>
  <c r="N26" i="2" s="1"/>
  <c r="H26" i="2"/>
  <c r="G26" i="2"/>
  <c r="F26" i="2"/>
  <c r="P25" i="2"/>
  <c r="O25" i="2"/>
  <c r="O25" i="2" a="1"/>
  <c r="L25" i="2"/>
  <c r="M25" i="2" s="1"/>
  <c r="K25" i="2"/>
  <c r="J25" i="2"/>
  <c r="I25" i="2"/>
  <c r="N25" i="2" s="1" a="1"/>
  <c r="N25" i="2" s="1"/>
  <c r="H25" i="2"/>
  <c r="G25" i="2"/>
  <c r="F25" i="2"/>
  <c r="P24" i="2"/>
  <c r="O24" i="2" a="1"/>
  <c r="O24" i="2" s="1"/>
  <c r="N24" i="2" a="1"/>
  <c r="N24" i="2" s="1"/>
  <c r="L24" i="2"/>
  <c r="M24" i="2" s="1"/>
  <c r="K24" i="2"/>
  <c r="J24" i="2"/>
  <c r="I24" i="2"/>
  <c r="H24" i="2"/>
  <c r="G24" i="2"/>
  <c r="F24" i="2"/>
  <c r="P23" i="2"/>
  <c r="O23" i="2"/>
  <c r="O23" i="2" a="1"/>
  <c r="M23" i="2"/>
  <c r="L23" i="2"/>
  <c r="K23" i="2"/>
  <c r="J23" i="2"/>
  <c r="I23" i="2"/>
  <c r="N23" i="2" s="1" a="1"/>
  <c r="N23" i="2" s="1"/>
  <c r="H23" i="2"/>
  <c r="G23" i="2"/>
  <c r="F23" i="2"/>
  <c r="P22" i="2"/>
  <c r="O22" i="2" a="1"/>
  <c r="O22" i="2" s="1"/>
  <c r="N22" i="2" a="1"/>
  <c r="N22" i="2" s="1"/>
  <c r="M22" i="2"/>
  <c r="L22" i="2"/>
  <c r="K22" i="2"/>
  <c r="J22" i="2"/>
  <c r="I22" i="2"/>
  <c r="H22" i="2"/>
  <c r="G22" i="2"/>
  <c r="F22" i="2"/>
  <c r="P21" i="2"/>
  <c r="M21" i="2"/>
  <c r="L21" i="2"/>
  <c r="K21" i="2"/>
  <c r="J21" i="2"/>
  <c r="O21" i="2" s="1" a="1"/>
  <c r="O21" i="2" s="1"/>
  <c r="I21" i="2"/>
  <c r="N21" i="2" s="1" a="1"/>
  <c r="N21" i="2" s="1"/>
  <c r="H21" i="2"/>
  <c r="G21" i="2"/>
  <c r="F21" i="2"/>
  <c r="P20" i="2"/>
  <c r="L20" i="2"/>
  <c r="M20" i="2" s="1"/>
  <c r="K20" i="2"/>
  <c r="J20" i="2"/>
  <c r="O20" i="2" s="1" a="1"/>
  <c r="O20" i="2" s="1"/>
  <c r="I20" i="2"/>
  <c r="N20" i="2" s="1" a="1"/>
  <c r="N20" i="2" s="1"/>
  <c r="H20" i="2"/>
  <c r="G20" i="2"/>
  <c r="F20" i="2"/>
  <c r="P19" i="2"/>
  <c r="N19" i="2"/>
  <c r="N19" i="2" a="1"/>
  <c r="M19" i="2"/>
  <c r="L19" i="2"/>
  <c r="K19" i="2"/>
  <c r="J19" i="2"/>
  <c r="O19" i="2" s="1" a="1"/>
  <c r="O19" i="2" s="1"/>
  <c r="I19" i="2"/>
  <c r="H19" i="2"/>
  <c r="G19" i="2"/>
  <c r="F19" i="2"/>
  <c r="P18" i="2"/>
  <c r="L18" i="2"/>
  <c r="M18" i="2" s="1"/>
  <c r="K18" i="2"/>
  <c r="J18" i="2"/>
  <c r="O18" i="2" s="1" a="1"/>
  <c r="O18" i="2" s="1"/>
  <c r="I18" i="2"/>
  <c r="N18" i="2" s="1" a="1"/>
  <c r="N18" i="2" s="1"/>
  <c r="H18" i="2"/>
  <c r="G18" i="2"/>
  <c r="F18" i="2"/>
  <c r="P17" i="2"/>
  <c r="O17" i="2"/>
  <c r="O17" i="2" a="1"/>
  <c r="L17" i="2"/>
  <c r="M17" i="2" s="1"/>
  <c r="K17" i="2"/>
  <c r="J17" i="2"/>
  <c r="I17" i="2"/>
  <c r="N17" i="2" s="1" a="1"/>
  <c r="N17" i="2" s="1"/>
  <c r="H17" i="2"/>
  <c r="G17" i="2"/>
  <c r="F17" i="2"/>
  <c r="P16" i="2"/>
  <c r="O16" i="2" a="1"/>
  <c r="O16" i="2" s="1"/>
  <c r="N16" i="2" a="1"/>
  <c r="N16" i="2" s="1"/>
  <c r="L16" i="2"/>
  <c r="M16" i="2" s="1"/>
  <c r="K16" i="2"/>
  <c r="J16" i="2"/>
  <c r="I16" i="2"/>
  <c r="H16" i="2"/>
  <c r="G16" i="2"/>
  <c r="F16" i="2"/>
  <c r="P15" i="2"/>
  <c r="O15" i="2"/>
  <c r="O15" i="2" a="1"/>
  <c r="M15" i="2"/>
  <c r="L15" i="2"/>
  <c r="K15" i="2"/>
  <c r="J15" i="2"/>
  <c r="I15" i="2"/>
  <c r="N15" i="2" s="1" a="1"/>
  <c r="N15" i="2" s="1"/>
  <c r="H15" i="2"/>
  <c r="G15" i="2"/>
  <c r="F15" i="2"/>
  <c r="P14" i="2"/>
  <c r="O14" i="2" a="1"/>
  <c r="O14" i="2" s="1"/>
  <c r="N14" i="2" a="1"/>
  <c r="N14" i="2" s="1"/>
  <c r="M14" i="2"/>
  <c r="L14" i="2"/>
  <c r="K14" i="2"/>
  <c r="J14" i="2"/>
  <c r="I14" i="2"/>
  <c r="H14" i="2"/>
  <c r="G14" i="2"/>
  <c r="F14" i="2"/>
  <c r="P13" i="2"/>
  <c r="M13" i="2"/>
  <c r="L13" i="2"/>
  <c r="K13" i="2"/>
  <c r="J13" i="2"/>
  <c r="O13" i="2" s="1" a="1"/>
  <c r="O13" i="2" s="1"/>
  <c r="I13" i="2"/>
  <c r="N13" i="2" s="1" a="1"/>
  <c r="N13" i="2" s="1"/>
  <c r="H13" i="2"/>
  <c r="G13" i="2"/>
  <c r="F13" i="2"/>
  <c r="P12" i="2"/>
  <c r="L12" i="2"/>
  <c r="M12" i="2" s="1"/>
  <c r="K12" i="2"/>
  <c r="J12" i="2"/>
  <c r="O12" i="2" s="1" a="1"/>
  <c r="O12" i="2" s="1"/>
  <c r="I12" i="2"/>
  <c r="N12" i="2" s="1" a="1"/>
  <c r="N12" i="2" s="1"/>
  <c r="H12" i="2"/>
  <c r="G12" i="2"/>
  <c r="F12" i="2"/>
  <c r="P11" i="2"/>
  <c r="N11" i="2"/>
  <c r="N11" i="2" a="1"/>
  <c r="M11" i="2"/>
  <c r="L11" i="2"/>
  <c r="K11" i="2"/>
  <c r="J11" i="2"/>
  <c r="O11" i="2" s="1" a="1"/>
  <c r="O11" i="2" s="1"/>
  <c r="I11" i="2"/>
  <c r="H11" i="2"/>
  <c r="G11" i="2"/>
  <c r="F11" i="2"/>
  <c r="P10" i="2"/>
  <c r="L10" i="2"/>
  <c r="M10" i="2" s="1"/>
  <c r="K10" i="2"/>
  <c r="J10" i="2"/>
  <c r="O10" i="2" s="1" a="1"/>
  <c r="O10" i="2" s="1"/>
  <c r="I10" i="2"/>
  <c r="N10" i="2" s="1" a="1"/>
  <c r="N10" i="2" s="1"/>
  <c r="H10" i="2"/>
  <c r="G10" i="2"/>
  <c r="F10" i="2"/>
  <c r="P9" i="2"/>
  <c r="O9" i="2"/>
  <c r="O9" i="2" a="1"/>
  <c r="L9" i="2"/>
  <c r="M9" i="2" s="1"/>
  <c r="K9" i="2"/>
  <c r="J9" i="2"/>
  <c r="I9" i="2"/>
  <c r="N9" i="2" s="1" a="1"/>
  <c r="N9" i="2" s="1"/>
  <c r="H9" i="2"/>
  <c r="G9" i="2"/>
  <c r="F9" i="2"/>
  <c r="P8" i="2"/>
  <c r="O8" i="2" a="1"/>
  <c r="O8" i="2" s="1"/>
  <c r="N8" i="2" a="1"/>
  <c r="N8" i="2" s="1"/>
  <c r="L8" i="2"/>
  <c r="M8" i="2" s="1"/>
  <c r="K8" i="2"/>
  <c r="J8" i="2"/>
  <c r="I8" i="2"/>
  <c r="H8" i="2"/>
  <c r="G8" i="2"/>
  <c r="F8" i="2"/>
  <c r="P7" i="2"/>
  <c r="O7" i="2"/>
  <c r="O7" i="2" a="1"/>
  <c r="M7" i="2"/>
  <c r="L7" i="2"/>
  <c r="K7" i="2"/>
  <c r="J7" i="2"/>
  <c r="I7" i="2"/>
  <c r="N7" i="2" s="1" a="1"/>
  <c r="N7" i="2" s="1"/>
  <c r="H7" i="2"/>
  <c r="G7" i="2"/>
  <c r="F7" i="2"/>
  <c r="P6" i="2"/>
  <c r="O6" i="2" a="1"/>
  <c r="O6" i="2" s="1"/>
  <c r="N6" i="2" a="1"/>
  <c r="N6" i="2" s="1"/>
  <c r="M6" i="2"/>
  <c r="L6" i="2"/>
  <c r="K6" i="2"/>
  <c r="J6" i="2"/>
  <c r="I6" i="2"/>
  <c r="H6" i="2"/>
  <c r="G6" i="2"/>
  <c r="F6" i="2"/>
  <c r="P5" i="2"/>
  <c r="M5" i="2"/>
  <c r="L5" i="2"/>
  <c r="K5" i="2"/>
  <c r="J5" i="2"/>
  <c r="O5" i="2" s="1" a="1"/>
  <c r="O5" i="2" s="1"/>
  <c r="I5" i="2"/>
  <c r="N5" i="2" s="1" a="1"/>
  <c r="N5" i="2" s="1"/>
  <c r="H5" i="2"/>
  <c r="G5" i="2"/>
  <c r="F5" i="2"/>
  <c r="P4" i="2"/>
  <c r="L4" i="2"/>
  <c r="M4" i="2" s="1"/>
  <c r="K4" i="2"/>
  <c r="J4" i="2"/>
  <c r="O4" i="2" s="1" a="1"/>
  <c r="O4" i="2" s="1"/>
  <c r="I4" i="2"/>
  <c r="N4" i="2" s="1" a="1"/>
  <c r="N4" i="2" s="1"/>
  <c r="H4" i="2"/>
  <c r="G4" i="2"/>
  <c r="F4" i="2"/>
  <c r="P3" i="2"/>
  <c r="N3" i="2"/>
  <c r="N3" i="2" a="1"/>
  <c r="M3" i="2"/>
  <c r="L3" i="2"/>
  <c r="K3" i="2"/>
  <c r="J3" i="2"/>
  <c r="O3" i="2" s="1" a="1"/>
  <c r="O3" i="2" s="1"/>
  <c r="I3" i="2"/>
  <c r="H3" i="2"/>
  <c r="G3" i="2"/>
  <c r="F3" i="2"/>
  <c r="P2" i="2"/>
  <c r="L2" i="2"/>
  <c r="M2" i="2" s="1"/>
  <c r="K2" i="2"/>
  <c r="J2" i="2"/>
  <c r="O2" i="2" s="1" a="1"/>
  <c r="O2" i="2" s="1"/>
  <c r="I2" i="2"/>
  <c r="N2" i="2" s="1" a="1"/>
  <c r="N2" i="2" s="1"/>
  <c r="H2" i="2"/>
  <c r="G2" i="2"/>
  <c r="F2" i="2"/>
  <c r="P1000" i="1"/>
  <c r="L1000" i="1"/>
  <c r="M1000" i="1" s="1"/>
  <c r="K1000" i="1"/>
  <c r="J1000" i="1"/>
  <c r="O1000" i="1" s="1" a="1"/>
  <c r="O1000" i="1" s="1"/>
  <c r="I1000" i="1"/>
  <c r="N1000" i="1" s="1" a="1"/>
  <c r="N1000" i="1" s="1"/>
  <c r="H1000" i="1"/>
  <c r="G1000" i="1"/>
  <c r="F1000" i="1"/>
  <c r="P999" i="1"/>
  <c r="L999" i="1"/>
  <c r="M999" i="1" s="1"/>
  <c r="K999" i="1"/>
  <c r="J999" i="1"/>
  <c r="O999" i="1" s="1" a="1"/>
  <c r="O999" i="1" s="1"/>
  <c r="I999" i="1"/>
  <c r="N999" i="1" s="1" a="1"/>
  <c r="N999" i="1" s="1"/>
  <c r="H999" i="1"/>
  <c r="G999" i="1"/>
  <c r="F999" i="1"/>
  <c r="P998" i="1"/>
  <c r="L998" i="1"/>
  <c r="M998" i="1" s="1"/>
  <c r="K998" i="1"/>
  <c r="J998" i="1"/>
  <c r="O998" i="1" s="1" a="1"/>
  <c r="O998" i="1" s="1"/>
  <c r="I998" i="1"/>
  <c r="N998" i="1" s="1" a="1"/>
  <c r="N998" i="1" s="1"/>
  <c r="H998" i="1"/>
  <c r="G998" i="1"/>
  <c r="F998" i="1"/>
  <c r="P997" i="1"/>
  <c r="M997" i="1"/>
  <c r="L997" i="1"/>
  <c r="K997" i="1"/>
  <c r="J997" i="1"/>
  <c r="O997" i="1" s="1" a="1"/>
  <c r="O997" i="1" s="1"/>
  <c r="I997" i="1"/>
  <c r="N997" i="1" s="1" a="1"/>
  <c r="N997" i="1" s="1"/>
  <c r="H997" i="1"/>
  <c r="G997" i="1"/>
  <c r="F997" i="1"/>
  <c r="P996" i="1"/>
  <c r="N996" i="1" a="1"/>
  <c r="N996" i="1" s="1"/>
  <c r="L996" i="1"/>
  <c r="M996" i="1" s="1"/>
  <c r="K996" i="1"/>
  <c r="J996" i="1"/>
  <c r="O996" i="1" s="1" a="1"/>
  <c r="O996" i="1" s="1"/>
  <c r="I996" i="1"/>
  <c r="H996" i="1"/>
  <c r="G996" i="1"/>
  <c r="F996" i="1"/>
  <c r="P995" i="1"/>
  <c r="L995" i="1"/>
  <c r="M995" i="1" s="1"/>
  <c r="K995" i="1"/>
  <c r="J995" i="1"/>
  <c r="O995" i="1" s="1" a="1"/>
  <c r="O995" i="1" s="1"/>
  <c r="I995" i="1"/>
  <c r="N995" i="1" s="1" a="1"/>
  <c r="N995" i="1" s="1"/>
  <c r="H995" i="1"/>
  <c r="G995" i="1"/>
  <c r="F995" i="1"/>
  <c r="P994" i="1"/>
  <c r="O994" i="1" a="1"/>
  <c r="O994" i="1" s="1"/>
  <c r="L994" i="1"/>
  <c r="M994" i="1" s="1"/>
  <c r="K994" i="1"/>
  <c r="J994" i="1"/>
  <c r="I994" i="1"/>
  <c r="N994" i="1" s="1" a="1"/>
  <c r="N994" i="1" s="1"/>
  <c r="H994" i="1"/>
  <c r="G994" i="1"/>
  <c r="F994" i="1"/>
  <c r="P993" i="1"/>
  <c r="M993" i="1"/>
  <c r="L993" i="1"/>
  <c r="K993" i="1"/>
  <c r="J993" i="1"/>
  <c r="O993" i="1" s="1" a="1"/>
  <c r="O993" i="1" s="1"/>
  <c r="I993" i="1"/>
  <c r="N993" i="1" s="1" a="1"/>
  <c r="N993" i="1" s="1"/>
  <c r="H993" i="1"/>
  <c r="G993" i="1"/>
  <c r="F993" i="1"/>
  <c r="P992" i="1"/>
  <c r="N992" i="1" a="1"/>
  <c r="N992" i="1" s="1"/>
  <c r="L992" i="1"/>
  <c r="M992" i="1" s="1"/>
  <c r="K992" i="1"/>
  <c r="J992" i="1"/>
  <c r="O992" i="1" s="1" a="1"/>
  <c r="O992" i="1" s="1"/>
  <c r="I992" i="1"/>
  <c r="H992" i="1"/>
  <c r="G992" i="1"/>
  <c r="F992" i="1"/>
  <c r="P991" i="1"/>
  <c r="O991" i="1" a="1"/>
  <c r="O991" i="1" s="1"/>
  <c r="N991" i="1"/>
  <c r="N991" i="1" a="1"/>
  <c r="M991" i="1"/>
  <c r="L991" i="1"/>
  <c r="K991" i="1"/>
  <c r="J991" i="1"/>
  <c r="I991" i="1"/>
  <c r="H991" i="1"/>
  <c r="G991" i="1"/>
  <c r="F991" i="1"/>
  <c r="P990" i="1"/>
  <c r="O990" i="1" a="1"/>
  <c r="O990" i="1" s="1"/>
  <c r="L990" i="1"/>
  <c r="M990" i="1" s="1"/>
  <c r="K990" i="1"/>
  <c r="J990" i="1"/>
  <c r="I990" i="1"/>
  <c r="N990" i="1" s="1" a="1"/>
  <c r="N990" i="1" s="1"/>
  <c r="H990" i="1"/>
  <c r="G990" i="1"/>
  <c r="F990" i="1"/>
  <c r="P989" i="1"/>
  <c r="O989" i="1"/>
  <c r="O989" i="1" a="1"/>
  <c r="M989" i="1"/>
  <c r="L989" i="1"/>
  <c r="K989" i="1"/>
  <c r="J989" i="1"/>
  <c r="I989" i="1"/>
  <c r="N989" i="1" s="1" a="1"/>
  <c r="N989" i="1" s="1"/>
  <c r="H989" i="1"/>
  <c r="G989" i="1"/>
  <c r="F989" i="1"/>
  <c r="P988" i="1"/>
  <c r="N988" i="1" a="1"/>
  <c r="N988" i="1" s="1"/>
  <c r="M988" i="1"/>
  <c r="L988" i="1"/>
  <c r="K988" i="1"/>
  <c r="J988" i="1"/>
  <c r="O988" i="1" s="1" a="1"/>
  <c r="O988" i="1" s="1"/>
  <c r="I988" i="1"/>
  <c r="H988" i="1"/>
  <c r="G988" i="1"/>
  <c r="F988" i="1"/>
  <c r="P987" i="1"/>
  <c r="L987" i="1"/>
  <c r="M987" i="1" s="1"/>
  <c r="K987" i="1"/>
  <c r="J987" i="1"/>
  <c r="O987" i="1" s="1" a="1"/>
  <c r="O987" i="1" s="1"/>
  <c r="I987" i="1"/>
  <c r="N987" i="1" s="1" a="1"/>
  <c r="N987" i="1" s="1"/>
  <c r="H987" i="1"/>
  <c r="G987" i="1"/>
  <c r="F987" i="1"/>
  <c r="P986" i="1"/>
  <c r="O986" i="1" a="1"/>
  <c r="O986" i="1" s="1"/>
  <c r="L986" i="1"/>
  <c r="M986" i="1" s="1"/>
  <c r="K986" i="1"/>
  <c r="J986" i="1"/>
  <c r="I986" i="1"/>
  <c r="N986" i="1" s="1" a="1"/>
  <c r="N986" i="1" s="1"/>
  <c r="H986" i="1"/>
  <c r="G986" i="1"/>
  <c r="F986" i="1"/>
  <c r="P985" i="1"/>
  <c r="M985" i="1"/>
  <c r="L985" i="1"/>
  <c r="K985" i="1"/>
  <c r="J985" i="1"/>
  <c r="O985" i="1" s="1" a="1"/>
  <c r="O985" i="1" s="1"/>
  <c r="I985" i="1"/>
  <c r="N985" i="1" s="1" a="1"/>
  <c r="N985" i="1" s="1"/>
  <c r="H985" i="1"/>
  <c r="G985" i="1"/>
  <c r="F985" i="1"/>
  <c r="P984" i="1"/>
  <c r="L984" i="1"/>
  <c r="M984" i="1" s="1"/>
  <c r="K984" i="1"/>
  <c r="J984" i="1"/>
  <c r="O984" i="1" s="1" a="1"/>
  <c r="O984" i="1" s="1"/>
  <c r="I984" i="1"/>
  <c r="N984" i="1" s="1" a="1"/>
  <c r="N984" i="1" s="1"/>
  <c r="H984" i="1"/>
  <c r="G984" i="1"/>
  <c r="F984" i="1"/>
  <c r="P983" i="1"/>
  <c r="O983" i="1" a="1"/>
  <c r="O983" i="1" s="1"/>
  <c r="N983" i="1"/>
  <c r="N983" i="1" a="1"/>
  <c r="L983" i="1"/>
  <c r="M983" i="1" s="1"/>
  <c r="K983" i="1"/>
  <c r="J983" i="1"/>
  <c r="I983" i="1"/>
  <c r="H983" i="1"/>
  <c r="G983" i="1"/>
  <c r="F983" i="1"/>
  <c r="P982" i="1"/>
  <c r="O982" i="1" a="1"/>
  <c r="O982" i="1" s="1"/>
  <c r="L982" i="1"/>
  <c r="M982" i="1" s="1"/>
  <c r="K982" i="1"/>
  <c r="J982" i="1"/>
  <c r="I982" i="1"/>
  <c r="N982" i="1" s="1" a="1"/>
  <c r="N982" i="1" s="1"/>
  <c r="H982" i="1"/>
  <c r="G982" i="1"/>
  <c r="F982" i="1"/>
  <c r="P981" i="1"/>
  <c r="O981" i="1"/>
  <c r="O981" i="1" a="1"/>
  <c r="M981" i="1"/>
  <c r="L981" i="1"/>
  <c r="K981" i="1"/>
  <c r="J981" i="1"/>
  <c r="I981" i="1"/>
  <c r="N981" i="1" s="1" a="1"/>
  <c r="N981" i="1" s="1"/>
  <c r="H981" i="1"/>
  <c r="G981" i="1"/>
  <c r="F981" i="1"/>
  <c r="P980" i="1"/>
  <c r="N980" i="1" a="1"/>
  <c r="N980" i="1" s="1"/>
  <c r="M980" i="1"/>
  <c r="L980" i="1"/>
  <c r="K980" i="1"/>
  <c r="J980" i="1"/>
  <c r="O980" i="1" s="1" a="1"/>
  <c r="O980" i="1" s="1"/>
  <c r="I980" i="1"/>
  <c r="H980" i="1"/>
  <c r="G980" i="1"/>
  <c r="F980" i="1"/>
  <c r="P979" i="1"/>
  <c r="L979" i="1"/>
  <c r="M979" i="1" s="1"/>
  <c r="K979" i="1"/>
  <c r="J979" i="1"/>
  <c r="O979" i="1" s="1" a="1"/>
  <c r="O979" i="1" s="1"/>
  <c r="I979" i="1"/>
  <c r="N979" i="1" s="1" a="1"/>
  <c r="N979" i="1" s="1"/>
  <c r="H979" i="1"/>
  <c r="G979" i="1"/>
  <c r="F979" i="1"/>
  <c r="P978" i="1"/>
  <c r="O978" i="1" a="1"/>
  <c r="O978" i="1" s="1"/>
  <c r="L978" i="1"/>
  <c r="M978" i="1" s="1"/>
  <c r="K978" i="1"/>
  <c r="J978" i="1"/>
  <c r="I978" i="1"/>
  <c r="N978" i="1" s="1" a="1"/>
  <c r="N978" i="1" s="1"/>
  <c r="H978" i="1"/>
  <c r="G978" i="1"/>
  <c r="F978" i="1"/>
  <c r="P977" i="1"/>
  <c r="M977" i="1"/>
  <c r="L977" i="1"/>
  <c r="K977" i="1"/>
  <c r="J977" i="1"/>
  <c r="O977" i="1" s="1" a="1"/>
  <c r="O977" i="1" s="1"/>
  <c r="I977" i="1"/>
  <c r="N977" i="1" s="1" a="1"/>
  <c r="N977" i="1" s="1"/>
  <c r="H977" i="1"/>
  <c r="G977" i="1"/>
  <c r="F977" i="1"/>
  <c r="P976" i="1"/>
  <c r="L976" i="1"/>
  <c r="M976" i="1" s="1"/>
  <c r="K976" i="1"/>
  <c r="J976" i="1"/>
  <c r="O976" i="1" s="1" a="1"/>
  <c r="O976" i="1" s="1"/>
  <c r="I976" i="1"/>
  <c r="N976" i="1" s="1" a="1"/>
  <c r="N976" i="1" s="1"/>
  <c r="H976" i="1"/>
  <c r="G976" i="1"/>
  <c r="F976" i="1"/>
  <c r="P975" i="1"/>
  <c r="O975" i="1" a="1"/>
  <c r="O975" i="1" s="1"/>
  <c r="N975" i="1"/>
  <c r="N975" i="1" a="1"/>
  <c r="L975" i="1"/>
  <c r="M975" i="1" s="1"/>
  <c r="K975" i="1"/>
  <c r="J975" i="1"/>
  <c r="I975" i="1"/>
  <c r="H975" i="1"/>
  <c r="G975" i="1"/>
  <c r="F975" i="1"/>
  <c r="P974" i="1"/>
  <c r="O974" i="1" a="1"/>
  <c r="O974" i="1" s="1"/>
  <c r="N974" i="1" a="1"/>
  <c r="N974" i="1" s="1"/>
  <c r="L974" i="1"/>
  <c r="M974" i="1" s="1"/>
  <c r="K974" i="1"/>
  <c r="J974" i="1"/>
  <c r="I974" i="1"/>
  <c r="H974" i="1"/>
  <c r="G974" i="1"/>
  <c r="F974" i="1"/>
  <c r="P973" i="1"/>
  <c r="O973" i="1"/>
  <c r="O973" i="1" a="1"/>
  <c r="M973" i="1"/>
  <c r="L973" i="1"/>
  <c r="K973" i="1"/>
  <c r="J973" i="1"/>
  <c r="I973" i="1"/>
  <c r="N973" i="1" s="1" a="1"/>
  <c r="N973" i="1" s="1"/>
  <c r="H973" i="1"/>
  <c r="G973" i="1"/>
  <c r="F973" i="1"/>
  <c r="P972" i="1"/>
  <c r="N972" i="1" a="1"/>
  <c r="N972" i="1" s="1"/>
  <c r="M972" i="1"/>
  <c r="L972" i="1"/>
  <c r="K972" i="1"/>
  <c r="J972" i="1"/>
  <c r="O972" i="1" s="1" a="1"/>
  <c r="O972" i="1" s="1"/>
  <c r="I972" i="1"/>
  <c r="H972" i="1"/>
  <c r="G972" i="1"/>
  <c r="F972" i="1"/>
  <c r="P971" i="1"/>
  <c r="L971" i="1"/>
  <c r="M971" i="1" s="1"/>
  <c r="K971" i="1"/>
  <c r="J971" i="1"/>
  <c r="O971" i="1" s="1" a="1"/>
  <c r="O971" i="1" s="1"/>
  <c r="I971" i="1"/>
  <c r="N971" i="1" s="1" a="1"/>
  <c r="N971" i="1" s="1"/>
  <c r="H971" i="1"/>
  <c r="G971" i="1"/>
  <c r="F971" i="1"/>
  <c r="P970" i="1"/>
  <c r="O970" i="1" a="1"/>
  <c r="O970" i="1" s="1"/>
  <c r="L970" i="1"/>
  <c r="M970" i="1" s="1"/>
  <c r="K970" i="1"/>
  <c r="J970" i="1"/>
  <c r="I970" i="1"/>
  <c r="N970" i="1" s="1" a="1"/>
  <c r="N970" i="1" s="1"/>
  <c r="H970" i="1"/>
  <c r="G970" i="1"/>
  <c r="F970" i="1"/>
  <c r="P969" i="1"/>
  <c r="M969" i="1"/>
  <c r="L969" i="1"/>
  <c r="K969" i="1"/>
  <c r="J969" i="1"/>
  <c r="O969" i="1" s="1" a="1"/>
  <c r="O969" i="1" s="1"/>
  <c r="I969" i="1"/>
  <c r="N969" i="1" s="1" a="1"/>
  <c r="N969" i="1" s="1"/>
  <c r="H969" i="1"/>
  <c r="G969" i="1"/>
  <c r="F969" i="1"/>
  <c r="P968" i="1"/>
  <c r="L968" i="1"/>
  <c r="M968" i="1" s="1"/>
  <c r="K968" i="1"/>
  <c r="J968" i="1"/>
  <c r="O968" i="1" s="1" a="1"/>
  <c r="O968" i="1" s="1"/>
  <c r="I968" i="1"/>
  <c r="N968" i="1" s="1" a="1"/>
  <c r="N968" i="1" s="1"/>
  <c r="H968" i="1"/>
  <c r="G968" i="1"/>
  <c r="F968" i="1"/>
  <c r="P967" i="1"/>
  <c r="O967" i="1" a="1"/>
  <c r="O967" i="1" s="1"/>
  <c r="N967" i="1"/>
  <c r="N967" i="1" a="1"/>
  <c r="L967" i="1"/>
  <c r="M967" i="1" s="1"/>
  <c r="K967" i="1"/>
  <c r="J967" i="1"/>
  <c r="I967" i="1"/>
  <c r="H967" i="1"/>
  <c r="G967" i="1"/>
  <c r="F967" i="1"/>
  <c r="P966" i="1"/>
  <c r="O966" i="1"/>
  <c r="O966" i="1" a="1"/>
  <c r="L966" i="1"/>
  <c r="M966" i="1" s="1"/>
  <c r="K966" i="1"/>
  <c r="J966" i="1"/>
  <c r="I966" i="1"/>
  <c r="N966" i="1" s="1" a="1"/>
  <c r="N966" i="1" s="1"/>
  <c r="H966" i="1"/>
  <c r="G966" i="1"/>
  <c r="F966" i="1"/>
  <c r="P965" i="1"/>
  <c r="O965" i="1"/>
  <c r="O965" i="1" a="1"/>
  <c r="M965" i="1"/>
  <c r="L965" i="1"/>
  <c r="K965" i="1"/>
  <c r="J965" i="1"/>
  <c r="I965" i="1"/>
  <c r="N965" i="1" s="1" a="1"/>
  <c r="N965" i="1" s="1"/>
  <c r="H965" i="1"/>
  <c r="G965" i="1"/>
  <c r="F965" i="1"/>
  <c r="P964" i="1"/>
  <c r="N964" i="1" a="1"/>
  <c r="N964" i="1" s="1"/>
  <c r="M964" i="1"/>
  <c r="L964" i="1"/>
  <c r="K964" i="1"/>
  <c r="J964" i="1"/>
  <c r="O964" i="1" s="1" a="1"/>
  <c r="O964" i="1" s="1"/>
  <c r="I964" i="1"/>
  <c r="H964" i="1"/>
  <c r="G964" i="1"/>
  <c r="F964" i="1"/>
  <c r="P963" i="1"/>
  <c r="N963" i="1"/>
  <c r="N963" i="1" a="1"/>
  <c r="L963" i="1"/>
  <c r="M963" i="1" s="1"/>
  <c r="K963" i="1"/>
  <c r="J963" i="1"/>
  <c r="O963" i="1" s="1" a="1"/>
  <c r="O963" i="1" s="1"/>
  <c r="I963" i="1"/>
  <c r="H963" i="1"/>
  <c r="G963" i="1"/>
  <c r="F963" i="1"/>
  <c r="P962" i="1"/>
  <c r="O962" i="1" a="1"/>
  <c r="O962" i="1" s="1"/>
  <c r="L962" i="1"/>
  <c r="M962" i="1" s="1"/>
  <c r="K962" i="1"/>
  <c r="J962" i="1"/>
  <c r="I962" i="1"/>
  <c r="N962" i="1" s="1" a="1"/>
  <c r="N962" i="1" s="1"/>
  <c r="H962" i="1"/>
  <c r="G962" i="1"/>
  <c r="F962" i="1"/>
  <c r="P961" i="1"/>
  <c r="M961" i="1"/>
  <c r="L961" i="1"/>
  <c r="K961" i="1"/>
  <c r="J961" i="1"/>
  <c r="O961" i="1" s="1" a="1"/>
  <c r="O961" i="1" s="1"/>
  <c r="I961" i="1"/>
  <c r="N961" i="1" s="1" a="1"/>
  <c r="N961" i="1" s="1"/>
  <c r="H961" i="1"/>
  <c r="G961" i="1"/>
  <c r="F961" i="1"/>
  <c r="P960" i="1"/>
  <c r="L960" i="1"/>
  <c r="M960" i="1" s="1"/>
  <c r="K960" i="1"/>
  <c r="J960" i="1"/>
  <c r="O960" i="1" s="1" a="1"/>
  <c r="O960" i="1" s="1"/>
  <c r="I960" i="1"/>
  <c r="N960" i="1" s="1" a="1"/>
  <c r="N960" i="1" s="1"/>
  <c r="H960" i="1"/>
  <c r="G960" i="1"/>
  <c r="F960" i="1"/>
  <c r="P959" i="1"/>
  <c r="O959" i="1" a="1"/>
  <c r="O959" i="1" s="1"/>
  <c r="N959" i="1"/>
  <c r="N959" i="1" a="1"/>
  <c r="L959" i="1"/>
  <c r="M959" i="1" s="1"/>
  <c r="K959" i="1"/>
  <c r="J959" i="1"/>
  <c r="I959" i="1"/>
  <c r="H959" i="1"/>
  <c r="G959" i="1"/>
  <c r="F959" i="1"/>
  <c r="P958" i="1"/>
  <c r="O958" i="1" a="1"/>
  <c r="O958" i="1" s="1"/>
  <c r="N958" i="1" a="1"/>
  <c r="N958" i="1" s="1"/>
  <c r="L958" i="1"/>
  <c r="M958" i="1" s="1"/>
  <c r="K958" i="1"/>
  <c r="J958" i="1"/>
  <c r="I958" i="1"/>
  <c r="H958" i="1"/>
  <c r="G958" i="1"/>
  <c r="F958" i="1"/>
  <c r="P957" i="1"/>
  <c r="O957" i="1"/>
  <c r="O957" i="1" a="1"/>
  <c r="M957" i="1"/>
  <c r="L957" i="1"/>
  <c r="K957" i="1"/>
  <c r="J957" i="1"/>
  <c r="I957" i="1"/>
  <c r="N957" i="1" s="1" a="1"/>
  <c r="N957" i="1" s="1"/>
  <c r="H957" i="1"/>
  <c r="G957" i="1"/>
  <c r="F957" i="1"/>
  <c r="P956" i="1"/>
  <c r="N956" i="1" a="1"/>
  <c r="N956" i="1" s="1"/>
  <c r="M956" i="1"/>
  <c r="L956" i="1"/>
  <c r="K956" i="1"/>
  <c r="J956" i="1"/>
  <c r="O956" i="1" s="1" a="1"/>
  <c r="O956" i="1" s="1"/>
  <c r="I956" i="1"/>
  <c r="H956" i="1"/>
  <c r="G956" i="1"/>
  <c r="F956" i="1"/>
  <c r="P955" i="1"/>
  <c r="L955" i="1"/>
  <c r="M955" i="1" s="1"/>
  <c r="K955" i="1"/>
  <c r="J955" i="1"/>
  <c r="O955" i="1" s="1" a="1"/>
  <c r="O955" i="1" s="1"/>
  <c r="I955" i="1"/>
  <c r="N955" i="1" s="1" a="1"/>
  <c r="N955" i="1" s="1"/>
  <c r="H955" i="1"/>
  <c r="G955" i="1"/>
  <c r="F955" i="1"/>
  <c r="P954" i="1"/>
  <c r="O954" i="1" a="1"/>
  <c r="O954" i="1" s="1"/>
  <c r="L954" i="1"/>
  <c r="M954" i="1" s="1"/>
  <c r="K954" i="1"/>
  <c r="J954" i="1"/>
  <c r="I954" i="1"/>
  <c r="N954" i="1" s="1" a="1"/>
  <c r="N954" i="1" s="1"/>
  <c r="H954" i="1"/>
  <c r="G954" i="1"/>
  <c r="F954" i="1"/>
  <c r="P953" i="1"/>
  <c r="M953" i="1"/>
  <c r="L953" i="1"/>
  <c r="K953" i="1"/>
  <c r="J953" i="1"/>
  <c r="O953" i="1" s="1" a="1"/>
  <c r="O953" i="1" s="1"/>
  <c r="I953" i="1"/>
  <c r="N953" i="1" s="1" a="1"/>
  <c r="N953" i="1" s="1"/>
  <c r="H953" i="1"/>
  <c r="G953" i="1"/>
  <c r="F953" i="1"/>
  <c r="P952" i="1"/>
  <c r="L952" i="1"/>
  <c r="M952" i="1" s="1"/>
  <c r="K952" i="1"/>
  <c r="J952" i="1"/>
  <c r="O952" i="1" s="1" a="1"/>
  <c r="O952" i="1" s="1"/>
  <c r="I952" i="1"/>
  <c r="N952" i="1" s="1" a="1"/>
  <c r="N952" i="1" s="1"/>
  <c r="H952" i="1"/>
  <c r="G952" i="1"/>
  <c r="F952" i="1"/>
  <c r="P951" i="1"/>
  <c r="O951" i="1" a="1"/>
  <c r="O951" i="1" s="1"/>
  <c r="N951" i="1"/>
  <c r="N951" i="1" a="1"/>
  <c r="L951" i="1"/>
  <c r="M951" i="1" s="1"/>
  <c r="K951" i="1"/>
  <c r="J951" i="1"/>
  <c r="I951" i="1"/>
  <c r="H951" i="1"/>
  <c r="G951" i="1"/>
  <c r="F951" i="1"/>
  <c r="P950" i="1"/>
  <c r="O950" i="1" a="1"/>
  <c r="O950" i="1" s="1"/>
  <c r="N950" i="1" a="1"/>
  <c r="N950" i="1" s="1"/>
  <c r="L950" i="1"/>
  <c r="M950" i="1" s="1"/>
  <c r="K950" i="1"/>
  <c r="J950" i="1"/>
  <c r="I950" i="1"/>
  <c r="H950" i="1"/>
  <c r="G950" i="1"/>
  <c r="F950" i="1"/>
  <c r="P949" i="1"/>
  <c r="O949" i="1"/>
  <c r="O949" i="1" a="1"/>
  <c r="M949" i="1"/>
  <c r="L949" i="1"/>
  <c r="K949" i="1"/>
  <c r="J949" i="1"/>
  <c r="I949" i="1"/>
  <c r="N949" i="1" s="1" a="1"/>
  <c r="N949" i="1" s="1"/>
  <c r="H949" i="1"/>
  <c r="G949" i="1"/>
  <c r="F949" i="1"/>
  <c r="P948" i="1"/>
  <c r="N948" i="1" a="1"/>
  <c r="N948" i="1" s="1"/>
  <c r="M948" i="1"/>
  <c r="L948" i="1"/>
  <c r="K948" i="1"/>
  <c r="J948" i="1"/>
  <c r="O948" i="1" s="1" a="1"/>
  <c r="O948" i="1" s="1"/>
  <c r="I948" i="1"/>
  <c r="H948" i="1"/>
  <c r="G948" i="1"/>
  <c r="F948" i="1"/>
  <c r="P947" i="1"/>
  <c r="L947" i="1"/>
  <c r="M947" i="1" s="1"/>
  <c r="K947" i="1"/>
  <c r="J947" i="1"/>
  <c r="O947" i="1" s="1" a="1"/>
  <c r="O947" i="1" s="1"/>
  <c r="I947" i="1"/>
  <c r="N947" i="1" s="1" a="1"/>
  <c r="N947" i="1" s="1"/>
  <c r="H947" i="1"/>
  <c r="G947" i="1"/>
  <c r="F947" i="1"/>
  <c r="P946" i="1"/>
  <c r="O946" i="1" a="1"/>
  <c r="O946" i="1" s="1"/>
  <c r="L946" i="1"/>
  <c r="M946" i="1" s="1"/>
  <c r="K946" i="1"/>
  <c r="J946" i="1"/>
  <c r="I946" i="1"/>
  <c r="N946" i="1" s="1" a="1"/>
  <c r="N946" i="1" s="1"/>
  <c r="H946" i="1"/>
  <c r="G946" i="1"/>
  <c r="F946" i="1"/>
  <c r="P945" i="1"/>
  <c r="M945" i="1"/>
  <c r="L945" i="1"/>
  <c r="K945" i="1"/>
  <c r="J945" i="1"/>
  <c r="O945" i="1" s="1" a="1"/>
  <c r="O945" i="1" s="1"/>
  <c r="I945" i="1"/>
  <c r="N945" i="1" s="1" a="1"/>
  <c r="N945" i="1" s="1"/>
  <c r="H945" i="1"/>
  <c r="G945" i="1"/>
  <c r="F945" i="1"/>
  <c r="P944" i="1"/>
  <c r="L944" i="1"/>
  <c r="M944" i="1" s="1"/>
  <c r="K944" i="1"/>
  <c r="J944" i="1"/>
  <c r="O944" i="1" s="1" a="1"/>
  <c r="O944" i="1" s="1"/>
  <c r="I944" i="1"/>
  <c r="N944" i="1" s="1" a="1"/>
  <c r="N944" i="1" s="1"/>
  <c r="H944" i="1"/>
  <c r="G944" i="1"/>
  <c r="F944" i="1"/>
  <c r="P943" i="1"/>
  <c r="O943" i="1" a="1"/>
  <c r="O943" i="1" s="1"/>
  <c r="N943" i="1"/>
  <c r="N943" i="1" a="1"/>
  <c r="L943" i="1"/>
  <c r="M943" i="1" s="1"/>
  <c r="K943" i="1"/>
  <c r="J943" i="1"/>
  <c r="I943" i="1"/>
  <c r="H943" i="1"/>
  <c r="G943" i="1"/>
  <c r="F943" i="1"/>
  <c r="P942" i="1"/>
  <c r="O942" i="1" a="1"/>
  <c r="O942" i="1" s="1"/>
  <c r="N942" i="1" a="1"/>
  <c r="N942" i="1" s="1"/>
  <c r="L942" i="1"/>
  <c r="M942" i="1" s="1"/>
  <c r="K942" i="1"/>
  <c r="J942" i="1"/>
  <c r="I942" i="1"/>
  <c r="H942" i="1"/>
  <c r="G942" i="1"/>
  <c r="F942" i="1"/>
  <c r="P941" i="1"/>
  <c r="O941" i="1"/>
  <c r="O941" i="1" a="1"/>
  <c r="M941" i="1"/>
  <c r="L941" i="1"/>
  <c r="K941" i="1"/>
  <c r="J941" i="1"/>
  <c r="I941" i="1"/>
  <c r="N941" i="1" s="1" a="1"/>
  <c r="N941" i="1" s="1"/>
  <c r="H941" i="1"/>
  <c r="G941" i="1"/>
  <c r="F941" i="1"/>
  <c r="P940" i="1"/>
  <c r="N940" i="1" a="1"/>
  <c r="N940" i="1" s="1"/>
  <c r="M940" i="1"/>
  <c r="L940" i="1"/>
  <c r="K940" i="1"/>
  <c r="J940" i="1"/>
  <c r="O940" i="1" s="1" a="1"/>
  <c r="O940" i="1" s="1"/>
  <c r="I940" i="1"/>
  <c r="H940" i="1"/>
  <c r="G940" i="1"/>
  <c r="F940" i="1"/>
  <c r="P939" i="1"/>
  <c r="L939" i="1"/>
  <c r="M939" i="1" s="1"/>
  <c r="K939" i="1"/>
  <c r="J939" i="1"/>
  <c r="O939" i="1" s="1" a="1"/>
  <c r="O939" i="1" s="1"/>
  <c r="I939" i="1"/>
  <c r="N939" i="1" s="1" a="1"/>
  <c r="N939" i="1" s="1"/>
  <c r="H939" i="1"/>
  <c r="G939" i="1"/>
  <c r="F939" i="1"/>
  <c r="P938" i="1"/>
  <c r="O938" i="1" a="1"/>
  <c r="O938" i="1" s="1"/>
  <c r="L938" i="1"/>
  <c r="M938" i="1" s="1"/>
  <c r="K938" i="1"/>
  <c r="J938" i="1"/>
  <c r="I938" i="1"/>
  <c r="N938" i="1" s="1" a="1"/>
  <c r="N938" i="1" s="1"/>
  <c r="H938" i="1"/>
  <c r="G938" i="1"/>
  <c r="F938" i="1"/>
  <c r="P937" i="1"/>
  <c r="N937" i="1" a="1"/>
  <c r="N937" i="1" s="1"/>
  <c r="M937" i="1"/>
  <c r="L937" i="1"/>
  <c r="K937" i="1"/>
  <c r="J937" i="1"/>
  <c r="O937" i="1" s="1" a="1"/>
  <c r="O937" i="1" s="1"/>
  <c r="I937" i="1"/>
  <c r="H937" i="1"/>
  <c r="G937" i="1"/>
  <c r="F937" i="1"/>
  <c r="P936" i="1"/>
  <c r="L936" i="1"/>
  <c r="M936" i="1" s="1"/>
  <c r="K936" i="1"/>
  <c r="J936" i="1"/>
  <c r="O936" i="1" s="1" a="1"/>
  <c r="O936" i="1" s="1"/>
  <c r="I936" i="1"/>
  <c r="N936" i="1" s="1" a="1"/>
  <c r="N936" i="1" s="1"/>
  <c r="H936" i="1"/>
  <c r="G936" i="1"/>
  <c r="F936" i="1"/>
  <c r="P935" i="1"/>
  <c r="O935" i="1" a="1"/>
  <c r="O935" i="1" s="1"/>
  <c r="N935" i="1"/>
  <c r="N935" i="1" a="1"/>
  <c r="L935" i="1"/>
  <c r="M935" i="1" s="1"/>
  <c r="K935" i="1"/>
  <c r="J935" i="1"/>
  <c r="I935" i="1"/>
  <c r="H935" i="1"/>
  <c r="G935" i="1"/>
  <c r="F935" i="1"/>
  <c r="P934" i="1"/>
  <c r="O934" i="1" a="1"/>
  <c r="O934" i="1" s="1"/>
  <c r="N934" i="1" a="1"/>
  <c r="N934" i="1" s="1"/>
  <c r="L934" i="1"/>
  <c r="M934" i="1" s="1"/>
  <c r="K934" i="1"/>
  <c r="J934" i="1"/>
  <c r="I934" i="1"/>
  <c r="H934" i="1"/>
  <c r="G934" i="1"/>
  <c r="F934" i="1"/>
  <c r="P933" i="1"/>
  <c r="O933" i="1"/>
  <c r="O933" i="1" a="1"/>
  <c r="M933" i="1"/>
  <c r="L933" i="1"/>
  <c r="K933" i="1"/>
  <c r="J933" i="1"/>
  <c r="I933" i="1"/>
  <c r="N933" i="1" s="1" a="1"/>
  <c r="N933" i="1" s="1"/>
  <c r="H933" i="1"/>
  <c r="G933" i="1"/>
  <c r="F933" i="1"/>
  <c r="P932" i="1"/>
  <c r="N932" i="1" a="1"/>
  <c r="N932" i="1" s="1"/>
  <c r="M932" i="1"/>
  <c r="L932" i="1"/>
  <c r="K932" i="1"/>
  <c r="J932" i="1"/>
  <c r="O932" i="1" s="1" a="1"/>
  <c r="O932" i="1" s="1"/>
  <c r="I932" i="1"/>
  <c r="H932" i="1"/>
  <c r="G932" i="1"/>
  <c r="F932" i="1"/>
  <c r="P931" i="1"/>
  <c r="L931" i="1"/>
  <c r="M931" i="1" s="1"/>
  <c r="K931" i="1"/>
  <c r="J931" i="1"/>
  <c r="O931" i="1" s="1" a="1"/>
  <c r="O931" i="1" s="1"/>
  <c r="I931" i="1"/>
  <c r="N931" i="1" s="1" a="1"/>
  <c r="N931" i="1" s="1"/>
  <c r="H931" i="1"/>
  <c r="G931" i="1"/>
  <c r="F931" i="1"/>
  <c r="P930" i="1"/>
  <c r="O930" i="1" a="1"/>
  <c r="O930" i="1" s="1"/>
  <c r="L930" i="1"/>
  <c r="M930" i="1" s="1"/>
  <c r="K930" i="1"/>
  <c r="J930" i="1"/>
  <c r="I930" i="1"/>
  <c r="N930" i="1" s="1" a="1"/>
  <c r="N930" i="1" s="1"/>
  <c r="H930" i="1"/>
  <c r="G930" i="1"/>
  <c r="F930" i="1"/>
  <c r="P929" i="1"/>
  <c r="N929" i="1" a="1"/>
  <c r="N929" i="1" s="1"/>
  <c r="M929" i="1"/>
  <c r="L929" i="1"/>
  <c r="K929" i="1"/>
  <c r="J929" i="1"/>
  <c r="O929" i="1" s="1" a="1"/>
  <c r="O929" i="1" s="1"/>
  <c r="I929" i="1"/>
  <c r="H929" i="1"/>
  <c r="G929" i="1"/>
  <c r="F929" i="1"/>
  <c r="P928" i="1"/>
  <c r="L928" i="1"/>
  <c r="M928" i="1" s="1"/>
  <c r="K928" i="1"/>
  <c r="J928" i="1"/>
  <c r="O928" i="1" s="1" a="1"/>
  <c r="O928" i="1" s="1"/>
  <c r="I928" i="1"/>
  <c r="N928" i="1" s="1" a="1"/>
  <c r="N928" i="1" s="1"/>
  <c r="H928" i="1"/>
  <c r="G928" i="1"/>
  <c r="F928" i="1"/>
  <c r="P927" i="1"/>
  <c r="O927" i="1" a="1"/>
  <c r="O927" i="1" s="1"/>
  <c r="N927" i="1"/>
  <c r="N927" i="1" a="1"/>
  <c r="L927" i="1"/>
  <c r="M927" i="1" s="1"/>
  <c r="K927" i="1"/>
  <c r="J927" i="1"/>
  <c r="I927" i="1"/>
  <c r="H927" i="1"/>
  <c r="G927" i="1"/>
  <c r="F927" i="1"/>
  <c r="P926" i="1"/>
  <c r="O926" i="1" a="1"/>
  <c r="O926" i="1" s="1"/>
  <c r="N926" i="1" a="1"/>
  <c r="N926" i="1" s="1"/>
  <c r="L926" i="1"/>
  <c r="M926" i="1" s="1"/>
  <c r="K926" i="1"/>
  <c r="J926" i="1"/>
  <c r="I926" i="1"/>
  <c r="H926" i="1"/>
  <c r="G926" i="1"/>
  <c r="F926" i="1"/>
  <c r="P925" i="1"/>
  <c r="O925" i="1"/>
  <c r="O925" i="1" a="1"/>
  <c r="M925" i="1"/>
  <c r="L925" i="1"/>
  <c r="K925" i="1"/>
  <c r="J925" i="1"/>
  <c r="I925" i="1"/>
  <c r="N925" i="1" s="1" a="1"/>
  <c r="N925" i="1" s="1"/>
  <c r="H925" i="1"/>
  <c r="G925" i="1"/>
  <c r="F925" i="1"/>
  <c r="P924" i="1"/>
  <c r="N924" i="1" a="1"/>
  <c r="N924" i="1" s="1"/>
  <c r="M924" i="1"/>
  <c r="L924" i="1"/>
  <c r="K924" i="1"/>
  <c r="J924" i="1"/>
  <c r="O924" i="1" s="1" a="1"/>
  <c r="O924" i="1" s="1"/>
  <c r="I924" i="1"/>
  <c r="H924" i="1"/>
  <c r="G924" i="1"/>
  <c r="F924" i="1"/>
  <c r="P923" i="1"/>
  <c r="L923" i="1"/>
  <c r="M923" i="1" s="1"/>
  <c r="K923" i="1"/>
  <c r="J923" i="1"/>
  <c r="O923" i="1" s="1" a="1"/>
  <c r="O923" i="1" s="1"/>
  <c r="I923" i="1"/>
  <c r="N923" i="1" s="1" a="1"/>
  <c r="N923" i="1" s="1"/>
  <c r="H923" i="1"/>
  <c r="G923" i="1"/>
  <c r="F923" i="1"/>
  <c r="P922" i="1"/>
  <c r="O922" i="1" a="1"/>
  <c r="O922" i="1" s="1"/>
  <c r="L922" i="1"/>
  <c r="M922" i="1" s="1"/>
  <c r="K922" i="1"/>
  <c r="J922" i="1"/>
  <c r="I922" i="1"/>
  <c r="N922" i="1" s="1" a="1"/>
  <c r="N922" i="1" s="1"/>
  <c r="H922" i="1"/>
  <c r="G922" i="1"/>
  <c r="F922" i="1"/>
  <c r="P921" i="1"/>
  <c r="N921" i="1" a="1"/>
  <c r="N921" i="1" s="1"/>
  <c r="M921" i="1"/>
  <c r="L921" i="1"/>
  <c r="K921" i="1"/>
  <c r="J921" i="1"/>
  <c r="O921" i="1" s="1" a="1"/>
  <c r="O921" i="1" s="1"/>
  <c r="I921" i="1"/>
  <c r="H921" i="1"/>
  <c r="G921" i="1"/>
  <c r="F921" i="1"/>
  <c r="P920" i="1"/>
  <c r="L920" i="1"/>
  <c r="M920" i="1" s="1"/>
  <c r="K920" i="1"/>
  <c r="J920" i="1"/>
  <c r="O920" i="1" s="1" a="1"/>
  <c r="O920" i="1" s="1"/>
  <c r="I920" i="1"/>
  <c r="N920" i="1" s="1" a="1"/>
  <c r="N920" i="1" s="1"/>
  <c r="H920" i="1"/>
  <c r="G920" i="1"/>
  <c r="F920" i="1"/>
  <c r="P919" i="1"/>
  <c r="O919" i="1" a="1"/>
  <c r="O919" i="1" s="1"/>
  <c r="N919" i="1"/>
  <c r="N919" i="1" a="1"/>
  <c r="L919" i="1"/>
  <c r="M919" i="1" s="1"/>
  <c r="K919" i="1"/>
  <c r="J919" i="1"/>
  <c r="I919" i="1"/>
  <c r="H919" i="1"/>
  <c r="G919" i="1"/>
  <c r="F919" i="1"/>
  <c r="P918" i="1"/>
  <c r="O918" i="1" a="1"/>
  <c r="O918" i="1" s="1"/>
  <c r="N918" i="1" a="1"/>
  <c r="N918" i="1" s="1"/>
  <c r="L918" i="1"/>
  <c r="M918" i="1" s="1"/>
  <c r="K918" i="1"/>
  <c r="J918" i="1"/>
  <c r="I918" i="1"/>
  <c r="H918" i="1"/>
  <c r="G918" i="1"/>
  <c r="F918" i="1"/>
  <c r="P917" i="1"/>
  <c r="O917" i="1"/>
  <c r="O917" i="1" a="1"/>
  <c r="M917" i="1"/>
  <c r="L917" i="1"/>
  <c r="K917" i="1"/>
  <c r="J917" i="1"/>
  <c r="I917" i="1"/>
  <c r="N917" i="1" s="1" a="1"/>
  <c r="N917" i="1" s="1"/>
  <c r="H917" i="1"/>
  <c r="G917" i="1"/>
  <c r="F917" i="1"/>
  <c r="P916" i="1"/>
  <c r="N916" i="1" a="1"/>
  <c r="N916" i="1" s="1"/>
  <c r="M916" i="1"/>
  <c r="L916" i="1"/>
  <c r="K916" i="1"/>
  <c r="J916" i="1"/>
  <c r="O916" i="1" s="1" a="1"/>
  <c r="O916" i="1" s="1"/>
  <c r="I916" i="1"/>
  <c r="H916" i="1"/>
  <c r="G916" i="1"/>
  <c r="F916" i="1"/>
  <c r="P915" i="1"/>
  <c r="L915" i="1"/>
  <c r="M915" i="1" s="1"/>
  <c r="K915" i="1"/>
  <c r="J915" i="1"/>
  <c r="O915" i="1" s="1" a="1"/>
  <c r="O915" i="1" s="1"/>
  <c r="I915" i="1"/>
  <c r="N915" i="1" s="1" a="1"/>
  <c r="N915" i="1" s="1"/>
  <c r="H915" i="1"/>
  <c r="G915" i="1"/>
  <c r="F915" i="1"/>
  <c r="P914" i="1"/>
  <c r="O914" i="1" a="1"/>
  <c r="O914" i="1" s="1"/>
  <c r="L914" i="1"/>
  <c r="M914" i="1" s="1"/>
  <c r="K914" i="1"/>
  <c r="J914" i="1"/>
  <c r="I914" i="1"/>
  <c r="N914" i="1" s="1" a="1"/>
  <c r="N914" i="1" s="1"/>
  <c r="H914" i="1"/>
  <c r="G914" i="1"/>
  <c r="F914" i="1"/>
  <c r="P913" i="1"/>
  <c r="N913" i="1"/>
  <c r="N913" i="1" a="1"/>
  <c r="M913" i="1"/>
  <c r="L913" i="1"/>
  <c r="K913" i="1"/>
  <c r="J913" i="1"/>
  <c r="O913" i="1" s="1" a="1"/>
  <c r="O913" i="1" s="1"/>
  <c r="I913" i="1"/>
  <c r="H913" i="1"/>
  <c r="G913" i="1"/>
  <c r="F913" i="1"/>
  <c r="P912" i="1"/>
  <c r="L912" i="1"/>
  <c r="M912" i="1" s="1"/>
  <c r="K912" i="1"/>
  <c r="J912" i="1"/>
  <c r="O912" i="1" s="1" a="1"/>
  <c r="O912" i="1" s="1"/>
  <c r="I912" i="1"/>
  <c r="N912" i="1" s="1" a="1"/>
  <c r="N912" i="1" s="1"/>
  <c r="H912" i="1"/>
  <c r="G912" i="1"/>
  <c r="F912" i="1"/>
  <c r="P911" i="1"/>
  <c r="O911" i="1"/>
  <c r="O911" i="1" a="1"/>
  <c r="N911" i="1"/>
  <c r="L911" i="1"/>
  <c r="M911" i="1" s="1"/>
  <c r="K911" i="1"/>
  <c r="J911" i="1"/>
  <c r="I911" i="1"/>
  <c r="N911" i="1" s="1" a="1"/>
  <c r="H911" i="1"/>
  <c r="G911" i="1"/>
  <c r="F911" i="1"/>
  <c r="P910" i="1"/>
  <c r="O910" i="1" a="1"/>
  <c r="O910" i="1" s="1"/>
  <c r="N910" i="1" a="1"/>
  <c r="N910" i="1" s="1"/>
  <c r="L910" i="1"/>
  <c r="M910" i="1" s="1"/>
  <c r="K910" i="1"/>
  <c r="J910" i="1"/>
  <c r="I910" i="1"/>
  <c r="H910" i="1"/>
  <c r="G910" i="1"/>
  <c r="F910" i="1"/>
  <c r="P909" i="1"/>
  <c r="O909" i="1"/>
  <c r="O909" i="1" a="1"/>
  <c r="M909" i="1"/>
  <c r="L909" i="1"/>
  <c r="K909" i="1"/>
  <c r="J909" i="1"/>
  <c r="I909" i="1"/>
  <c r="N909" i="1" s="1" a="1"/>
  <c r="N909" i="1" s="1"/>
  <c r="H909" i="1"/>
  <c r="G909" i="1"/>
  <c r="F909" i="1"/>
  <c r="P908" i="1"/>
  <c r="O908" i="1" a="1"/>
  <c r="O908" i="1" s="1"/>
  <c r="N908" i="1" a="1"/>
  <c r="N908" i="1" s="1"/>
  <c r="M908" i="1"/>
  <c r="L908" i="1"/>
  <c r="K908" i="1"/>
  <c r="J908" i="1"/>
  <c r="I908" i="1"/>
  <c r="H908" i="1"/>
  <c r="G908" i="1"/>
  <c r="F908" i="1"/>
  <c r="P907" i="1"/>
  <c r="M907" i="1"/>
  <c r="L907" i="1"/>
  <c r="K907" i="1"/>
  <c r="J907" i="1"/>
  <c r="O907" i="1" s="1" a="1"/>
  <c r="O907" i="1" s="1"/>
  <c r="I907" i="1"/>
  <c r="N907" i="1" s="1" a="1"/>
  <c r="N907" i="1" s="1"/>
  <c r="H907" i="1"/>
  <c r="G907" i="1"/>
  <c r="F907" i="1"/>
  <c r="P906" i="1"/>
  <c r="O906" i="1" a="1"/>
  <c r="O906" i="1" s="1"/>
  <c r="L906" i="1"/>
  <c r="M906" i="1" s="1"/>
  <c r="K906" i="1"/>
  <c r="J906" i="1"/>
  <c r="I906" i="1"/>
  <c r="N906" i="1" s="1" a="1"/>
  <c r="N906" i="1" s="1"/>
  <c r="H906" i="1"/>
  <c r="G906" i="1"/>
  <c r="F906" i="1"/>
  <c r="P905" i="1"/>
  <c r="N905" i="1"/>
  <c r="N905" i="1" a="1"/>
  <c r="M905" i="1"/>
  <c r="L905" i="1"/>
  <c r="K905" i="1"/>
  <c r="J905" i="1"/>
  <c r="O905" i="1" s="1" a="1"/>
  <c r="O905" i="1" s="1"/>
  <c r="I905" i="1"/>
  <c r="H905" i="1"/>
  <c r="G905" i="1"/>
  <c r="F905" i="1"/>
  <c r="P904" i="1"/>
  <c r="L904" i="1"/>
  <c r="M904" i="1" s="1"/>
  <c r="K904" i="1"/>
  <c r="J904" i="1"/>
  <c r="O904" i="1" s="1" a="1"/>
  <c r="O904" i="1" s="1"/>
  <c r="I904" i="1"/>
  <c r="N904" i="1" s="1" a="1"/>
  <c r="N904" i="1" s="1"/>
  <c r="H904" i="1"/>
  <c r="G904" i="1"/>
  <c r="F904" i="1"/>
  <c r="P903" i="1"/>
  <c r="O903" i="1"/>
  <c r="O903" i="1" a="1"/>
  <c r="N903" i="1"/>
  <c r="L903" i="1"/>
  <c r="M903" i="1" s="1"/>
  <c r="K903" i="1"/>
  <c r="J903" i="1"/>
  <c r="I903" i="1"/>
  <c r="N903" i="1" s="1" a="1"/>
  <c r="H903" i="1"/>
  <c r="G903" i="1"/>
  <c r="F903" i="1"/>
  <c r="P902" i="1"/>
  <c r="O902" i="1" a="1"/>
  <c r="O902" i="1" s="1"/>
  <c r="N902" i="1" a="1"/>
  <c r="N902" i="1" s="1"/>
  <c r="L902" i="1"/>
  <c r="M902" i="1" s="1"/>
  <c r="K902" i="1"/>
  <c r="J902" i="1"/>
  <c r="I902" i="1"/>
  <c r="H902" i="1"/>
  <c r="G902" i="1"/>
  <c r="F902" i="1"/>
  <c r="P901" i="1"/>
  <c r="O901" i="1"/>
  <c r="O901" i="1" a="1"/>
  <c r="M901" i="1"/>
  <c r="L901" i="1"/>
  <c r="K901" i="1"/>
  <c r="J901" i="1"/>
  <c r="I901" i="1"/>
  <c r="N901" i="1" s="1" a="1"/>
  <c r="N901" i="1" s="1"/>
  <c r="H901" i="1"/>
  <c r="G901" i="1"/>
  <c r="F901" i="1"/>
  <c r="P900" i="1"/>
  <c r="O900" i="1" a="1"/>
  <c r="O900" i="1" s="1"/>
  <c r="N900" i="1" a="1"/>
  <c r="N900" i="1" s="1"/>
  <c r="M900" i="1"/>
  <c r="L900" i="1"/>
  <c r="K900" i="1"/>
  <c r="J900" i="1"/>
  <c r="I900" i="1"/>
  <c r="H900" i="1"/>
  <c r="G900" i="1"/>
  <c r="F900" i="1"/>
  <c r="P899" i="1"/>
  <c r="M899" i="1"/>
  <c r="L899" i="1"/>
  <c r="K899" i="1"/>
  <c r="J899" i="1"/>
  <c r="O899" i="1" s="1" a="1"/>
  <c r="O899" i="1" s="1"/>
  <c r="I899" i="1"/>
  <c r="N899" i="1" s="1" a="1"/>
  <c r="N899" i="1" s="1"/>
  <c r="H899" i="1"/>
  <c r="G899" i="1"/>
  <c r="F899" i="1"/>
  <c r="P898" i="1"/>
  <c r="O898" i="1" a="1"/>
  <c r="O898" i="1" s="1"/>
  <c r="L898" i="1"/>
  <c r="M898" i="1" s="1"/>
  <c r="K898" i="1"/>
  <c r="J898" i="1"/>
  <c r="I898" i="1"/>
  <c r="N898" i="1" s="1" a="1"/>
  <c r="N898" i="1" s="1"/>
  <c r="H898" i="1"/>
  <c r="G898" i="1"/>
  <c r="F898" i="1"/>
  <c r="P897" i="1"/>
  <c r="N897" i="1"/>
  <c r="N897" i="1" a="1"/>
  <c r="M897" i="1"/>
  <c r="L897" i="1"/>
  <c r="K897" i="1"/>
  <c r="J897" i="1"/>
  <c r="O897" i="1" s="1" a="1"/>
  <c r="O897" i="1" s="1"/>
  <c r="I897" i="1"/>
  <c r="H897" i="1"/>
  <c r="G897" i="1"/>
  <c r="F897" i="1"/>
  <c r="P896" i="1"/>
  <c r="L896" i="1"/>
  <c r="M896" i="1" s="1"/>
  <c r="K896" i="1"/>
  <c r="J896" i="1"/>
  <c r="O896" i="1" s="1" a="1"/>
  <c r="O896" i="1" s="1"/>
  <c r="I896" i="1"/>
  <c r="N896" i="1" s="1" a="1"/>
  <c r="N896" i="1" s="1"/>
  <c r="H896" i="1"/>
  <c r="G896" i="1"/>
  <c r="F896" i="1"/>
  <c r="P895" i="1"/>
  <c r="O895" i="1"/>
  <c r="O895" i="1" a="1"/>
  <c r="N895" i="1"/>
  <c r="L895" i="1"/>
  <c r="M895" i="1" s="1"/>
  <c r="K895" i="1"/>
  <c r="J895" i="1"/>
  <c r="I895" i="1"/>
  <c r="N895" i="1" s="1" a="1"/>
  <c r="H895" i="1"/>
  <c r="G895" i="1"/>
  <c r="F895" i="1"/>
  <c r="P894" i="1"/>
  <c r="O894" i="1" a="1"/>
  <c r="O894" i="1" s="1"/>
  <c r="N894" i="1" a="1"/>
  <c r="N894" i="1" s="1"/>
  <c r="L894" i="1"/>
  <c r="M894" i="1" s="1"/>
  <c r="K894" i="1"/>
  <c r="J894" i="1"/>
  <c r="I894" i="1"/>
  <c r="H894" i="1"/>
  <c r="G894" i="1"/>
  <c r="F894" i="1"/>
  <c r="P893" i="1"/>
  <c r="O893" i="1"/>
  <c r="O893" i="1" a="1"/>
  <c r="M893" i="1"/>
  <c r="L893" i="1"/>
  <c r="K893" i="1"/>
  <c r="J893" i="1"/>
  <c r="I893" i="1"/>
  <c r="N893" i="1" s="1" a="1"/>
  <c r="N893" i="1" s="1"/>
  <c r="H893" i="1"/>
  <c r="G893" i="1"/>
  <c r="F893" i="1"/>
  <c r="P892" i="1"/>
  <c r="O892" i="1" a="1"/>
  <c r="O892" i="1" s="1"/>
  <c r="N892" i="1" a="1"/>
  <c r="N892" i="1" s="1"/>
  <c r="M892" i="1"/>
  <c r="L892" i="1"/>
  <c r="K892" i="1"/>
  <c r="J892" i="1"/>
  <c r="I892" i="1"/>
  <c r="H892" i="1"/>
  <c r="G892" i="1"/>
  <c r="F892" i="1"/>
  <c r="P891" i="1"/>
  <c r="M891" i="1"/>
  <c r="L891" i="1"/>
  <c r="K891" i="1"/>
  <c r="J891" i="1"/>
  <c r="O891" i="1" s="1" a="1"/>
  <c r="O891" i="1" s="1"/>
  <c r="I891" i="1"/>
  <c r="N891" i="1" s="1" a="1"/>
  <c r="N891" i="1" s="1"/>
  <c r="H891" i="1"/>
  <c r="G891" i="1"/>
  <c r="F891" i="1"/>
  <c r="P890" i="1"/>
  <c r="O890" i="1" a="1"/>
  <c r="O890" i="1" s="1"/>
  <c r="L890" i="1"/>
  <c r="M890" i="1" s="1"/>
  <c r="K890" i="1"/>
  <c r="J890" i="1"/>
  <c r="I890" i="1"/>
  <c r="N890" i="1" s="1" a="1"/>
  <c r="N890" i="1" s="1"/>
  <c r="H890" i="1"/>
  <c r="G890" i="1"/>
  <c r="F890" i="1"/>
  <c r="P889" i="1"/>
  <c r="N889" i="1"/>
  <c r="N889" i="1" a="1"/>
  <c r="M889" i="1"/>
  <c r="L889" i="1"/>
  <c r="K889" i="1"/>
  <c r="J889" i="1"/>
  <c r="O889" i="1" s="1" a="1"/>
  <c r="O889" i="1" s="1"/>
  <c r="I889" i="1"/>
  <c r="H889" i="1"/>
  <c r="G889" i="1"/>
  <c r="F889" i="1"/>
  <c r="P888" i="1"/>
  <c r="L888" i="1"/>
  <c r="M888" i="1" s="1"/>
  <c r="K888" i="1"/>
  <c r="J888" i="1"/>
  <c r="O888" i="1" s="1" a="1"/>
  <c r="O888" i="1" s="1"/>
  <c r="I888" i="1"/>
  <c r="N888" i="1" s="1" a="1"/>
  <c r="N888" i="1" s="1"/>
  <c r="H888" i="1"/>
  <c r="G888" i="1"/>
  <c r="F888" i="1"/>
  <c r="P887" i="1"/>
  <c r="O887" i="1"/>
  <c r="O887" i="1" a="1"/>
  <c r="N887" i="1"/>
  <c r="L887" i="1"/>
  <c r="M887" i="1" s="1"/>
  <c r="K887" i="1"/>
  <c r="J887" i="1"/>
  <c r="I887" i="1"/>
  <c r="N887" i="1" s="1" a="1"/>
  <c r="H887" i="1"/>
  <c r="G887" i="1"/>
  <c r="F887" i="1"/>
  <c r="P886" i="1"/>
  <c r="O886" i="1" a="1"/>
  <c r="O886" i="1" s="1"/>
  <c r="N886" i="1" a="1"/>
  <c r="N886" i="1" s="1"/>
  <c r="L886" i="1"/>
  <c r="M886" i="1" s="1"/>
  <c r="K886" i="1"/>
  <c r="J886" i="1"/>
  <c r="I886" i="1"/>
  <c r="H886" i="1"/>
  <c r="G886" i="1"/>
  <c r="F886" i="1"/>
  <c r="P885" i="1"/>
  <c r="O885" i="1"/>
  <c r="O885" i="1" a="1"/>
  <c r="M885" i="1"/>
  <c r="L885" i="1"/>
  <c r="K885" i="1"/>
  <c r="J885" i="1"/>
  <c r="I885" i="1"/>
  <c r="N885" i="1" s="1" a="1"/>
  <c r="N885" i="1" s="1"/>
  <c r="H885" i="1"/>
  <c r="G885" i="1"/>
  <c r="F885" i="1"/>
  <c r="P884" i="1"/>
  <c r="O884" i="1" a="1"/>
  <c r="O884" i="1" s="1"/>
  <c r="N884" i="1" a="1"/>
  <c r="N884" i="1" s="1"/>
  <c r="M884" i="1"/>
  <c r="L884" i="1"/>
  <c r="K884" i="1"/>
  <c r="J884" i="1"/>
  <c r="I884" i="1"/>
  <c r="H884" i="1"/>
  <c r="G884" i="1"/>
  <c r="F884" i="1"/>
  <c r="P883" i="1"/>
  <c r="M883" i="1"/>
  <c r="L883" i="1"/>
  <c r="K883" i="1"/>
  <c r="J883" i="1"/>
  <c r="O883" i="1" s="1" a="1"/>
  <c r="O883" i="1" s="1"/>
  <c r="I883" i="1"/>
  <c r="N883" i="1" s="1" a="1"/>
  <c r="N883" i="1" s="1"/>
  <c r="H883" i="1"/>
  <c r="G883" i="1"/>
  <c r="F883" i="1"/>
  <c r="P882" i="1"/>
  <c r="O882" i="1" a="1"/>
  <c r="O882" i="1" s="1"/>
  <c r="L882" i="1"/>
  <c r="M882" i="1" s="1"/>
  <c r="K882" i="1"/>
  <c r="J882" i="1"/>
  <c r="I882" i="1"/>
  <c r="N882" i="1" s="1" a="1"/>
  <c r="N882" i="1" s="1"/>
  <c r="H882" i="1"/>
  <c r="G882" i="1"/>
  <c r="F882" i="1"/>
  <c r="P881" i="1"/>
  <c r="N881" i="1"/>
  <c r="N881" i="1" a="1"/>
  <c r="M881" i="1"/>
  <c r="L881" i="1"/>
  <c r="K881" i="1"/>
  <c r="J881" i="1"/>
  <c r="O881" i="1" s="1" a="1"/>
  <c r="O881" i="1" s="1"/>
  <c r="I881" i="1"/>
  <c r="H881" i="1"/>
  <c r="G881" i="1"/>
  <c r="F881" i="1"/>
  <c r="P880" i="1"/>
  <c r="L880" i="1"/>
  <c r="M880" i="1" s="1"/>
  <c r="K880" i="1"/>
  <c r="J880" i="1"/>
  <c r="O880" i="1" s="1" a="1"/>
  <c r="O880" i="1" s="1"/>
  <c r="I880" i="1"/>
  <c r="N880" i="1" s="1" a="1"/>
  <c r="N880" i="1" s="1"/>
  <c r="H880" i="1"/>
  <c r="G880" i="1"/>
  <c r="F880" i="1"/>
  <c r="P879" i="1"/>
  <c r="N879" i="1"/>
  <c r="L879" i="1"/>
  <c r="M879" i="1" s="1"/>
  <c r="K879" i="1"/>
  <c r="J879" i="1"/>
  <c r="O879" i="1" s="1" a="1"/>
  <c r="O879" i="1" s="1"/>
  <c r="I879" i="1"/>
  <c r="N879" i="1" s="1" a="1"/>
  <c r="H879" i="1"/>
  <c r="G879" i="1"/>
  <c r="F879" i="1"/>
  <c r="P878" i="1"/>
  <c r="N878" i="1" a="1"/>
  <c r="N878" i="1" s="1"/>
  <c r="L878" i="1"/>
  <c r="M878" i="1" s="1"/>
  <c r="K878" i="1"/>
  <c r="J878" i="1"/>
  <c r="O878" i="1" s="1" a="1"/>
  <c r="O878" i="1" s="1"/>
  <c r="I878" i="1"/>
  <c r="H878" i="1"/>
  <c r="G878" i="1"/>
  <c r="F878" i="1"/>
  <c r="P877" i="1"/>
  <c r="O877" i="1"/>
  <c r="L877" i="1"/>
  <c r="M877" i="1" s="1"/>
  <c r="K877" i="1"/>
  <c r="J877" i="1"/>
  <c r="O877" i="1" s="1" a="1"/>
  <c r="I877" i="1"/>
  <c r="N877" i="1" s="1" a="1"/>
  <c r="N877" i="1" s="1"/>
  <c r="H877" i="1"/>
  <c r="G877" i="1"/>
  <c r="F877" i="1"/>
  <c r="P876" i="1"/>
  <c r="N876" i="1"/>
  <c r="N876" i="1" a="1"/>
  <c r="L876" i="1"/>
  <c r="M876" i="1" s="1"/>
  <c r="K876" i="1"/>
  <c r="J876" i="1"/>
  <c r="O876" i="1" s="1" a="1"/>
  <c r="O876" i="1" s="1"/>
  <c r="I876" i="1"/>
  <c r="H876" i="1"/>
  <c r="G876" i="1"/>
  <c r="F876" i="1"/>
  <c r="P875" i="1"/>
  <c r="M875" i="1"/>
  <c r="L875" i="1"/>
  <c r="K875" i="1"/>
  <c r="J875" i="1"/>
  <c r="O875" i="1" s="1" a="1"/>
  <c r="O875" i="1" s="1"/>
  <c r="I875" i="1"/>
  <c r="N875" i="1" s="1" a="1"/>
  <c r="N875" i="1" s="1"/>
  <c r="H875" i="1"/>
  <c r="G875" i="1"/>
  <c r="F875" i="1"/>
  <c r="P874" i="1"/>
  <c r="O874" i="1"/>
  <c r="O874" i="1" a="1"/>
  <c r="L874" i="1"/>
  <c r="M874" i="1" s="1"/>
  <c r="K874" i="1"/>
  <c r="J874" i="1"/>
  <c r="I874" i="1"/>
  <c r="N874" i="1" s="1" a="1"/>
  <c r="N874" i="1" s="1"/>
  <c r="H874" i="1"/>
  <c r="G874" i="1"/>
  <c r="F874" i="1"/>
  <c r="P873" i="1"/>
  <c r="M873" i="1"/>
  <c r="L873" i="1"/>
  <c r="K873" i="1"/>
  <c r="J873" i="1"/>
  <c r="O873" i="1" s="1" a="1"/>
  <c r="O873" i="1" s="1"/>
  <c r="I873" i="1"/>
  <c r="N873" i="1" s="1" a="1"/>
  <c r="N873" i="1" s="1"/>
  <c r="H873" i="1"/>
  <c r="G873" i="1"/>
  <c r="F873" i="1"/>
  <c r="P872" i="1"/>
  <c r="O872" i="1"/>
  <c r="O872" i="1" a="1"/>
  <c r="L872" i="1"/>
  <c r="M872" i="1" s="1"/>
  <c r="K872" i="1"/>
  <c r="J872" i="1"/>
  <c r="I872" i="1"/>
  <c r="N872" i="1" s="1" a="1"/>
  <c r="N872" i="1" s="1"/>
  <c r="H872" i="1"/>
  <c r="G872" i="1"/>
  <c r="F872" i="1"/>
  <c r="P871" i="1"/>
  <c r="O871" i="1" a="1"/>
  <c r="O871" i="1" s="1"/>
  <c r="N871" i="1" a="1"/>
  <c r="N871" i="1" s="1"/>
  <c r="M871" i="1"/>
  <c r="L871" i="1"/>
  <c r="K871" i="1"/>
  <c r="J871" i="1"/>
  <c r="I871" i="1"/>
  <c r="H871" i="1"/>
  <c r="G871" i="1"/>
  <c r="F871" i="1"/>
  <c r="P870" i="1"/>
  <c r="L870" i="1"/>
  <c r="M870" i="1" s="1"/>
  <c r="K870" i="1"/>
  <c r="J870" i="1"/>
  <c r="O870" i="1" s="1" a="1"/>
  <c r="O870" i="1" s="1"/>
  <c r="I870" i="1"/>
  <c r="N870" i="1" s="1" a="1"/>
  <c r="N870" i="1" s="1"/>
  <c r="H870" i="1"/>
  <c r="G870" i="1"/>
  <c r="F870" i="1"/>
  <c r="P869" i="1"/>
  <c r="O869" i="1"/>
  <c r="O869" i="1" a="1"/>
  <c r="N869" i="1"/>
  <c r="N869" i="1" a="1"/>
  <c r="M869" i="1"/>
  <c r="L869" i="1"/>
  <c r="K869" i="1"/>
  <c r="J869" i="1"/>
  <c r="I869" i="1"/>
  <c r="H869" i="1"/>
  <c r="G869" i="1"/>
  <c r="F869" i="1"/>
  <c r="P868" i="1"/>
  <c r="N868" i="1"/>
  <c r="N868" i="1" a="1"/>
  <c r="M868" i="1"/>
  <c r="L868" i="1"/>
  <c r="K868" i="1"/>
  <c r="J868" i="1"/>
  <c r="O868" i="1" s="1" a="1"/>
  <c r="O868" i="1" s="1"/>
  <c r="I868" i="1"/>
  <c r="H868" i="1"/>
  <c r="G868" i="1"/>
  <c r="F868" i="1"/>
  <c r="P867" i="1"/>
  <c r="O867" i="1" a="1"/>
  <c r="O867" i="1" s="1"/>
  <c r="N867" i="1"/>
  <c r="L867" i="1"/>
  <c r="M867" i="1" s="1"/>
  <c r="K867" i="1"/>
  <c r="J867" i="1"/>
  <c r="I867" i="1"/>
  <c r="N867" i="1" s="1" a="1"/>
  <c r="H867" i="1"/>
  <c r="G867" i="1"/>
  <c r="F867" i="1"/>
  <c r="P866" i="1"/>
  <c r="O866" i="1" a="1"/>
  <c r="O866" i="1" s="1"/>
  <c r="L866" i="1"/>
  <c r="M866" i="1" s="1"/>
  <c r="K866" i="1"/>
  <c r="J866" i="1"/>
  <c r="I866" i="1"/>
  <c r="N866" i="1" s="1" a="1"/>
  <c r="N866" i="1" s="1"/>
  <c r="H866" i="1"/>
  <c r="G866" i="1"/>
  <c r="F866" i="1"/>
  <c r="P865" i="1"/>
  <c r="O865" i="1"/>
  <c r="N865" i="1"/>
  <c r="N865" i="1" a="1"/>
  <c r="L865" i="1"/>
  <c r="M865" i="1" s="1"/>
  <c r="K865" i="1"/>
  <c r="J865" i="1"/>
  <c r="O865" i="1" s="1" a="1"/>
  <c r="I865" i="1"/>
  <c r="H865" i="1"/>
  <c r="G865" i="1"/>
  <c r="F865" i="1"/>
  <c r="P864" i="1"/>
  <c r="L864" i="1"/>
  <c r="M864" i="1" s="1"/>
  <c r="K864" i="1"/>
  <c r="J864" i="1"/>
  <c r="O864" i="1" s="1" a="1"/>
  <c r="O864" i="1" s="1"/>
  <c r="I864" i="1"/>
  <c r="N864" i="1" s="1" a="1"/>
  <c r="N864" i="1" s="1"/>
  <c r="H864" i="1"/>
  <c r="G864" i="1"/>
  <c r="F864" i="1"/>
  <c r="P863" i="1"/>
  <c r="O863" i="1"/>
  <c r="O863" i="1" a="1"/>
  <c r="M863" i="1"/>
  <c r="L863" i="1"/>
  <c r="K863" i="1"/>
  <c r="J863" i="1"/>
  <c r="I863" i="1"/>
  <c r="N863" i="1" s="1" a="1"/>
  <c r="N863" i="1" s="1"/>
  <c r="H863" i="1"/>
  <c r="G863" i="1"/>
  <c r="F863" i="1"/>
  <c r="P862" i="1"/>
  <c r="N862" i="1" a="1"/>
  <c r="N862" i="1" s="1"/>
  <c r="M862" i="1"/>
  <c r="L862" i="1"/>
  <c r="K862" i="1"/>
  <c r="J862" i="1"/>
  <c r="O862" i="1" s="1" a="1"/>
  <c r="O862" i="1" s="1"/>
  <c r="I862" i="1"/>
  <c r="H862" i="1"/>
  <c r="G862" i="1"/>
  <c r="F862" i="1"/>
  <c r="P861" i="1"/>
  <c r="M861" i="1"/>
  <c r="L861" i="1"/>
  <c r="K861" i="1"/>
  <c r="J861" i="1"/>
  <c r="O861" i="1" s="1" a="1"/>
  <c r="O861" i="1" s="1"/>
  <c r="I861" i="1"/>
  <c r="N861" i="1" s="1" a="1"/>
  <c r="N861" i="1" s="1"/>
  <c r="H861" i="1"/>
  <c r="G861" i="1"/>
  <c r="F861" i="1"/>
  <c r="P860" i="1"/>
  <c r="O860" i="1" a="1"/>
  <c r="O860" i="1" s="1"/>
  <c r="N860" i="1"/>
  <c r="N860" i="1" a="1"/>
  <c r="M860" i="1"/>
  <c r="L860" i="1"/>
  <c r="K860" i="1"/>
  <c r="J860" i="1"/>
  <c r="I860" i="1"/>
  <c r="H860" i="1"/>
  <c r="G860" i="1"/>
  <c r="F860" i="1"/>
  <c r="P859" i="1"/>
  <c r="M859" i="1"/>
  <c r="L859" i="1"/>
  <c r="K859" i="1"/>
  <c r="J859" i="1"/>
  <c r="O859" i="1" s="1" a="1"/>
  <c r="O859" i="1" s="1"/>
  <c r="I859" i="1"/>
  <c r="N859" i="1" s="1" a="1"/>
  <c r="N859" i="1" s="1"/>
  <c r="H859" i="1"/>
  <c r="G859" i="1"/>
  <c r="F859" i="1"/>
  <c r="P858" i="1"/>
  <c r="L858" i="1"/>
  <c r="M858" i="1" s="1"/>
  <c r="K858" i="1"/>
  <c r="J858" i="1"/>
  <c r="O858" i="1" s="1" a="1"/>
  <c r="O858" i="1" s="1"/>
  <c r="I858" i="1"/>
  <c r="N858" i="1" s="1" a="1"/>
  <c r="N858" i="1" s="1"/>
  <c r="H858" i="1"/>
  <c r="G858" i="1"/>
  <c r="F858" i="1"/>
  <c r="P857" i="1"/>
  <c r="O857" i="1"/>
  <c r="O857" i="1" a="1"/>
  <c r="N857" i="1"/>
  <c r="N857" i="1" a="1"/>
  <c r="L857" i="1"/>
  <c r="M857" i="1" s="1"/>
  <c r="K857" i="1"/>
  <c r="J857" i="1"/>
  <c r="I857" i="1"/>
  <c r="H857" i="1"/>
  <c r="G857" i="1"/>
  <c r="F857" i="1"/>
  <c r="P856" i="1"/>
  <c r="O856" i="1"/>
  <c r="O856" i="1" a="1"/>
  <c r="L856" i="1"/>
  <c r="M856" i="1" s="1"/>
  <c r="K856" i="1"/>
  <c r="J856" i="1"/>
  <c r="I856" i="1"/>
  <c r="N856" i="1" s="1" a="1"/>
  <c r="N856" i="1" s="1"/>
  <c r="H856" i="1"/>
  <c r="G856" i="1"/>
  <c r="F856" i="1"/>
  <c r="P855" i="1"/>
  <c r="O855" i="1"/>
  <c r="O855" i="1" a="1"/>
  <c r="M855" i="1"/>
  <c r="L855" i="1"/>
  <c r="K855" i="1"/>
  <c r="J855" i="1"/>
  <c r="I855" i="1"/>
  <c r="N855" i="1" s="1" a="1"/>
  <c r="N855" i="1" s="1"/>
  <c r="H855" i="1"/>
  <c r="G855" i="1"/>
  <c r="F855" i="1"/>
  <c r="P854" i="1"/>
  <c r="N854" i="1" a="1"/>
  <c r="N854" i="1" s="1"/>
  <c r="M854" i="1"/>
  <c r="L854" i="1"/>
  <c r="K854" i="1"/>
  <c r="J854" i="1"/>
  <c r="O854" i="1" s="1" a="1"/>
  <c r="O854" i="1" s="1"/>
  <c r="I854" i="1"/>
  <c r="H854" i="1"/>
  <c r="G854" i="1"/>
  <c r="F854" i="1"/>
  <c r="P853" i="1"/>
  <c r="M853" i="1"/>
  <c r="L853" i="1"/>
  <c r="K853" i="1"/>
  <c r="J853" i="1"/>
  <c r="O853" i="1" s="1" a="1"/>
  <c r="O853" i="1" s="1"/>
  <c r="I853" i="1"/>
  <c r="N853" i="1" s="1" a="1"/>
  <c r="N853" i="1" s="1"/>
  <c r="H853" i="1"/>
  <c r="G853" i="1"/>
  <c r="F853" i="1"/>
  <c r="P852" i="1"/>
  <c r="O852" i="1" a="1"/>
  <c r="O852" i="1" s="1"/>
  <c r="N852" i="1"/>
  <c r="N852" i="1" a="1"/>
  <c r="M852" i="1"/>
  <c r="L852" i="1"/>
  <c r="K852" i="1"/>
  <c r="J852" i="1"/>
  <c r="I852" i="1"/>
  <c r="H852" i="1"/>
  <c r="G852" i="1"/>
  <c r="F852" i="1"/>
  <c r="P851" i="1"/>
  <c r="L851" i="1"/>
  <c r="M851" i="1" s="1"/>
  <c r="K851" i="1"/>
  <c r="J851" i="1"/>
  <c r="O851" i="1" s="1" a="1"/>
  <c r="O851" i="1" s="1"/>
  <c r="I851" i="1"/>
  <c r="N851" i="1" s="1" a="1"/>
  <c r="N851" i="1" s="1"/>
  <c r="H851" i="1"/>
  <c r="G851" i="1"/>
  <c r="F851" i="1"/>
  <c r="P850" i="1"/>
  <c r="L850" i="1"/>
  <c r="M850" i="1" s="1"/>
  <c r="K850" i="1"/>
  <c r="J850" i="1"/>
  <c r="O850" i="1" s="1" a="1"/>
  <c r="O850" i="1" s="1"/>
  <c r="I850" i="1"/>
  <c r="N850" i="1" s="1" a="1"/>
  <c r="N850" i="1" s="1"/>
  <c r="H850" i="1"/>
  <c r="G850" i="1"/>
  <c r="F850" i="1"/>
  <c r="P849" i="1"/>
  <c r="O849" i="1"/>
  <c r="O849" i="1" a="1"/>
  <c r="N849" i="1"/>
  <c r="N849" i="1" a="1"/>
  <c r="L849" i="1"/>
  <c r="M849" i="1" s="1"/>
  <c r="K849" i="1"/>
  <c r="J849" i="1"/>
  <c r="I849" i="1"/>
  <c r="H849" i="1"/>
  <c r="G849" i="1"/>
  <c r="F849" i="1"/>
  <c r="P848" i="1"/>
  <c r="O848" i="1"/>
  <c r="O848" i="1" a="1"/>
  <c r="L848" i="1"/>
  <c r="M848" i="1" s="1"/>
  <c r="K848" i="1"/>
  <c r="J848" i="1"/>
  <c r="I848" i="1"/>
  <c r="N848" i="1" s="1" a="1"/>
  <c r="N848" i="1" s="1"/>
  <c r="H848" i="1"/>
  <c r="G848" i="1"/>
  <c r="F848" i="1"/>
  <c r="P847" i="1"/>
  <c r="O847" i="1" a="1"/>
  <c r="O847" i="1" s="1"/>
  <c r="M847" i="1"/>
  <c r="L847" i="1"/>
  <c r="K847" i="1"/>
  <c r="J847" i="1"/>
  <c r="I847" i="1"/>
  <c r="N847" i="1" s="1" a="1"/>
  <c r="N847" i="1" s="1"/>
  <c r="H847" i="1"/>
  <c r="G847" i="1"/>
  <c r="F847" i="1"/>
  <c r="P846" i="1"/>
  <c r="N846" i="1" a="1"/>
  <c r="N846" i="1" s="1"/>
  <c r="M846" i="1"/>
  <c r="L846" i="1"/>
  <c r="K846" i="1"/>
  <c r="J846" i="1"/>
  <c r="O846" i="1" s="1" a="1"/>
  <c r="O846" i="1" s="1"/>
  <c r="I846" i="1"/>
  <c r="H846" i="1"/>
  <c r="G846" i="1"/>
  <c r="F846" i="1"/>
  <c r="P845" i="1"/>
  <c r="M845" i="1"/>
  <c r="L845" i="1"/>
  <c r="K845" i="1"/>
  <c r="J845" i="1"/>
  <c r="O845" i="1" s="1" a="1"/>
  <c r="O845" i="1" s="1"/>
  <c r="I845" i="1"/>
  <c r="N845" i="1" s="1" a="1"/>
  <c r="N845" i="1" s="1"/>
  <c r="H845" i="1"/>
  <c r="G845" i="1"/>
  <c r="F845" i="1"/>
  <c r="P844" i="1"/>
  <c r="O844" i="1" a="1"/>
  <c r="O844" i="1" s="1"/>
  <c r="N844" i="1"/>
  <c r="N844" i="1" a="1"/>
  <c r="M844" i="1"/>
  <c r="L844" i="1"/>
  <c r="K844" i="1"/>
  <c r="J844" i="1"/>
  <c r="I844" i="1"/>
  <c r="H844" i="1"/>
  <c r="G844" i="1"/>
  <c r="F844" i="1"/>
  <c r="P843" i="1"/>
  <c r="M843" i="1"/>
  <c r="L843" i="1"/>
  <c r="K843" i="1"/>
  <c r="J843" i="1"/>
  <c r="O843" i="1" s="1" a="1"/>
  <c r="O843" i="1" s="1"/>
  <c r="I843" i="1"/>
  <c r="N843" i="1" s="1" a="1"/>
  <c r="N843" i="1" s="1"/>
  <c r="H843" i="1"/>
  <c r="G843" i="1"/>
  <c r="F843" i="1"/>
  <c r="P842" i="1"/>
  <c r="O842" i="1"/>
  <c r="L842" i="1"/>
  <c r="M842" i="1" s="1"/>
  <c r="K842" i="1"/>
  <c r="J842" i="1"/>
  <c r="O842" i="1" s="1" a="1"/>
  <c r="I842" i="1"/>
  <c r="N842" i="1" s="1" a="1"/>
  <c r="N842" i="1" s="1"/>
  <c r="H842" i="1"/>
  <c r="G842" i="1"/>
  <c r="F842" i="1"/>
  <c r="P841" i="1"/>
  <c r="O841" i="1"/>
  <c r="O841" i="1" a="1"/>
  <c r="N841" i="1" a="1"/>
  <c r="N841" i="1" s="1"/>
  <c r="L841" i="1"/>
  <c r="M841" i="1" s="1"/>
  <c r="K841" i="1"/>
  <c r="J841" i="1"/>
  <c r="I841" i="1"/>
  <c r="H841" i="1"/>
  <c r="G841" i="1"/>
  <c r="F841" i="1"/>
  <c r="P840" i="1"/>
  <c r="O840" i="1"/>
  <c r="O840" i="1" a="1"/>
  <c r="L840" i="1"/>
  <c r="M840" i="1" s="1"/>
  <c r="K840" i="1"/>
  <c r="J840" i="1"/>
  <c r="I840" i="1"/>
  <c r="N840" i="1" s="1" a="1"/>
  <c r="N840" i="1" s="1"/>
  <c r="H840" i="1"/>
  <c r="G840" i="1"/>
  <c r="F840" i="1"/>
  <c r="P839" i="1"/>
  <c r="O839" i="1"/>
  <c r="O839" i="1" a="1"/>
  <c r="M839" i="1"/>
  <c r="L839" i="1"/>
  <c r="K839" i="1"/>
  <c r="J839" i="1"/>
  <c r="I839" i="1"/>
  <c r="N839" i="1" s="1" a="1"/>
  <c r="N839" i="1" s="1"/>
  <c r="H839" i="1"/>
  <c r="G839" i="1"/>
  <c r="F839" i="1"/>
  <c r="P838" i="1"/>
  <c r="N838" i="1" a="1"/>
  <c r="N838" i="1" s="1"/>
  <c r="M838" i="1"/>
  <c r="L838" i="1"/>
  <c r="K838" i="1"/>
  <c r="J838" i="1"/>
  <c r="O838" i="1" s="1" a="1"/>
  <c r="O838" i="1" s="1"/>
  <c r="I838" i="1"/>
  <c r="H838" i="1"/>
  <c r="G838" i="1"/>
  <c r="F838" i="1"/>
  <c r="P837" i="1"/>
  <c r="M837" i="1"/>
  <c r="L837" i="1"/>
  <c r="K837" i="1"/>
  <c r="J837" i="1"/>
  <c r="O837" i="1" s="1" a="1"/>
  <c r="O837" i="1" s="1"/>
  <c r="I837" i="1"/>
  <c r="N837" i="1" s="1" a="1"/>
  <c r="N837" i="1" s="1"/>
  <c r="H837" i="1"/>
  <c r="G837" i="1"/>
  <c r="F837" i="1"/>
  <c r="P836" i="1"/>
  <c r="O836" i="1" a="1"/>
  <c r="O836" i="1" s="1"/>
  <c r="N836" i="1"/>
  <c r="N836" i="1" a="1"/>
  <c r="M836" i="1"/>
  <c r="L836" i="1"/>
  <c r="K836" i="1"/>
  <c r="J836" i="1"/>
  <c r="I836" i="1"/>
  <c r="H836" i="1"/>
  <c r="G836" i="1"/>
  <c r="F836" i="1"/>
  <c r="P835" i="1"/>
  <c r="M835" i="1"/>
  <c r="L835" i="1"/>
  <c r="K835" i="1"/>
  <c r="J835" i="1"/>
  <c r="O835" i="1" s="1" a="1"/>
  <c r="O835" i="1" s="1"/>
  <c r="I835" i="1"/>
  <c r="N835" i="1" s="1" a="1"/>
  <c r="N835" i="1" s="1"/>
  <c r="H835" i="1"/>
  <c r="G835" i="1"/>
  <c r="F835" i="1"/>
  <c r="P834" i="1"/>
  <c r="O834" i="1"/>
  <c r="L834" i="1"/>
  <c r="M834" i="1" s="1"/>
  <c r="K834" i="1"/>
  <c r="J834" i="1"/>
  <c r="O834" i="1" s="1" a="1"/>
  <c r="I834" i="1"/>
  <c r="N834" i="1" s="1" a="1"/>
  <c r="N834" i="1" s="1"/>
  <c r="H834" i="1"/>
  <c r="G834" i="1"/>
  <c r="F834" i="1"/>
  <c r="P833" i="1"/>
  <c r="O833" i="1"/>
  <c r="O833" i="1" a="1"/>
  <c r="N833" i="1" a="1"/>
  <c r="N833" i="1" s="1"/>
  <c r="L833" i="1"/>
  <c r="M833" i="1" s="1"/>
  <c r="K833" i="1"/>
  <c r="J833" i="1"/>
  <c r="I833" i="1"/>
  <c r="H833" i="1"/>
  <c r="G833" i="1"/>
  <c r="F833" i="1"/>
  <c r="P832" i="1"/>
  <c r="L832" i="1"/>
  <c r="M832" i="1" s="1"/>
  <c r="K832" i="1"/>
  <c r="J832" i="1"/>
  <c r="O832" i="1" s="1" a="1"/>
  <c r="O832" i="1" s="1"/>
  <c r="I832" i="1"/>
  <c r="N832" i="1" s="1" a="1"/>
  <c r="N832" i="1" s="1"/>
  <c r="H832" i="1"/>
  <c r="G832" i="1"/>
  <c r="F832" i="1"/>
  <c r="P831" i="1"/>
  <c r="O831" i="1"/>
  <c r="O831" i="1" a="1"/>
  <c r="M831" i="1"/>
  <c r="L831" i="1"/>
  <c r="K831" i="1"/>
  <c r="J831" i="1"/>
  <c r="I831" i="1"/>
  <c r="N831" i="1" s="1" a="1"/>
  <c r="N831" i="1" s="1"/>
  <c r="H831" i="1"/>
  <c r="G831" i="1"/>
  <c r="F831" i="1"/>
  <c r="P830" i="1"/>
  <c r="N830" i="1" a="1"/>
  <c r="N830" i="1" s="1"/>
  <c r="M830" i="1"/>
  <c r="L830" i="1"/>
  <c r="K830" i="1"/>
  <c r="J830" i="1"/>
  <c r="O830" i="1" s="1" a="1"/>
  <c r="O830" i="1" s="1"/>
  <c r="I830" i="1"/>
  <c r="H830" i="1"/>
  <c r="G830" i="1"/>
  <c r="F830" i="1"/>
  <c r="P829" i="1"/>
  <c r="M829" i="1"/>
  <c r="L829" i="1"/>
  <c r="K829" i="1"/>
  <c r="J829" i="1"/>
  <c r="O829" i="1" s="1" a="1"/>
  <c r="O829" i="1" s="1"/>
  <c r="I829" i="1"/>
  <c r="N829" i="1" s="1" a="1"/>
  <c r="N829" i="1" s="1"/>
  <c r="H829" i="1"/>
  <c r="G829" i="1"/>
  <c r="F829" i="1"/>
  <c r="P828" i="1"/>
  <c r="O828" i="1" a="1"/>
  <c r="O828" i="1" s="1"/>
  <c r="N828" i="1"/>
  <c r="N828" i="1" a="1"/>
  <c r="M828" i="1"/>
  <c r="L828" i="1"/>
  <c r="K828" i="1"/>
  <c r="J828" i="1"/>
  <c r="I828" i="1"/>
  <c r="H828" i="1"/>
  <c r="G828" i="1"/>
  <c r="F828" i="1"/>
  <c r="P827" i="1"/>
  <c r="M827" i="1"/>
  <c r="L827" i="1"/>
  <c r="K827" i="1"/>
  <c r="J827" i="1"/>
  <c r="O827" i="1" s="1" a="1"/>
  <c r="O827" i="1" s="1"/>
  <c r="I827" i="1"/>
  <c r="N827" i="1" s="1" a="1"/>
  <c r="N827" i="1" s="1"/>
  <c r="H827" i="1"/>
  <c r="G827" i="1"/>
  <c r="F827" i="1"/>
  <c r="P826" i="1"/>
  <c r="O826" i="1"/>
  <c r="L826" i="1"/>
  <c r="M826" i="1" s="1"/>
  <c r="K826" i="1"/>
  <c r="J826" i="1"/>
  <c r="O826" i="1" s="1" a="1"/>
  <c r="I826" i="1"/>
  <c r="N826" i="1" s="1" a="1"/>
  <c r="N826" i="1" s="1"/>
  <c r="H826" i="1"/>
  <c r="G826" i="1"/>
  <c r="F826" i="1"/>
  <c r="P825" i="1"/>
  <c r="O825" i="1"/>
  <c r="O825" i="1" a="1"/>
  <c r="N825" i="1" a="1"/>
  <c r="N825" i="1" s="1"/>
  <c r="L825" i="1"/>
  <c r="M825" i="1" s="1"/>
  <c r="K825" i="1"/>
  <c r="J825" i="1"/>
  <c r="I825" i="1"/>
  <c r="H825" i="1"/>
  <c r="G825" i="1"/>
  <c r="F825" i="1"/>
  <c r="P824" i="1"/>
  <c r="L824" i="1"/>
  <c r="M824" i="1" s="1"/>
  <c r="K824" i="1"/>
  <c r="J824" i="1"/>
  <c r="O824" i="1" s="1" a="1"/>
  <c r="O824" i="1" s="1"/>
  <c r="I824" i="1"/>
  <c r="N824" i="1" s="1" a="1"/>
  <c r="N824" i="1" s="1"/>
  <c r="H824" i="1"/>
  <c r="G824" i="1"/>
  <c r="F824" i="1"/>
  <c r="P823" i="1"/>
  <c r="O823" i="1"/>
  <c r="O823" i="1" a="1"/>
  <c r="M823" i="1"/>
  <c r="L823" i="1"/>
  <c r="K823" i="1"/>
  <c r="J823" i="1"/>
  <c r="I823" i="1"/>
  <c r="N823" i="1" s="1" a="1"/>
  <c r="N823" i="1" s="1"/>
  <c r="H823" i="1"/>
  <c r="G823" i="1"/>
  <c r="F823" i="1"/>
  <c r="P822" i="1"/>
  <c r="N822" i="1" a="1"/>
  <c r="N822" i="1" s="1"/>
  <c r="M822" i="1"/>
  <c r="L822" i="1"/>
  <c r="K822" i="1"/>
  <c r="J822" i="1"/>
  <c r="O822" i="1" s="1" a="1"/>
  <c r="O822" i="1" s="1"/>
  <c r="I822" i="1"/>
  <c r="H822" i="1"/>
  <c r="G822" i="1"/>
  <c r="F822" i="1"/>
  <c r="P821" i="1"/>
  <c r="M821" i="1"/>
  <c r="L821" i="1"/>
  <c r="K821" i="1"/>
  <c r="J821" i="1"/>
  <c r="O821" i="1" s="1" a="1"/>
  <c r="O821" i="1" s="1"/>
  <c r="I821" i="1"/>
  <c r="N821" i="1" s="1" a="1"/>
  <c r="N821" i="1" s="1"/>
  <c r="H821" i="1"/>
  <c r="G821" i="1"/>
  <c r="F821" i="1"/>
  <c r="P820" i="1"/>
  <c r="O820" i="1" a="1"/>
  <c r="O820" i="1" s="1"/>
  <c r="N820" i="1"/>
  <c r="N820" i="1" a="1"/>
  <c r="M820" i="1"/>
  <c r="L820" i="1"/>
  <c r="K820" i="1"/>
  <c r="J820" i="1"/>
  <c r="I820" i="1"/>
  <c r="H820" i="1"/>
  <c r="G820" i="1"/>
  <c r="F820" i="1"/>
  <c r="P819" i="1"/>
  <c r="M819" i="1"/>
  <c r="L819" i="1"/>
  <c r="K819" i="1"/>
  <c r="J819" i="1"/>
  <c r="O819" i="1" s="1" a="1"/>
  <c r="O819" i="1" s="1"/>
  <c r="I819" i="1"/>
  <c r="N819" i="1" s="1" a="1"/>
  <c r="N819" i="1" s="1"/>
  <c r="H819" i="1"/>
  <c r="G819" i="1"/>
  <c r="F819" i="1"/>
  <c r="P818" i="1"/>
  <c r="O818" i="1"/>
  <c r="L818" i="1"/>
  <c r="M818" i="1" s="1"/>
  <c r="K818" i="1"/>
  <c r="J818" i="1"/>
  <c r="O818" i="1" s="1" a="1"/>
  <c r="I818" i="1"/>
  <c r="N818" i="1" s="1" a="1"/>
  <c r="N818" i="1" s="1"/>
  <c r="H818" i="1"/>
  <c r="G818" i="1"/>
  <c r="F818" i="1"/>
  <c r="P817" i="1"/>
  <c r="O817" i="1"/>
  <c r="O817" i="1" a="1"/>
  <c r="N817" i="1" a="1"/>
  <c r="N817" i="1" s="1"/>
  <c r="L817" i="1"/>
  <c r="M817" i="1" s="1"/>
  <c r="K817" i="1"/>
  <c r="J817" i="1"/>
  <c r="I817" i="1"/>
  <c r="H817" i="1"/>
  <c r="G817" i="1"/>
  <c r="F817" i="1"/>
  <c r="P816" i="1"/>
  <c r="O816" i="1"/>
  <c r="L816" i="1"/>
  <c r="M816" i="1" s="1"/>
  <c r="K816" i="1"/>
  <c r="J816" i="1"/>
  <c r="O816" i="1" s="1" a="1"/>
  <c r="I816" i="1"/>
  <c r="N816" i="1" s="1" a="1"/>
  <c r="N816" i="1" s="1"/>
  <c r="H816" i="1"/>
  <c r="G816" i="1"/>
  <c r="F816" i="1"/>
  <c r="P815" i="1"/>
  <c r="O815" i="1"/>
  <c r="O815" i="1" a="1"/>
  <c r="M815" i="1"/>
  <c r="L815" i="1"/>
  <c r="K815" i="1"/>
  <c r="J815" i="1"/>
  <c r="I815" i="1"/>
  <c r="N815" i="1" s="1" a="1"/>
  <c r="N815" i="1" s="1"/>
  <c r="H815" i="1"/>
  <c r="G815" i="1"/>
  <c r="F815" i="1"/>
  <c r="P814" i="1"/>
  <c r="N814" i="1" a="1"/>
  <c r="N814" i="1" s="1"/>
  <c r="M814" i="1"/>
  <c r="L814" i="1"/>
  <c r="K814" i="1"/>
  <c r="J814" i="1"/>
  <c r="O814" i="1" s="1" a="1"/>
  <c r="O814" i="1" s="1"/>
  <c r="I814" i="1"/>
  <c r="H814" i="1"/>
  <c r="G814" i="1"/>
  <c r="F814" i="1"/>
  <c r="P813" i="1"/>
  <c r="O813" i="1" a="1"/>
  <c r="O813" i="1" s="1"/>
  <c r="L813" i="1"/>
  <c r="M813" i="1" s="1"/>
  <c r="K813" i="1"/>
  <c r="J813" i="1"/>
  <c r="I813" i="1"/>
  <c r="N813" i="1" s="1" a="1"/>
  <c r="N813" i="1" s="1"/>
  <c r="H813" i="1"/>
  <c r="G813" i="1"/>
  <c r="F813" i="1"/>
  <c r="P812" i="1"/>
  <c r="O812" i="1" a="1"/>
  <c r="O812" i="1" s="1"/>
  <c r="N812" i="1"/>
  <c r="N812" i="1" a="1"/>
  <c r="M812" i="1"/>
  <c r="L812" i="1"/>
  <c r="K812" i="1"/>
  <c r="J812" i="1"/>
  <c r="I812" i="1"/>
  <c r="H812" i="1"/>
  <c r="G812" i="1"/>
  <c r="F812" i="1"/>
  <c r="P811" i="1"/>
  <c r="L811" i="1"/>
  <c r="M811" i="1" s="1"/>
  <c r="K811" i="1"/>
  <c r="J811" i="1"/>
  <c r="O811" i="1" s="1" a="1"/>
  <c r="O811" i="1" s="1"/>
  <c r="I811" i="1"/>
  <c r="N811" i="1" s="1" a="1"/>
  <c r="N811" i="1" s="1"/>
  <c r="H811" i="1"/>
  <c r="G811" i="1"/>
  <c r="F811" i="1"/>
  <c r="P810" i="1"/>
  <c r="L810" i="1"/>
  <c r="M810" i="1" s="1"/>
  <c r="K810" i="1"/>
  <c r="J810" i="1"/>
  <c r="O810" i="1" s="1" a="1"/>
  <c r="O810" i="1" s="1"/>
  <c r="I810" i="1"/>
  <c r="N810" i="1" s="1" a="1"/>
  <c r="N810" i="1" s="1"/>
  <c r="H810" i="1"/>
  <c r="G810" i="1"/>
  <c r="F810" i="1"/>
  <c r="P809" i="1"/>
  <c r="O809" i="1" a="1"/>
  <c r="O809" i="1" s="1"/>
  <c r="N809" i="1" a="1"/>
  <c r="N809" i="1" s="1"/>
  <c r="L809" i="1"/>
  <c r="M809" i="1" s="1"/>
  <c r="K809" i="1"/>
  <c r="J809" i="1"/>
  <c r="I809" i="1"/>
  <c r="H809" i="1"/>
  <c r="G809" i="1"/>
  <c r="F809" i="1"/>
  <c r="P808" i="1"/>
  <c r="O808" i="1"/>
  <c r="L808" i="1"/>
  <c r="M808" i="1" s="1"/>
  <c r="K808" i="1"/>
  <c r="J808" i="1"/>
  <c r="O808" i="1" s="1" a="1"/>
  <c r="I808" i="1"/>
  <c r="N808" i="1" s="1" a="1"/>
  <c r="N808" i="1" s="1"/>
  <c r="H808" i="1"/>
  <c r="G808" i="1"/>
  <c r="F808" i="1"/>
  <c r="P807" i="1"/>
  <c r="O807" i="1" a="1"/>
  <c r="O807" i="1" s="1"/>
  <c r="M807" i="1"/>
  <c r="L807" i="1"/>
  <c r="K807" i="1"/>
  <c r="J807" i="1"/>
  <c r="I807" i="1"/>
  <c r="N807" i="1" s="1" a="1"/>
  <c r="N807" i="1" s="1"/>
  <c r="H807" i="1"/>
  <c r="G807" i="1"/>
  <c r="F807" i="1"/>
  <c r="P806" i="1"/>
  <c r="N806" i="1" a="1"/>
  <c r="N806" i="1" s="1"/>
  <c r="M806" i="1"/>
  <c r="L806" i="1"/>
  <c r="K806" i="1"/>
  <c r="J806" i="1"/>
  <c r="O806" i="1" s="1" a="1"/>
  <c r="O806" i="1" s="1"/>
  <c r="I806" i="1"/>
  <c r="H806" i="1"/>
  <c r="G806" i="1"/>
  <c r="F806" i="1"/>
  <c r="P805" i="1"/>
  <c r="O805" i="1" a="1"/>
  <c r="O805" i="1" s="1"/>
  <c r="L805" i="1"/>
  <c r="M805" i="1" s="1"/>
  <c r="K805" i="1"/>
  <c r="J805" i="1"/>
  <c r="I805" i="1"/>
  <c r="N805" i="1" s="1" a="1"/>
  <c r="N805" i="1" s="1"/>
  <c r="H805" i="1"/>
  <c r="G805" i="1"/>
  <c r="F805" i="1"/>
  <c r="P804" i="1"/>
  <c r="O804" i="1" a="1"/>
  <c r="O804" i="1" s="1"/>
  <c r="N804" i="1"/>
  <c r="N804" i="1" a="1"/>
  <c r="M804" i="1"/>
  <c r="L804" i="1"/>
  <c r="K804" i="1"/>
  <c r="J804" i="1"/>
  <c r="I804" i="1"/>
  <c r="H804" i="1"/>
  <c r="G804" i="1"/>
  <c r="F804" i="1"/>
  <c r="P803" i="1"/>
  <c r="L803" i="1"/>
  <c r="M803" i="1" s="1"/>
  <c r="K803" i="1"/>
  <c r="J803" i="1"/>
  <c r="O803" i="1" s="1" a="1"/>
  <c r="O803" i="1" s="1"/>
  <c r="I803" i="1"/>
  <c r="N803" i="1" s="1" a="1"/>
  <c r="N803" i="1" s="1"/>
  <c r="H803" i="1"/>
  <c r="G803" i="1"/>
  <c r="F803" i="1"/>
  <c r="P802" i="1"/>
  <c r="O802" i="1"/>
  <c r="N802" i="1"/>
  <c r="L802" i="1"/>
  <c r="M802" i="1" s="1"/>
  <c r="K802" i="1"/>
  <c r="J802" i="1"/>
  <c r="O802" i="1" s="1" a="1"/>
  <c r="I802" i="1"/>
  <c r="N802" i="1" s="1" a="1"/>
  <c r="H802" i="1"/>
  <c r="G802" i="1"/>
  <c r="F802" i="1"/>
  <c r="P801" i="1"/>
  <c r="O801" i="1" a="1"/>
  <c r="O801" i="1" s="1"/>
  <c r="N801" i="1"/>
  <c r="N801" i="1" a="1"/>
  <c r="L801" i="1"/>
  <c r="M801" i="1" s="1"/>
  <c r="K801" i="1"/>
  <c r="J801" i="1"/>
  <c r="I801" i="1"/>
  <c r="H801" i="1"/>
  <c r="G801" i="1"/>
  <c r="F801" i="1"/>
  <c r="P800" i="1"/>
  <c r="L800" i="1"/>
  <c r="M800" i="1" s="1"/>
  <c r="K800" i="1"/>
  <c r="J800" i="1"/>
  <c r="O800" i="1" s="1" a="1"/>
  <c r="O800" i="1" s="1"/>
  <c r="I800" i="1"/>
  <c r="N800" i="1" s="1" a="1"/>
  <c r="N800" i="1" s="1"/>
  <c r="H800" i="1"/>
  <c r="G800" i="1"/>
  <c r="F800" i="1"/>
  <c r="P799" i="1"/>
  <c r="O799" i="1" a="1"/>
  <c r="O799" i="1" s="1"/>
  <c r="N799" i="1" a="1"/>
  <c r="N799" i="1" s="1"/>
  <c r="M799" i="1"/>
  <c r="L799" i="1"/>
  <c r="K799" i="1"/>
  <c r="J799" i="1"/>
  <c r="I799" i="1"/>
  <c r="H799" i="1"/>
  <c r="G799" i="1"/>
  <c r="F799" i="1"/>
  <c r="P798" i="1"/>
  <c r="N798" i="1" a="1"/>
  <c r="N798" i="1" s="1"/>
  <c r="M798" i="1"/>
  <c r="L798" i="1"/>
  <c r="K798" i="1"/>
  <c r="J798" i="1"/>
  <c r="O798" i="1" s="1" a="1"/>
  <c r="O798" i="1" s="1"/>
  <c r="I798" i="1"/>
  <c r="H798" i="1"/>
  <c r="G798" i="1"/>
  <c r="F798" i="1"/>
  <c r="P797" i="1"/>
  <c r="L797" i="1"/>
  <c r="M797" i="1" s="1"/>
  <c r="K797" i="1"/>
  <c r="J797" i="1"/>
  <c r="O797" i="1" s="1" a="1"/>
  <c r="O797" i="1" s="1"/>
  <c r="I797" i="1"/>
  <c r="N797" i="1" s="1" a="1"/>
  <c r="N797" i="1" s="1"/>
  <c r="H797" i="1"/>
  <c r="G797" i="1"/>
  <c r="F797" i="1"/>
  <c r="P796" i="1"/>
  <c r="O796" i="1" a="1"/>
  <c r="O796" i="1" s="1"/>
  <c r="N796" i="1"/>
  <c r="N796" i="1" a="1"/>
  <c r="M796" i="1"/>
  <c r="L796" i="1"/>
  <c r="K796" i="1"/>
  <c r="J796" i="1"/>
  <c r="I796" i="1"/>
  <c r="H796" i="1"/>
  <c r="G796" i="1"/>
  <c r="F796" i="1"/>
  <c r="P795" i="1"/>
  <c r="L795" i="1"/>
  <c r="M795" i="1" s="1"/>
  <c r="K795" i="1"/>
  <c r="J795" i="1"/>
  <c r="O795" i="1" s="1" a="1"/>
  <c r="O795" i="1" s="1"/>
  <c r="I795" i="1"/>
  <c r="N795" i="1" s="1" a="1"/>
  <c r="N795" i="1" s="1"/>
  <c r="H795" i="1"/>
  <c r="G795" i="1"/>
  <c r="F795" i="1"/>
  <c r="P794" i="1"/>
  <c r="O794" i="1"/>
  <c r="N794" i="1"/>
  <c r="L794" i="1"/>
  <c r="M794" i="1" s="1"/>
  <c r="K794" i="1"/>
  <c r="J794" i="1"/>
  <c r="O794" i="1" s="1" a="1"/>
  <c r="I794" i="1"/>
  <c r="N794" i="1" s="1" a="1"/>
  <c r="H794" i="1"/>
  <c r="G794" i="1"/>
  <c r="F794" i="1"/>
  <c r="P793" i="1"/>
  <c r="O793" i="1" a="1"/>
  <c r="O793" i="1" s="1"/>
  <c r="N793" i="1"/>
  <c r="N793" i="1" a="1"/>
  <c r="L793" i="1"/>
  <c r="M793" i="1" s="1"/>
  <c r="K793" i="1"/>
  <c r="J793" i="1"/>
  <c r="I793" i="1"/>
  <c r="H793" i="1"/>
  <c r="G793" i="1"/>
  <c r="F793" i="1"/>
  <c r="P792" i="1"/>
  <c r="L792" i="1"/>
  <c r="M792" i="1" s="1"/>
  <c r="K792" i="1"/>
  <c r="J792" i="1"/>
  <c r="O792" i="1" s="1" a="1"/>
  <c r="O792" i="1" s="1"/>
  <c r="I792" i="1"/>
  <c r="N792" i="1" s="1" a="1"/>
  <c r="N792" i="1" s="1"/>
  <c r="H792" i="1"/>
  <c r="G792" i="1"/>
  <c r="F792" i="1"/>
  <c r="P791" i="1"/>
  <c r="O791" i="1"/>
  <c r="O791" i="1" a="1"/>
  <c r="N791" i="1" a="1"/>
  <c r="N791" i="1" s="1"/>
  <c r="M791" i="1"/>
  <c r="L791" i="1"/>
  <c r="K791" i="1"/>
  <c r="J791" i="1"/>
  <c r="I791" i="1"/>
  <c r="H791" i="1"/>
  <c r="G791" i="1"/>
  <c r="F791" i="1"/>
  <c r="P790" i="1"/>
  <c r="N790" i="1" a="1"/>
  <c r="N790" i="1" s="1"/>
  <c r="M790" i="1"/>
  <c r="L790" i="1"/>
  <c r="K790" i="1"/>
  <c r="J790" i="1"/>
  <c r="O790" i="1" s="1" a="1"/>
  <c r="O790" i="1" s="1"/>
  <c r="I790" i="1"/>
  <c r="H790" i="1"/>
  <c r="G790" i="1"/>
  <c r="F790" i="1"/>
  <c r="P789" i="1"/>
  <c r="L789" i="1"/>
  <c r="M789" i="1" s="1"/>
  <c r="K789" i="1"/>
  <c r="J789" i="1"/>
  <c r="O789" i="1" s="1" a="1"/>
  <c r="O789" i="1" s="1"/>
  <c r="I789" i="1"/>
  <c r="N789" i="1" s="1" a="1"/>
  <c r="N789" i="1" s="1"/>
  <c r="H789" i="1"/>
  <c r="G789" i="1"/>
  <c r="F789" i="1"/>
  <c r="P788" i="1"/>
  <c r="O788" i="1" a="1"/>
  <c r="O788" i="1" s="1"/>
  <c r="N788" i="1"/>
  <c r="N788" i="1" a="1"/>
  <c r="M788" i="1"/>
  <c r="L788" i="1"/>
  <c r="K788" i="1"/>
  <c r="J788" i="1"/>
  <c r="I788" i="1"/>
  <c r="H788" i="1"/>
  <c r="G788" i="1"/>
  <c r="F788" i="1"/>
  <c r="P787" i="1"/>
  <c r="M787" i="1"/>
  <c r="L787" i="1"/>
  <c r="K787" i="1"/>
  <c r="J787" i="1"/>
  <c r="O787" i="1" s="1" a="1"/>
  <c r="O787" i="1" s="1"/>
  <c r="I787" i="1"/>
  <c r="N787" i="1" s="1" a="1"/>
  <c r="N787" i="1" s="1"/>
  <c r="H787" i="1"/>
  <c r="G787" i="1"/>
  <c r="F787" i="1"/>
  <c r="P786" i="1"/>
  <c r="L786" i="1"/>
  <c r="M786" i="1" s="1"/>
  <c r="K786" i="1"/>
  <c r="J786" i="1"/>
  <c r="O786" i="1" s="1" a="1"/>
  <c r="O786" i="1" s="1"/>
  <c r="I786" i="1"/>
  <c r="N786" i="1" s="1" a="1"/>
  <c r="N786" i="1" s="1"/>
  <c r="H786" i="1"/>
  <c r="G786" i="1"/>
  <c r="F786" i="1"/>
  <c r="P785" i="1"/>
  <c r="O785" i="1" a="1"/>
  <c r="O785" i="1" s="1"/>
  <c r="N785" i="1" a="1"/>
  <c r="N785" i="1" s="1"/>
  <c r="L785" i="1"/>
  <c r="M785" i="1" s="1"/>
  <c r="K785" i="1"/>
  <c r="J785" i="1"/>
  <c r="I785" i="1"/>
  <c r="H785" i="1"/>
  <c r="G785" i="1"/>
  <c r="F785" i="1"/>
  <c r="P784" i="1"/>
  <c r="O784" i="1"/>
  <c r="L784" i="1"/>
  <c r="M784" i="1" s="1"/>
  <c r="K784" i="1"/>
  <c r="J784" i="1"/>
  <c r="O784" i="1" s="1" a="1"/>
  <c r="I784" i="1"/>
  <c r="N784" i="1" s="1" a="1"/>
  <c r="N784" i="1" s="1"/>
  <c r="H784" i="1"/>
  <c r="G784" i="1"/>
  <c r="F784" i="1"/>
  <c r="P783" i="1"/>
  <c r="O783" i="1"/>
  <c r="O783" i="1" a="1"/>
  <c r="M783" i="1"/>
  <c r="L783" i="1"/>
  <c r="K783" i="1"/>
  <c r="J783" i="1"/>
  <c r="I783" i="1"/>
  <c r="N783" i="1" s="1" a="1"/>
  <c r="N783" i="1" s="1"/>
  <c r="H783" i="1"/>
  <c r="G783" i="1"/>
  <c r="F783" i="1"/>
  <c r="P782" i="1"/>
  <c r="N782" i="1" a="1"/>
  <c r="N782" i="1" s="1"/>
  <c r="M782" i="1"/>
  <c r="L782" i="1"/>
  <c r="K782" i="1"/>
  <c r="J782" i="1"/>
  <c r="O782" i="1" s="1" a="1"/>
  <c r="O782" i="1" s="1"/>
  <c r="I782" i="1"/>
  <c r="H782" i="1"/>
  <c r="G782" i="1"/>
  <c r="F782" i="1"/>
  <c r="P781" i="1"/>
  <c r="O781" i="1" a="1"/>
  <c r="O781" i="1" s="1"/>
  <c r="L781" i="1"/>
  <c r="M781" i="1" s="1"/>
  <c r="K781" i="1"/>
  <c r="J781" i="1"/>
  <c r="I781" i="1"/>
  <c r="N781" i="1" s="1" a="1"/>
  <c r="N781" i="1" s="1"/>
  <c r="H781" i="1"/>
  <c r="G781" i="1"/>
  <c r="F781" i="1"/>
  <c r="P780" i="1"/>
  <c r="O780" i="1" a="1"/>
  <c r="O780" i="1" s="1"/>
  <c r="N780" i="1"/>
  <c r="N780" i="1" a="1"/>
  <c r="M780" i="1"/>
  <c r="L780" i="1"/>
  <c r="K780" i="1"/>
  <c r="J780" i="1"/>
  <c r="I780" i="1"/>
  <c r="H780" i="1"/>
  <c r="G780" i="1"/>
  <c r="F780" i="1"/>
  <c r="P779" i="1"/>
  <c r="L779" i="1"/>
  <c r="M779" i="1" s="1"/>
  <c r="K779" i="1"/>
  <c r="J779" i="1"/>
  <c r="O779" i="1" s="1" a="1"/>
  <c r="O779" i="1" s="1"/>
  <c r="I779" i="1"/>
  <c r="N779" i="1" s="1" a="1"/>
  <c r="N779" i="1" s="1"/>
  <c r="H779" i="1"/>
  <c r="G779" i="1"/>
  <c r="F779" i="1"/>
  <c r="P778" i="1"/>
  <c r="L778" i="1"/>
  <c r="M778" i="1" s="1"/>
  <c r="K778" i="1"/>
  <c r="J778" i="1"/>
  <c r="O778" i="1" s="1" a="1"/>
  <c r="O778" i="1" s="1"/>
  <c r="I778" i="1"/>
  <c r="N778" i="1" s="1" a="1"/>
  <c r="N778" i="1" s="1"/>
  <c r="H778" i="1"/>
  <c r="G778" i="1"/>
  <c r="F778" i="1"/>
  <c r="P777" i="1"/>
  <c r="O777" i="1" a="1"/>
  <c r="O777" i="1" s="1"/>
  <c r="N777" i="1" a="1"/>
  <c r="N777" i="1" s="1"/>
  <c r="L777" i="1"/>
  <c r="M777" i="1" s="1"/>
  <c r="K777" i="1"/>
  <c r="J777" i="1"/>
  <c r="I777" i="1"/>
  <c r="H777" i="1"/>
  <c r="G777" i="1"/>
  <c r="F777" i="1"/>
  <c r="P776" i="1"/>
  <c r="O776" i="1"/>
  <c r="L776" i="1"/>
  <c r="M776" i="1" s="1"/>
  <c r="K776" i="1"/>
  <c r="J776" i="1"/>
  <c r="O776" i="1" s="1" a="1"/>
  <c r="I776" i="1"/>
  <c r="N776" i="1" s="1" a="1"/>
  <c r="N776" i="1" s="1"/>
  <c r="H776" i="1"/>
  <c r="G776" i="1"/>
  <c r="F776" i="1"/>
  <c r="P775" i="1"/>
  <c r="O775" i="1" a="1"/>
  <c r="O775" i="1" s="1"/>
  <c r="M775" i="1"/>
  <c r="L775" i="1"/>
  <c r="K775" i="1"/>
  <c r="J775" i="1"/>
  <c r="I775" i="1"/>
  <c r="N775" i="1" s="1" a="1"/>
  <c r="N775" i="1" s="1"/>
  <c r="H775" i="1"/>
  <c r="G775" i="1"/>
  <c r="F775" i="1"/>
  <c r="P774" i="1"/>
  <c r="N774" i="1" a="1"/>
  <c r="N774" i="1" s="1"/>
  <c r="M774" i="1"/>
  <c r="L774" i="1"/>
  <c r="K774" i="1"/>
  <c r="J774" i="1"/>
  <c r="O774" i="1" s="1" a="1"/>
  <c r="O774" i="1" s="1"/>
  <c r="I774" i="1"/>
  <c r="H774" i="1"/>
  <c r="G774" i="1"/>
  <c r="F774" i="1"/>
  <c r="P773" i="1"/>
  <c r="O773" i="1" a="1"/>
  <c r="O773" i="1" s="1"/>
  <c r="L773" i="1"/>
  <c r="M773" i="1" s="1"/>
  <c r="K773" i="1"/>
  <c r="J773" i="1"/>
  <c r="I773" i="1"/>
  <c r="N773" i="1" s="1" a="1"/>
  <c r="N773" i="1" s="1"/>
  <c r="H773" i="1"/>
  <c r="G773" i="1"/>
  <c r="F773" i="1"/>
  <c r="P772" i="1"/>
  <c r="O772" i="1" a="1"/>
  <c r="O772" i="1" s="1"/>
  <c r="N772" i="1"/>
  <c r="N772" i="1" a="1"/>
  <c r="M772" i="1"/>
  <c r="L772" i="1"/>
  <c r="K772" i="1"/>
  <c r="J772" i="1"/>
  <c r="I772" i="1"/>
  <c r="H772" i="1"/>
  <c r="G772" i="1"/>
  <c r="F772" i="1"/>
  <c r="P771" i="1"/>
  <c r="L771" i="1"/>
  <c r="M771" i="1" s="1"/>
  <c r="K771" i="1"/>
  <c r="J771" i="1"/>
  <c r="O771" i="1" s="1" a="1"/>
  <c r="O771" i="1" s="1"/>
  <c r="I771" i="1"/>
  <c r="N771" i="1" s="1" a="1"/>
  <c r="N771" i="1" s="1"/>
  <c r="H771" i="1"/>
  <c r="G771" i="1"/>
  <c r="F771" i="1"/>
  <c r="P770" i="1"/>
  <c r="O770" i="1"/>
  <c r="N770" i="1"/>
  <c r="L770" i="1"/>
  <c r="M770" i="1" s="1"/>
  <c r="K770" i="1"/>
  <c r="J770" i="1"/>
  <c r="O770" i="1" s="1" a="1"/>
  <c r="I770" i="1"/>
  <c r="N770" i="1" s="1" a="1"/>
  <c r="H770" i="1"/>
  <c r="G770" i="1"/>
  <c r="F770" i="1"/>
  <c r="P769" i="1"/>
  <c r="N769" i="1"/>
  <c r="N769" i="1" a="1"/>
  <c r="L769" i="1"/>
  <c r="M769" i="1" s="1"/>
  <c r="K769" i="1"/>
  <c r="J769" i="1"/>
  <c r="O769" i="1" s="1" a="1"/>
  <c r="O769" i="1" s="1"/>
  <c r="I769" i="1"/>
  <c r="H769" i="1"/>
  <c r="G769" i="1"/>
  <c r="F769" i="1"/>
  <c r="P768" i="1"/>
  <c r="L768" i="1"/>
  <c r="M768" i="1" s="1"/>
  <c r="K768" i="1"/>
  <c r="J768" i="1"/>
  <c r="O768" i="1" s="1" a="1"/>
  <c r="O768" i="1" s="1"/>
  <c r="I768" i="1"/>
  <c r="N768" i="1" s="1" a="1"/>
  <c r="N768" i="1" s="1"/>
  <c r="H768" i="1"/>
  <c r="G768" i="1"/>
  <c r="F768" i="1"/>
  <c r="P767" i="1"/>
  <c r="O767" i="1"/>
  <c r="O767" i="1" a="1"/>
  <c r="L767" i="1"/>
  <c r="M767" i="1" s="1"/>
  <c r="K767" i="1"/>
  <c r="J767" i="1"/>
  <c r="I767" i="1"/>
  <c r="N767" i="1" s="1" a="1"/>
  <c r="N767" i="1" s="1"/>
  <c r="H767" i="1"/>
  <c r="G767" i="1"/>
  <c r="F767" i="1"/>
  <c r="P766" i="1"/>
  <c r="N766" i="1" a="1"/>
  <c r="N766" i="1" s="1"/>
  <c r="M766" i="1"/>
  <c r="L766" i="1"/>
  <c r="K766" i="1"/>
  <c r="J766" i="1"/>
  <c r="O766" i="1" s="1" a="1"/>
  <c r="O766" i="1" s="1"/>
  <c r="I766" i="1"/>
  <c r="H766" i="1"/>
  <c r="G766" i="1"/>
  <c r="F766" i="1"/>
  <c r="P765" i="1"/>
  <c r="O765" i="1" a="1"/>
  <c r="O765" i="1" s="1"/>
  <c r="L765" i="1"/>
  <c r="M765" i="1" s="1"/>
  <c r="K765" i="1"/>
  <c r="J765" i="1"/>
  <c r="I765" i="1"/>
  <c r="N765" i="1" s="1" a="1"/>
  <c r="N765" i="1" s="1"/>
  <c r="H765" i="1"/>
  <c r="G765" i="1"/>
  <c r="F765" i="1"/>
  <c r="P764" i="1"/>
  <c r="O764" i="1" a="1"/>
  <c r="O764" i="1" s="1"/>
  <c r="N764" i="1"/>
  <c r="N764" i="1" a="1"/>
  <c r="M764" i="1"/>
  <c r="L764" i="1"/>
  <c r="K764" i="1"/>
  <c r="J764" i="1"/>
  <c r="I764" i="1"/>
  <c r="H764" i="1"/>
  <c r="G764" i="1"/>
  <c r="F764" i="1"/>
  <c r="P763" i="1"/>
  <c r="L763" i="1"/>
  <c r="M763" i="1" s="1"/>
  <c r="K763" i="1"/>
  <c r="J763" i="1"/>
  <c r="O763" i="1" s="1" a="1"/>
  <c r="O763" i="1" s="1"/>
  <c r="I763" i="1"/>
  <c r="N763" i="1" s="1" a="1"/>
  <c r="N763" i="1" s="1"/>
  <c r="H763" i="1"/>
  <c r="G763" i="1"/>
  <c r="F763" i="1"/>
  <c r="P762" i="1"/>
  <c r="O762" i="1"/>
  <c r="N762" i="1"/>
  <c r="M762" i="1"/>
  <c r="L762" i="1"/>
  <c r="K762" i="1"/>
  <c r="J762" i="1"/>
  <c r="O762" i="1" s="1" a="1"/>
  <c r="I762" i="1"/>
  <c r="N762" i="1" s="1" a="1"/>
  <c r="H762" i="1"/>
  <c r="G762" i="1"/>
  <c r="F762" i="1"/>
  <c r="P761" i="1"/>
  <c r="N761" i="1"/>
  <c r="N761" i="1" a="1"/>
  <c r="L761" i="1"/>
  <c r="M761" i="1" s="1"/>
  <c r="K761" i="1"/>
  <c r="J761" i="1"/>
  <c r="O761" i="1" s="1" a="1"/>
  <c r="O761" i="1" s="1"/>
  <c r="I761" i="1"/>
  <c r="H761" i="1"/>
  <c r="G761" i="1"/>
  <c r="F761" i="1"/>
  <c r="P760" i="1"/>
  <c r="L760" i="1"/>
  <c r="M760" i="1" s="1"/>
  <c r="K760" i="1"/>
  <c r="J760" i="1"/>
  <c r="O760" i="1" s="1" a="1"/>
  <c r="O760" i="1" s="1"/>
  <c r="I760" i="1"/>
  <c r="N760" i="1" s="1" a="1"/>
  <c r="N760" i="1" s="1"/>
  <c r="H760" i="1"/>
  <c r="G760" i="1"/>
  <c r="F760" i="1"/>
  <c r="P759" i="1"/>
  <c r="O759" i="1" a="1"/>
  <c r="O759" i="1" s="1"/>
  <c r="N759" i="1" a="1"/>
  <c r="N759" i="1" s="1"/>
  <c r="L759" i="1"/>
  <c r="M759" i="1" s="1"/>
  <c r="K759" i="1"/>
  <c r="J759" i="1"/>
  <c r="I759" i="1"/>
  <c r="H759" i="1"/>
  <c r="G759" i="1"/>
  <c r="F759" i="1"/>
  <c r="P758" i="1"/>
  <c r="N758" i="1" a="1"/>
  <c r="N758" i="1" s="1"/>
  <c r="M758" i="1"/>
  <c r="L758" i="1"/>
  <c r="K758" i="1"/>
  <c r="J758" i="1"/>
  <c r="O758" i="1" s="1" a="1"/>
  <c r="O758" i="1" s="1"/>
  <c r="I758" i="1"/>
  <c r="H758" i="1"/>
  <c r="G758" i="1"/>
  <c r="F758" i="1"/>
  <c r="P757" i="1"/>
  <c r="O757" i="1" a="1"/>
  <c r="O757" i="1" s="1"/>
  <c r="L757" i="1"/>
  <c r="M757" i="1" s="1"/>
  <c r="K757" i="1"/>
  <c r="J757" i="1"/>
  <c r="I757" i="1"/>
  <c r="N757" i="1" s="1" a="1"/>
  <c r="N757" i="1" s="1"/>
  <c r="H757" i="1"/>
  <c r="G757" i="1"/>
  <c r="F757" i="1"/>
  <c r="P756" i="1"/>
  <c r="O756" i="1" a="1"/>
  <c r="O756" i="1" s="1"/>
  <c r="N756" i="1"/>
  <c r="N756" i="1" a="1"/>
  <c r="M756" i="1"/>
  <c r="L756" i="1"/>
  <c r="K756" i="1"/>
  <c r="J756" i="1"/>
  <c r="I756" i="1"/>
  <c r="H756" i="1"/>
  <c r="G756" i="1"/>
  <c r="F756" i="1"/>
  <c r="P755" i="1"/>
  <c r="M755" i="1"/>
  <c r="L755" i="1"/>
  <c r="K755" i="1"/>
  <c r="J755" i="1"/>
  <c r="O755" i="1" s="1" a="1"/>
  <c r="O755" i="1" s="1"/>
  <c r="I755" i="1"/>
  <c r="N755" i="1" s="1" a="1"/>
  <c r="N755" i="1" s="1"/>
  <c r="H755" i="1"/>
  <c r="G755" i="1"/>
  <c r="F755" i="1"/>
  <c r="P754" i="1"/>
  <c r="O754" i="1"/>
  <c r="N754" i="1"/>
  <c r="M754" i="1"/>
  <c r="L754" i="1"/>
  <c r="K754" i="1"/>
  <c r="J754" i="1"/>
  <c r="O754" i="1" s="1" a="1"/>
  <c r="I754" i="1"/>
  <c r="N754" i="1" s="1" a="1"/>
  <c r="H754" i="1"/>
  <c r="G754" i="1"/>
  <c r="F754" i="1"/>
  <c r="P753" i="1"/>
  <c r="N753" i="1" a="1"/>
  <c r="N753" i="1" s="1"/>
  <c r="L753" i="1"/>
  <c r="M753" i="1" s="1"/>
  <c r="K753" i="1"/>
  <c r="J753" i="1"/>
  <c r="O753" i="1" s="1" a="1"/>
  <c r="O753" i="1" s="1"/>
  <c r="I753" i="1"/>
  <c r="H753" i="1"/>
  <c r="G753" i="1"/>
  <c r="F753" i="1"/>
  <c r="P752" i="1"/>
  <c r="L752" i="1"/>
  <c r="M752" i="1" s="1"/>
  <c r="K752" i="1"/>
  <c r="J752" i="1"/>
  <c r="O752" i="1" s="1" a="1"/>
  <c r="O752" i="1" s="1"/>
  <c r="I752" i="1"/>
  <c r="N752" i="1" s="1" a="1"/>
  <c r="N752" i="1" s="1"/>
  <c r="H752" i="1"/>
  <c r="G752" i="1"/>
  <c r="F752" i="1"/>
  <c r="P751" i="1"/>
  <c r="O751" i="1" a="1"/>
  <c r="O751" i="1" s="1"/>
  <c r="N751" i="1" a="1"/>
  <c r="N751" i="1" s="1"/>
  <c r="L751" i="1"/>
  <c r="M751" i="1" s="1"/>
  <c r="K751" i="1"/>
  <c r="J751" i="1"/>
  <c r="I751" i="1"/>
  <c r="H751" i="1"/>
  <c r="G751" i="1"/>
  <c r="F751" i="1"/>
  <c r="P750" i="1"/>
  <c r="N750" i="1" a="1"/>
  <c r="N750" i="1" s="1"/>
  <c r="M750" i="1"/>
  <c r="L750" i="1"/>
  <c r="K750" i="1"/>
  <c r="J750" i="1"/>
  <c r="O750" i="1" s="1" a="1"/>
  <c r="O750" i="1" s="1"/>
  <c r="I750" i="1"/>
  <c r="H750" i="1"/>
  <c r="G750" i="1"/>
  <c r="F750" i="1"/>
  <c r="P749" i="1"/>
  <c r="L749" i="1"/>
  <c r="M749" i="1" s="1"/>
  <c r="K749" i="1"/>
  <c r="J749" i="1"/>
  <c r="O749" i="1" s="1" a="1"/>
  <c r="O749" i="1" s="1"/>
  <c r="I749" i="1"/>
  <c r="N749" i="1" s="1" a="1"/>
  <c r="N749" i="1" s="1"/>
  <c r="H749" i="1"/>
  <c r="G749" i="1"/>
  <c r="F749" i="1"/>
  <c r="P748" i="1"/>
  <c r="O748" i="1" a="1"/>
  <c r="O748" i="1" s="1"/>
  <c r="N748" i="1"/>
  <c r="N748" i="1" a="1"/>
  <c r="M748" i="1"/>
  <c r="L748" i="1"/>
  <c r="K748" i="1"/>
  <c r="J748" i="1"/>
  <c r="I748" i="1"/>
  <c r="H748" i="1"/>
  <c r="G748" i="1"/>
  <c r="F748" i="1"/>
  <c r="P747" i="1"/>
  <c r="L747" i="1"/>
  <c r="M747" i="1" s="1"/>
  <c r="K747" i="1"/>
  <c r="J747" i="1"/>
  <c r="O747" i="1" s="1" a="1"/>
  <c r="O747" i="1" s="1"/>
  <c r="I747" i="1"/>
  <c r="N747" i="1" s="1" a="1"/>
  <c r="N747" i="1" s="1"/>
  <c r="H747" i="1"/>
  <c r="G747" i="1"/>
  <c r="F747" i="1"/>
  <c r="P746" i="1"/>
  <c r="O746" i="1"/>
  <c r="N746" i="1"/>
  <c r="M746" i="1"/>
  <c r="L746" i="1"/>
  <c r="K746" i="1"/>
  <c r="J746" i="1"/>
  <c r="O746" i="1" s="1" a="1"/>
  <c r="I746" i="1"/>
  <c r="N746" i="1" s="1" a="1"/>
  <c r="H746" i="1"/>
  <c r="G746" i="1"/>
  <c r="F746" i="1"/>
  <c r="P745" i="1"/>
  <c r="N745" i="1" a="1"/>
  <c r="N745" i="1" s="1"/>
  <c r="L745" i="1"/>
  <c r="M745" i="1" s="1"/>
  <c r="K745" i="1"/>
  <c r="J745" i="1"/>
  <c r="O745" i="1" s="1" a="1"/>
  <c r="O745" i="1" s="1"/>
  <c r="I745" i="1"/>
  <c r="H745" i="1"/>
  <c r="G745" i="1"/>
  <c r="F745" i="1"/>
  <c r="P744" i="1"/>
  <c r="L744" i="1"/>
  <c r="M744" i="1" s="1"/>
  <c r="K744" i="1"/>
  <c r="J744" i="1"/>
  <c r="O744" i="1" s="1" a="1"/>
  <c r="O744" i="1" s="1"/>
  <c r="I744" i="1"/>
  <c r="N744" i="1" s="1" a="1"/>
  <c r="N744" i="1" s="1"/>
  <c r="H744" i="1"/>
  <c r="G744" i="1"/>
  <c r="F744" i="1"/>
  <c r="P743" i="1"/>
  <c r="O743" i="1"/>
  <c r="O743" i="1" a="1"/>
  <c r="N743" i="1" a="1"/>
  <c r="N743" i="1" s="1"/>
  <c r="L743" i="1"/>
  <c r="M743" i="1" s="1"/>
  <c r="K743" i="1"/>
  <c r="J743" i="1"/>
  <c r="I743" i="1"/>
  <c r="H743" i="1"/>
  <c r="G743" i="1"/>
  <c r="F743" i="1"/>
  <c r="P742" i="1"/>
  <c r="N742" i="1" a="1"/>
  <c r="N742" i="1" s="1"/>
  <c r="M742" i="1"/>
  <c r="L742" i="1"/>
  <c r="K742" i="1"/>
  <c r="J742" i="1"/>
  <c r="O742" i="1" s="1" a="1"/>
  <c r="O742" i="1" s="1"/>
  <c r="I742" i="1"/>
  <c r="H742" i="1"/>
  <c r="G742" i="1"/>
  <c r="F742" i="1"/>
  <c r="P741" i="1"/>
  <c r="L741" i="1"/>
  <c r="M741" i="1" s="1"/>
  <c r="K741" i="1"/>
  <c r="J741" i="1"/>
  <c r="O741" i="1" s="1" a="1"/>
  <c r="O741" i="1" s="1"/>
  <c r="I741" i="1"/>
  <c r="N741" i="1" s="1" a="1"/>
  <c r="N741" i="1" s="1"/>
  <c r="H741" i="1"/>
  <c r="G741" i="1"/>
  <c r="F741" i="1"/>
  <c r="P740" i="1"/>
  <c r="O740" i="1" a="1"/>
  <c r="O740" i="1" s="1"/>
  <c r="N740" i="1"/>
  <c r="N740" i="1" a="1"/>
  <c r="M740" i="1"/>
  <c r="L740" i="1"/>
  <c r="K740" i="1"/>
  <c r="J740" i="1"/>
  <c r="I740" i="1"/>
  <c r="H740" i="1"/>
  <c r="G740" i="1"/>
  <c r="F740" i="1"/>
  <c r="P739" i="1"/>
  <c r="M739" i="1"/>
  <c r="L739" i="1"/>
  <c r="K739" i="1"/>
  <c r="J739" i="1"/>
  <c r="O739" i="1" s="1" a="1"/>
  <c r="O739" i="1" s="1"/>
  <c r="I739" i="1"/>
  <c r="N739" i="1" s="1" a="1"/>
  <c r="N739" i="1" s="1"/>
  <c r="H739" i="1"/>
  <c r="G739" i="1"/>
  <c r="F739" i="1"/>
  <c r="P738" i="1"/>
  <c r="M738" i="1"/>
  <c r="L738" i="1"/>
  <c r="K738" i="1"/>
  <c r="J738" i="1"/>
  <c r="O738" i="1" s="1" a="1"/>
  <c r="O738" i="1" s="1"/>
  <c r="I738" i="1"/>
  <c r="N738" i="1" s="1" a="1"/>
  <c r="N738" i="1" s="1"/>
  <c r="H738" i="1"/>
  <c r="G738" i="1"/>
  <c r="F738" i="1"/>
  <c r="P737" i="1"/>
  <c r="N737" i="1" a="1"/>
  <c r="N737" i="1" s="1"/>
  <c r="L737" i="1"/>
  <c r="M737" i="1" s="1"/>
  <c r="K737" i="1"/>
  <c r="J737" i="1"/>
  <c r="O737" i="1" s="1" a="1"/>
  <c r="O737" i="1" s="1"/>
  <c r="I737" i="1"/>
  <c r="H737" i="1"/>
  <c r="G737" i="1"/>
  <c r="F737" i="1"/>
  <c r="P736" i="1"/>
  <c r="O736" i="1"/>
  <c r="L736" i="1"/>
  <c r="M736" i="1" s="1"/>
  <c r="K736" i="1"/>
  <c r="J736" i="1"/>
  <c r="O736" i="1" s="1" a="1"/>
  <c r="I736" i="1"/>
  <c r="N736" i="1" s="1" a="1"/>
  <c r="N736" i="1" s="1"/>
  <c r="H736" i="1"/>
  <c r="G736" i="1"/>
  <c r="F736" i="1"/>
  <c r="P735" i="1"/>
  <c r="O735" i="1" a="1"/>
  <c r="O735" i="1" s="1"/>
  <c r="N735" i="1" a="1"/>
  <c r="N735" i="1" s="1"/>
  <c r="L735" i="1"/>
  <c r="M735" i="1" s="1"/>
  <c r="K735" i="1"/>
  <c r="J735" i="1"/>
  <c r="I735" i="1"/>
  <c r="H735" i="1"/>
  <c r="G735" i="1"/>
  <c r="F735" i="1"/>
  <c r="P734" i="1"/>
  <c r="N734" i="1" a="1"/>
  <c r="N734" i="1" s="1"/>
  <c r="M734" i="1"/>
  <c r="L734" i="1"/>
  <c r="K734" i="1"/>
  <c r="J734" i="1"/>
  <c r="O734" i="1" s="1" a="1"/>
  <c r="O734" i="1" s="1"/>
  <c r="I734" i="1"/>
  <c r="H734" i="1"/>
  <c r="G734" i="1"/>
  <c r="F734" i="1"/>
  <c r="P733" i="1"/>
  <c r="L733" i="1"/>
  <c r="M733" i="1" s="1"/>
  <c r="K733" i="1"/>
  <c r="J733" i="1"/>
  <c r="O733" i="1" s="1" a="1"/>
  <c r="O733" i="1" s="1"/>
  <c r="I733" i="1"/>
  <c r="N733" i="1" s="1" a="1"/>
  <c r="N733" i="1" s="1"/>
  <c r="H733" i="1"/>
  <c r="G733" i="1"/>
  <c r="F733" i="1"/>
  <c r="P732" i="1"/>
  <c r="O732" i="1" a="1"/>
  <c r="O732" i="1" s="1"/>
  <c r="N732" i="1"/>
  <c r="N732" i="1" a="1"/>
  <c r="M732" i="1"/>
  <c r="L732" i="1"/>
  <c r="K732" i="1"/>
  <c r="J732" i="1"/>
  <c r="I732" i="1"/>
  <c r="H732" i="1"/>
  <c r="G732" i="1"/>
  <c r="F732" i="1"/>
  <c r="P731" i="1"/>
  <c r="M731" i="1"/>
  <c r="L731" i="1"/>
  <c r="K731" i="1"/>
  <c r="J731" i="1"/>
  <c r="O731" i="1" s="1" a="1"/>
  <c r="O731" i="1" s="1"/>
  <c r="I731" i="1"/>
  <c r="N731" i="1" s="1" a="1"/>
  <c r="N731" i="1" s="1"/>
  <c r="H731" i="1"/>
  <c r="G731" i="1"/>
  <c r="F731" i="1"/>
  <c r="P730" i="1"/>
  <c r="M730" i="1"/>
  <c r="L730" i="1"/>
  <c r="K730" i="1"/>
  <c r="J730" i="1"/>
  <c r="O730" i="1" s="1" a="1"/>
  <c r="O730" i="1" s="1"/>
  <c r="I730" i="1"/>
  <c r="N730" i="1" s="1" a="1"/>
  <c r="N730" i="1" s="1"/>
  <c r="H730" i="1"/>
  <c r="G730" i="1"/>
  <c r="F730" i="1"/>
  <c r="P729" i="1"/>
  <c r="N729" i="1" a="1"/>
  <c r="N729" i="1" s="1"/>
  <c r="L729" i="1"/>
  <c r="M729" i="1" s="1"/>
  <c r="K729" i="1"/>
  <c r="J729" i="1"/>
  <c r="O729" i="1" s="1" a="1"/>
  <c r="O729" i="1" s="1"/>
  <c r="I729" i="1"/>
  <c r="H729" i="1"/>
  <c r="G729" i="1"/>
  <c r="F729" i="1"/>
  <c r="P728" i="1"/>
  <c r="O728" i="1"/>
  <c r="L728" i="1"/>
  <c r="M728" i="1" s="1"/>
  <c r="K728" i="1"/>
  <c r="J728" i="1"/>
  <c r="O728" i="1" s="1" a="1"/>
  <c r="I728" i="1"/>
  <c r="N728" i="1" s="1" a="1"/>
  <c r="N728" i="1" s="1"/>
  <c r="H728" i="1"/>
  <c r="G728" i="1"/>
  <c r="F728" i="1"/>
  <c r="P727" i="1"/>
  <c r="O727" i="1"/>
  <c r="O727" i="1" a="1"/>
  <c r="L727" i="1"/>
  <c r="M727" i="1" s="1"/>
  <c r="K727" i="1"/>
  <c r="J727" i="1"/>
  <c r="I727" i="1"/>
  <c r="N727" i="1" s="1" a="1"/>
  <c r="N727" i="1" s="1"/>
  <c r="H727" i="1"/>
  <c r="G727" i="1"/>
  <c r="F727" i="1"/>
  <c r="P726" i="1"/>
  <c r="O726" i="1"/>
  <c r="N726" i="1" a="1"/>
  <c r="N726" i="1" s="1"/>
  <c r="L726" i="1"/>
  <c r="M726" i="1" s="1"/>
  <c r="K726" i="1"/>
  <c r="J726" i="1"/>
  <c r="O726" i="1" s="1" a="1"/>
  <c r="I726" i="1"/>
  <c r="H726" i="1"/>
  <c r="G726" i="1"/>
  <c r="F726" i="1"/>
  <c r="P725" i="1"/>
  <c r="O725" i="1"/>
  <c r="O725" i="1" a="1"/>
  <c r="L725" i="1"/>
  <c r="M725" i="1" s="1"/>
  <c r="K725" i="1"/>
  <c r="J725" i="1"/>
  <c r="I725" i="1"/>
  <c r="N725" i="1" s="1" a="1"/>
  <c r="N725" i="1" s="1"/>
  <c r="H725" i="1"/>
  <c r="G725" i="1"/>
  <c r="F725" i="1"/>
  <c r="P724" i="1"/>
  <c r="O724" i="1" a="1"/>
  <c r="O724" i="1" s="1"/>
  <c r="N724" i="1" a="1"/>
  <c r="N724" i="1" s="1"/>
  <c r="M724" i="1"/>
  <c r="L724" i="1"/>
  <c r="K724" i="1"/>
  <c r="J724" i="1"/>
  <c r="I724" i="1"/>
  <c r="H724" i="1"/>
  <c r="G724" i="1"/>
  <c r="F724" i="1"/>
  <c r="P723" i="1"/>
  <c r="O723" i="1" a="1"/>
  <c r="O723" i="1" s="1"/>
  <c r="N723" i="1" a="1"/>
  <c r="N723" i="1" s="1"/>
  <c r="M723" i="1"/>
  <c r="L723" i="1"/>
  <c r="K723" i="1"/>
  <c r="J723" i="1"/>
  <c r="I723" i="1"/>
  <c r="H723" i="1"/>
  <c r="G723" i="1"/>
  <c r="F723" i="1"/>
  <c r="P722" i="1"/>
  <c r="M722" i="1"/>
  <c r="L722" i="1"/>
  <c r="K722" i="1"/>
  <c r="J722" i="1"/>
  <c r="O722" i="1" s="1" a="1"/>
  <c r="O722" i="1" s="1"/>
  <c r="I722" i="1"/>
  <c r="N722" i="1" s="1" a="1"/>
  <c r="N722" i="1" s="1"/>
  <c r="H722" i="1"/>
  <c r="G722" i="1"/>
  <c r="F722" i="1"/>
  <c r="P721" i="1"/>
  <c r="N721" i="1"/>
  <c r="N721" i="1" a="1"/>
  <c r="M721" i="1"/>
  <c r="L721" i="1"/>
  <c r="K721" i="1"/>
  <c r="J721" i="1"/>
  <c r="O721" i="1" s="1" a="1"/>
  <c r="O721" i="1" s="1"/>
  <c r="I721" i="1"/>
  <c r="H721" i="1"/>
  <c r="G721" i="1"/>
  <c r="F721" i="1"/>
  <c r="P720" i="1"/>
  <c r="O720" i="1"/>
  <c r="L720" i="1"/>
  <c r="M720" i="1" s="1"/>
  <c r="K720" i="1"/>
  <c r="J720" i="1"/>
  <c r="O720" i="1" s="1" a="1"/>
  <c r="I720" i="1"/>
  <c r="N720" i="1" s="1" a="1"/>
  <c r="N720" i="1" s="1"/>
  <c r="H720" i="1"/>
  <c r="G720" i="1"/>
  <c r="F720" i="1"/>
  <c r="P719" i="1"/>
  <c r="N719" i="1" a="1"/>
  <c r="N719" i="1" s="1"/>
  <c r="L719" i="1"/>
  <c r="M719" i="1" s="1"/>
  <c r="K719" i="1"/>
  <c r="J719" i="1"/>
  <c r="O719" i="1" s="1" a="1"/>
  <c r="O719" i="1" s="1"/>
  <c r="I719" i="1"/>
  <c r="H719" i="1"/>
  <c r="G719" i="1"/>
  <c r="F719" i="1"/>
  <c r="P718" i="1"/>
  <c r="O718" i="1"/>
  <c r="N718" i="1" a="1"/>
  <c r="N718" i="1" s="1"/>
  <c r="L718" i="1"/>
  <c r="M718" i="1" s="1"/>
  <c r="K718" i="1"/>
  <c r="J718" i="1"/>
  <c r="O718" i="1" s="1" a="1"/>
  <c r="I718" i="1"/>
  <c r="H718" i="1"/>
  <c r="G718" i="1"/>
  <c r="F718" i="1"/>
  <c r="P717" i="1"/>
  <c r="N717" i="1" a="1"/>
  <c r="N717" i="1" s="1"/>
  <c r="L717" i="1"/>
  <c r="M717" i="1" s="1"/>
  <c r="K717" i="1"/>
  <c r="J717" i="1"/>
  <c r="O717" i="1" s="1" a="1"/>
  <c r="O717" i="1" s="1"/>
  <c r="I717" i="1"/>
  <c r="H717" i="1"/>
  <c r="G717" i="1"/>
  <c r="F717" i="1"/>
  <c r="P716" i="1"/>
  <c r="L716" i="1"/>
  <c r="M716" i="1" s="1"/>
  <c r="K716" i="1"/>
  <c r="J716" i="1"/>
  <c r="O716" i="1" s="1" a="1"/>
  <c r="O716" i="1" s="1"/>
  <c r="I716" i="1"/>
  <c r="N716" i="1" s="1" a="1"/>
  <c r="N716" i="1" s="1"/>
  <c r="H716" i="1"/>
  <c r="G716" i="1"/>
  <c r="F716" i="1"/>
  <c r="P715" i="1"/>
  <c r="O715" i="1" a="1"/>
  <c r="O715" i="1" s="1"/>
  <c r="N715" i="1"/>
  <c r="N715" i="1" a="1"/>
  <c r="L715" i="1"/>
  <c r="M715" i="1" s="1"/>
  <c r="K715" i="1"/>
  <c r="J715" i="1"/>
  <c r="I715" i="1"/>
  <c r="H715" i="1"/>
  <c r="G715" i="1"/>
  <c r="F715" i="1"/>
  <c r="P714" i="1"/>
  <c r="O714" i="1"/>
  <c r="L714" i="1"/>
  <c r="M714" i="1" s="1"/>
  <c r="K714" i="1"/>
  <c r="J714" i="1"/>
  <c r="O714" i="1" s="1" a="1"/>
  <c r="I714" i="1"/>
  <c r="N714" i="1" s="1" a="1"/>
  <c r="N714" i="1" s="1"/>
  <c r="H714" i="1"/>
  <c r="G714" i="1"/>
  <c r="F714" i="1"/>
  <c r="P713" i="1"/>
  <c r="O713" i="1"/>
  <c r="O713" i="1" a="1"/>
  <c r="L713" i="1"/>
  <c r="M713" i="1" s="1"/>
  <c r="K713" i="1"/>
  <c r="J713" i="1"/>
  <c r="I713" i="1"/>
  <c r="N713" i="1" s="1" a="1"/>
  <c r="N713" i="1" s="1"/>
  <c r="H713" i="1"/>
  <c r="G713" i="1"/>
  <c r="F713" i="1"/>
  <c r="P712" i="1"/>
  <c r="O712" i="1" a="1"/>
  <c r="O712" i="1" s="1"/>
  <c r="N712" i="1" a="1"/>
  <c r="N712" i="1" s="1"/>
  <c r="L712" i="1"/>
  <c r="M712" i="1" s="1"/>
  <c r="K712" i="1"/>
  <c r="J712" i="1"/>
  <c r="I712" i="1"/>
  <c r="H712" i="1"/>
  <c r="G712" i="1"/>
  <c r="F712" i="1"/>
  <c r="P711" i="1"/>
  <c r="O711" i="1" a="1"/>
  <c r="O711" i="1" s="1"/>
  <c r="L711" i="1"/>
  <c r="M711" i="1" s="1"/>
  <c r="K711" i="1"/>
  <c r="J711" i="1"/>
  <c r="I711" i="1"/>
  <c r="N711" i="1" s="1" a="1"/>
  <c r="N711" i="1" s="1"/>
  <c r="H711" i="1"/>
  <c r="G711" i="1"/>
  <c r="F711" i="1"/>
  <c r="P710" i="1"/>
  <c r="O710" i="1" a="1"/>
  <c r="O710" i="1" s="1"/>
  <c r="N710" i="1" a="1"/>
  <c r="N710" i="1" s="1"/>
  <c r="M710" i="1"/>
  <c r="L710" i="1"/>
  <c r="K710" i="1"/>
  <c r="J710" i="1"/>
  <c r="I710" i="1"/>
  <c r="H710" i="1"/>
  <c r="G710" i="1"/>
  <c r="F710" i="1"/>
  <c r="P709" i="1"/>
  <c r="N709" i="1" a="1"/>
  <c r="N709" i="1" s="1"/>
  <c r="M709" i="1"/>
  <c r="L709" i="1"/>
  <c r="K709" i="1"/>
  <c r="J709" i="1"/>
  <c r="O709" i="1" s="1" a="1"/>
  <c r="O709" i="1" s="1"/>
  <c r="I709" i="1"/>
  <c r="H709" i="1"/>
  <c r="G709" i="1"/>
  <c r="F709" i="1"/>
  <c r="P708" i="1"/>
  <c r="N708" i="1"/>
  <c r="L708" i="1"/>
  <c r="M708" i="1" s="1"/>
  <c r="K708" i="1"/>
  <c r="J708" i="1"/>
  <c r="O708" i="1" s="1" a="1"/>
  <c r="O708" i="1" s="1"/>
  <c r="I708" i="1"/>
  <c r="N708" i="1" s="1" a="1"/>
  <c r="H708" i="1"/>
  <c r="G708" i="1"/>
  <c r="F708" i="1"/>
  <c r="P707" i="1"/>
  <c r="O707" i="1" a="1"/>
  <c r="O707" i="1" s="1"/>
  <c r="N707" i="1"/>
  <c r="N707" i="1" a="1"/>
  <c r="M707" i="1"/>
  <c r="L707" i="1"/>
  <c r="K707" i="1"/>
  <c r="J707" i="1"/>
  <c r="I707" i="1"/>
  <c r="H707" i="1"/>
  <c r="G707" i="1"/>
  <c r="F707" i="1"/>
  <c r="P706" i="1"/>
  <c r="L706" i="1"/>
  <c r="M706" i="1" s="1"/>
  <c r="K706" i="1"/>
  <c r="J706" i="1"/>
  <c r="O706" i="1" s="1" a="1"/>
  <c r="O706" i="1" s="1"/>
  <c r="I706" i="1"/>
  <c r="N706" i="1" s="1" a="1"/>
  <c r="N706" i="1" s="1"/>
  <c r="H706" i="1"/>
  <c r="G706" i="1"/>
  <c r="F706" i="1"/>
  <c r="P705" i="1"/>
  <c r="O705" i="1"/>
  <c r="O705" i="1" a="1"/>
  <c r="N705" i="1" a="1"/>
  <c r="N705" i="1" s="1"/>
  <c r="L705" i="1"/>
  <c r="M705" i="1" s="1"/>
  <c r="K705" i="1"/>
  <c r="J705" i="1"/>
  <c r="I705" i="1"/>
  <c r="H705" i="1"/>
  <c r="G705" i="1"/>
  <c r="F705" i="1"/>
  <c r="P704" i="1"/>
  <c r="O704" i="1" a="1"/>
  <c r="O704" i="1" s="1"/>
  <c r="N704" i="1" a="1"/>
  <c r="N704" i="1" s="1"/>
  <c r="L704" i="1"/>
  <c r="M704" i="1" s="1"/>
  <c r="K704" i="1"/>
  <c r="J704" i="1"/>
  <c r="I704" i="1"/>
  <c r="H704" i="1"/>
  <c r="G704" i="1"/>
  <c r="F704" i="1"/>
  <c r="P703" i="1"/>
  <c r="O703" i="1"/>
  <c r="O703" i="1" a="1"/>
  <c r="L703" i="1"/>
  <c r="M703" i="1" s="1"/>
  <c r="K703" i="1"/>
  <c r="J703" i="1"/>
  <c r="I703" i="1"/>
  <c r="N703" i="1" s="1" a="1"/>
  <c r="N703" i="1" s="1"/>
  <c r="H703" i="1"/>
  <c r="G703" i="1"/>
  <c r="F703" i="1"/>
  <c r="P702" i="1"/>
  <c r="O702" i="1" a="1"/>
  <c r="O702" i="1" s="1"/>
  <c r="N702" i="1" a="1"/>
  <c r="N702" i="1" s="1"/>
  <c r="M702" i="1"/>
  <c r="L702" i="1"/>
  <c r="K702" i="1"/>
  <c r="J702" i="1"/>
  <c r="I702" i="1"/>
  <c r="H702" i="1"/>
  <c r="G702" i="1"/>
  <c r="F702" i="1"/>
  <c r="P701" i="1"/>
  <c r="N701" i="1"/>
  <c r="N701" i="1" a="1"/>
  <c r="M701" i="1"/>
  <c r="L701" i="1"/>
  <c r="K701" i="1"/>
  <c r="J701" i="1"/>
  <c r="O701" i="1" s="1" a="1"/>
  <c r="O701" i="1" s="1"/>
  <c r="I701" i="1"/>
  <c r="H701" i="1"/>
  <c r="G701" i="1"/>
  <c r="F701" i="1"/>
  <c r="P700" i="1"/>
  <c r="L700" i="1"/>
  <c r="M700" i="1" s="1"/>
  <c r="K700" i="1"/>
  <c r="J700" i="1"/>
  <c r="O700" i="1" s="1" a="1"/>
  <c r="O700" i="1" s="1"/>
  <c r="I700" i="1"/>
  <c r="N700" i="1" s="1" a="1"/>
  <c r="N700" i="1" s="1"/>
  <c r="H700" i="1"/>
  <c r="G700" i="1"/>
  <c r="F700" i="1"/>
  <c r="P699" i="1"/>
  <c r="O699" i="1"/>
  <c r="O699" i="1" a="1"/>
  <c r="N699" i="1" a="1"/>
  <c r="N699" i="1" s="1"/>
  <c r="L699" i="1"/>
  <c r="M699" i="1" s="1"/>
  <c r="K699" i="1"/>
  <c r="J699" i="1"/>
  <c r="I699" i="1"/>
  <c r="H699" i="1"/>
  <c r="G699" i="1"/>
  <c r="F699" i="1"/>
  <c r="P698" i="1"/>
  <c r="O698" i="1"/>
  <c r="L698" i="1"/>
  <c r="M698" i="1" s="1"/>
  <c r="K698" i="1"/>
  <c r="J698" i="1"/>
  <c r="O698" i="1" s="1" a="1"/>
  <c r="I698" i="1"/>
  <c r="N698" i="1" s="1" a="1"/>
  <c r="N698" i="1" s="1"/>
  <c r="H698" i="1"/>
  <c r="G698" i="1"/>
  <c r="F698" i="1"/>
  <c r="P697" i="1"/>
  <c r="O697" i="1"/>
  <c r="O697" i="1" a="1"/>
  <c r="N697" i="1" a="1"/>
  <c r="N697" i="1" s="1"/>
  <c r="L697" i="1"/>
  <c r="M697" i="1" s="1"/>
  <c r="K697" i="1"/>
  <c r="J697" i="1"/>
  <c r="I697" i="1"/>
  <c r="H697" i="1"/>
  <c r="G697" i="1"/>
  <c r="F697" i="1"/>
  <c r="P696" i="1"/>
  <c r="O696" i="1" a="1"/>
  <c r="O696" i="1" s="1"/>
  <c r="N696" i="1" a="1"/>
  <c r="N696" i="1" s="1"/>
  <c r="L696" i="1"/>
  <c r="M696" i="1" s="1"/>
  <c r="K696" i="1"/>
  <c r="J696" i="1"/>
  <c r="I696" i="1"/>
  <c r="H696" i="1"/>
  <c r="G696" i="1"/>
  <c r="F696" i="1"/>
  <c r="P695" i="1"/>
  <c r="L695" i="1"/>
  <c r="M695" i="1" s="1"/>
  <c r="K695" i="1"/>
  <c r="J695" i="1"/>
  <c r="O695" i="1" s="1" a="1"/>
  <c r="O695" i="1" s="1"/>
  <c r="I695" i="1"/>
  <c r="N695" i="1" s="1" a="1"/>
  <c r="N695" i="1" s="1"/>
  <c r="H695" i="1"/>
  <c r="G695" i="1"/>
  <c r="F695" i="1"/>
  <c r="P694" i="1"/>
  <c r="O694" i="1" a="1"/>
  <c r="O694" i="1" s="1"/>
  <c r="N694" i="1" a="1"/>
  <c r="N694" i="1" s="1"/>
  <c r="M694" i="1"/>
  <c r="L694" i="1"/>
  <c r="K694" i="1"/>
  <c r="J694" i="1"/>
  <c r="I694" i="1"/>
  <c r="H694" i="1"/>
  <c r="G694" i="1"/>
  <c r="F694" i="1"/>
  <c r="P693" i="1"/>
  <c r="N693" i="1"/>
  <c r="N693" i="1" a="1"/>
  <c r="M693" i="1"/>
  <c r="L693" i="1"/>
  <c r="K693" i="1"/>
  <c r="J693" i="1"/>
  <c r="O693" i="1" s="1" a="1"/>
  <c r="O693" i="1" s="1"/>
  <c r="I693" i="1"/>
  <c r="H693" i="1"/>
  <c r="G693" i="1"/>
  <c r="F693" i="1"/>
  <c r="P692" i="1"/>
  <c r="N692" i="1"/>
  <c r="L692" i="1"/>
  <c r="M692" i="1" s="1"/>
  <c r="K692" i="1"/>
  <c r="J692" i="1"/>
  <c r="O692" i="1" s="1" a="1"/>
  <c r="O692" i="1" s="1"/>
  <c r="I692" i="1"/>
  <c r="N692" i="1" s="1" a="1"/>
  <c r="H692" i="1"/>
  <c r="G692" i="1"/>
  <c r="F692" i="1"/>
  <c r="P691" i="1"/>
  <c r="O691" i="1"/>
  <c r="O691" i="1" a="1"/>
  <c r="N691" i="1"/>
  <c r="N691" i="1" a="1"/>
  <c r="M691" i="1"/>
  <c r="L691" i="1"/>
  <c r="K691" i="1"/>
  <c r="J691" i="1"/>
  <c r="I691" i="1"/>
  <c r="H691" i="1"/>
  <c r="G691" i="1"/>
  <c r="F691" i="1"/>
  <c r="P690" i="1"/>
  <c r="L690" i="1"/>
  <c r="M690" i="1" s="1"/>
  <c r="K690" i="1"/>
  <c r="J690" i="1"/>
  <c r="O690" i="1" s="1" a="1"/>
  <c r="O690" i="1" s="1"/>
  <c r="I690" i="1"/>
  <c r="N690" i="1" s="1" a="1"/>
  <c r="N690" i="1" s="1"/>
  <c r="H690" i="1"/>
  <c r="G690" i="1"/>
  <c r="F690" i="1"/>
  <c r="P689" i="1"/>
  <c r="O689" i="1"/>
  <c r="O689" i="1" a="1"/>
  <c r="N689" i="1" a="1"/>
  <c r="N689" i="1" s="1"/>
  <c r="L689" i="1"/>
  <c r="M689" i="1" s="1"/>
  <c r="K689" i="1"/>
  <c r="J689" i="1"/>
  <c r="I689" i="1"/>
  <c r="H689" i="1"/>
  <c r="G689" i="1"/>
  <c r="F689" i="1"/>
  <c r="P688" i="1"/>
  <c r="O688" i="1" a="1"/>
  <c r="O688" i="1" s="1"/>
  <c r="N688" i="1" a="1"/>
  <c r="N688" i="1" s="1"/>
  <c r="M688" i="1"/>
  <c r="L688" i="1"/>
  <c r="K688" i="1"/>
  <c r="J688" i="1"/>
  <c r="I688" i="1"/>
  <c r="H688" i="1"/>
  <c r="G688" i="1"/>
  <c r="F688" i="1"/>
  <c r="P687" i="1"/>
  <c r="L687" i="1"/>
  <c r="M687" i="1" s="1"/>
  <c r="K687" i="1"/>
  <c r="J687" i="1"/>
  <c r="O687" i="1" s="1" a="1"/>
  <c r="O687" i="1" s="1"/>
  <c r="I687" i="1"/>
  <c r="N687" i="1" s="1" a="1"/>
  <c r="N687" i="1" s="1"/>
  <c r="H687" i="1"/>
  <c r="G687" i="1"/>
  <c r="F687" i="1"/>
  <c r="P686" i="1"/>
  <c r="O686" i="1" a="1"/>
  <c r="O686" i="1" s="1"/>
  <c r="N686" i="1" a="1"/>
  <c r="N686" i="1" s="1"/>
  <c r="M686" i="1"/>
  <c r="L686" i="1"/>
  <c r="K686" i="1"/>
  <c r="J686" i="1"/>
  <c r="I686" i="1"/>
  <c r="H686" i="1"/>
  <c r="G686" i="1"/>
  <c r="F686" i="1"/>
  <c r="P685" i="1"/>
  <c r="N685" i="1" a="1"/>
  <c r="N685" i="1" s="1"/>
  <c r="M685" i="1"/>
  <c r="L685" i="1"/>
  <c r="K685" i="1"/>
  <c r="J685" i="1"/>
  <c r="O685" i="1" s="1" a="1"/>
  <c r="O685" i="1" s="1"/>
  <c r="I685" i="1"/>
  <c r="H685" i="1"/>
  <c r="G685" i="1"/>
  <c r="F685" i="1"/>
  <c r="P684" i="1"/>
  <c r="N684" i="1"/>
  <c r="L684" i="1"/>
  <c r="M684" i="1" s="1"/>
  <c r="K684" i="1"/>
  <c r="J684" i="1"/>
  <c r="O684" i="1" s="1" a="1"/>
  <c r="O684" i="1" s="1"/>
  <c r="I684" i="1"/>
  <c r="N684" i="1" s="1" a="1"/>
  <c r="H684" i="1"/>
  <c r="G684" i="1"/>
  <c r="F684" i="1"/>
  <c r="P683" i="1"/>
  <c r="O683" i="1" a="1"/>
  <c r="O683" i="1" s="1"/>
  <c r="N683" i="1" a="1"/>
  <c r="N683" i="1" s="1"/>
  <c r="L683" i="1"/>
  <c r="M683" i="1" s="1"/>
  <c r="K683" i="1"/>
  <c r="J683" i="1"/>
  <c r="I683" i="1"/>
  <c r="H683" i="1"/>
  <c r="G683" i="1"/>
  <c r="F683" i="1"/>
  <c r="P682" i="1"/>
  <c r="O682" i="1"/>
  <c r="L682" i="1"/>
  <c r="M682" i="1" s="1"/>
  <c r="K682" i="1"/>
  <c r="J682" i="1"/>
  <c r="O682" i="1" s="1" a="1"/>
  <c r="I682" i="1"/>
  <c r="N682" i="1" s="1" a="1"/>
  <c r="N682" i="1" s="1"/>
  <c r="H682" i="1"/>
  <c r="G682" i="1"/>
  <c r="F682" i="1"/>
  <c r="P681" i="1"/>
  <c r="O681" i="1"/>
  <c r="O681" i="1" a="1"/>
  <c r="N681" i="1" a="1"/>
  <c r="N681" i="1" s="1"/>
  <c r="L681" i="1"/>
  <c r="M681" i="1" s="1"/>
  <c r="K681" i="1"/>
  <c r="J681" i="1"/>
  <c r="I681" i="1"/>
  <c r="H681" i="1"/>
  <c r="G681" i="1"/>
  <c r="F681" i="1"/>
  <c r="P680" i="1"/>
  <c r="O680" i="1" a="1"/>
  <c r="O680" i="1" s="1"/>
  <c r="N680" i="1" a="1"/>
  <c r="N680" i="1" s="1"/>
  <c r="L680" i="1"/>
  <c r="M680" i="1" s="1"/>
  <c r="K680" i="1"/>
  <c r="J680" i="1"/>
  <c r="I680" i="1"/>
  <c r="H680" i="1"/>
  <c r="G680" i="1"/>
  <c r="F680" i="1"/>
  <c r="P679" i="1"/>
  <c r="L679" i="1"/>
  <c r="M679" i="1" s="1"/>
  <c r="K679" i="1"/>
  <c r="J679" i="1"/>
  <c r="O679" i="1" s="1" a="1"/>
  <c r="O679" i="1" s="1"/>
  <c r="I679" i="1"/>
  <c r="N679" i="1" s="1" a="1"/>
  <c r="N679" i="1" s="1"/>
  <c r="H679" i="1"/>
  <c r="G679" i="1"/>
  <c r="F679" i="1"/>
  <c r="P678" i="1"/>
  <c r="O678" i="1" a="1"/>
  <c r="O678" i="1" s="1"/>
  <c r="N678" i="1" a="1"/>
  <c r="N678" i="1" s="1"/>
  <c r="M678" i="1"/>
  <c r="L678" i="1"/>
  <c r="K678" i="1"/>
  <c r="J678" i="1"/>
  <c r="I678" i="1"/>
  <c r="H678" i="1"/>
  <c r="G678" i="1"/>
  <c r="F678" i="1"/>
  <c r="P677" i="1"/>
  <c r="N677" i="1" a="1"/>
  <c r="N677" i="1" s="1"/>
  <c r="L677" i="1"/>
  <c r="M677" i="1" s="1"/>
  <c r="K677" i="1"/>
  <c r="J677" i="1"/>
  <c r="O677" i="1" s="1" a="1"/>
  <c r="O677" i="1" s="1"/>
  <c r="I677" i="1"/>
  <c r="H677" i="1"/>
  <c r="G677" i="1"/>
  <c r="F677" i="1"/>
  <c r="P676" i="1"/>
  <c r="L676" i="1"/>
  <c r="M676" i="1" s="1"/>
  <c r="K676" i="1"/>
  <c r="J676" i="1"/>
  <c r="O676" i="1" s="1" a="1"/>
  <c r="O676" i="1" s="1"/>
  <c r="I676" i="1"/>
  <c r="N676" i="1" s="1" a="1"/>
  <c r="N676" i="1" s="1"/>
  <c r="H676" i="1"/>
  <c r="G676" i="1"/>
  <c r="F676" i="1"/>
  <c r="P675" i="1"/>
  <c r="O675" i="1" a="1"/>
  <c r="O675" i="1" s="1"/>
  <c r="N675" i="1" a="1"/>
  <c r="N675" i="1" s="1"/>
  <c r="M675" i="1"/>
  <c r="L675" i="1"/>
  <c r="K675" i="1"/>
  <c r="J675" i="1"/>
  <c r="I675" i="1"/>
  <c r="H675" i="1"/>
  <c r="G675" i="1"/>
  <c r="F675" i="1"/>
  <c r="P674" i="1"/>
  <c r="L674" i="1"/>
  <c r="M674" i="1" s="1"/>
  <c r="K674" i="1"/>
  <c r="J674" i="1"/>
  <c r="O674" i="1" s="1" a="1"/>
  <c r="O674" i="1" s="1"/>
  <c r="I674" i="1"/>
  <c r="N674" i="1" s="1" a="1"/>
  <c r="N674" i="1" s="1"/>
  <c r="H674" i="1"/>
  <c r="G674" i="1"/>
  <c r="F674" i="1"/>
  <c r="P673" i="1"/>
  <c r="O673" i="1"/>
  <c r="O673" i="1" a="1"/>
  <c r="N673" i="1"/>
  <c r="N673" i="1" a="1"/>
  <c r="L673" i="1"/>
  <c r="M673" i="1" s="1"/>
  <c r="K673" i="1"/>
  <c r="J673" i="1"/>
  <c r="I673" i="1"/>
  <c r="H673" i="1"/>
  <c r="G673" i="1"/>
  <c r="F673" i="1"/>
  <c r="P672" i="1"/>
  <c r="O672" i="1" a="1"/>
  <c r="O672" i="1" s="1"/>
  <c r="N672" i="1" a="1"/>
  <c r="N672" i="1" s="1"/>
  <c r="M672" i="1"/>
  <c r="L672" i="1"/>
  <c r="K672" i="1"/>
  <c r="J672" i="1"/>
  <c r="I672" i="1"/>
  <c r="H672" i="1"/>
  <c r="G672" i="1"/>
  <c r="F672" i="1"/>
  <c r="P671" i="1"/>
  <c r="O671" i="1" a="1"/>
  <c r="O671" i="1" s="1"/>
  <c r="L671" i="1"/>
  <c r="M671" i="1" s="1"/>
  <c r="K671" i="1"/>
  <c r="J671" i="1"/>
  <c r="I671" i="1"/>
  <c r="N671" i="1" s="1" a="1"/>
  <c r="N671" i="1" s="1"/>
  <c r="H671" i="1"/>
  <c r="G671" i="1"/>
  <c r="F671" i="1"/>
  <c r="P670" i="1"/>
  <c r="O670" i="1" a="1"/>
  <c r="O670" i="1" s="1"/>
  <c r="N670" i="1"/>
  <c r="N670" i="1" a="1"/>
  <c r="M670" i="1"/>
  <c r="L670" i="1"/>
  <c r="K670" i="1"/>
  <c r="J670" i="1"/>
  <c r="I670" i="1"/>
  <c r="H670" i="1"/>
  <c r="G670" i="1"/>
  <c r="F670" i="1"/>
  <c r="P669" i="1"/>
  <c r="N669" i="1" a="1"/>
  <c r="N669" i="1" s="1"/>
  <c r="M669" i="1"/>
  <c r="L669" i="1"/>
  <c r="K669" i="1"/>
  <c r="J669" i="1"/>
  <c r="O669" i="1" s="1" a="1"/>
  <c r="O669" i="1" s="1"/>
  <c r="I669" i="1"/>
  <c r="H669" i="1"/>
  <c r="G669" i="1"/>
  <c r="F669" i="1"/>
  <c r="P668" i="1"/>
  <c r="L668" i="1"/>
  <c r="M668" i="1" s="1"/>
  <c r="K668" i="1"/>
  <c r="J668" i="1"/>
  <c r="O668" i="1" s="1" a="1"/>
  <c r="O668" i="1" s="1"/>
  <c r="I668" i="1"/>
  <c r="N668" i="1" s="1" a="1"/>
  <c r="N668" i="1" s="1"/>
  <c r="H668" i="1"/>
  <c r="G668" i="1"/>
  <c r="F668" i="1"/>
  <c r="P667" i="1"/>
  <c r="O667" i="1" a="1"/>
  <c r="O667" i="1" s="1"/>
  <c r="N667" i="1" a="1"/>
  <c r="N667" i="1" s="1"/>
  <c r="L667" i="1"/>
  <c r="M667" i="1" s="1"/>
  <c r="K667" i="1"/>
  <c r="J667" i="1"/>
  <c r="I667" i="1"/>
  <c r="H667" i="1"/>
  <c r="G667" i="1"/>
  <c r="F667" i="1"/>
  <c r="P666" i="1"/>
  <c r="O666" i="1"/>
  <c r="L666" i="1"/>
  <c r="M666" i="1" s="1"/>
  <c r="K666" i="1"/>
  <c r="J666" i="1"/>
  <c r="O666" i="1" s="1" a="1"/>
  <c r="I666" i="1"/>
  <c r="N666" i="1" s="1" a="1"/>
  <c r="N666" i="1" s="1"/>
  <c r="H666" i="1"/>
  <c r="G666" i="1"/>
  <c r="F666" i="1"/>
  <c r="P665" i="1"/>
  <c r="O665" i="1" a="1"/>
  <c r="O665" i="1" s="1"/>
  <c r="L665" i="1"/>
  <c r="M665" i="1" s="1"/>
  <c r="K665" i="1"/>
  <c r="J665" i="1"/>
  <c r="I665" i="1"/>
  <c r="N665" i="1" s="1" a="1"/>
  <c r="N665" i="1" s="1"/>
  <c r="H665" i="1"/>
  <c r="G665" i="1"/>
  <c r="F665" i="1"/>
  <c r="P664" i="1"/>
  <c r="O664" i="1" a="1"/>
  <c r="O664" i="1" s="1"/>
  <c r="N664" i="1" a="1"/>
  <c r="N664" i="1" s="1"/>
  <c r="M664" i="1"/>
  <c r="L664" i="1"/>
  <c r="K664" i="1"/>
  <c r="J664" i="1"/>
  <c r="I664" i="1"/>
  <c r="H664" i="1"/>
  <c r="G664" i="1"/>
  <c r="F664" i="1"/>
  <c r="P663" i="1"/>
  <c r="O663" i="1"/>
  <c r="L663" i="1"/>
  <c r="M663" i="1" s="1"/>
  <c r="K663" i="1"/>
  <c r="J663" i="1"/>
  <c r="O663" i="1" s="1" a="1"/>
  <c r="I663" i="1"/>
  <c r="N663" i="1" s="1" a="1"/>
  <c r="N663" i="1" s="1"/>
  <c r="H663" i="1"/>
  <c r="G663" i="1"/>
  <c r="F663" i="1"/>
  <c r="P662" i="1"/>
  <c r="O662" i="1" a="1"/>
  <c r="O662" i="1" s="1"/>
  <c r="N662" i="1"/>
  <c r="N662" i="1" a="1"/>
  <c r="M662" i="1"/>
  <c r="L662" i="1"/>
  <c r="K662" i="1"/>
  <c r="J662" i="1"/>
  <c r="I662" i="1"/>
  <c r="H662" i="1"/>
  <c r="G662" i="1"/>
  <c r="F662" i="1"/>
  <c r="P661" i="1"/>
  <c r="N661" i="1" a="1"/>
  <c r="N661" i="1" s="1"/>
  <c r="L661" i="1"/>
  <c r="M661" i="1" s="1"/>
  <c r="K661" i="1"/>
  <c r="J661" i="1"/>
  <c r="O661" i="1" s="1" a="1"/>
  <c r="O661" i="1" s="1"/>
  <c r="I661" i="1"/>
  <c r="H661" i="1"/>
  <c r="G661" i="1"/>
  <c r="F661" i="1"/>
  <c r="P660" i="1"/>
  <c r="O660" i="1"/>
  <c r="N660" i="1"/>
  <c r="L660" i="1"/>
  <c r="M660" i="1" s="1"/>
  <c r="K660" i="1"/>
  <c r="J660" i="1"/>
  <c r="O660" i="1" s="1" a="1"/>
  <c r="I660" i="1"/>
  <c r="N660" i="1" s="1" a="1"/>
  <c r="H660" i="1"/>
  <c r="G660" i="1"/>
  <c r="F660" i="1"/>
  <c r="P659" i="1"/>
  <c r="O659" i="1" a="1"/>
  <c r="O659" i="1" s="1"/>
  <c r="N659" i="1"/>
  <c r="N659" i="1" a="1"/>
  <c r="L659" i="1"/>
  <c r="M659" i="1" s="1"/>
  <c r="K659" i="1"/>
  <c r="J659" i="1"/>
  <c r="I659" i="1"/>
  <c r="H659" i="1"/>
  <c r="G659" i="1"/>
  <c r="F659" i="1"/>
  <c r="P658" i="1"/>
  <c r="O658" i="1"/>
  <c r="L658" i="1"/>
  <c r="M658" i="1" s="1"/>
  <c r="K658" i="1"/>
  <c r="J658" i="1"/>
  <c r="O658" i="1" s="1" a="1"/>
  <c r="I658" i="1"/>
  <c r="N658" i="1" s="1" a="1"/>
  <c r="N658" i="1" s="1"/>
  <c r="H658" i="1"/>
  <c r="G658" i="1"/>
  <c r="F658" i="1"/>
  <c r="P657" i="1"/>
  <c r="O657" i="1"/>
  <c r="O657" i="1" a="1"/>
  <c r="L657" i="1"/>
  <c r="M657" i="1" s="1"/>
  <c r="K657" i="1"/>
  <c r="J657" i="1"/>
  <c r="I657" i="1"/>
  <c r="N657" i="1" s="1" a="1"/>
  <c r="N657" i="1" s="1"/>
  <c r="H657" i="1"/>
  <c r="G657" i="1"/>
  <c r="F657" i="1"/>
  <c r="P656" i="1"/>
  <c r="O656" i="1" a="1"/>
  <c r="O656" i="1" s="1"/>
  <c r="N656" i="1" a="1"/>
  <c r="N656" i="1" s="1"/>
  <c r="L656" i="1"/>
  <c r="M656" i="1" s="1"/>
  <c r="K656" i="1"/>
  <c r="J656" i="1"/>
  <c r="I656" i="1"/>
  <c r="H656" i="1"/>
  <c r="G656" i="1"/>
  <c r="F656" i="1"/>
  <c r="P655" i="1"/>
  <c r="O655" i="1"/>
  <c r="O655" i="1" a="1"/>
  <c r="L655" i="1"/>
  <c r="M655" i="1" s="1"/>
  <c r="K655" i="1"/>
  <c r="J655" i="1"/>
  <c r="I655" i="1"/>
  <c r="N655" i="1" s="1" a="1"/>
  <c r="N655" i="1" s="1"/>
  <c r="H655" i="1"/>
  <c r="G655" i="1"/>
  <c r="F655" i="1"/>
  <c r="P654" i="1"/>
  <c r="O654" i="1" a="1"/>
  <c r="O654" i="1" s="1"/>
  <c r="N654" i="1"/>
  <c r="N654" i="1" a="1"/>
  <c r="M654" i="1"/>
  <c r="L654" i="1"/>
  <c r="K654" i="1"/>
  <c r="J654" i="1"/>
  <c r="I654" i="1"/>
  <c r="H654" i="1"/>
  <c r="G654" i="1"/>
  <c r="F654" i="1"/>
  <c r="P653" i="1"/>
  <c r="N653" i="1" a="1"/>
  <c r="N653" i="1" s="1"/>
  <c r="L653" i="1"/>
  <c r="M653" i="1" s="1"/>
  <c r="K653" i="1"/>
  <c r="J653" i="1"/>
  <c r="O653" i="1" s="1" a="1"/>
  <c r="O653" i="1" s="1"/>
  <c r="I653" i="1"/>
  <c r="H653" i="1"/>
  <c r="G653" i="1"/>
  <c r="F653" i="1"/>
  <c r="P652" i="1"/>
  <c r="O652" i="1" a="1"/>
  <c r="O652" i="1" s="1"/>
  <c r="L652" i="1"/>
  <c r="M652" i="1" s="1"/>
  <c r="K652" i="1"/>
  <c r="J652" i="1"/>
  <c r="I652" i="1"/>
  <c r="N652" i="1" s="1" a="1"/>
  <c r="N652" i="1" s="1"/>
  <c r="H652" i="1"/>
  <c r="G652" i="1"/>
  <c r="F652" i="1"/>
  <c r="P651" i="1"/>
  <c r="O651" i="1" a="1"/>
  <c r="O651" i="1" s="1"/>
  <c r="N651" i="1" a="1"/>
  <c r="N651" i="1" s="1"/>
  <c r="L651" i="1"/>
  <c r="M651" i="1" s="1"/>
  <c r="K651" i="1"/>
  <c r="J651" i="1"/>
  <c r="I651" i="1"/>
  <c r="H651" i="1"/>
  <c r="G651" i="1"/>
  <c r="F651" i="1"/>
  <c r="P650" i="1"/>
  <c r="O650" i="1"/>
  <c r="L650" i="1"/>
  <c r="M650" i="1" s="1"/>
  <c r="K650" i="1"/>
  <c r="J650" i="1"/>
  <c r="O650" i="1" s="1" a="1"/>
  <c r="I650" i="1"/>
  <c r="N650" i="1" s="1" a="1"/>
  <c r="N650" i="1" s="1"/>
  <c r="H650" i="1"/>
  <c r="G650" i="1"/>
  <c r="F650" i="1"/>
  <c r="P649" i="1"/>
  <c r="O649" i="1" a="1"/>
  <c r="O649" i="1" s="1"/>
  <c r="N649" i="1" a="1"/>
  <c r="N649" i="1" s="1"/>
  <c r="L649" i="1"/>
  <c r="M649" i="1" s="1"/>
  <c r="K649" i="1"/>
  <c r="J649" i="1"/>
  <c r="I649" i="1"/>
  <c r="H649" i="1"/>
  <c r="G649" i="1"/>
  <c r="F649" i="1"/>
  <c r="P648" i="1"/>
  <c r="O648" i="1" a="1"/>
  <c r="O648" i="1" s="1"/>
  <c r="N648" i="1" a="1"/>
  <c r="N648" i="1" s="1"/>
  <c r="L648" i="1"/>
  <c r="M648" i="1" s="1"/>
  <c r="K648" i="1"/>
  <c r="J648" i="1"/>
  <c r="I648" i="1"/>
  <c r="H648" i="1"/>
  <c r="G648" i="1"/>
  <c r="F648" i="1"/>
  <c r="P647" i="1"/>
  <c r="L647" i="1"/>
  <c r="M647" i="1" s="1"/>
  <c r="K647" i="1"/>
  <c r="J647" i="1"/>
  <c r="O647" i="1" s="1" a="1"/>
  <c r="O647" i="1" s="1"/>
  <c r="I647" i="1"/>
  <c r="N647" i="1" s="1" a="1"/>
  <c r="N647" i="1" s="1"/>
  <c r="H647" i="1"/>
  <c r="G647" i="1"/>
  <c r="F647" i="1"/>
  <c r="P646" i="1"/>
  <c r="O646" i="1" a="1"/>
  <c r="O646" i="1" s="1"/>
  <c r="N646" i="1" a="1"/>
  <c r="N646" i="1" s="1"/>
  <c r="M646" i="1"/>
  <c r="L646" i="1"/>
  <c r="K646" i="1"/>
  <c r="J646" i="1"/>
  <c r="I646" i="1"/>
  <c r="H646" i="1"/>
  <c r="G646" i="1"/>
  <c r="F646" i="1"/>
  <c r="P645" i="1"/>
  <c r="N645" i="1" a="1"/>
  <c r="N645" i="1" s="1"/>
  <c r="L645" i="1"/>
  <c r="M645" i="1" s="1"/>
  <c r="K645" i="1"/>
  <c r="J645" i="1"/>
  <c r="O645" i="1" s="1" a="1"/>
  <c r="O645" i="1" s="1"/>
  <c r="I645" i="1"/>
  <c r="H645" i="1"/>
  <c r="G645" i="1"/>
  <c r="F645" i="1"/>
  <c r="P644" i="1"/>
  <c r="O644" i="1" a="1"/>
  <c r="O644" i="1" s="1"/>
  <c r="N644" i="1"/>
  <c r="L644" i="1"/>
  <c r="M644" i="1" s="1"/>
  <c r="K644" i="1"/>
  <c r="J644" i="1"/>
  <c r="I644" i="1"/>
  <c r="N644" i="1" s="1" a="1"/>
  <c r="H644" i="1"/>
  <c r="G644" i="1"/>
  <c r="F644" i="1"/>
  <c r="P643" i="1"/>
  <c r="O643" i="1" a="1"/>
  <c r="O643" i="1" s="1"/>
  <c r="N643" i="1"/>
  <c r="N643" i="1" a="1"/>
  <c r="M643" i="1"/>
  <c r="L643" i="1"/>
  <c r="K643" i="1"/>
  <c r="J643" i="1"/>
  <c r="I643" i="1"/>
  <c r="H643" i="1"/>
  <c r="G643" i="1"/>
  <c r="F643" i="1"/>
  <c r="P642" i="1"/>
  <c r="L642" i="1"/>
  <c r="M642" i="1" s="1"/>
  <c r="K642" i="1"/>
  <c r="J642" i="1"/>
  <c r="O642" i="1" s="1" a="1"/>
  <c r="O642" i="1" s="1"/>
  <c r="I642" i="1"/>
  <c r="N642" i="1" s="1" a="1"/>
  <c r="N642" i="1" s="1"/>
  <c r="H642" i="1"/>
  <c r="G642" i="1"/>
  <c r="F642" i="1"/>
  <c r="P641" i="1"/>
  <c r="O641" i="1" a="1"/>
  <c r="O641" i="1" s="1"/>
  <c r="N641" i="1"/>
  <c r="L641" i="1"/>
  <c r="M641" i="1" s="1"/>
  <c r="K641" i="1"/>
  <c r="J641" i="1"/>
  <c r="I641" i="1"/>
  <c r="N641" i="1" s="1" a="1"/>
  <c r="H641" i="1"/>
  <c r="G641" i="1"/>
  <c r="F641" i="1"/>
  <c r="P640" i="1"/>
  <c r="O640" i="1" a="1"/>
  <c r="O640" i="1" s="1"/>
  <c r="N640" i="1" a="1"/>
  <c r="N640" i="1" s="1"/>
  <c r="M640" i="1"/>
  <c r="L640" i="1"/>
  <c r="K640" i="1"/>
  <c r="J640" i="1"/>
  <c r="I640" i="1"/>
  <c r="H640" i="1"/>
  <c r="G640" i="1"/>
  <c r="F640" i="1"/>
  <c r="P639" i="1"/>
  <c r="O639" i="1" a="1"/>
  <c r="O639" i="1" s="1"/>
  <c r="L639" i="1"/>
  <c r="M639" i="1" s="1"/>
  <c r="K639" i="1"/>
  <c r="J639" i="1"/>
  <c r="I639" i="1"/>
  <c r="N639" i="1" s="1" a="1"/>
  <c r="N639" i="1" s="1"/>
  <c r="H639" i="1"/>
  <c r="G639" i="1"/>
  <c r="F639" i="1"/>
  <c r="P638" i="1"/>
  <c r="O638" i="1" a="1"/>
  <c r="O638" i="1" s="1"/>
  <c r="N638" i="1"/>
  <c r="N638" i="1" a="1"/>
  <c r="M638" i="1"/>
  <c r="L638" i="1"/>
  <c r="K638" i="1"/>
  <c r="J638" i="1"/>
  <c r="I638" i="1"/>
  <c r="H638" i="1"/>
  <c r="G638" i="1"/>
  <c r="F638" i="1"/>
  <c r="P637" i="1"/>
  <c r="N637" i="1" a="1"/>
  <c r="N637" i="1" s="1"/>
  <c r="M637" i="1"/>
  <c r="L637" i="1"/>
  <c r="K637" i="1"/>
  <c r="J637" i="1"/>
  <c r="O637" i="1" s="1" a="1"/>
  <c r="O637" i="1" s="1"/>
  <c r="I637" i="1"/>
  <c r="H637" i="1"/>
  <c r="G637" i="1"/>
  <c r="F637" i="1"/>
  <c r="P636" i="1"/>
  <c r="O636" i="1" a="1"/>
  <c r="O636" i="1" s="1"/>
  <c r="N636" i="1"/>
  <c r="L636" i="1"/>
  <c r="M636" i="1" s="1"/>
  <c r="K636" i="1"/>
  <c r="J636" i="1"/>
  <c r="I636" i="1"/>
  <c r="N636" i="1" s="1" a="1"/>
  <c r="H636" i="1"/>
  <c r="G636" i="1"/>
  <c r="F636" i="1"/>
  <c r="P635" i="1"/>
  <c r="O635" i="1" a="1"/>
  <c r="O635" i="1" s="1"/>
  <c r="N635" i="1" a="1"/>
  <c r="N635" i="1" s="1"/>
  <c r="L635" i="1"/>
  <c r="M635" i="1" s="1"/>
  <c r="K635" i="1"/>
  <c r="J635" i="1"/>
  <c r="I635" i="1"/>
  <c r="H635" i="1"/>
  <c r="G635" i="1"/>
  <c r="F635" i="1"/>
  <c r="P634" i="1"/>
  <c r="L634" i="1"/>
  <c r="M634" i="1" s="1"/>
  <c r="K634" i="1"/>
  <c r="J634" i="1"/>
  <c r="O634" i="1" s="1" a="1"/>
  <c r="O634" i="1" s="1"/>
  <c r="I634" i="1"/>
  <c r="N634" i="1" s="1" a="1"/>
  <c r="N634" i="1" s="1"/>
  <c r="H634" i="1"/>
  <c r="G634" i="1"/>
  <c r="F634" i="1"/>
  <c r="P633" i="1"/>
  <c r="O633" i="1" a="1"/>
  <c r="O633" i="1" s="1"/>
  <c r="N633" i="1" a="1"/>
  <c r="N633" i="1" s="1"/>
  <c r="L633" i="1"/>
  <c r="M633" i="1" s="1"/>
  <c r="K633" i="1"/>
  <c r="J633" i="1"/>
  <c r="I633" i="1"/>
  <c r="H633" i="1"/>
  <c r="G633" i="1"/>
  <c r="F633" i="1"/>
  <c r="P632" i="1"/>
  <c r="O632" i="1" a="1"/>
  <c r="O632" i="1" s="1"/>
  <c r="N632" i="1"/>
  <c r="N632" i="1" a="1"/>
  <c r="M632" i="1"/>
  <c r="L632" i="1"/>
  <c r="K632" i="1"/>
  <c r="J632" i="1"/>
  <c r="I632" i="1"/>
  <c r="H632" i="1"/>
  <c r="G632" i="1"/>
  <c r="F632" i="1"/>
  <c r="P631" i="1"/>
  <c r="O631" i="1" a="1"/>
  <c r="O631" i="1" s="1"/>
  <c r="L631" i="1"/>
  <c r="M631" i="1" s="1"/>
  <c r="K631" i="1"/>
  <c r="J631" i="1"/>
  <c r="I631" i="1"/>
  <c r="N631" i="1" s="1" a="1"/>
  <c r="N631" i="1" s="1"/>
  <c r="H631" i="1"/>
  <c r="G631" i="1"/>
  <c r="F631" i="1"/>
  <c r="P630" i="1"/>
  <c r="O630" i="1" a="1"/>
  <c r="O630" i="1" s="1"/>
  <c r="N630" i="1" a="1"/>
  <c r="N630" i="1" s="1"/>
  <c r="M630" i="1"/>
  <c r="L630" i="1"/>
  <c r="K630" i="1"/>
  <c r="J630" i="1"/>
  <c r="I630" i="1"/>
  <c r="H630" i="1"/>
  <c r="G630" i="1"/>
  <c r="F630" i="1"/>
  <c r="P629" i="1"/>
  <c r="N629" i="1"/>
  <c r="N629" i="1" a="1"/>
  <c r="L629" i="1"/>
  <c r="M629" i="1" s="1"/>
  <c r="K629" i="1"/>
  <c r="J629" i="1"/>
  <c r="O629" i="1" s="1" a="1"/>
  <c r="O629" i="1" s="1"/>
  <c r="I629" i="1"/>
  <c r="H629" i="1"/>
  <c r="G629" i="1"/>
  <c r="F629" i="1"/>
  <c r="P628" i="1"/>
  <c r="O628" i="1"/>
  <c r="O628" i="1" a="1"/>
  <c r="L628" i="1"/>
  <c r="M628" i="1" s="1"/>
  <c r="K628" i="1"/>
  <c r="J628" i="1"/>
  <c r="I628" i="1"/>
  <c r="N628" i="1" s="1" a="1"/>
  <c r="N628" i="1" s="1"/>
  <c r="H628" i="1"/>
  <c r="G628" i="1"/>
  <c r="F628" i="1"/>
  <c r="P627" i="1"/>
  <c r="O627" i="1"/>
  <c r="O627" i="1" a="1"/>
  <c r="L627" i="1"/>
  <c r="M627" i="1" s="1"/>
  <c r="K627" i="1"/>
  <c r="J627" i="1"/>
  <c r="I627" i="1"/>
  <c r="N627" i="1" s="1" a="1"/>
  <c r="N627" i="1" s="1"/>
  <c r="H627" i="1"/>
  <c r="G627" i="1"/>
  <c r="F627" i="1"/>
  <c r="P626" i="1"/>
  <c r="O626" i="1"/>
  <c r="N626" i="1" a="1"/>
  <c r="N626" i="1" s="1"/>
  <c r="L626" i="1"/>
  <c r="M626" i="1" s="1"/>
  <c r="K626" i="1"/>
  <c r="J626" i="1"/>
  <c r="O626" i="1" s="1" a="1"/>
  <c r="I626" i="1"/>
  <c r="H626" i="1"/>
  <c r="G626" i="1"/>
  <c r="F626" i="1"/>
  <c r="P625" i="1"/>
  <c r="N625" i="1"/>
  <c r="N625" i="1" a="1"/>
  <c r="L625" i="1"/>
  <c r="M625" i="1" s="1"/>
  <c r="K625" i="1"/>
  <c r="J625" i="1"/>
  <c r="O625" i="1" s="1" a="1"/>
  <c r="O625" i="1" s="1"/>
  <c r="I625" i="1"/>
  <c r="H625" i="1"/>
  <c r="G625" i="1"/>
  <c r="F625" i="1"/>
  <c r="P624" i="1"/>
  <c r="O624" i="1" a="1"/>
  <c r="O624" i="1" s="1"/>
  <c r="N624" i="1"/>
  <c r="N624" i="1" a="1"/>
  <c r="L624" i="1"/>
  <c r="M624" i="1" s="1"/>
  <c r="K624" i="1"/>
  <c r="J624" i="1"/>
  <c r="I624" i="1"/>
  <c r="H624" i="1"/>
  <c r="G624" i="1"/>
  <c r="F624" i="1"/>
  <c r="P623" i="1"/>
  <c r="O623" i="1"/>
  <c r="M623" i="1"/>
  <c r="L623" i="1"/>
  <c r="K623" i="1"/>
  <c r="J623" i="1"/>
  <c r="O623" i="1" s="1" a="1"/>
  <c r="I623" i="1"/>
  <c r="N623" i="1" s="1" a="1"/>
  <c r="N623" i="1" s="1"/>
  <c r="H623" i="1"/>
  <c r="G623" i="1"/>
  <c r="F623" i="1"/>
  <c r="P622" i="1"/>
  <c r="O622" i="1" a="1"/>
  <c r="O622" i="1" s="1"/>
  <c r="N622" i="1"/>
  <c r="N622" i="1" a="1"/>
  <c r="M622" i="1"/>
  <c r="L622" i="1"/>
  <c r="K622" i="1"/>
  <c r="J622" i="1"/>
  <c r="I622" i="1"/>
  <c r="H622" i="1"/>
  <c r="G622" i="1"/>
  <c r="F622" i="1"/>
  <c r="P621" i="1"/>
  <c r="N621" i="1"/>
  <c r="N621" i="1" a="1"/>
  <c r="M621" i="1"/>
  <c r="L621" i="1"/>
  <c r="K621" i="1"/>
  <c r="J621" i="1"/>
  <c r="O621" i="1" s="1" a="1"/>
  <c r="O621" i="1" s="1"/>
  <c r="I621" i="1"/>
  <c r="H621" i="1"/>
  <c r="G621" i="1"/>
  <c r="F621" i="1"/>
  <c r="P620" i="1"/>
  <c r="N620" i="1"/>
  <c r="L620" i="1"/>
  <c r="M620" i="1" s="1"/>
  <c r="K620" i="1"/>
  <c r="J620" i="1"/>
  <c r="O620" i="1" s="1" a="1"/>
  <c r="O620" i="1" s="1"/>
  <c r="I620" i="1"/>
  <c r="N620" i="1" s="1" a="1"/>
  <c r="H620" i="1"/>
  <c r="G620" i="1"/>
  <c r="F620" i="1"/>
  <c r="P619" i="1"/>
  <c r="O619" i="1"/>
  <c r="O619" i="1" a="1"/>
  <c r="N619" i="1"/>
  <c r="M619" i="1"/>
  <c r="L619" i="1"/>
  <c r="K619" i="1"/>
  <c r="J619" i="1"/>
  <c r="I619" i="1"/>
  <c r="N619" i="1" s="1" a="1"/>
  <c r="H619" i="1"/>
  <c r="G619" i="1"/>
  <c r="F619" i="1"/>
  <c r="P618" i="1"/>
  <c r="N618" i="1" a="1"/>
  <c r="N618" i="1" s="1"/>
  <c r="M618" i="1"/>
  <c r="L618" i="1"/>
  <c r="K618" i="1"/>
  <c r="J618" i="1"/>
  <c r="O618" i="1" s="1" a="1"/>
  <c r="O618" i="1" s="1"/>
  <c r="I618" i="1"/>
  <c r="H618" i="1"/>
  <c r="G618" i="1"/>
  <c r="F618" i="1"/>
  <c r="P617" i="1"/>
  <c r="L617" i="1"/>
  <c r="M617" i="1" s="1"/>
  <c r="K617" i="1"/>
  <c r="J617" i="1"/>
  <c r="O617" i="1" s="1" a="1"/>
  <c r="O617" i="1" s="1"/>
  <c r="I617" i="1"/>
  <c r="N617" i="1" s="1" a="1"/>
  <c r="N617" i="1" s="1"/>
  <c r="H617" i="1"/>
  <c r="G617" i="1"/>
  <c r="F617" i="1"/>
  <c r="P616" i="1"/>
  <c r="O616" i="1"/>
  <c r="O616" i="1" a="1"/>
  <c r="N616" i="1" a="1"/>
  <c r="N616" i="1" s="1"/>
  <c r="M616" i="1"/>
  <c r="L616" i="1"/>
  <c r="K616" i="1"/>
  <c r="J616" i="1"/>
  <c r="I616" i="1"/>
  <c r="H616" i="1"/>
  <c r="G616" i="1"/>
  <c r="F616" i="1"/>
  <c r="P615" i="1"/>
  <c r="O615" i="1" a="1"/>
  <c r="O615" i="1" s="1"/>
  <c r="M615" i="1"/>
  <c r="L615" i="1"/>
  <c r="K615" i="1"/>
  <c r="J615" i="1"/>
  <c r="I615" i="1"/>
  <c r="N615" i="1" s="1" a="1"/>
  <c r="N615" i="1" s="1"/>
  <c r="H615" i="1"/>
  <c r="G615" i="1"/>
  <c r="F615" i="1"/>
  <c r="P614" i="1"/>
  <c r="O614" i="1" a="1"/>
  <c r="O614" i="1" s="1"/>
  <c r="N614" i="1"/>
  <c r="N614" i="1" a="1"/>
  <c r="M614" i="1"/>
  <c r="L614" i="1"/>
  <c r="K614" i="1"/>
  <c r="J614" i="1"/>
  <c r="I614" i="1"/>
  <c r="H614" i="1"/>
  <c r="G614" i="1"/>
  <c r="F614" i="1"/>
  <c r="P613" i="1"/>
  <c r="O613" i="1" a="1"/>
  <c r="O613" i="1" s="1"/>
  <c r="N613" i="1"/>
  <c r="N613" i="1" a="1"/>
  <c r="L613" i="1"/>
  <c r="M613" i="1" s="1"/>
  <c r="K613" i="1"/>
  <c r="J613" i="1"/>
  <c r="I613" i="1"/>
  <c r="H613" i="1"/>
  <c r="G613" i="1"/>
  <c r="F613" i="1"/>
  <c r="P612" i="1"/>
  <c r="O612" i="1" a="1"/>
  <c r="O612" i="1" s="1"/>
  <c r="N612" i="1"/>
  <c r="L612" i="1"/>
  <c r="M612" i="1" s="1"/>
  <c r="K612" i="1"/>
  <c r="J612" i="1"/>
  <c r="I612" i="1"/>
  <c r="N612" i="1" s="1" a="1"/>
  <c r="H612" i="1"/>
  <c r="G612" i="1"/>
  <c r="F612" i="1"/>
  <c r="P611" i="1"/>
  <c r="O611" i="1"/>
  <c r="O611" i="1" a="1"/>
  <c r="M611" i="1"/>
  <c r="L611" i="1"/>
  <c r="K611" i="1"/>
  <c r="J611" i="1"/>
  <c r="I611" i="1"/>
  <c r="N611" i="1" s="1" a="1"/>
  <c r="N611" i="1" s="1"/>
  <c r="H611" i="1"/>
  <c r="G611" i="1"/>
  <c r="F611" i="1"/>
  <c r="P610" i="1"/>
  <c r="O610" i="1"/>
  <c r="N610" i="1"/>
  <c r="M610" i="1"/>
  <c r="L610" i="1"/>
  <c r="K610" i="1"/>
  <c r="J610" i="1"/>
  <c r="O610" i="1" s="1" a="1"/>
  <c r="I610" i="1"/>
  <c r="N610" i="1" s="1" a="1"/>
  <c r="H610" i="1"/>
  <c r="G610" i="1"/>
  <c r="F610" i="1"/>
  <c r="P609" i="1"/>
  <c r="O609" i="1"/>
  <c r="O609" i="1" a="1"/>
  <c r="L609" i="1"/>
  <c r="M609" i="1" s="1"/>
  <c r="K609" i="1"/>
  <c r="J609" i="1"/>
  <c r="I609" i="1"/>
  <c r="N609" i="1" s="1" a="1"/>
  <c r="N609" i="1" s="1"/>
  <c r="H609" i="1"/>
  <c r="G609" i="1"/>
  <c r="F609" i="1"/>
  <c r="P608" i="1"/>
  <c r="O608" i="1" a="1"/>
  <c r="O608" i="1" s="1"/>
  <c r="L608" i="1"/>
  <c r="M608" i="1" s="1"/>
  <c r="K608" i="1"/>
  <c r="J608" i="1"/>
  <c r="I608" i="1"/>
  <c r="N608" i="1" s="1" a="1"/>
  <c r="N608" i="1" s="1"/>
  <c r="H608" i="1"/>
  <c r="G608" i="1"/>
  <c r="F608" i="1"/>
  <c r="P607" i="1"/>
  <c r="N607" i="1"/>
  <c r="N607" i="1" a="1"/>
  <c r="M607" i="1"/>
  <c r="L607" i="1"/>
  <c r="K607" i="1"/>
  <c r="J607" i="1"/>
  <c r="O607" i="1" s="1" a="1"/>
  <c r="O607" i="1" s="1"/>
  <c r="I607" i="1"/>
  <c r="H607" i="1"/>
  <c r="G607" i="1"/>
  <c r="F607" i="1"/>
  <c r="P606" i="1"/>
  <c r="N606" i="1" a="1"/>
  <c r="N606" i="1" s="1"/>
  <c r="L606" i="1"/>
  <c r="M606" i="1" s="1"/>
  <c r="K606" i="1"/>
  <c r="J606" i="1"/>
  <c r="O606" i="1" s="1" a="1"/>
  <c r="O606" i="1" s="1"/>
  <c r="I606" i="1"/>
  <c r="H606" i="1"/>
  <c r="G606" i="1"/>
  <c r="F606" i="1"/>
  <c r="P605" i="1"/>
  <c r="O605" i="1" a="1"/>
  <c r="O605" i="1" s="1"/>
  <c r="N605" i="1"/>
  <c r="M605" i="1"/>
  <c r="L605" i="1"/>
  <c r="K605" i="1"/>
  <c r="J605" i="1"/>
  <c r="I605" i="1"/>
  <c r="N605" i="1" s="1" a="1"/>
  <c r="H605" i="1"/>
  <c r="G605" i="1"/>
  <c r="F605" i="1"/>
  <c r="P604" i="1"/>
  <c r="N604" i="1" a="1"/>
  <c r="N604" i="1" s="1"/>
  <c r="L604" i="1"/>
  <c r="M604" i="1" s="1"/>
  <c r="K604" i="1"/>
  <c r="J604" i="1"/>
  <c r="O604" i="1" s="1" a="1"/>
  <c r="O604" i="1" s="1"/>
  <c r="I604" i="1"/>
  <c r="H604" i="1"/>
  <c r="G604" i="1"/>
  <c r="F604" i="1"/>
  <c r="P603" i="1"/>
  <c r="N603" i="1"/>
  <c r="M603" i="1"/>
  <c r="L603" i="1"/>
  <c r="K603" i="1"/>
  <c r="J603" i="1"/>
  <c r="O603" i="1" s="1" a="1"/>
  <c r="O603" i="1" s="1"/>
  <c r="I603" i="1"/>
  <c r="N603" i="1" s="1" a="1"/>
  <c r="H603" i="1"/>
  <c r="G603" i="1"/>
  <c r="F603" i="1"/>
  <c r="P602" i="1"/>
  <c r="O602" i="1" a="1"/>
  <c r="O602" i="1" s="1"/>
  <c r="N602" i="1" a="1"/>
  <c r="N602" i="1" s="1"/>
  <c r="L602" i="1"/>
  <c r="M602" i="1" s="1"/>
  <c r="K602" i="1"/>
  <c r="J602" i="1"/>
  <c r="I602" i="1"/>
  <c r="H602" i="1"/>
  <c r="G602" i="1"/>
  <c r="F602" i="1"/>
  <c r="P601" i="1"/>
  <c r="O601" i="1"/>
  <c r="O601" i="1" a="1"/>
  <c r="M601" i="1"/>
  <c r="L601" i="1"/>
  <c r="K601" i="1"/>
  <c r="J601" i="1"/>
  <c r="I601" i="1"/>
  <c r="N601" i="1" s="1" a="1"/>
  <c r="N601" i="1" s="1"/>
  <c r="H601" i="1"/>
  <c r="G601" i="1"/>
  <c r="F601" i="1"/>
  <c r="P600" i="1"/>
  <c r="O600" i="1" a="1"/>
  <c r="O600" i="1" s="1"/>
  <c r="N600" i="1" a="1"/>
  <c r="N600" i="1" s="1"/>
  <c r="L600" i="1"/>
  <c r="M600" i="1" s="1"/>
  <c r="K600" i="1"/>
  <c r="J600" i="1"/>
  <c r="I600" i="1"/>
  <c r="H600" i="1"/>
  <c r="G600" i="1"/>
  <c r="F600" i="1"/>
  <c r="P599" i="1"/>
  <c r="N599" i="1" a="1"/>
  <c r="N599" i="1" s="1"/>
  <c r="M599" i="1"/>
  <c r="L599" i="1"/>
  <c r="K599" i="1"/>
  <c r="J599" i="1"/>
  <c r="O599" i="1" s="1" a="1"/>
  <c r="O599" i="1" s="1"/>
  <c r="I599" i="1"/>
  <c r="H599" i="1"/>
  <c r="G599" i="1"/>
  <c r="F599" i="1"/>
  <c r="P598" i="1"/>
  <c r="N598" i="1" a="1"/>
  <c r="N598" i="1" s="1"/>
  <c r="L598" i="1"/>
  <c r="M598" i="1" s="1"/>
  <c r="K598" i="1"/>
  <c r="J598" i="1"/>
  <c r="O598" i="1" s="1" a="1"/>
  <c r="O598" i="1" s="1"/>
  <c r="I598" i="1"/>
  <c r="H598" i="1"/>
  <c r="G598" i="1"/>
  <c r="F598" i="1"/>
  <c r="P597" i="1"/>
  <c r="O597" i="1" a="1"/>
  <c r="O597" i="1" s="1"/>
  <c r="N597" i="1"/>
  <c r="M597" i="1"/>
  <c r="L597" i="1"/>
  <c r="K597" i="1"/>
  <c r="J597" i="1"/>
  <c r="I597" i="1"/>
  <c r="N597" i="1" s="1" a="1"/>
  <c r="H597" i="1"/>
  <c r="G597" i="1"/>
  <c r="F597" i="1"/>
  <c r="P596" i="1"/>
  <c r="N596" i="1" a="1"/>
  <c r="N596" i="1" s="1"/>
  <c r="L596" i="1"/>
  <c r="M596" i="1" s="1"/>
  <c r="K596" i="1"/>
  <c r="J596" i="1"/>
  <c r="O596" i="1" s="1" a="1"/>
  <c r="O596" i="1" s="1"/>
  <c r="I596" i="1"/>
  <c r="H596" i="1"/>
  <c r="G596" i="1"/>
  <c r="F596" i="1"/>
  <c r="P595" i="1"/>
  <c r="M595" i="1"/>
  <c r="L595" i="1"/>
  <c r="K595" i="1"/>
  <c r="J595" i="1"/>
  <c r="O595" i="1" s="1" a="1"/>
  <c r="O595" i="1" s="1"/>
  <c r="I595" i="1"/>
  <c r="N595" i="1" s="1" a="1"/>
  <c r="N595" i="1" s="1"/>
  <c r="H595" i="1"/>
  <c r="G595" i="1"/>
  <c r="F595" i="1"/>
  <c r="P594" i="1"/>
  <c r="O594" i="1" a="1"/>
  <c r="O594" i="1" s="1"/>
  <c r="N594" i="1"/>
  <c r="N594" i="1" a="1"/>
  <c r="L594" i="1"/>
  <c r="M594" i="1" s="1"/>
  <c r="K594" i="1"/>
  <c r="J594" i="1"/>
  <c r="I594" i="1"/>
  <c r="H594" i="1"/>
  <c r="G594" i="1"/>
  <c r="F594" i="1"/>
  <c r="P593" i="1"/>
  <c r="O593" i="1"/>
  <c r="O593" i="1" a="1"/>
  <c r="L593" i="1"/>
  <c r="M593" i="1" s="1"/>
  <c r="K593" i="1"/>
  <c r="J593" i="1"/>
  <c r="I593" i="1"/>
  <c r="N593" i="1" s="1" a="1"/>
  <c r="N593" i="1" s="1"/>
  <c r="H593" i="1"/>
  <c r="G593" i="1"/>
  <c r="F593" i="1"/>
  <c r="P592" i="1"/>
  <c r="N592" i="1" a="1"/>
  <c r="N592" i="1" s="1"/>
  <c r="L592" i="1"/>
  <c r="M592" i="1" s="1"/>
  <c r="K592" i="1"/>
  <c r="J592" i="1"/>
  <c r="O592" i="1" s="1" a="1"/>
  <c r="O592" i="1" s="1"/>
  <c r="I592" i="1"/>
  <c r="H592" i="1"/>
  <c r="G592" i="1"/>
  <c r="F592" i="1"/>
  <c r="P591" i="1"/>
  <c r="N591" i="1"/>
  <c r="N591" i="1" a="1"/>
  <c r="M591" i="1"/>
  <c r="L591" i="1"/>
  <c r="K591" i="1"/>
  <c r="J591" i="1"/>
  <c r="O591" i="1" s="1" a="1"/>
  <c r="O591" i="1" s="1"/>
  <c r="I591" i="1"/>
  <c r="H591" i="1"/>
  <c r="G591" i="1"/>
  <c r="F591" i="1"/>
  <c r="P590" i="1"/>
  <c r="N590" i="1" a="1"/>
  <c r="N590" i="1" s="1"/>
  <c r="L590" i="1"/>
  <c r="M590" i="1" s="1"/>
  <c r="K590" i="1"/>
  <c r="J590" i="1"/>
  <c r="O590" i="1" s="1" a="1"/>
  <c r="O590" i="1" s="1"/>
  <c r="I590" i="1"/>
  <c r="H590" i="1"/>
  <c r="G590" i="1"/>
  <c r="F590" i="1"/>
  <c r="P589" i="1"/>
  <c r="O589" i="1"/>
  <c r="O589" i="1" a="1"/>
  <c r="N589" i="1"/>
  <c r="M589" i="1"/>
  <c r="L589" i="1"/>
  <c r="K589" i="1"/>
  <c r="J589" i="1"/>
  <c r="I589" i="1"/>
  <c r="N589" i="1" s="1" a="1"/>
  <c r="H589" i="1"/>
  <c r="G589" i="1"/>
  <c r="F589" i="1"/>
  <c r="P588" i="1"/>
  <c r="N588" i="1" a="1"/>
  <c r="N588" i="1" s="1"/>
  <c r="M588" i="1"/>
  <c r="L588" i="1"/>
  <c r="K588" i="1"/>
  <c r="J588" i="1"/>
  <c r="O588" i="1" s="1" a="1"/>
  <c r="O588" i="1" s="1"/>
  <c r="I588" i="1"/>
  <c r="H588" i="1"/>
  <c r="G588" i="1"/>
  <c r="F588" i="1"/>
  <c r="P587" i="1"/>
  <c r="M587" i="1"/>
  <c r="L587" i="1"/>
  <c r="K587" i="1"/>
  <c r="J587" i="1"/>
  <c r="O587" i="1" s="1" a="1"/>
  <c r="O587" i="1" s="1"/>
  <c r="I587" i="1"/>
  <c r="N587" i="1" s="1" a="1"/>
  <c r="N587" i="1" s="1"/>
  <c r="H587" i="1"/>
  <c r="G587" i="1"/>
  <c r="F587" i="1"/>
  <c r="P586" i="1"/>
  <c r="O586" i="1" a="1"/>
  <c r="O586" i="1" s="1"/>
  <c r="N586" i="1" a="1"/>
  <c r="N586" i="1" s="1"/>
  <c r="L586" i="1"/>
  <c r="M586" i="1" s="1"/>
  <c r="K586" i="1"/>
  <c r="J586" i="1"/>
  <c r="I586" i="1"/>
  <c r="H586" i="1"/>
  <c r="G586" i="1"/>
  <c r="F586" i="1"/>
  <c r="P585" i="1"/>
  <c r="O585" i="1"/>
  <c r="O585" i="1" a="1"/>
  <c r="L585" i="1"/>
  <c r="M585" i="1" s="1"/>
  <c r="K585" i="1"/>
  <c r="J585" i="1"/>
  <c r="I585" i="1"/>
  <c r="N585" i="1" s="1" a="1"/>
  <c r="N585" i="1" s="1"/>
  <c r="H585" i="1"/>
  <c r="G585" i="1"/>
  <c r="F585" i="1"/>
  <c r="P584" i="1"/>
  <c r="L584" i="1"/>
  <c r="M584" i="1" s="1"/>
  <c r="K584" i="1"/>
  <c r="J584" i="1"/>
  <c r="O584" i="1" s="1" a="1"/>
  <c r="O584" i="1" s="1"/>
  <c r="I584" i="1"/>
  <c r="N584" i="1" s="1" a="1"/>
  <c r="N584" i="1" s="1"/>
  <c r="H584" i="1"/>
  <c r="G584" i="1"/>
  <c r="F584" i="1"/>
  <c r="P583" i="1"/>
  <c r="N583" i="1" a="1"/>
  <c r="N583" i="1" s="1"/>
  <c r="M583" i="1"/>
  <c r="L583" i="1"/>
  <c r="K583" i="1"/>
  <c r="J583" i="1"/>
  <c r="O583" i="1" s="1" a="1"/>
  <c r="O583" i="1" s="1"/>
  <c r="I583" i="1"/>
  <c r="H583" i="1"/>
  <c r="G583" i="1"/>
  <c r="F583" i="1"/>
  <c r="P582" i="1"/>
  <c r="O582" i="1" a="1"/>
  <c r="O582" i="1" s="1"/>
  <c r="N582" i="1" a="1"/>
  <c r="N582" i="1" s="1"/>
  <c r="L582" i="1"/>
  <c r="M582" i="1" s="1"/>
  <c r="K582" i="1"/>
  <c r="J582" i="1"/>
  <c r="I582" i="1"/>
  <c r="H582" i="1"/>
  <c r="G582" i="1"/>
  <c r="F582" i="1"/>
  <c r="P581" i="1"/>
  <c r="O581" i="1" a="1"/>
  <c r="O581" i="1" s="1"/>
  <c r="N581" i="1"/>
  <c r="M581" i="1"/>
  <c r="L581" i="1"/>
  <c r="K581" i="1"/>
  <c r="J581" i="1"/>
  <c r="I581" i="1"/>
  <c r="N581" i="1" s="1" a="1"/>
  <c r="H581" i="1"/>
  <c r="G581" i="1"/>
  <c r="F581" i="1"/>
  <c r="P580" i="1"/>
  <c r="N580" i="1" a="1"/>
  <c r="N580" i="1" s="1"/>
  <c r="L580" i="1"/>
  <c r="M580" i="1" s="1"/>
  <c r="K580" i="1"/>
  <c r="J580" i="1"/>
  <c r="O580" i="1" s="1" a="1"/>
  <c r="O580" i="1" s="1"/>
  <c r="I580" i="1"/>
  <c r="H580" i="1"/>
  <c r="G580" i="1"/>
  <c r="F580" i="1"/>
  <c r="P579" i="1"/>
  <c r="O579" i="1"/>
  <c r="M579" i="1"/>
  <c r="L579" i="1"/>
  <c r="K579" i="1"/>
  <c r="J579" i="1"/>
  <c r="O579" i="1" s="1" a="1"/>
  <c r="I579" i="1"/>
  <c r="N579" i="1" s="1" a="1"/>
  <c r="N579" i="1" s="1"/>
  <c r="H579" i="1"/>
  <c r="G579" i="1"/>
  <c r="F579" i="1"/>
  <c r="P578" i="1"/>
  <c r="O578" i="1" a="1"/>
  <c r="O578" i="1" s="1"/>
  <c r="N578" i="1" a="1"/>
  <c r="N578" i="1" s="1"/>
  <c r="L578" i="1"/>
  <c r="M578" i="1" s="1"/>
  <c r="K578" i="1"/>
  <c r="J578" i="1"/>
  <c r="I578" i="1"/>
  <c r="H578" i="1"/>
  <c r="G578" i="1"/>
  <c r="F578" i="1"/>
  <c r="P577" i="1"/>
  <c r="O577" i="1"/>
  <c r="O577" i="1" a="1"/>
  <c r="M577" i="1"/>
  <c r="L577" i="1"/>
  <c r="K577" i="1"/>
  <c r="J577" i="1"/>
  <c r="I577" i="1"/>
  <c r="N577" i="1" s="1" a="1"/>
  <c r="N577" i="1" s="1"/>
  <c r="H577" i="1"/>
  <c r="G577" i="1"/>
  <c r="F577" i="1"/>
  <c r="P576" i="1"/>
  <c r="N576" i="1" a="1"/>
  <c r="N576" i="1" s="1"/>
  <c r="L576" i="1"/>
  <c r="M576" i="1" s="1"/>
  <c r="K576" i="1"/>
  <c r="J576" i="1"/>
  <c r="O576" i="1" s="1" a="1"/>
  <c r="O576" i="1" s="1"/>
  <c r="I576" i="1"/>
  <c r="H576" i="1"/>
  <c r="G576" i="1"/>
  <c r="F576" i="1"/>
  <c r="P575" i="1"/>
  <c r="N575" i="1" a="1"/>
  <c r="N575" i="1" s="1"/>
  <c r="M575" i="1"/>
  <c r="L575" i="1"/>
  <c r="K575" i="1"/>
  <c r="J575" i="1"/>
  <c r="O575" i="1" s="1" a="1"/>
  <c r="O575" i="1" s="1"/>
  <c r="I575" i="1"/>
  <c r="H575" i="1"/>
  <c r="G575" i="1"/>
  <c r="F575" i="1"/>
  <c r="P574" i="1"/>
  <c r="N574" i="1" a="1"/>
  <c r="N574" i="1" s="1"/>
  <c r="L574" i="1"/>
  <c r="M574" i="1" s="1"/>
  <c r="K574" i="1"/>
  <c r="J574" i="1"/>
  <c r="O574" i="1" s="1" a="1"/>
  <c r="O574" i="1" s="1"/>
  <c r="I574" i="1"/>
  <c r="H574" i="1"/>
  <c r="G574" i="1"/>
  <c r="F574" i="1"/>
  <c r="P573" i="1"/>
  <c r="O573" i="1"/>
  <c r="O573" i="1" a="1"/>
  <c r="M573" i="1"/>
  <c r="L573" i="1"/>
  <c r="K573" i="1"/>
  <c r="J573" i="1"/>
  <c r="I573" i="1"/>
  <c r="N573" i="1" s="1" a="1"/>
  <c r="N573" i="1" s="1"/>
  <c r="H573" i="1"/>
  <c r="G573" i="1"/>
  <c r="F573" i="1"/>
  <c r="P572" i="1"/>
  <c r="N572" i="1" a="1"/>
  <c r="N572" i="1" s="1"/>
  <c r="M572" i="1"/>
  <c r="L572" i="1"/>
  <c r="K572" i="1"/>
  <c r="J572" i="1"/>
  <c r="O572" i="1" s="1" a="1"/>
  <c r="O572" i="1" s="1"/>
  <c r="I572" i="1"/>
  <c r="H572" i="1"/>
  <c r="G572" i="1"/>
  <c r="F572" i="1"/>
  <c r="P571" i="1"/>
  <c r="O571" i="1"/>
  <c r="N571" i="1"/>
  <c r="M571" i="1"/>
  <c r="L571" i="1"/>
  <c r="K571" i="1"/>
  <c r="J571" i="1"/>
  <c r="O571" i="1" s="1" a="1"/>
  <c r="I571" i="1"/>
  <c r="N571" i="1" s="1" a="1"/>
  <c r="H571" i="1"/>
  <c r="G571" i="1"/>
  <c r="F571" i="1"/>
  <c r="P570" i="1"/>
  <c r="O570" i="1" a="1"/>
  <c r="O570" i="1" s="1"/>
  <c r="N570" i="1"/>
  <c r="N570" i="1" a="1"/>
  <c r="L570" i="1"/>
  <c r="M570" i="1" s="1"/>
  <c r="K570" i="1"/>
  <c r="J570" i="1"/>
  <c r="I570" i="1"/>
  <c r="H570" i="1"/>
  <c r="G570" i="1"/>
  <c r="F570" i="1"/>
  <c r="P569" i="1"/>
  <c r="O569" i="1"/>
  <c r="O569" i="1" a="1"/>
  <c r="L569" i="1"/>
  <c r="M569" i="1" s="1"/>
  <c r="K569" i="1"/>
  <c r="J569" i="1"/>
  <c r="I569" i="1"/>
  <c r="N569" i="1" s="1" a="1"/>
  <c r="N569" i="1" s="1"/>
  <c r="H569" i="1"/>
  <c r="G569" i="1"/>
  <c r="F569" i="1"/>
  <c r="P568" i="1"/>
  <c r="O568" i="1"/>
  <c r="O568" i="1" a="1"/>
  <c r="L568" i="1"/>
  <c r="M568" i="1" s="1"/>
  <c r="K568" i="1"/>
  <c r="J568" i="1"/>
  <c r="I568" i="1"/>
  <c r="N568" i="1" s="1" a="1"/>
  <c r="N568" i="1" s="1"/>
  <c r="H568" i="1"/>
  <c r="G568" i="1"/>
  <c r="F568" i="1"/>
  <c r="P567" i="1"/>
  <c r="N567" i="1"/>
  <c r="N567" i="1" a="1"/>
  <c r="M567" i="1"/>
  <c r="L567" i="1"/>
  <c r="K567" i="1"/>
  <c r="J567" i="1"/>
  <c r="O567" i="1" s="1" a="1"/>
  <c r="O567" i="1" s="1"/>
  <c r="I567" i="1"/>
  <c r="H567" i="1"/>
  <c r="G567" i="1"/>
  <c r="F567" i="1"/>
  <c r="P566" i="1"/>
  <c r="O566" i="1" a="1"/>
  <c r="O566" i="1" s="1"/>
  <c r="N566" i="1" a="1"/>
  <c r="N566" i="1" s="1"/>
  <c r="L566" i="1"/>
  <c r="M566" i="1" s="1"/>
  <c r="K566" i="1"/>
  <c r="J566" i="1"/>
  <c r="I566" i="1"/>
  <c r="H566" i="1"/>
  <c r="G566" i="1"/>
  <c r="F566" i="1"/>
  <c r="P565" i="1"/>
  <c r="O565" i="1"/>
  <c r="O565" i="1" a="1"/>
  <c r="M565" i="1"/>
  <c r="L565" i="1"/>
  <c r="K565" i="1"/>
  <c r="J565" i="1"/>
  <c r="I565" i="1"/>
  <c r="N565" i="1" s="1" a="1"/>
  <c r="N565" i="1" s="1"/>
  <c r="H565" i="1"/>
  <c r="G565" i="1"/>
  <c r="F565" i="1"/>
  <c r="P564" i="1"/>
  <c r="N564" i="1" a="1"/>
  <c r="N564" i="1" s="1"/>
  <c r="L564" i="1"/>
  <c r="M564" i="1" s="1"/>
  <c r="K564" i="1"/>
  <c r="J564" i="1"/>
  <c r="O564" i="1" s="1" a="1"/>
  <c r="O564" i="1" s="1"/>
  <c r="I564" i="1"/>
  <c r="H564" i="1"/>
  <c r="G564" i="1"/>
  <c r="F564" i="1"/>
  <c r="P563" i="1"/>
  <c r="O563" i="1"/>
  <c r="N563" i="1"/>
  <c r="M563" i="1"/>
  <c r="L563" i="1"/>
  <c r="K563" i="1"/>
  <c r="J563" i="1"/>
  <c r="O563" i="1" s="1" a="1"/>
  <c r="I563" i="1"/>
  <c r="N563" i="1" s="1" a="1"/>
  <c r="H563" i="1"/>
  <c r="G563" i="1"/>
  <c r="F563" i="1"/>
  <c r="P562" i="1"/>
  <c r="O562" i="1" a="1"/>
  <c r="O562" i="1" s="1"/>
  <c r="N562" i="1" a="1"/>
  <c r="N562" i="1" s="1"/>
  <c r="L562" i="1"/>
  <c r="M562" i="1" s="1"/>
  <c r="K562" i="1"/>
  <c r="J562" i="1"/>
  <c r="I562" i="1"/>
  <c r="H562" i="1"/>
  <c r="G562" i="1"/>
  <c r="F562" i="1"/>
  <c r="P561" i="1"/>
  <c r="O561" i="1"/>
  <c r="O561" i="1" a="1"/>
  <c r="M561" i="1"/>
  <c r="L561" i="1"/>
  <c r="K561" i="1"/>
  <c r="J561" i="1"/>
  <c r="I561" i="1"/>
  <c r="N561" i="1" s="1" a="1"/>
  <c r="N561" i="1" s="1"/>
  <c r="H561" i="1"/>
  <c r="G561" i="1"/>
  <c r="F561" i="1"/>
  <c r="P560" i="1"/>
  <c r="O560" i="1" a="1"/>
  <c r="O560" i="1" s="1"/>
  <c r="N560" i="1" a="1"/>
  <c r="N560" i="1" s="1"/>
  <c r="L560" i="1"/>
  <c r="M560" i="1" s="1"/>
  <c r="K560" i="1"/>
  <c r="J560" i="1"/>
  <c r="I560" i="1"/>
  <c r="H560" i="1"/>
  <c r="G560" i="1"/>
  <c r="F560" i="1"/>
  <c r="P559" i="1"/>
  <c r="N559" i="1" a="1"/>
  <c r="N559" i="1" s="1"/>
  <c r="M559" i="1"/>
  <c r="L559" i="1"/>
  <c r="K559" i="1"/>
  <c r="J559" i="1"/>
  <c r="O559" i="1" s="1" a="1"/>
  <c r="O559" i="1" s="1"/>
  <c r="I559" i="1"/>
  <c r="H559" i="1"/>
  <c r="G559" i="1"/>
  <c r="F559" i="1"/>
  <c r="P558" i="1"/>
  <c r="N558" i="1" a="1"/>
  <c r="N558" i="1" s="1"/>
  <c r="L558" i="1"/>
  <c r="M558" i="1" s="1"/>
  <c r="K558" i="1"/>
  <c r="J558" i="1"/>
  <c r="O558" i="1" s="1" a="1"/>
  <c r="O558" i="1" s="1"/>
  <c r="I558" i="1"/>
  <c r="H558" i="1"/>
  <c r="G558" i="1"/>
  <c r="F558" i="1"/>
  <c r="P557" i="1"/>
  <c r="O557" i="1" a="1"/>
  <c r="O557" i="1" s="1"/>
  <c r="M557" i="1"/>
  <c r="L557" i="1"/>
  <c r="K557" i="1"/>
  <c r="J557" i="1"/>
  <c r="I557" i="1"/>
  <c r="N557" i="1" s="1" a="1"/>
  <c r="N557" i="1" s="1"/>
  <c r="H557" i="1"/>
  <c r="G557" i="1"/>
  <c r="F557" i="1"/>
  <c r="P556" i="1"/>
  <c r="N556" i="1" a="1"/>
  <c r="N556" i="1" s="1"/>
  <c r="M556" i="1"/>
  <c r="L556" i="1"/>
  <c r="K556" i="1"/>
  <c r="J556" i="1"/>
  <c r="O556" i="1" s="1" a="1"/>
  <c r="O556" i="1" s="1"/>
  <c r="I556" i="1"/>
  <c r="H556" i="1"/>
  <c r="G556" i="1"/>
  <c r="F556" i="1"/>
  <c r="P555" i="1"/>
  <c r="O555" i="1"/>
  <c r="N555" i="1"/>
  <c r="M555" i="1"/>
  <c r="L555" i="1"/>
  <c r="K555" i="1"/>
  <c r="J555" i="1"/>
  <c r="O555" i="1" s="1" a="1"/>
  <c r="I555" i="1"/>
  <c r="N555" i="1" s="1" a="1"/>
  <c r="H555" i="1"/>
  <c r="G555" i="1"/>
  <c r="F555" i="1"/>
  <c r="P554" i="1"/>
  <c r="O554" i="1" a="1"/>
  <c r="O554" i="1" s="1"/>
  <c r="N554" i="1"/>
  <c r="N554" i="1" a="1"/>
  <c r="L554" i="1"/>
  <c r="M554" i="1" s="1"/>
  <c r="K554" i="1"/>
  <c r="J554" i="1"/>
  <c r="I554" i="1"/>
  <c r="H554" i="1"/>
  <c r="G554" i="1"/>
  <c r="F554" i="1"/>
  <c r="P553" i="1"/>
  <c r="O553" i="1"/>
  <c r="O553" i="1" a="1"/>
  <c r="L553" i="1"/>
  <c r="M553" i="1" s="1"/>
  <c r="K553" i="1"/>
  <c r="J553" i="1"/>
  <c r="I553" i="1"/>
  <c r="N553" i="1" s="1" a="1"/>
  <c r="N553" i="1" s="1"/>
  <c r="H553" i="1"/>
  <c r="G553" i="1"/>
  <c r="F553" i="1"/>
  <c r="P552" i="1"/>
  <c r="O552" i="1"/>
  <c r="N552" i="1" a="1"/>
  <c r="N552" i="1" s="1"/>
  <c r="L552" i="1"/>
  <c r="M552" i="1" s="1"/>
  <c r="K552" i="1"/>
  <c r="J552" i="1"/>
  <c r="O552" i="1" s="1" a="1"/>
  <c r="I552" i="1"/>
  <c r="H552" i="1"/>
  <c r="G552" i="1"/>
  <c r="F552" i="1"/>
  <c r="P551" i="1"/>
  <c r="N551" i="1"/>
  <c r="N551" i="1" a="1"/>
  <c r="M551" i="1"/>
  <c r="L551" i="1"/>
  <c r="K551" i="1"/>
  <c r="J551" i="1"/>
  <c r="O551" i="1" s="1" a="1"/>
  <c r="O551" i="1" s="1"/>
  <c r="I551" i="1"/>
  <c r="H551" i="1"/>
  <c r="G551" i="1"/>
  <c r="F551" i="1"/>
  <c r="P550" i="1"/>
  <c r="N550" i="1" a="1"/>
  <c r="N550" i="1" s="1"/>
  <c r="L550" i="1"/>
  <c r="M550" i="1" s="1"/>
  <c r="K550" i="1"/>
  <c r="J550" i="1"/>
  <c r="O550" i="1" s="1" a="1"/>
  <c r="O550" i="1" s="1"/>
  <c r="I550" i="1"/>
  <c r="H550" i="1"/>
  <c r="G550" i="1"/>
  <c r="F550" i="1"/>
  <c r="P549" i="1"/>
  <c r="O549" i="1"/>
  <c r="O549" i="1" a="1"/>
  <c r="N549" i="1"/>
  <c r="M549" i="1"/>
  <c r="L549" i="1"/>
  <c r="K549" i="1"/>
  <c r="J549" i="1"/>
  <c r="I549" i="1"/>
  <c r="N549" i="1" s="1" a="1"/>
  <c r="H549" i="1"/>
  <c r="G549" i="1"/>
  <c r="F549" i="1"/>
  <c r="P548" i="1"/>
  <c r="N548" i="1" a="1"/>
  <c r="N548" i="1" s="1"/>
  <c r="M548" i="1"/>
  <c r="L548" i="1"/>
  <c r="K548" i="1"/>
  <c r="J548" i="1"/>
  <c r="O548" i="1" s="1" a="1"/>
  <c r="O548" i="1" s="1"/>
  <c r="I548" i="1"/>
  <c r="H548" i="1"/>
  <c r="G548" i="1"/>
  <c r="F548" i="1"/>
  <c r="P547" i="1"/>
  <c r="N547" i="1"/>
  <c r="M547" i="1"/>
  <c r="L547" i="1"/>
  <c r="K547" i="1"/>
  <c r="J547" i="1"/>
  <c r="O547" i="1" s="1" a="1"/>
  <c r="O547" i="1" s="1"/>
  <c r="I547" i="1"/>
  <c r="N547" i="1" s="1" a="1"/>
  <c r="H547" i="1"/>
  <c r="G547" i="1"/>
  <c r="F547" i="1"/>
  <c r="P546" i="1"/>
  <c r="O546" i="1" a="1"/>
  <c r="O546" i="1" s="1"/>
  <c r="N546" i="1"/>
  <c r="N546" i="1" a="1"/>
  <c r="L546" i="1"/>
  <c r="M546" i="1" s="1"/>
  <c r="K546" i="1"/>
  <c r="J546" i="1"/>
  <c r="I546" i="1"/>
  <c r="H546" i="1"/>
  <c r="G546" i="1"/>
  <c r="F546" i="1"/>
  <c r="P545" i="1"/>
  <c r="O545" i="1"/>
  <c r="O545" i="1" a="1"/>
  <c r="M545" i="1"/>
  <c r="L545" i="1"/>
  <c r="K545" i="1"/>
  <c r="J545" i="1"/>
  <c r="I545" i="1"/>
  <c r="N545" i="1" s="1" a="1"/>
  <c r="N545" i="1" s="1"/>
  <c r="H545" i="1"/>
  <c r="G545" i="1"/>
  <c r="F545" i="1"/>
  <c r="P544" i="1"/>
  <c r="O544" i="1" a="1"/>
  <c r="O544" i="1" s="1"/>
  <c r="L544" i="1"/>
  <c r="M544" i="1" s="1"/>
  <c r="K544" i="1"/>
  <c r="J544" i="1"/>
  <c r="I544" i="1"/>
  <c r="N544" i="1" s="1" a="1"/>
  <c r="N544" i="1" s="1"/>
  <c r="H544" i="1"/>
  <c r="G544" i="1"/>
  <c r="F544" i="1"/>
  <c r="P543" i="1"/>
  <c r="N543" i="1"/>
  <c r="N543" i="1" a="1"/>
  <c r="M543" i="1"/>
  <c r="L543" i="1"/>
  <c r="K543" i="1"/>
  <c r="J543" i="1"/>
  <c r="O543" i="1" s="1" a="1"/>
  <c r="O543" i="1" s="1"/>
  <c r="I543" i="1"/>
  <c r="H543" i="1"/>
  <c r="G543" i="1"/>
  <c r="F543" i="1"/>
  <c r="P542" i="1"/>
  <c r="O542" i="1" a="1"/>
  <c r="O542" i="1" s="1"/>
  <c r="N542" i="1" a="1"/>
  <c r="N542" i="1" s="1"/>
  <c r="L542" i="1"/>
  <c r="M542" i="1" s="1"/>
  <c r="K542" i="1"/>
  <c r="J542" i="1"/>
  <c r="I542" i="1"/>
  <c r="H542" i="1"/>
  <c r="G542" i="1"/>
  <c r="F542" i="1"/>
  <c r="P541" i="1"/>
  <c r="O541" i="1" a="1"/>
  <c r="O541" i="1" s="1"/>
  <c r="N541" i="1"/>
  <c r="M541" i="1"/>
  <c r="L541" i="1"/>
  <c r="K541" i="1"/>
  <c r="J541" i="1"/>
  <c r="I541" i="1"/>
  <c r="N541" i="1" s="1" a="1"/>
  <c r="H541" i="1"/>
  <c r="G541" i="1"/>
  <c r="F541" i="1"/>
  <c r="P540" i="1"/>
  <c r="N540" i="1" a="1"/>
  <c r="N540" i="1" s="1"/>
  <c r="L540" i="1"/>
  <c r="M540" i="1" s="1"/>
  <c r="K540" i="1"/>
  <c r="J540" i="1"/>
  <c r="O540" i="1" s="1" a="1"/>
  <c r="O540" i="1" s="1"/>
  <c r="I540" i="1"/>
  <c r="H540" i="1"/>
  <c r="G540" i="1"/>
  <c r="F540" i="1"/>
  <c r="P539" i="1"/>
  <c r="M539" i="1"/>
  <c r="L539" i="1"/>
  <c r="K539" i="1"/>
  <c r="J539" i="1"/>
  <c r="O539" i="1" s="1" a="1"/>
  <c r="O539" i="1" s="1"/>
  <c r="I539" i="1"/>
  <c r="N539" i="1" s="1" a="1"/>
  <c r="N539" i="1" s="1"/>
  <c r="H539" i="1"/>
  <c r="G539" i="1"/>
  <c r="F539" i="1"/>
  <c r="P538" i="1"/>
  <c r="O538" i="1" a="1"/>
  <c r="O538" i="1" s="1"/>
  <c r="N538" i="1" a="1"/>
  <c r="N538" i="1" s="1"/>
  <c r="L538" i="1"/>
  <c r="M538" i="1" s="1"/>
  <c r="K538" i="1"/>
  <c r="J538" i="1"/>
  <c r="I538" i="1"/>
  <c r="H538" i="1"/>
  <c r="G538" i="1"/>
  <c r="F538" i="1"/>
  <c r="P537" i="1"/>
  <c r="O537" i="1"/>
  <c r="O537" i="1" a="1"/>
  <c r="M537" i="1"/>
  <c r="L537" i="1"/>
  <c r="K537" i="1"/>
  <c r="J537" i="1"/>
  <c r="I537" i="1"/>
  <c r="N537" i="1" s="1" a="1"/>
  <c r="N537" i="1" s="1"/>
  <c r="H537" i="1"/>
  <c r="G537" i="1"/>
  <c r="F537" i="1"/>
  <c r="P536" i="1"/>
  <c r="N536" i="1" a="1"/>
  <c r="N536" i="1" s="1"/>
  <c r="L536" i="1"/>
  <c r="M536" i="1" s="1"/>
  <c r="K536" i="1"/>
  <c r="J536" i="1"/>
  <c r="O536" i="1" s="1" a="1"/>
  <c r="O536" i="1" s="1"/>
  <c r="I536" i="1"/>
  <c r="H536" i="1"/>
  <c r="G536" i="1"/>
  <c r="F536" i="1"/>
  <c r="P535" i="1"/>
  <c r="N535" i="1" a="1"/>
  <c r="N535" i="1" s="1"/>
  <c r="M535" i="1"/>
  <c r="L535" i="1"/>
  <c r="K535" i="1"/>
  <c r="J535" i="1"/>
  <c r="O535" i="1" s="1" a="1"/>
  <c r="O535" i="1" s="1"/>
  <c r="I535" i="1"/>
  <c r="H535" i="1"/>
  <c r="G535" i="1"/>
  <c r="F535" i="1"/>
  <c r="P534" i="1"/>
  <c r="N534" i="1" a="1"/>
  <c r="N534" i="1" s="1"/>
  <c r="L534" i="1"/>
  <c r="M534" i="1" s="1"/>
  <c r="K534" i="1"/>
  <c r="J534" i="1"/>
  <c r="O534" i="1" s="1" a="1"/>
  <c r="O534" i="1" s="1"/>
  <c r="I534" i="1"/>
  <c r="H534" i="1"/>
  <c r="G534" i="1"/>
  <c r="F534" i="1"/>
  <c r="P533" i="1"/>
  <c r="O533" i="1" a="1"/>
  <c r="O533" i="1" s="1"/>
  <c r="N533" i="1"/>
  <c r="M533" i="1"/>
  <c r="L533" i="1"/>
  <c r="K533" i="1"/>
  <c r="J533" i="1"/>
  <c r="I533" i="1"/>
  <c r="N533" i="1" s="1" a="1"/>
  <c r="H533" i="1"/>
  <c r="G533" i="1"/>
  <c r="F533" i="1"/>
  <c r="P532" i="1"/>
  <c r="N532" i="1" a="1"/>
  <c r="N532" i="1" s="1"/>
  <c r="M532" i="1"/>
  <c r="L532" i="1"/>
  <c r="K532" i="1"/>
  <c r="J532" i="1"/>
  <c r="O532" i="1" s="1" a="1"/>
  <c r="O532" i="1" s="1"/>
  <c r="I532" i="1"/>
  <c r="H532" i="1"/>
  <c r="G532" i="1"/>
  <c r="F532" i="1"/>
  <c r="P531" i="1"/>
  <c r="M531" i="1"/>
  <c r="L531" i="1"/>
  <c r="K531" i="1"/>
  <c r="J531" i="1"/>
  <c r="O531" i="1" s="1" a="1"/>
  <c r="O531" i="1" s="1"/>
  <c r="I531" i="1"/>
  <c r="N531" i="1" s="1" a="1"/>
  <c r="N531" i="1" s="1"/>
  <c r="H531" i="1"/>
  <c r="G531" i="1"/>
  <c r="F531" i="1"/>
  <c r="P530" i="1"/>
  <c r="O530" i="1" a="1"/>
  <c r="O530" i="1" s="1"/>
  <c r="N530" i="1"/>
  <c r="N530" i="1" a="1"/>
  <c r="L530" i="1"/>
  <c r="M530" i="1" s="1"/>
  <c r="K530" i="1"/>
  <c r="J530" i="1"/>
  <c r="I530" i="1"/>
  <c r="H530" i="1"/>
  <c r="G530" i="1"/>
  <c r="F530" i="1"/>
  <c r="P529" i="1"/>
  <c r="O529" i="1"/>
  <c r="O529" i="1" a="1"/>
  <c r="L529" i="1"/>
  <c r="M529" i="1" s="1"/>
  <c r="K529" i="1"/>
  <c r="J529" i="1"/>
  <c r="I529" i="1"/>
  <c r="N529" i="1" s="1" a="1"/>
  <c r="N529" i="1" s="1"/>
  <c r="H529" i="1"/>
  <c r="G529" i="1"/>
  <c r="F529" i="1"/>
  <c r="P528" i="1"/>
  <c r="L528" i="1"/>
  <c r="M528" i="1" s="1"/>
  <c r="K528" i="1"/>
  <c r="J528" i="1"/>
  <c r="O528" i="1" s="1" a="1"/>
  <c r="O528" i="1" s="1"/>
  <c r="I528" i="1"/>
  <c r="N528" i="1" s="1" a="1"/>
  <c r="N528" i="1" s="1"/>
  <c r="H528" i="1"/>
  <c r="G528" i="1"/>
  <c r="F528" i="1"/>
  <c r="P527" i="1"/>
  <c r="N527" i="1"/>
  <c r="N527" i="1" a="1"/>
  <c r="M527" i="1"/>
  <c r="L527" i="1"/>
  <c r="K527" i="1"/>
  <c r="J527" i="1"/>
  <c r="O527" i="1" s="1" a="1"/>
  <c r="O527" i="1" s="1"/>
  <c r="I527" i="1"/>
  <c r="H527" i="1"/>
  <c r="G527" i="1"/>
  <c r="F527" i="1"/>
  <c r="P526" i="1"/>
  <c r="O526" i="1" a="1"/>
  <c r="O526" i="1" s="1"/>
  <c r="N526" i="1" a="1"/>
  <c r="N526" i="1" s="1"/>
  <c r="L526" i="1"/>
  <c r="M526" i="1" s="1"/>
  <c r="K526" i="1"/>
  <c r="J526" i="1"/>
  <c r="I526" i="1"/>
  <c r="H526" i="1"/>
  <c r="G526" i="1"/>
  <c r="F526" i="1"/>
  <c r="P525" i="1"/>
  <c r="O525" i="1"/>
  <c r="O525" i="1" a="1"/>
  <c r="N525" i="1"/>
  <c r="M525" i="1"/>
  <c r="L525" i="1"/>
  <c r="K525" i="1"/>
  <c r="J525" i="1"/>
  <c r="I525" i="1"/>
  <c r="N525" i="1" s="1" a="1"/>
  <c r="H525" i="1"/>
  <c r="G525" i="1"/>
  <c r="F525" i="1"/>
  <c r="P524" i="1"/>
  <c r="N524" i="1" a="1"/>
  <c r="N524" i="1" s="1"/>
  <c r="M524" i="1"/>
  <c r="L524" i="1"/>
  <c r="K524" i="1"/>
  <c r="J524" i="1"/>
  <c r="O524" i="1" s="1" a="1"/>
  <c r="O524" i="1" s="1"/>
  <c r="I524" i="1"/>
  <c r="H524" i="1"/>
  <c r="G524" i="1"/>
  <c r="F524" i="1"/>
  <c r="P523" i="1"/>
  <c r="M523" i="1"/>
  <c r="L523" i="1"/>
  <c r="K523" i="1"/>
  <c r="J523" i="1"/>
  <c r="O523" i="1" s="1" a="1"/>
  <c r="O523" i="1" s="1"/>
  <c r="I523" i="1"/>
  <c r="N523" i="1" s="1" a="1"/>
  <c r="N523" i="1" s="1"/>
  <c r="H523" i="1"/>
  <c r="G523" i="1"/>
  <c r="F523" i="1"/>
  <c r="P522" i="1"/>
  <c r="O522" i="1" a="1"/>
  <c r="O522" i="1" s="1"/>
  <c r="N522" i="1" a="1"/>
  <c r="N522" i="1" s="1"/>
  <c r="L522" i="1"/>
  <c r="M522" i="1" s="1"/>
  <c r="K522" i="1"/>
  <c r="J522" i="1"/>
  <c r="I522" i="1"/>
  <c r="H522" i="1"/>
  <c r="G522" i="1"/>
  <c r="F522" i="1"/>
  <c r="P521" i="1"/>
  <c r="O521" i="1"/>
  <c r="O521" i="1" a="1"/>
  <c r="L521" i="1"/>
  <c r="M521" i="1" s="1"/>
  <c r="K521" i="1"/>
  <c r="J521" i="1"/>
  <c r="I521" i="1"/>
  <c r="N521" i="1" s="1" a="1"/>
  <c r="N521" i="1" s="1"/>
  <c r="H521" i="1"/>
  <c r="G521" i="1"/>
  <c r="F521" i="1"/>
  <c r="P520" i="1"/>
  <c r="L520" i="1"/>
  <c r="M520" i="1" s="1"/>
  <c r="K520" i="1"/>
  <c r="J520" i="1"/>
  <c r="O520" i="1" s="1" a="1"/>
  <c r="O520" i="1" s="1"/>
  <c r="I520" i="1"/>
  <c r="N520" i="1" s="1" a="1"/>
  <c r="N520" i="1" s="1"/>
  <c r="H520" i="1"/>
  <c r="G520" i="1"/>
  <c r="F520" i="1"/>
  <c r="P519" i="1"/>
  <c r="O519" i="1"/>
  <c r="N519" i="1" a="1"/>
  <c r="N519" i="1" s="1"/>
  <c r="M519" i="1"/>
  <c r="L519" i="1"/>
  <c r="K519" i="1"/>
  <c r="J519" i="1"/>
  <c r="O519" i="1" s="1" a="1"/>
  <c r="I519" i="1"/>
  <c r="H519" i="1"/>
  <c r="G519" i="1"/>
  <c r="F519" i="1"/>
  <c r="P518" i="1"/>
  <c r="N518" i="1"/>
  <c r="N518" i="1" a="1"/>
  <c r="L518" i="1"/>
  <c r="M518" i="1" s="1"/>
  <c r="K518" i="1"/>
  <c r="J518" i="1"/>
  <c r="O518" i="1" s="1" a="1"/>
  <c r="O518" i="1" s="1"/>
  <c r="I518" i="1"/>
  <c r="H518" i="1"/>
  <c r="G518" i="1"/>
  <c r="F518" i="1"/>
  <c r="P517" i="1"/>
  <c r="O517" i="1" a="1"/>
  <c r="O517" i="1" s="1"/>
  <c r="N517" i="1"/>
  <c r="M517" i="1"/>
  <c r="L517" i="1"/>
  <c r="K517" i="1"/>
  <c r="J517" i="1"/>
  <c r="I517" i="1"/>
  <c r="N517" i="1" s="1" a="1"/>
  <c r="H517" i="1"/>
  <c r="G517" i="1"/>
  <c r="F517" i="1"/>
  <c r="P516" i="1"/>
  <c r="M516" i="1"/>
  <c r="L516" i="1"/>
  <c r="K516" i="1"/>
  <c r="J516" i="1"/>
  <c r="O516" i="1" s="1" a="1"/>
  <c r="O516" i="1" s="1"/>
  <c r="I516" i="1"/>
  <c r="N516" i="1" s="1" a="1"/>
  <c r="N516" i="1" s="1"/>
  <c r="H516" i="1"/>
  <c r="G516" i="1"/>
  <c r="F516" i="1"/>
  <c r="P515" i="1"/>
  <c r="N515" i="1"/>
  <c r="N515" i="1" a="1"/>
  <c r="M515" i="1"/>
  <c r="L515" i="1"/>
  <c r="K515" i="1"/>
  <c r="J515" i="1"/>
  <c r="O515" i="1" s="1" a="1"/>
  <c r="O515" i="1" s="1"/>
  <c r="I515" i="1"/>
  <c r="H515" i="1"/>
  <c r="G515" i="1"/>
  <c r="F515" i="1"/>
  <c r="P514" i="1"/>
  <c r="L514" i="1"/>
  <c r="M514" i="1" s="1"/>
  <c r="K514" i="1"/>
  <c r="J514" i="1"/>
  <c r="O514" i="1" s="1" a="1"/>
  <c r="O514" i="1" s="1"/>
  <c r="I514" i="1"/>
  <c r="N514" i="1" s="1" a="1"/>
  <c r="N514" i="1" s="1"/>
  <c r="H514" i="1"/>
  <c r="G514" i="1"/>
  <c r="F514" i="1"/>
  <c r="P513" i="1"/>
  <c r="O513" i="1" a="1"/>
  <c r="O513" i="1" s="1"/>
  <c r="N513" i="1" a="1"/>
  <c r="N513" i="1" s="1"/>
  <c r="M513" i="1"/>
  <c r="L513" i="1"/>
  <c r="K513" i="1"/>
  <c r="J513" i="1"/>
  <c r="I513" i="1"/>
  <c r="H513" i="1"/>
  <c r="G513" i="1"/>
  <c r="F513" i="1"/>
  <c r="P512" i="1"/>
  <c r="O512" i="1" a="1"/>
  <c r="O512" i="1" s="1"/>
  <c r="N512" i="1"/>
  <c r="N512" i="1" a="1"/>
  <c r="M512" i="1"/>
  <c r="L512" i="1"/>
  <c r="K512" i="1"/>
  <c r="J512" i="1"/>
  <c r="I512" i="1"/>
  <c r="H512" i="1"/>
  <c r="G512" i="1"/>
  <c r="F512" i="1"/>
  <c r="P511" i="1"/>
  <c r="M511" i="1"/>
  <c r="L511" i="1"/>
  <c r="K511" i="1"/>
  <c r="J511" i="1"/>
  <c r="O511" i="1" s="1" a="1"/>
  <c r="O511" i="1" s="1"/>
  <c r="I511" i="1"/>
  <c r="N511" i="1" s="1" a="1"/>
  <c r="N511" i="1" s="1"/>
  <c r="H511" i="1"/>
  <c r="G511" i="1"/>
  <c r="F511" i="1"/>
  <c r="P510" i="1"/>
  <c r="N510" i="1"/>
  <c r="N510" i="1" a="1"/>
  <c r="M510" i="1"/>
  <c r="L510" i="1"/>
  <c r="K510" i="1"/>
  <c r="J510" i="1"/>
  <c r="O510" i="1" s="1" a="1"/>
  <c r="O510" i="1" s="1"/>
  <c r="I510" i="1"/>
  <c r="H510" i="1"/>
  <c r="G510" i="1"/>
  <c r="F510" i="1"/>
  <c r="P509" i="1"/>
  <c r="L509" i="1"/>
  <c r="M509" i="1" s="1"/>
  <c r="K509" i="1"/>
  <c r="J509" i="1"/>
  <c r="O509" i="1" s="1" a="1"/>
  <c r="O509" i="1" s="1"/>
  <c r="I509" i="1"/>
  <c r="N509" i="1" s="1" a="1"/>
  <c r="N509" i="1" s="1"/>
  <c r="H509" i="1"/>
  <c r="G509" i="1"/>
  <c r="F509" i="1"/>
  <c r="P508" i="1"/>
  <c r="O508" i="1"/>
  <c r="O508" i="1" a="1"/>
  <c r="L508" i="1"/>
  <c r="M508" i="1" s="1"/>
  <c r="K508" i="1"/>
  <c r="J508" i="1"/>
  <c r="I508" i="1"/>
  <c r="N508" i="1" s="1" a="1"/>
  <c r="N508" i="1" s="1"/>
  <c r="H508" i="1"/>
  <c r="G508" i="1"/>
  <c r="F508" i="1"/>
  <c r="P507" i="1"/>
  <c r="O507" i="1"/>
  <c r="O507" i="1" a="1"/>
  <c r="N507" i="1" a="1"/>
  <c r="N507" i="1" s="1"/>
  <c r="L507" i="1"/>
  <c r="M507" i="1" s="1"/>
  <c r="K507" i="1"/>
  <c r="J507" i="1"/>
  <c r="I507" i="1"/>
  <c r="H507" i="1"/>
  <c r="G507" i="1"/>
  <c r="F507" i="1"/>
  <c r="P506" i="1"/>
  <c r="O506" i="1"/>
  <c r="O506" i="1" a="1"/>
  <c r="M506" i="1"/>
  <c r="L506" i="1"/>
  <c r="K506" i="1"/>
  <c r="J506" i="1"/>
  <c r="I506" i="1"/>
  <c r="N506" i="1" s="1" a="1"/>
  <c r="N506" i="1" s="1"/>
  <c r="H506" i="1"/>
  <c r="G506" i="1"/>
  <c r="F506" i="1"/>
  <c r="P505" i="1"/>
  <c r="O505" i="1" a="1"/>
  <c r="O505" i="1" s="1"/>
  <c r="N505" i="1" a="1"/>
  <c r="N505" i="1" s="1"/>
  <c r="M505" i="1"/>
  <c r="L505" i="1"/>
  <c r="K505" i="1"/>
  <c r="J505" i="1"/>
  <c r="I505" i="1"/>
  <c r="H505" i="1"/>
  <c r="G505" i="1"/>
  <c r="F505" i="1"/>
  <c r="P504" i="1"/>
  <c r="N504" i="1"/>
  <c r="N504" i="1" a="1"/>
  <c r="M504" i="1"/>
  <c r="L504" i="1"/>
  <c r="K504" i="1"/>
  <c r="J504" i="1"/>
  <c r="O504" i="1" s="1" a="1"/>
  <c r="O504" i="1" s="1"/>
  <c r="I504" i="1"/>
  <c r="H504" i="1"/>
  <c r="G504" i="1"/>
  <c r="F504" i="1"/>
  <c r="P503" i="1"/>
  <c r="M503" i="1"/>
  <c r="L503" i="1"/>
  <c r="K503" i="1"/>
  <c r="J503" i="1"/>
  <c r="O503" i="1" s="1" a="1"/>
  <c r="O503" i="1" s="1"/>
  <c r="I503" i="1"/>
  <c r="N503" i="1" s="1" a="1"/>
  <c r="N503" i="1" s="1"/>
  <c r="H503" i="1"/>
  <c r="G503" i="1"/>
  <c r="F503" i="1"/>
  <c r="P502" i="1"/>
  <c r="N502" i="1"/>
  <c r="N502" i="1" a="1"/>
  <c r="M502" i="1"/>
  <c r="L502" i="1"/>
  <c r="K502" i="1"/>
  <c r="J502" i="1"/>
  <c r="O502" i="1" s="1" a="1"/>
  <c r="O502" i="1" s="1"/>
  <c r="I502" i="1"/>
  <c r="H502" i="1"/>
  <c r="G502" i="1"/>
  <c r="F502" i="1"/>
  <c r="P501" i="1"/>
  <c r="L501" i="1"/>
  <c r="M501" i="1" s="1"/>
  <c r="K501" i="1"/>
  <c r="J501" i="1"/>
  <c r="O501" i="1" s="1" a="1"/>
  <c r="O501" i="1" s="1"/>
  <c r="I501" i="1"/>
  <c r="N501" i="1" s="1" a="1"/>
  <c r="N501" i="1" s="1"/>
  <c r="H501" i="1"/>
  <c r="G501" i="1"/>
  <c r="F501" i="1"/>
  <c r="P500" i="1"/>
  <c r="O500" i="1"/>
  <c r="O500" i="1" a="1"/>
  <c r="L500" i="1"/>
  <c r="M500" i="1" s="1"/>
  <c r="K500" i="1"/>
  <c r="J500" i="1"/>
  <c r="I500" i="1"/>
  <c r="N500" i="1" s="1" a="1"/>
  <c r="N500" i="1" s="1"/>
  <c r="H500" i="1"/>
  <c r="G500" i="1"/>
  <c r="F500" i="1"/>
  <c r="P499" i="1"/>
  <c r="O499" i="1"/>
  <c r="O499" i="1" a="1"/>
  <c r="N499" i="1" a="1"/>
  <c r="N499" i="1" s="1"/>
  <c r="L499" i="1"/>
  <c r="M499" i="1" s="1"/>
  <c r="K499" i="1"/>
  <c r="J499" i="1"/>
  <c r="I499" i="1"/>
  <c r="H499" i="1"/>
  <c r="G499" i="1"/>
  <c r="F499" i="1"/>
  <c r="P498" i="1"/>
  <c r="O498" i="1"/>
  <c r="O498" i="1" a="1"/>
  <c r="M498" i="1"/>
  <c r="L498" i="1"/>
  <c r="K498" i="1"/>
  <c r="J498" i="1"/>
  <c r="I498" i="1"/>
  <c r="N498" i="1" s="1" a="1"/>
  <c r="N498" i="1" s="1"/>
  <c r="H498" i="1"/>
  <c r="G498" i="1"/>
  <c r="F498" i="1"/>
  <c r="P497" i="1"/>
  <c r="O497" i="1" a="1"/>
  <c r="O497" i="1" s="1"/>
  <c r="N497" i="1" a="1"/>
  <c r="N497" i="1" s="1"/>
  <c r="M497" i="1"/>
  <c r="L497" i="1"/>
  <c r="K497" i="1"/>
  <c r="J497" i="1"/>
  <c r="I497" i="1"/>
  <c r="H497" i="1"/>
  <c r="G497" i="1"/>
  <c r="F497" i="1"/>
  <c r="P496" i="1"/>
  <c r="N496" i="1"/>
  <c r="N496" i="1" a="1"/>
  <c r="M496" i="1"/>
  <c r="L496" i="1"/>
  <c r="K496" i="1"/>
  <c r="J496" i="1"/>
  <c r="O496" i="1" s="1" a="1"/>
  <c r="O496" i="1" s="1"/>
  <c r="I496" i="1"/>
  <c r="H496" i="1"/>
  <c r="G496" i="1"/>
  <c r="F496" i="1"/>
  <c r="P495" i="1"/>
  <c r="M495" i="1"/>
  <c r="L495" i="1"/>
  <c r="K495" i="1"/>
  <c r="J495" i="1"/>
  <c r="O495" i="1" s="1" a="1"/>
  <c r="O495" i="1" s="1"/>
  <c r="I495" i="1"/>
  <c r="N495" i="1" s="1" a="1"/>
  <c r="N495" i="1" s="1"/>
  <c r="H495" i="1"/>
  <c r="G495" i="1"/>
  <c r="F495" i="1"/>
  <c r="P494" i="1"/>
  <c r="N494" i="1"/>
  <c r="N494" i="1" a="1"/>
  <c r="M494" i="1"/>
  <c r="L494" i="1"/>
  <c r="K494" i="1"/>
  <c r="J494" i="1"/>
  <c r="O494" i="1" s="1" a="1"/>
  <c r="O494" i="1" s="1"/>
  <c r="I494" i="1"/>
  <c r="H494" i="1"/>
  <c r="G494" i="1"/>
  <c r="F494" i="1"/>
  <c r="P493" i="1"/>
  <c r="L493" i="1"/>
  <c r="M493" i="1" s="1"/>
  <c r="K493" i="1"/>
  <c r="J493" i="1"/>
  <c r="O493" i="1" s="1" a="1"/>
  <c r="O493" i="1" s="1"/>
  <c r="I493" i="1"/>
  <c r="N493" i="1" s="1" a="1"/>
  <c r="N493" i="1" s="1"/>
  <c r="H493" i="1"/>
  <c r="G493" i="1"/>
  <c r="F493" i="1"/>
  <c r="P492" i="1"/>
  <c r="O492" i="1"/>
  <c r="O492" i="1" a="1"/>
  <c r="L492" i="1"/>
  <c r="M492" i="1" s="1"/>
  <c r="K492" i="1"/>
  <c r="J492" i="1"/>
  <c r="I492" i="1"/>
  <c r="N492" i="1" s="1" a="1"/>
  <c r="N492" i="1" s="1"/>
  <c r="H492" i="1"/>
  <c r="G492" i="1"/>
  <c r="F492" i="1"/>
  <c r="P491" i="1"/>
  <c r="O491" i="1"/>
  <c r="O491" i="1" a="1"/>
  <c r="N491" i="1" a="1"/>
  <c r="N491" i="1" s="1"/>
  <c r="L491" i="1"/>
  <c r="M491" i="1" s="1"/>
  <c r="K491" i="1"/>
  <c r="J491" i="1"/>
  <c r="I491" i="1"/>
  <c r="H491" i="1"/>
  <c r="G491" i="1"/>
  <c r="F491" i="1"/>
  <c r="P490" i="1"/>
  <c r="O490" i="1"/>
  <c r="O490" i="1" a="1"/>
  <c r="M490" i="1"/>
  <c r="L490" i="1"/>
  <c r="K490" i="1"/>
  <c r="J490" i="1"/>
  <c r="I490" i="1"/>
  <c r="N490" i="1" s="1" a="1"/>
  <c r="N490" i="1" s="1"/>
  <c r="H490" i="1"/>
  <c r="G490" i="1"/>
  <c r="F490" i="1"/>
  <c r="P489" i="1"/>
  <c r="O489" i="1" a="1"/>
  <c r="O489" i="1" s="1"/>
  <c r="N489" i="1" a="1"/>
  <c r="N489" i="1" s="1"/>
  <c r="M489" i="1"/>
  <c r="L489" i="1"/>
  <c r="K489" i="1"/>
  <c r="J489" i="1"/>
  <c r="I489" i="1"/>
  <c r="H489" i="1"/>
  <c r="G489" i="1"/>
  <c r="F489" i="1"/>
  <c r="P488" i="1"/>
  <c r="N488" i="1"/>
  <c r="N488" i="1" a="1"/>
  <c r="M488" i="1"/>
  <c r="L488" i="1"/>
  <c r="K488" i="1"/>
  <c r="J488" i="1"/>
  <c r="O488" i="1" s="1" a="1"/>
  <c r="O488" i="1" s="1"/>
  <c r="I488" i="1"/>
  <c r="H488" i="1"/>
  <c r="G488" i="1"/>
  <c r="F488" i="1"/>
  <c r="P487" i="1"/>
  <c r="M487" i="1"/>
  <c r="L487" i="1"/>
  <c r="K487" i="1"/>
  <c r="J487" i="1"/>
  <c r="O487" i="1" s="1" a="1"/>
  <c r="O487" i="1" s="1"/>
  <c r="I487" i="1"/>
  <c r="N487" i="1" s="1" a="1"/>
  <c r="N487" i="1" s="1"/>
  <c r="H487" i="1"/>
  <c r="G487" i="1"/>
  <c r="F487" i="1"/>
  <c r="P486" i="1"/>
  <c r="N486" i="1"/>
  <c r="N486" i="1" a="1"/>
  <c r="M486" i="1"/>
  <c r="L486" i="1"/>
  <c r="K486" i="1"/>
  <c r="J486" i="1"/>
  <c r="O486" i="1" s="1" a="1"/>
  <c r="O486" i="1" s="1"/>
  <c r="I486" i="1"/>
  <c r="H486" i="1"/>
  <c r="G486" i="1"/>
  <c r="F486" i="1"/>
  <c r="P485" i="1"/>
  <c r="L485" i="1"/>
  <c r="M485" i="1" s="1"/>
  <c r="K485" i="1"/>
  <c r="J485" i="1"/>
  <c r="O485" i="1" s="1" a="1"/>
  <c r="O485" i="1" s="1"/>
  <c r="I485" i="1"/>
  <c r="N485" i="1" s="1" a="1"/>
  <c r="N485" i="1" s="1"/>
  <c r="H485" i="1"/>
  <c r="G485" i="1"/>
  <c r="F485" i="1"/>
  <c r="P484" i="1"/>
  <c r="O484" i="1"/>
  <c r="O484" i="1" a="1"/>
  <c r="L484" i="1"/>
  <c r="M484" i="1" s="1"/>
  <c r="K484" i="1"/>
  <c r="J484" i="1"/>
  <c r="I484" i="1"/>
  <c r="N484" i="1" s="1" a="1"/>
  <c r="N484" i="1" s="1"/>
  <c r="H484" i="1"/>
  <c r="G484" i="1"/>
  <c r="F484" i="1"/>
  <c r="P483" i="1"/>
  <c r="O483" i="1"/>
  <c r="O483" i="1" a="1"/>
  <c r="N483" i="1" a="1"/>
  <c r="N483" i="1" s="1"/>
  <c r="L483" i="1"/>
  <c r="M483" i="1" s="1"/>
  <c r="K483" i="1"/>
  <c r="J483" i="1"/>
  <c r="I483" i="1"/>
  <c r="H483" i="1"/>
  <c r="G483" i="1"/>
  <c r="F483" i="1"/>
  <c r="P482" i="1"/>
  <c r="O482" i="1"/>
  <c r="O482" i="1" a="1"/>
  <c r="M482" i="1"/>
  <c r="L482" i="1"/>
  <c r="K482" i="1"/>
  <c r="J482" i="1"/>
  <c r="I482" i="1"/>
  <c r="N482" i="1" s="1" a="1"/>
  <c r="N482" i="1" s="1"/>
  <c r="H482" i="1"/>
  <c r="G482" i="1"/>
  <c r="F482" i="1"/>
  <c r="P481" i="1"/>
  <c r="O481" i="1" a="1"/>
  <c r="O481" i="1" s="1"/>
  <c r="N481" i="1" a="1"/>
  <c r="N481" i="1" s="1"/>
  <c r="M481" i="1"/>
  <c r="L481" i="1"/>
  <c r="K481" i="1"/>
  <c r="J481" i="1"/>
  <c r="I481" i="1"/>
  <c r="H481" i="1"/>
  <c r="G481" i="1"/>
  <c r="F481" i="1"/>
  <c r="P480" i="1"/>
  <c r="N480" i="1"/>
  <c r="N480" i="1" a="1"/>
  <c r="M480" i="1"/>
  <c r="L480" i="1"/>
  <c r="K480" i="1"/>
  <c r="J480" i="1"/>
  <c r="O480" i="1" s="1" a="1"/>
  <c r="O480" i="1" s="1"/>
  <c r="I480" i="1"/>
  <c r="H480" i="1"/>
  <c r="G480" i="1"/>
  <c r="F480" i="1"/>
  <c r="P479" i="1"/>
  <c r="M479" i="1"/>
  <c r="L479" i="1"/>
  <c r="K479" i="1"/>
  <c r="J479" i="1"/>
  <c r="O479" i="1" s="1" a="1"/>
  <c r="O479" i="1" s="1"/>
  <c r="I479" i="1"/>
  <c r="N479" i="1" s="1" a="1"/>
  <c r="N479" i="1" s="1"/>
  <c r="H479" i="1"/>
  <c r="G479" i="1"/>
  <c r="F479" i="1"/>
  <c r="P478" i="1"/>
  <c r="N478" i="1"/>
  <c r="N478" i="1" a="1"/>
  <c r="M478" i="1"/>
  <c r="L478" i="1"/>
  <c r="K478" i="1"/>
  <c r="J478" i="1"/>
  <c r="O478" i="1" s="1" a="1"/>
  <c r="O478" i="1" s="1"/>
  <c r="I478" i="1"/>
  <c r="H478" i="1"/>
  <c r="G478" i="1"/>
  <c r="F478" i="1"/>
  <c r="P477" i="1"/>
  <c r="L477" i="1"/>
  <c r="M477" i="1" s="1"/>
  <c r="K477" i="1"/>
  <c r="J477" i="1"/>
  <c r="O477" i="1" s="1" a="1"/>
  <c r="O477" i="1" s="1"/>
  <c r="I477" i="1"/>
  <c r="N477" i="1" s="1" a="1"/>
  <c r="N477" i="1" s="1"/>
  <c r="H477" i="1"/>
  <c r="G477" i="1"/>
  <c r="F477" i="1"/>
  <c r="P476" i="1"/>
  <c r="O476" i="1"/>
  <c r="O476" i="1" a="1"/>
  <c r="L476" i="1"/>
  <c r="M476" i="1" s="1"/>
  <c r="K476" i="1"/>
  <c r="J476" i="1"/>
  <c r="I476" i="1"/>
  <c r="N476" i="1" s="1" a="1"/>
  <c r="N476" i="1" s="1"/>
  <c r="H476" i="1"/>
  <c r="G476" i="1"/>
  <c r="F476" i="1"/>
  <c r="P475" i="1"/>
  <c r="O475" i="1"/>
  <c r="O475" i="1" a="1"/>
  <c r="N475" i="1" a="1"/>
  <c r="N475" i="1" s="1"/>
  <c r="L475" i="1"/>
  <c r="M475" i="1" s="1"/>
  <c r="K475" i="1"/>
  <c r="J475" i="1"/>
  <c r="I475" i="1"/>
  <c r="H475" i="1"/>
  <c r="G475" i="1"/>
  <c r="F475" i="1"/>
  <c r="P474" i="1"/>
  <c r="O474" i="1"/>
  <c r="O474" i="1" a="1"/>
  <c r="M474" i="1"/>
  <c r="L474" i="1"/>
  <c r="K474" i="1"/>
  <c r="J474" i="1"/>
  <c r="I474" i="1"/>
  <c r="N474" i="1" s="1" a="1"/>
  <c r="N474" i="1" s="1"/>
  <c r="H474" i="1"/>
  <c r="G474" i="1"/>
  <c r="F474" i="1"/>
  <c r="P473" i="1"/>
  <c r="O473" i="1" a="1"/>
  <c r="O473" i="1" s="1"/>
  <c r="N473" i="1" a="1"/>
  <c r="N473" i="1" s="1"/>
  <c r="M473" i="1"/>
  <c r="L473" i="1"/>
  <c r="K473" i="1"/>
  <c r="J473" i="1"/>
  <c r="I473" i="1"/>
  <c r="H473" i="1"/>
  <c r="G473" i="1"/>
  <c r="F473" i="1"/>
  <c r="P472" i="1"/>
  <c r="N472" i="1"/>
  <c r="N472" i="1" a="1"/>
  <c r="M472" i="1"/>
  <c r="L472" i="1"/>
  <c r="K472" i="1"/>
  <c r="J472" i="1"/>
  <c r="O472" i="1" s="1" a="1"/>
  <c r="O472" i="1" s="1"/>
  <c r="I472" i="1"/>
  <c r="H472" i="1"/>
  <c r="G472" i="1"/>
  <c r="F472" i="1"/>
  <c r="P471" i="1"/>
  <c r="M471" i="1"/>
  <c r="L471" i="1"/>
  <c r="K471" i="1"/>
  <c r="J471" i="1"/>
  <c r="O471" i="1" s="1" a="1"/>
  <c r="O471" i="1" s="1"/>
  <c r="I471" i="1"/>
  <c r="N471" i="1" s="1" a="1"/>
  <c r="N471" i="1" s="1"/>
  <c r="H471" i="1"/>
  <c r="G471" i="1"/>
  <c r="F471" i="1"/>
  <c r="P470" i="1"/>
  <c r="N470" i="1"/>
  <c r="N470" i="1" a="1"/>
  <c r="M470" i="1"/>
  <c r="L470" i="1"/>
  <c r="K470" i="1"/>
  <c r="J470" i="1"/>
  <c r="O470" i="1" s="1" a="1"/>
  <c r="O470" i="1" s="1"/>
  <c r="I470" i="1"/>
  <c r="H470" i="1"/>
  <c r="G470" i="1"/>
  <c r="F470" i="1"/>
  <c r="P469" i="1"/>
  <c r="L469" i="1"/>
  <c r="M469" i="1" s="1"/>
  <c r="K469" i="1"/>
  <c r="J469" i="1"/>
  <c r="O469" i="1" s="1" a="1"/>
  <c r="O469" i="1" s="1"/>
  <c r="I469" i="1"/>
  <c r="N469" i="1" s="1" a="1"/>
  <c r="N469" i="1" s="1"/>
  <c r="H469" i="1"/>
  <c r="G469" i="1"/>
  <c r="F469" i="1"/>
  <c r="P468" i="1"/>
  <c r="O468" i="1"/>
  <c r="O468" i="1" a="1"/>
  <c r="L468" i="1"/>
  <c r="M468" i="1" s="1"/>
  <c r="K468" i="1"/>
  <c r="J468" i="1"/>
  <c r="I468" i="1"/>
  <c r="N468" i="1" s="1" a="1"/>
  <c r="N468" i="1" s="1"/>
  <c r="H468" i="1"/>
  <c r="G468" i="1"/>
  <c r="F468" i="1"/>
  <c r="P467" i="1"/>
  <c r="O467" i="1"/>
  <c r="O467" i="1" a="1"/>
  <c r="N467" i="1" a="1"/>
  <c r="N467" i="1" s="1"/>
  <c r="L467" i="1"/>
  <c r="M467" i="1" s="1"/>
  <c r="K467" i="1"/>
  <c r="J467" i="1"/>
  <c r="I467" i="1"/>
  <c r="H467" i="1"/>
  <c r="G467" i="1"/>
  <c r="F467" i="1"/>
  <c r="P466" i="1"/>
  <c r="O466" i="1"/>
  <c r="O466" i="1" a="1"/>
  <c r="M466" i="1"/>
  <c r="L466" i="1"/>
  <c r="K466" i="1"/>
  <c r="J466" i="1"/>
  <c r="I466" i="1"/>
  <c r="N466" i="1" s="1" a="1"/>
  <c r="N466" i="1" s="1"/>
  <c r="H466" i="1"/>
  <c r="G466" i="1"/>
  <c r="F466" i="1"/>
  <c r="P465" i="1"/>
  <c r="O465" i="1" a="1"/>
  <c r="O465" i="1" s="1"/>
  <c r="N465" i="1" a="1"/>
  <c r="N465" i="1" s="1"/>
  <c r="M465" i="1"/>
  <c r="L465" i="1"/>
  <c r="K465" i="1"/>
  <c r="J465" i="1"/>
  <c r="I465" i="1"/>
  <c r="H465" i="1"/>
  <c r="G465" i="1"/>
  <c r="F465" i="1"/>
  <c r="P464" i="1"/>
  <c r="N464" i="1"/>
  <c r="N464" i="1" a="1"/>
  <c r="M464" i="1"/>
  <c r="L464" i="1"/>
  <c r="K464" i="1"/>
  <c r="J464" i="1"/>
  <c r="O464" i="1" s="1" a="1"/>
  <c r="O464" i="1" s="1"/>
  <c r="I464" i="1"/>
  <c r="H464" i="1"/>
  <c r="G464" i="1"/>
  <c r="F464" i="1"/>
  <c r="P463" i="1"/>
  <c r="M463" i="1"/>
  <c r="L463" i="1"/>
  <c r="K463" i="1"/>
  <c r="J463" i="1"/>
  <c r="O463" i="1" s="1" a="1"/>
  <c r="O463" i="1" s="1"/>
  <c r="I463" i="1"/>
  <c r="N463" i="1" s="1" a="1"/>
  <c r="N463" i="1" s="1"/>
  <c r="H463" i="1"/>
  <c r="G463" i="1"/>
  <c r="F463" i="1"/>
  <c r="P462" i="1"/>
  <c r="N462" i="1"/>
  <c r="N462" i="1" a="1"/>
  <c r="M462" i="1"/>
  <c r="L462" i="1"/>
  <c r="K462" i="1"/>
  <c r="J462" i="1"/>
  <c r="O462" i="1" s="1" a="1"/>
  <c r="O462" i="1" s="1"/>
  <c r="I462" i="1"/>
  <c r="H462" i="1"/>
  <c r="G462" i="1"/>
  <c r="F462" i="1"/>
  <c r="P461" i="1"/>
  <c r="L461" i="1"/>
  <c r="M461" i="1" s="1"/>
  <c r="K461" i="1"/>
  <c r="J461" i="1"/>
  <c r="O461" i="1" s="1" a="1"/>
  <c r="O461" i="1" s="1"/>
  <c r="I461" i="1"/>
  <c r="N461" i="1" s="1" a="1"/>
  <c r="N461" i="1" s="1"/>
  <c r="H461" i="1"/>
  <c r="G461" i="1"/>
  <c r="F461" i="1"/>
  <c r="P460" i="1"/>
  <c r="O460" i="1"/>
  <c r="O460" i="1" a="1"/>
  <c r="L460" i="1"/>
  <c r="M460" i="1" s="1"/>
  <c r="K460" i="1"/>
  <c r="J460" i="1"/>
  <c r="I460" i="1"/>
  <c r="N460" i="1" s="1" a="1"/>
  <c r="N460" i="1" s="1"/>
  <c r="H460" i="1"/>
  <c r="G460" i="1"/>
  <c r="F460" i="1"/>
  <c r="P459" i="1"/>
  <c r="O459" i="1"/>
  <c r="O459" i="1" a="1"/>
  <c r="N459" i="1" a="1"/>
  <c r="N459" i="1" s="1"/>
  <c r="L459" i="1"/>
  <c r="M459" i="1" s="1"/>
  <c r="K459" i="1"/>
  <c r="J459" i="1"/>
  <c r="I459" i="1"/>
  <c r="H459" i="1"/>
  <c r="G459" i="1"/>
  <c r="F459" i="1"/>
  <c r="P458" i="1"/>
  <c r="O458" i="1"/>
  <c r="O458" i="1" a="1"/>
  <c r="M458" i="1"/>
  <c r="L458" i="1"/>
  <c r="K458" i="1"/>
  <c r="J458" i="1"/>
  <c r="I458" i="1"/>
  <c r="N458" i="1" s="1" a="1"/>
  <c r="N458" i="1" s="1"/>
  <c r="H458" i="1"/>
  <c r="G458" i="1"/>
  <c r="F458" i="1"/>
  <c r="P457" i="1"/>
  <c r="O457" i="1" a="1"/>
  <c r="O457" i="1" s="1"/>
  <c r="N457" i="1" a="1"/>
  <c r="N457" i="1" s="1"/>
  <c r="M457" i="1"/>
  <c r="L457" i="1"/>
  <c r="K457" i="1"/>
  <c r="J457" i="1"/>
  <c r="I457" i="1"/>
  <c r="H457" i="1"/>
  <c r="G457" i="1"/>
  <c r="F457" i="1"/>
  <c r="P456" i="1"/>
  <c r="N456" i="1"/>
  <c r="N456" i="1" a="1"/>
  <c r="M456" i="1"/>
  <c r="L456" i="1"/>
  <c r="K456" i="1"/>
  <c r="J456" i="1"/>
  <c r="O456" i="1" s="1" a="1"/>
  <c r="O456" i="1" s="1"/>
  <c r="I456" i="1"/>
  <c r="H456" i="1"/>
  <c r="G456" i="1"/>
  <c r="F456" i="1"/>
  <c r="P455" i="1"/>
  <c r="M455" i="1"/>
  <c r="L455" i="1"/>
  <c r="K455" i="1"/>
  <c r="J455" i="1"/>
  <c r="O455" i="1" s="1" a="1"/>
  <c r="O455" i="1" s="1"/>
  <c r="I455" i="1"/>
  <c r="N455" i="1" s="1" a="1"/>
  <c r="N455" i="1" s="1"/>
  <c r="H455" i="1"/>
  <c r="G455" i="1"/>
  <c r="F455" i="1"/>
  <c r="P454" i="1"/>
  <c r="N454" i="1"/>
  <c r="N454" i="1" a="1"/>
  <c r="M454" i="1"/>
  <c r="L454" i="1"/>
  <c r="K454" i="1"/>
  <c r="J454" i="1"/>
  <c r="O454" i="1" s="1" a="1"/>
  <c r="O454" i="1" s="1"/>
  <c r="I454" i="1"/>
  <c r="H454" i="1"/>
  <c r="G454" i="1"/>
  <c r="F454" i="1"/>
  <c r="P453" i="1"/>
  <c r="L453" i="1"/>
  <c r="M453" i="1" s="1"/>
  <c r="K453" i="1"/>
  <c r="J453" i="1"/>
  <c r="O453" i="1" s="1" a="1"/>
  <c r="O453" i="1" s="1"/>
  <c r="I453" i="1"/>
  <c r="N453" i="1" s="1" a="1"/>
  <c r="N453" i="1" s="1"/>
  <c r="H453" i="1"/>
  <c r="G453" i="1"/>
  <c r="F453" i="1"/>
  <c r="P452" i="1"/>
  <c r="O452" i="1"/>
  <c r="O452" i="1" a="1"/>
  <c r="L452" i="1"/>
  <c r="M452" i="1" s="1"/>
  <c r="K452" i="1"/>
  <c r="J452" i="1"/>
  <c r="I452" i="1"/>
  <c r="N452" i="1" s="1" a="1"/>
  <c r="N452" i="1" s="1"/>
  <c r="H452" i="1"/>
  <c r="G452" i="1"/>
  <c r="F452" i="1"/>
  <c r="P451" i="1"/>
  <c r="O451" i="1"/>
  <c r="O451" i="1" a="1"/>
  <c r="N451" i="1" a="1"/>
  <c r="N451" i="1" s="1"/>
  <c r="L451" i="1"/>
  <c r="M451" i="1" s="1"/>
  <c r="K451" i="1"/>
  <c r="J451" i="1"/>
  <c r="I451" i="1"/>
  <c r="H451" i="1"/>
  <c r="G451" i="1"/>
  <c r="F451" i="1"/>
  <c r="P450" i="1"/>
  <c r="O450" i="1"/>
  <c r="O450" i="1" a="1"/>
  <c r="M450" i="1"/>
  <c r="L450" i="1"/>
  <c r="K450" i="1"/>
  <c r="J450" i="1"/>
  <c r="I450" i="1"/>
  <c r="N450" i="1" s="1" a="1"/>
  <c r="N450" i="1" s="1"/>
  <c r="H450" i="1"/>
  <c r="G450" i="1"/>
  <c r="F450" i="1"/>
  <c r="P449" i="1"/>
  <c r="O449" i="1" a="1"/>
  <c r="O449" i="1" s="1"/>
  <c r="N449" i="1" a="1"/>
  <c r="N449" i="1" s="1"/>
  <c r="M449" i="1"/>
  <c r="L449" i="1"/>
  <c r="K449" i="1"/>
  <c r="J449" i="1"/>
  <c r="I449" i="1"/>
  <c r="H449" i="1"/>
  <c r="G449" i="1"/>
  <c r="F449" i="1"/>
  <c r="P448" i="1"/>
  <c r="N448" i="1"/>
  <c r="N448" i="1" a="1"/>
  <c r="M448" i="1"/>
  <c r="L448" i="1"/>
  <c r="K448" i="1"/>
  <c r="J448" i="1"/>
  <c r="O448" i="1" s="1" a="1"/>
  <c r="O448" i="1" s="1"/>
  <c r="I448" i="1"/>
  <c r="H448" i="1"/>
  <c r="G448" i="1"/>
  <c r="F448" i="1"/>
  <c r="P447" i="1"/>
  <c r="M447" i="1"/>
  <c r="L447" i="1"/>
  <c r="K447" i="1"/>
  <c r="J447" i="1"/>
  <c r="O447" i="1" s="1" a="1"/>
  <c r="O447" i="1" s="1"/>
  <c r="I447" i="1"/>
  <c r="N447" i="1" s="1" a="1"/>
  <c r="N447" i="1" s="1"/>
  <c r="H447" i="1"/>
  <c r="G447" i="1"/>
  <c r="F447" i="1"/>
  <c r="P446" i="1"/>
  <c r="N446" i="1"/>
  <c r="N446" i="1" a="1"/>
  <c r="M446" i="1"/>
  <c r="L446" i="1"/>
  <c r="K446" i="1"/>
  <c r="J446" i="1"/>
  <c r="O446" i="1" s="1" a="1"/>
  <c r="O446" i="1" s="1"/>
  <c r="I446" i="1"/>
  <c r="H446" i="1"/>
  <c r="G446" i="1"/>
  <c r="F446" i="1"/>
  <c r="P445" i="1"/>
  <c r="L445" i="1"/>
  <c r="M445" i="1" s="1"/>
  <c r="K445" i="1"/>
  <c r="J445" i="1"/>
  <c r="O445" i="1" s="1" a="1"/>
  <c r="O445" i="1" s="1"/>
  <c r="I445" i="1"/>
  <c r="N445" i="1" s="1" a="1"/>
  <c r="N445" i="1" s="1"/>
  <c r="H445" i="1"/>
  <c r="G445" i="1"/>
  <c r="F445" i="1"/>
  <c r="P444" i="1"/>
  <c r="O444" i="1"/>
  <c r="O444" i="1" a="1"/>
  <c r="L444" i="1"/>
  <c r="M444" i="1" s="1"/>
  <c r="K444" i="1"/>
  <c r="J444" i="1"/>
  <c r="I444" i="1"/>
  <c r="N444" i="1" s="1" a="1"/>
  <c r="N444" i="1" s="1"/>
  <c r="H444" i="1"/>
  <c r="G444" i="1"/>
  <c r="F444" i="1"/>
  <c r="P443" i="1"/>
  <c r="O443" i="1"/>
  <c r="O443" i="1" a="1"/>
  <c r="N443" i="1" a="1"/>
  <c r="N443" i="1" s="1"/>
  <c r="L443" i="1"/>
  <c r="M443" i="1" s="1"/>
  <c r="K443" i="1"/>
  <c r="J443" i="1"/>
  <c r="I443" i="1"/>
  <c r="H443" i="1"/>
  <c r="G443" i="1"/>
  <c r="F443" i="1"/>
  <c r="P442" i="1"/>
  <c r="O442" i="1"/>
  <c r="O442" i="1" a="1"/>
  <c r="M442" i="1"/>
  <c r="L442" i="1"/>
  <c r="K442" i="1"/>
  <c r="J442" i="1"/>
  <c r="I442" i="1"/>
  <c r="N442" i="1" s="1" a="1"/>
  <c r="N442" i="1" s="1"/>
  <c r="H442" i="1"/>
  <c r="G442" i="1"/>
  <c r="F442" i="1"/>
  <c r="P441" i="1"/>
  <c r="O441" i="1" a="1"/>
  <c r="O441" i="1" s="1"/>
  <c r="N441" i="1" a="1"/>
  <c r="N441" i="1" s="1"/>
  <c r="M441" i="1"/>
  <c r="L441" i="1"/>
  <c r="K441" i="1"/>
  <c r="J441" i="1"/>
  <c r="I441" i="1"/>
  <c r="H441" i="1"/>
  <c r="G441" i="1"/>
  <c r="F441" i="1"/>
  <c r="P440" i="1"/>
  <c r="N440" i="1"/>
  <c r="N440" i="1" a="1"/>
  <c r="M440" i="1"/>
  <c r="L440" i="1"/>
  <c r="K440" i="1"/>
  <c r="J440" i="1"/>
  <c r="O440" i="1" s="1" a="1"/>
  <c r="O440" i="1" s="1"/>
  <c r="I440" i="1"/>
  <c r="H440" i="1"/>
  <c r="G440" i="1"/>
  <c r="F440" i="1"/>
  <c r="P439" i="1"/>
  <c r="M439" i="1"/>
  <c r="L439" i="1"/>
  <c r="K439" i="1"/>
  <c r="J439" i="1"/>
  <c r="O439" i="1" s="1" a="1"/>
  <c r="O439" i="1" s="1"/>
  <c r="I439" i="1"/>
  <c r="N439" i="1" s="1" a="1"/>
  <c r="N439" i="1" s="1"/>
  <c r="H439" i="1"/>
  <c r="G439" i="1"/>
  <c r="F439" i="1"/>
  <c r="P438" i="1"/>
  <c r="N438" i="1"/>
  <c r="N438" i="1" a="1"/>
  <c r="M438" i="1"/>
  <c r="L438" i="1"/>
  <c r="K438" i="1"/>
  <c r="J438" i="1"/>
  <c r="O438" i="1" s="1" a="1"/>
  <c r="O438" i="1" s="1"/>
  <c r="I438" i="1"/>
  <c r="H438" i="1"/>
  <c r="G438" i="1"/>
  <c r="F438" i="1"/>
  <c r="P437" i="1"/>
  <c r="L437" i="1"/>
  <c r="M437" i="1" s="1"/>
  <c r="K437" i="1"/>
  <c r="J437" i="1"/>
  <c r="O437" i="1" s="1" a="1"/>
  <c r="O437" i="1" s="1"/>
  <c r="I437" i="1"/>
  <c r="N437" i="1" s="1" a="1"/>
  <c r="N437" i="1" s="1"/>
  <c r="H437" i="1"/>
  <c r="G437" i="1"/>
  <c r="F437" i="1"/>
  <c r="P436" i="1"/>
  <c r="O436" i="1"/>
  <c r="O436" i="1" a="1"/>
  <c r="L436" i="1"/>
  <c r="M436" i="1" s="1"/>
  <c r="K436" i="1"/>
  <c r="J436" i="1"/>
  <c r="I436" i="1"/>
  <c r="N436" i="1" s="1" a="1"/>
  <c r="N436" i="1" s="1"/>
  <c r="H436" i="1"/>
  <c r="G436" i="1"/>
  <c r="F436" i="1"/>
  <c r="P435" i="1"/>
  <c r="O435" i="1"/>
  <c r="O435" i="1" a="1"/>
  <c r="N435" i="1" a="1"/>
  <c r="N435" i="1" s="1"/>
  <c r="L435" i="1"/>
  <c r="M435" i="1" s="1"/>
  <c r="K435" i="1"/>
  <c r="J435" i="1"/>
  <c r="I435" i="1"/>
  <c r="H435" i="1"/>
  <c r="G435" i="1"/>
  <c r="F435" i="1"/>
  <c r="P434" i="1"/>
  <c r="O434" i="1"/>
  <c r="O434" i="1" a="1"/>
  <c r="M434" i="1"/>
  <c r="L434" i="1"/>
  <c r="K434" i="1"/>
  <c r="J434" i="1"/>
  <c r="I434" i="1"/>
  <c r="N434" i="1" s="1" a="1"/>
  <c r="N434" i="1" s="1"/>
  <c r="H434" i="1"/>
  <c r="G434" i="1"/>
  <c r="F434" i="1"/>
  <c r="P433" i="1"/>
  <c r="O433" i="1" a="1"/>
  <c r="O433" i="1" s="1"/>
  <c r="N433" i="1" a="1"/>
  <c r="N433" i="1" s="1"/>
  <c r="M433" i="1"/>
  <c r="L433" i="1"/>
  <c r="K433" i="1"/>
  <c r="J433" i="1"/>
  <c r="I433" i="1"/>
  <c r="H433" i="1"/>
  <c r="G433" i="1"/>
  <c r="F433" i="1"/>
  <c r="P432" i="1"/>
  <c r="O432" i="1" a="1"/>
  <c r="O432" i="1" s="1"/>
  <c r="M432" i="1"/>
  <c r="L432" i="1"/>
  <c r="K432" i="1"/>
  <c r="J432" i="1"/>
  <c r="I432" i="1"/>
  <c r="N432" i="1" s="1" a="1"/>
  <c r="N432" i="1" s="1"/>
  <c r="H432" i="1"/>
  <c r="G432" i="1"/>
  <c r="F432" i="1"/>
  <c r="P431" i="1"/>
  <c r="M431" i="1"/>
  <c r="L431" i="1"/>
  <c r="K431" i="1"/>
  <c r="J431" i="1"/>
  <c r="O431" i="1" s="1" a="1"/>
  <c r="O431" i="1" s="1"/>
  <c r="I431" i="1"/>
  <c r="N431" i="1" s="1" a="1"/>
  <c r="N431" i="1" s="1"/>
  <c r="H431" i="1"/>
  <c r="G431" i="1"/>
  <c r="F431" i="1"/>
  <c r="P430" i="1"/>
  <c r="N430" i="1"/>
  <c r="N430" i="1" a="1"/>
  <c r="M430" i="1"/>
  <c r="L430" i="1"/>
  <c r="K430" i="1"/>
  <c r="J430" i="1"/>
  <c r="O430" i="1" s="1" a="1"/>
  <c r="O430" i="1" s="1"/>
  <c r="I430" i="1"/>
  <c r="H430" i="1"/>
  <c r="G430" i="1"/>
  <c r="F430" i="1"/>
  <c r="P429" i="1"/>
  <c r="L429" i="1"/>
  <c r="M429" i="1" s="1"/>
  <c r="K429" i="1"/>
  <c r="J429" i="1"/>
  <c r="O429" i="1" s="1" a="1"/>
  <c r="O429" i="1" s="1"/>
  <c r="I429" i="1"/>
  <c r="N429" i="1" s="1" a="1"/>
  <c r="N429" i="1" s="1"/>
  <c r="H429" i="1"/>
  <c r="G429" i="1"/>
  <c r="F429" i="1"/>
  <c r="P428" i="1"/>
  <c r="O428" i="1"/>
  <c r="O428" i="1" a="1"/>
  <c r="L428" i="1"/>
  <c r="M428" i="1" s="1"/>
  <c r="K428" i="1"/>
  <c r="J428" i="1"/>
  <c r="I428" i="1"/>
  <c r="N428" i="1" s="1" a="1"/>
  <c r="N428" i="1" s="1"/>
  <c r="H428" i="1"/>
  <c r="G428" i="1"/>
  <c r="F428" i="1"/>
  <c r="P427" i="1"/>
  <c r="O427" i="1"/>
  <c r="O427" i="1" a="1"/>
  <c r="N427" i="1" a="1"/>
  <c r="N427" i="1" s="1"/>
  <c r="L427" i="1"/>
  <c r="M427" i="1" s="1"/>
  <c r="K427" i="1"/>
  <c r="J427" i="1"/>
  <c r="I427" i="1"/>
  <c r="H427" i="1"/>
  <c r="G427" i="1"/>
  <c r="F427" i="1"/>
  <c r="P426" i="1"/>
  <c r="O426" i="1"/>
  <c r="O426" i="1" a="1"/>
  <c r="M426" i="1"/>
  <c r="L426" i="1"/>
  <c r="K426" i="1"/>
  <c r="J426" i="1"/>
  <c r="I426" i="1"/>
  <c r="N426" i="1" s="1" a="1"/>
  <c r="N426" i="1" s="1"/>
  <c r="H426" i="1"/>
  <c r="G426" i="1"/>
  <c r="F426" i="1"/>
  <c r="P425" i="1"/>
  <c r="O425" i="1" a="1"/>
  <c r="O425" i="1" s="1"/>
  <c r="N425" i="1" a="1"/>
  <c r="N425" i="1" s="1"/>
  <c r="M425" i="1"/>
  <c r="L425" i="1"/>
  <c r="K425" i="1"/>
  <c r="J425" i="1"/>
  <c r="I425" i="1"/>
  <c r="H425" i="1"/>
  <c r="G425" i="1"/>
  <c r="F425" i="1"/>
  <c r="P424" i="1"/>
  <c r="O424" i="1" a="1"/>
  <c r="O424" i="1" s="1"/>
  <c r="M424" i="1"/>
  <c r="L424" i="1"/>
  <c r="K424" i="1"/>
  <c r="J424" i="1"/>
  <c r="I424" i="1"/>
  <c r="N424" i="1" s="1" a="1"/>
  <c r="N424" i="1" s="1"/>
  <c r="H424" i="1"/>
  <c r="G424" i="1"/>
  <c r="F424" i="1"/>
  <c r="P423" i="1"/>
  <c r="M423" i="1"/>
  <c r="L423" i="1"/>
  <c r="K423" i="1"/>
  <c r="J423" i="1"/>
  <c r="O423" i="1" s="1" a="1"/>
  <c r="O423" i="1" s="1"/>
  <c r="I423" i="1"/>
  <c r="N423" i="1" s="1" a="1"/>
  <c r="N423" i="1" s="1"/>
  <c r="H423" i="1"/>
  <c r="G423" i="1"/>
  <c r="F423" i="1"/>
  <c r="P422" i="1"/>
  <c r="N422" i="1"/>
  <c r="N422" i="1" a="1"/>
  <c r="M422" i="1"/>
  <c r="L422" i="1"/>
  <c r="K422" i="1"/>
  <c r="J422" i="1"/>
  <c r="O422" i="1" s="1" a="1"/>
  <c r="O422" i="1" s="1"/>
  <c r="I422" i="1"/>
  <c r="H422" i="1"/>
  <c r="G422" i="1"/>
  <c r="F422" i="1"/>
  <c r="P421" i="1"/>
  <c r="L421" i="1"/>
  <c r="M421" i="1" s="1"/>
  <c r="K421" i="1"/>
  <c r="J421" i="1"/>
  <c r="O421" i="1" s="1" a="1"/>
  <c r="O421" i="1" s="1"/>
  <c r="I421" i="1"/>
  <c r="N421" i="1" s="1" a="1"/>
  <c r="N421" i="1" s="1"/>
  <c r="H421" i="1"/>
  <c r="G421" i="1"/>
  <c r="F421" i="1"/>
  <c r="P420" i="1"/>
  <c r="O420" i="1"/>
  <c r="O420" i="1" a="1"/>
  <c r="L420" i="1"/>
  <c r="M420" i="1" s="1"/>
  <c r="K420" i="1"/>
  <c r="J420" i="1"/>
  <c r="I420" i="1"/>
  <c r="N420" i="1" s="1" a="1"/>
  <c r="N420" i="1" s="1"/>
  <c r="H420" i="1"/>
  <c r="G420" i="1"/>
  <c r="F420" i="1"/>
  <c r="P419" i="1"/>
  <c r="O419" i="1"/>
  <c r="O419" i="1" a="1"/>
  <c r="N419" i="1" a="1"/>
  <c r="N419" i="1" s="1"/>
  <c r="L419" i="1"/>
  <c r="M419" i="1" s="1"/>
  <c r="K419" i="1"/>
  <c r="J419" i="1"/>
  <c r="I419" i="1"/>
  <c r="H419" i="1"/>
  <c r="G419" i="1"/>
  <c r="F419" i="1"/>
  <c r="P418" i="1"/>
  <c r="O418" i="1"/>
  <c r="O418" i="1" a="1"/>
  <c r="M418" i="1"/>
  <c r="L418" i="1"/>
  <c r="K418" i="1"/>
  <c r="J418" i="1"/>
  <c r="I418" i="1"/>
  <c r="N418" i="1" s="1" a="1"/>
  <c r="N418" i="1" s="1"/>
  <c r="H418" i="1"/>
  <c r="G418" i="1"/>
  <c r="F418" i="1"/>
  <c r="P417" i="1"/>
  <c r="O417" i="1" a="1"/>
  <c r="O417" i="1" s="1"/>
  <c r="N417" i="1" a="1"/>
  <c r="N417" i="1" s="1"/>
  <c r="M417" i="1"/>
  <c r="L417" i="1"/>
  <c r="K417" i="1"/>
  <c r="J417" i="1"/>
  <c r="I417" i="1"/>
  <c r="H417" i="1"/>
  <c r="G417" i="1"/>
  <c r="F417" i="1"/>
  <c r="P416" i="1"/>
  <c r="O416" i="1" a="1"/>
  <c r="O416" i="1" s="1"/>
  <c r="M416" i="1"/>
  <c r="L416" i="1"/>
  <c r="K416" i="1"/>
  <c r="J416" i="1"/>
  <c r="I416" i="1"/>
  <c r="N416" i="1" s="1" a="1"/>
  <c r="N416" i="1" s="1"/>
  <c r="H416" i="1"/>
  <c r="G416" i="1"/>
  <c r="F416" i="1"/>
  <c r="P415" i="1"/>
  <c r="M415" i="1"/>
  <c r="L415" i="1"/>
  <c r="K415" i="1"/>
  <c r="J415" i="1"/>
  <c r="O415" i="1" s="1" a="1"/>
  <c r="O415" i="1" s="1"/>
  <c r="I415" i="1"/>
  <c r="N415" i="1" s="1" a="1"/>
  <c r="N415" i="1" s="1"/>
  <c r="H415" i="1"/>
  <c r="G415" i="1"/>
  <c r="F415" i="1"/>
  <c r="P414" i="1"/>
  <c r="N414" i="1"/>
  <c r="N414" i="1" a="1"/>
  <c r="M414" i="1"/>
  <c r="L414" i="1"/>
  <c r="K414" i="1"/>
  <c r="J414" i="1"/>
  <c r="O414" i="1" s="1" a="1"/>
  <c r="O414" i="1" s="1"/>
  <c r="I414" i="1"/>
  <c r="H414" i="1"/>
  <c r="G414" i="1"/>
  <c r="F414" i="1"/>
  <c r="P413" i="1"/>
  <c r="L413" i="1"/>
  <c r="M413" i="1" s="1"/>
  <c r="K413" i="1"/>
  <c r="J413" i="1"/>
  <c r="O413" i="1" s="1" a="1"/>
  <c r="O413" i="1" s="1"/>
  <c r="I413" i="1"/>
  <c r="N413" i="1" s="1" a="1"/>
  <c r="N413" i="1" s="1"/>
  <c r="H413" i="1"/>
  <c r="G413" i="1"/>
  <c r="F413" i="1"/>
  <c r="P412" i="1"/>
  <c r="O412" i="1"/>
  <c r="O412" i="1" a="1"/>
  <c r="L412" i="1"/>
  <c r="M412" i="1" s="1"/>
  <c r="K412" i="1"/>
  <c r="J412" i="1"/>
  <c r="I412" i="1"/>
  <c r="N412" i="1" s="1" a="1"/>
  <c r="N412" i="1" s="1"/>
  <c r="H412" i="1"/>
  <c r="G412" i="1"/>
  <c r="F412" i="1"/>
  <c r="P411" i="1"/>
  <c r="O411" i="1"/>
  <c r="O411" i="1" a="1"/>
  <c r="N411" i="1" a="1"/>
  <c r="N411" i="1" s="1"/>
  <c r="L411" i="1"/>
  <c r="M411" i="1" s="1"/>
  <c r="K411" i="1"/>
  <c r="J411" i="1"/>
  <c r="I411" i="1"/>
  <c r="H411" i="1"/>
  <c r="G411" i="1"/>
  <c r="F411" i="1"/>
  <c r="P410" i="1"/>
  <c r="O410" i="1"/>
  <c r="O410" i="1" a="1"/>
  <c r="M410" i="1"/>
  <c r="L410" i="1"/>
  <c r="K410" i="1"/>
  <c r="J410" i="1"/>
  <c r="I410" i="1"/>
  <c r="N410" i="1" s="1" a="1"/>
  <c r="N410" i="1" s="1"/>
  <c r="H410" i="1"/>
  <c r="G410" i="1"/>
  <c r="F410" i="1"/>
  <c r="P409" i="1"/>
  <c r="O409" i="1" a="1"/>
  <c r="O409" i="1" s="1"/>
  <c r="N409" i="1" a="1"/>
  <c r="N409" i="1" s="1"/>
  <c r="M409" i="1"/>
  <c r="L409" i="1"/>
  <c r="K409" i="1"/>
  <c r="J409" i="1"/>
  <c r="I409" i="1"/>
  <c r="H409" i="1"/>
  <c r="G409" i="1"/>
  <c r="F409" i="1"/>
  <c r="P408" i="1"/>
  <c r="O408" i="1" a="1"/>
  <c r="O408" i="1" s="1"/>
  <c r="M408" i="1"/>
  <c r="L408" i="1"/>
  <c r="K408" i="1"/>
  <c r="J408" i="1"/>
  <c r="I408" i="1"/>
  <c r="N408" i="1" s="1" a="1"/>
  <c r="N408" i="1" s="1"/>
  <c r="H408" i="1"/>
  <c r="G408" i="1"/>
  <c r="F408" i="1"/>
  <c r="P407" i="1"/>
  <c r="M407" i="1"/>
  <c r="L407" i="1"/>
  <c r="K407" i="1"/>
  <c r="J407" i="1"/>
  <c r="O407" i="1" s="1" a="1"/>
  <c r="O407" i="1" s="1"/>
  <c r="I407" i="1"/>
  <c r="N407" i="1" s="1" a="1"/>
  <c r="N407" i="1" s="1"/>
  <c r="H407" i="1"/>
  <c r="G407" i="1"/>
  <c r="F407" i="1"/>
  <c r="P406" i="1"/>
  <c r="N406" i="1"/>
  <c r="N406" i="1" a="1"/>
  <c r="M406" i="1"/>
  <c r="L406" i="1"/>
  <c r="K406" i="1"/>
  <c r="J406" i="1"/>
  <c r="O406" i="1" s="1" a="1"/>
  <c r="O406" i="1" s="1"/>
  <c r="I406" i="1"/>
  <c r="H406" i="1"/>
  <c r="G406" i="1"/>
  <c r="F406" i="1"/>
  <c r="P405" i="1"/>
  <c r="L405" i="1"/>
  <c r="M405" i="1" s="1"/>
  <c r="K405" i="1"/>
  <c r="J405" i="1"/>
  <c r="O405" i="1" s="1" a="1"/>
  <c r="O405" i="1" s="1"/>
  <c r="I405" i="1"/>
  <c r="N405" i="1" s="1" a="1"/>
  <c r="N405" i="1" s="1"/>
  <c r="H405" i="1"/>
  <c r="G405" i="1"/>
  <c r="F405" i="1"/>
  <c r="P404" i="1"/>
  <c r="O404" i="1"/>
  <c r="O404" i="1" a="1"/>
  <c r="L404" i="1"/>
  <c r="M404" i="1" s="1"/>
  <c r="K404" i="1"/>
  <c r="J404" i="1"/>
  <c r="I404" i="1"/>
  <c r="N404" i="1" s="1" a="1"/>
  <c r="N404" i="1" s="1"/>
  <c r="H404" i="1"/>
  <c r="G404" i="1"/>
  <c r="F404" i="1"/>
  <c r="P403" i="1"/>
  <c r="O403" i="1"/>
  <c r="O403" i="1" a="1"/>
  <c r="N403" i="1" a="1"/>
  <c r="N403" i="1" s="1"/>
  <c r="L403" i="1"/>
  <c r="M403" i="1" s="1"/>
  <c r="K403" i="1"/>
  <c r="J403" i="1"/>
  <c r="I403" i="1"/>
  <c r="H403" i="1"/>
  <c r="G403" i="1"/>
  <c r="F403" i="1"/>
  <c r="P402" i="1"/>
  <c r="O402" i="1"/>
  <c r="O402" i="1" a="1"/>
  <c r="M402" i="1"/>
  <c r="L402" i="1"/>
  <c r="K402" i="1"/>
  <c r="J402" i="1"/>
  <c r="I402" i="1"/>
  <c r="N402" i="1" s="1" a="1"/>
  <c r="N402" i="1" s="1"/>
  <c r="H402" i="1"/>
  <c r="G402" i="1"/>
  <c r="F402" i="1"/>
  <c r="P401" i="1"/>
  <c r="O401" i="1" a="1"/>
  <c r="O401" i="1" s="1"/>
  <c r="N401" i="1" a="1"/>
  <c r="N401" i="1" s="1"/>
  <c r="M401" i="1"/>
  <c r="L401" i="1"/>
  <c r="K401" i="1"/>
  <c r="J401" i="1"/>
  <c r="I401" i="1"/>
  <c r="H401" i="1"/>
  <c r="G401" i="1"/>
  <c r="F401" i="1"/>
  <c r="P400" i="1"/>
  <c r="O400" i="1" a="1"/>
  <c r="O400" i="1" s="1"/>
  <c r="M400" i="1"/>
  <c r="L400" i="1"/>
  <c r="K400" i="1"/>
  <c r="J400" i="1"/>
  <c r="I400" i="1"/>
  <c r="N400" i="1" s="1" a="1"/>
  <c r="N400" i="1" s="1"/>
  <c r="H400" i="1"/>
  <c r="G400" i="1"/>
  <c r="F400" i="1"/>
  <c r="P399" i="1"/>
  <c r="M399" i="1"/>
  <c r="L399" i="1"/>
  <c r="K399" i="1"/>
  <c r="J399" i="1"/>
  <c r="O399" i="1" s="1" a="1"/>
  <c r="O399" i="1" s="1"/>
  <c r="I399" i="1"/>
  <c r="N399" i="1" s="1" a="1"/>
  <c r="N399" i="1" s="1"/>
  <c r="H399" i="1"/>
  <c r="G399" i="1"/>
  <c r="F399" i="1"/>
  <c r="P398" i="1"/>
  <c r="N398" i="1"/>
  <c r="N398" i="1" a="1"/>
  <c r="M398" i="1"/>
  <c r="L398" i="1"/>
  <c r="K398" i="1"/>
  <c r="J398" i="1"/>
  <c r="O398" i="1" s="1" a="1"/>
  <c r="O398" i="1" s="1"/>
  <c r="I398" i="1"/>
  <c r="H398" i="1"/>
  <c r="G398" i="1"/>
  <c r="F398" i="1"/>
  <c r="P397" i="1"/>
  <c r="L397" i="1"/>
  <c r="M397" i="1" s="1"/>
  <c r="K397" i="1"/>
  <c r="J397" i="1"/>
  <c r="O397" i="1" s="1" a="1"/>
  <c r="O397" i="1" s="1"/>
  <c r="I397" i="1"/>
  <c r="N397" i="1" s="1" a="1"/>
  <c r="N397" i="1" s="1"/>
  <c r="H397" i="1"/>
  <c r="G397" i="1"/>
  <c r="F397" i="1"/>
  <c r="P396" i="1"/>
  <c r="O396" i="1"/>
  <c r="O396" i="1" a="1"/>
  <c r="L396" i="1"/>
  <c r="M396" i="1" s="1"/>
  <c r="K396" i="1"/>
  <c r="J396" i="1"/>
  <c r="I396" i="1"/>
  <c r="N396" i="1" s="1" a="1"/>
  <c r="N396" i="1" s="1"/>
  <c r="H396" i="1"/>
  <c r="G396" i="1"/>
  <c r="F396" i="1"/>
  <c r="P395" i="1"/>
  <c r="O395" i="1"/>
  <c r="O395" i="1" a="1"/>
  <c r="N395" i="1" a="1"/>
  <c r="N395" i="1" s="1"/>
  <c r="L395" i="1"/>
  <c r="M395" i="1" s="1"/>
  <c r="K395" i="1"/>
  <c r="J395" i="1"/>
  <c r="I395" i="1"/>
  <c r="H395" i="1"/>
  <c r="G395" i="1"/>
  <c r="F395" i="1"/>
  <c r="P394" i="1"/>
  <c r="O394" i="1"/>
  <c r="O394" i="1" a="1"/>
  <c r="M394" i="1"/>
  <c r="L394" i="1"/>
  <c r="K394" i="1"/>
  <c r="J394" i="1"/>
  <c r="I394" i="1"/>
  <c r="N394" i="1" s="1" a="1"/>
  <c r="N394" i="1" s="1"/>
  <c r="H394" i="1"/>
  <c r="G394" i="1"/>
  <c r="F394" i="1"/>
  <c r="P393" i="1"/>
  <c r="O393" i="1" a="1"/>
  <c r="O393" i="1" s="1"/>
  <c r="N393" i="1" a="1"/>
  <c r="N393" i="1" s="1"/>
  <c r="M393" i="1"/>
  <c r="L393" i="1"/>
  <c r="K393" i="1"/>
  <c r="J393" i="1"/>
  <c r="I393" i="1"/>
  <c r="H393" i="1"/>
  <c r="G393" i="1"/>
  <c r="F393" i="1"/>
  <c r="P392" i="1"/>
  <c r="O392" i="1" a="1"/>
  <c r="O392" i="1" s="1"/>
  <c r="M392" i="1"/>
  <c r="L392" i="1"/>
  <c r="K392" i="1"/>
  <c r="J392" i="1"/>
  <c r="I392" i="1"/>
  <c r="N392" i="1" s="1" a="1"/>
  <c r="N392" i="1" s="1"/>
  <c r="H392" i="1"/>
  <c r="G392" i="1"/>
  <c r="F392" i="1"/>
  <c r="P391" i="1"/>
  <c r="M391" i="1"/>
  <c r="L391" i="1"/>
  <c r="K391" i="1"/>
  <c r="J391" i="1"/>
  <c r="O391" i="1" s="1" a="1"/>
  <c r="O391" i="1" s="1"/>
  <c r="I391" i="1"/>
  <c r="N391" i="1" s="1" a="1"/>
  <c r="N391" i="1" s="1"/>
  <c r="H391" i="1"/>
  <c r="G391" i="1"/>
  <c r="F391" i="1"/>
  <c r="P390" i="1"/>
  <c r="N390" i="1"/>
  <c r="N390" i="1" a="1"/>
  <c r="M390" i="1"/>
  <c r="L390" i="1"/>
  <c r="K390" i="1"/>
  <c r="J390" i="1"/>
  <c r="O390" i="1" s="1" a="1"/>
  <c r="O390" i="1" s="1"/>
  <c r="I390" i="1"/>
  <c r="H390" i="1"/>
  <c r="G390" i="1"/>
  <c r="F390" i="1"/>
  <c r="P389" i="1"/>
  <c r="L389" i="1"/>
  <c r="M389" i="1" s="1"/>
  <c r="K389" i="1"/>
  <c r="J389" i="1"/>
  <c r="O389" i="1" s="1" a="1"/>
  <c r="O389" i="1" s="1"/>
  <c r="I389" i="1"/>
  <c r="N389" i="1" s="1" a="1"/>
  <c r="N389" i="1" s="1"/>
  <c r="H389" i="1"/>
  <c r="G389" i="1"/>
  <c r="F389" i="1"/>
  <c r="P388" i="1"/>
  <c r="O388" i="1"/>
  <c r="O388" i="1" a="1"/>
  <c r="L388" i="1"/>
  <c r="M388" i="1" s="1"/>
  <c r="K388" i="1"/>
  <c r="J388" i="1"/>
  <c r="I388" i="1"/>
  <c r="N388" i="1" s="1" a="1"/>
  <c r="N388" i="1" s="1"/>
  <c r="H388" i="1"/>
  <c r="G388" i="1"/>
  <c r="F388" i="1"/>
  <c r="P387" i="1"/>
  <c r="O387" i="1"/>
  <c r="O387" i="1" a="1"/>
  <c r="N387" i="1" a="1"/>
  <c r="N387" i="1" s="1"/>
  <c r="L387" i="1"/>
  <c r="M387" i="1" s="1"/>
  <c r="K387" i="1"/>
  <c r="J387" i="1"/>
  <c r="I387" i="1"/>
  <c r="H387" i="1"/>
  <c r="G387" i="1"/>
  <c r="F387" i="1"/>
  <c r="P386" i="1"/>
  <c r="O386" i="1"/>
  <c r="O386" i="1" a="1"/>
  <c r="M386" i="1"/>
  <c r="L386" i="1"/>
  <c r="K386" i="1"/>
  <c r="J386" i="1"/>
  <c r="I386" i="1"/>
  <c r="N386" i="1" s="1" a="1"/>
  <c r="N386" i="1" s="1"/>
  <c r="H386" i="1"/>
  <c r="G386" i="1"/>
  <c r="F386" i="1"/>
  <c r="P385" i="1"/>
  <c r="O385" i="1" a="1"/>
  <c r="O385" i="1" s="1"/>
  <c r="N385" i="1" a="1"/>
  <c r="N385" i="1" s="1"/>
  <c r="M385" i="1"/>
  <c r="L385" i="1"/>
  <c r="K385" i="1"/>
  <c r="J385" i="1"/>
  <c r="I385" i="1"/>
  <c r="H385" i="1"/>
  <c r="G385" i="1"/>
  <c r="F385" i="1"/>
  <c r="P384" i="1"/>
  <c r="O384" i="1" a="1"/>
  <c r="O384" i="1" s="1"/>
  <c r="M384" i="1"/>
  <c r="L384" i="1"/>
  <c r="K384" i="1"/>
  <c r="J384" i="1"/>
  <c r="I384" i="1"/>
  <c r="N384" i="1" s="1" a="1"/>
  <c r="N384" i="1" s="1"/>
  <c r="H384" i="1"/>
  <c r="G384" i="1"/>
  <c r="F384" i="1"/>
  <c r="P383" i="1"/>
  <c r="M383" i="1"/>
  <c r="L383" i="1"/>
  <c r="K383" i="1"/>
  <c r="J383" i="1"/>
  <c r="O383" i="1" s="1" a="1"/>
  <c r="O383" i="1" s="1"/>
  <c r="I383" i="1"/>
  <c r="N383" i="1" s="1" a="1"/>
  <c r="N383" i="1" s="1"/>
  <c r="H383" i="1"/>
  <c r="G383" i="1"/>
  <c r="F383" i="1"/>
  <c r="P382" i="1"/>
  <c r="N382" i="1"/>
  <c r="N382" i="1" a="1"/>
  <c r="M382" i="1"/>
  <c r="L382" i="1"/>
  <c r="K382" i="1"/>
  <c r="J382" i="1"/>
  <c r="O382" i="1" s="1" a="1"/>
  <c r="O382" i="1" s="1"/>
  <c r="I382" i="1"/>
  <c r="H382" i="1"/>
  <c r="G382" i="1"/>
  <c r="F382" i="1"/>
  <c r="P381" i="1"/>
  <c r="L381" i="1"/>
  <c r="M381" i="1" s="1"/>
  <c r="K381" i="1"/>
  <c r="J381" i="1"/>
  <c r="O381" i="1" s="1" a="1"/>
  <c r="O381" i="1" s="1"/>
  <c r="I381" i="1"/>
  <c r="N381" i="1" s="1" a="1"/>
  <c r="N381" i="1" s="1"/>
  <c r="H381" i="1"/>
  <c r="G381" i="1"/>
  <c r="F381" i="1"/>
  <c r="P380" i="1"/>
  <c r="O380" i="1"/>
  <c r="O380" i="1" a="1"/>
  <c r="L380" i="1"/>
  <c r="M380" i="1" s="1"/>
  <c r="K380" i="1"/>
  <c r="J380" i="1"/>
  <c r="I380" i="1"/>
  <c r="N380" i="1" s="1" a="1"/>
  <c r="N380" i="1" s="1"/>
  <c r="H380" i="1"/>
  <c r="G380" i="1"/>
  <c r="F380" i="1"/>
  <c r="P379" i="1"/>
  <c r="O379" i="1"/>
  <c r="O379" i="1" a="1"/>
  <c r="N379" i="1" a="1"/>
  <c r="N379" i="1" s="1"/>
  <c r="L379" i="1"/>
  <c r="M379" i="1" s="1"/>
  <c r="K379" i="1"/>
  <c r="J379" i="1"/>
  <c r="I379" i="1"/>
  <c r="H379" i="1"/>
  <c r="G379" i="1"/>
  <c r="F379" i="1"/>
  <c r="P378" i="1"/>
  <c r="O378" i="1"/>
  <c r="O378" i="1" a="1"/>
  <c r="M378" i="1"/>
  <c r="L378" i="1"/>
  <c r="K378" i="1"/>
  <c r="J378" i="1"/>
  <c r="I378" i="1"/>
  <c r="N378" i="1" s="1" a="1"/>
  <c r="N378" i="1" s="1"/>
  <c r="H378" i="1"/>
  <c r="G378" i="1"/>
  <c r="F378" i="1"/>
  <c r="P377" i="1"/>
  <c r="O377" i="1" a="1"/>
  <c r="O377" i="1" s="1"/>
  <c r="N377" i="1" a="1"/>
  <c r="N377" i="1" s="1"/>
  <c r="M377" i="1"/>
  <c r="L377" i="1"/>
  <c r="K377" i="1"/>
  <c r="J377" i="1"/>
  <c r="I377" i="1"/>
  <c r="H377" i="1"/>
  <c r="G377" i="1"/>
  <c r="F377" i="1"/>
  <c r="P376" i="1"/>
  <c r="O376" i="1" a="1"/>
  <c r="O376" i="1" s="1"/>
  <c r="M376" i="1"/>
  <c r="L376" i="1"/>
  <c r="K376" i="1"/>
  <c r="J376" i="1"/>
  <c r="I376" i="1"/>
  <c r="N376" i="1" s="1" a="1"/>
  <c r="N376" i="1" s="1"/>
  <c r="H376" i="1"/>
  <c r="G376" i="1"/>
  <c r="F376" i="1"/>
  <c r="P375" i="1"/>
  <c r="M375" i="1"/>
  <c r="L375" i="1"/>
  <c r="K375" i="1"/>
  <c r="J375" i="1"/>
  <c r="O375" i="1" s="1" a="1"/>
  <c r="O375" i="1" s="1"/>
  <c r="I375" i="1"/>
  <c r="N375" i="1" s="1" a="1"/>
  <c r="N375" i="1" s="1"/>
  <c r="H375" i="1"/>
  <c r="G375" i="1"/>
  <c r="F375" i="1"/>
  <c r="P374" i="1"/>
  <c r="N374" i="1"/>
  <c r="N374" i="1" a="1"/>
  <c r="M374" i="1"/>
  <c r="L374" i="1"/>
  <c r="K374" i="1"/>
  <c r="J374" i="1"/>
  <c r="O374" i="1" s="1" a="1"/>
  <c r="O374" i="1" s="1"/>
  <c r="I374" i="1"/>
  <c r="H374" i="1"/>
  <c r="G374" i="1"/>
  <c r="F374" i="1"/>
  <c r="P373" i="1"/>
  <c r="L373" i="1"/>
  <c r="M373" i="1" s="1"/>
  <c r="K373" i="1"/>
  <c r="J373" i="1"/>
  <c r="O373" i="1" s="1" a="1"/>
  <c r="O373" i="1" s="1"/>
  <c r="I373" i="1"/>
  <c r="N373" i="1" s="1" a="1"/>
  <c r="N373" i="1" s="1"/>
  <c r="H373" i="1"/>
  <c r="G373" i="1"/>
  <c r="F373" i="1"/>
  <c r="P372" i="1"/>
  <c r="O372" i="1"/>
  <c r="O372" i="1" a="1"/>
  <c r="L372" i="1"/>
  <c r="M372" i="1" s="1"/>
  <c r="K372" i="1"/>
  <c r="J372" i="1"/>
  <c r="I372" i="1"/>
  <c r="N372" i="1" s="1" a="1"/>
  <c r="N372" i="1" s="1"/>
  <c r="H372" i="1"/>
  <c r="G372" i="1"/>
  <c r="F372" i="1"/>
  <c r="P371" i="1"/>
  <c r="O371" i="1"/>
  <c r="O371" i="1" a="1"/>
  <c r="N371" i="1" a="1"/>
  <c r="N371" i="1" s="1"/>
  <c r="L371" i="1"/>
  <c r="M371" i="1" s="1"/>
  <c r="K371" i="1"/>
  <c r="J371" i="1"/>
  <c r="I371" i="1"/>
  <c r="H371" i="1"/>
  <c r="G371" i="1"/>
  <c r="F371" i="1"/>
  <c r="P370" i="1"/>
  <c r="O370" i="1"/>
  <c r="O370" i="1" a="1"/>
  <c r="M370" i="1"/>
  <c r="L370" i="1"/>
  <c r="K370" i="1"/>
  <c r="J370" i="1"/>
  <c r="I370" i="1"/>
  <c r="N370" i="1" s="1" a="1"/>
  <c r="N370" i="1" s="1"/>
  <c r="H370" i="1"/>
  <c r="G370" i="1"/>
  <c r="F370" i="1"/>
  <c r="P369" i="1"/>
  <c r="O369" i="1" a="1"/>
  <c r="O369" i="1" s="1"/>
  <c r="N369" i="1" a="1"/>
  <c r="N369" i="1" s="1"/>
  <c r="M369" i="1"/>
  <c r="L369" i="1"/>
  <c r="K369" i="1"/>
  <c r="J369" i="1"/>
  <c r="I369" i="1"/>
  <c r="H369" i="1"/>
  <c r="G369" i="1"/>
  <c r="F369" i="1"/>
  <c r="P368" i="1"/>
  <c r="O368" i="1" a="1"/>
  <c r="O368" i="1" s="1"/>
  <c r="M368" i="1"/>
  <c r="L368" i="1"/>
  <c r="K368" i="1"/>
  <c r="J368" i="1"/>
  <c r="I368" i="1"/>
  <c r="N368" i="1" s="1" a="1"/>
  <c r="N368" i="1" s="1"/>
  <c r="H368" i="1"/>
  <c r="G368" i="1"/>
  <c r="F368" i="1"/>
  <c r="P367" i="1"/>
  <c r="O367" i="1" a="1"/>
  <c r="O367" i="1" s="1"/>
  <c r="M367" i="1"/>
  <c r="L367" i="1"/>
  <c r="K367" i="1"/>
  <c r="J367" i="1"/>
  <c r="I367" i="1"/>
  <c r="N367" i="1" s="1" a="1"/>
  <c r="N367" i="1" s="1"/>
  <c r="H367" i="1"/>
  <c r="G367" i="1"/>
  <c r="F367" i="1"/>
  <c r="P366" i="1"/>
  <c r="N366" i="1"/>
  <c r="N366" i="1" a="1"/>
  <c r="M366" i="1"/>
  <c r="L366" i="1"/>
  <c r="K366" i="1"/>
  <c r="J366" i="1"/>
  <c r="O366" i="1" s="1" a="1"/>
  <c r="O366" i="1" s="1"/>
  <c r="I366" i="1"/>
  <c r="H366" i="1"/>
  <c r="G366" i="1"/>
  <c r="F366" i="1"/>
  <c r="P365" i="1"/>
  <c r="L365" i="1"/>
  <c r="M365" i="1" s="1"/>
  <c r="K365" i="1"/>
  <c r="J365" i="1"/>
  <c r="O365" i="1" s="1" a="1"/>
  <c r="O365" i="1" s="1"/>
  <c r="I365" i="1"/>
  <c r="N365" i="1" s="1" a="1"/>
  <c r="N365" i="1" s="1"/>
  <c r="H365" i="1"/>
  <c r="G365" i="1"/>
  <c r="F365" i="1"/>
  <c r="P364" i="1"/>
  <c r="O364" i="1"/>
  <c r="O364" i="1" a="1"/>
  <c r="N364" i="1"/>
  <c r="L364" i="1"/>
  <c r="M364" i="1" s="1"/>
  <c r="K364" i="1"/>
  <c r="J364" i="1"/>
  <c r="I364" i="1"/>
  <c r="N364" i="1" s="1" a="1"/>
  <c r="H364" i="1"/>
  <c r="G364" i="1"/>
  <c r="F364" i="1"/>
  <c r="P363" i="1"/>
  <c r="O363" i="1"/>
  <c r="O363" i="1" a="1"/>
  <c r="N363" i="1" a="1"/>
  <c r="N363" i="1" s="1"/>
  <c r="L363" i="1"/>
  <c r="M363" i="1" s="1"/>
  <c r="K363" i="1"/>
  <c r="J363" i="1"/>
  <c r="I363" i="1"/>
  <c r="H363" i="1"/>
  <c r="G363" i="1"/>
  <c r="F363" i="1"/>
  <c r="P362" i="1"/>
  <c r="O362" i="1"/>
  <c r="O362" i="1" a="1"/>
  <c r="M362" i="1"/>
  <c r="L362" i="1"/>
  <c r="K362" i="1"/>
  <c r="J362" i="1"/>
  <c r="I362" i="1"/>
  <c r="N362" i="1" s="1" a="1"/>
  <c r="N362" i="1" s="1"/>
  <c r="H362" i="1"/>
  <c r="G362" i="1"/>
  <c r="F362" i="1"/>
  <c r="P361" i="1"/>
  <c r="O361" i="1" a="1"/>
  <c r="O361" i="1" s="1"/>
  <c r="N361" i="1" a="1"/>
  <c r="N361" i="1" s="1"/>
  <c r="M361" i="1"/>
  <c r="L361" i="1"/>
  <c r="K361" i="1"/>
  <c r="J361" i="1"/>
  <c r="I361" i="1"/>
  <c r="H361" i="1"/>
  <c r="G361" i="1"/>
  <c r="F361" i="1"/>
  <c r="P360" i="1"/>
  <c r="O360" i="1" a="1"/>
  <c r="O360" i="1" s="1"/>
  <c r="N360" i="1"/>
  <c r="N360" i="1" a="1"/>
  <c r="M360" i="1"/>
  <c r="L360" i="1"/>
  <c r="K360" i="1"/>
  <c r="J360" i="1"/>
  <c r="I360" i="1"/>
  <c r="H360" i="1"/>
  <c r="G360" i="1"/>
  <c r="F360" i="1"/>
  <c r="P359" i="1"/>
  <c r="M359" i="1"/>
  <c r="L359" i="1"/>
  <c r="K359" i="1"/>
  <c r="J359" i="1"/>
  <c r="O359" i="1" s="1" a="1"/>
  <c r="O359" i="1" s="1"/>
  <c r="I359" i="1"/>
  <c r="N359" i="1" s="1" a="1"/>
  <c r="N359" i="1" s="1"/>
  <c r="H359" i="1"/>
  <c r="G359" i="1"/>
  <c r="F359" i="1"/>
  <c r="P358" i="1"/>
  <c r="N358" i="1"/>
  <c r="N358" i="1" a="1"/>
  <c r="M358" i="1"/>
  <c r="L358" i="1"/>
  <c r="K358" i="1"/>
  <c r="J358" i="1"/>
  <c r="O358" i="1" s="1" a="1"/>
  <c r="O358" i="1" s="1"/>
  <c r="I358" i="1"/>
  <c r="H358" i="1"/>
  <c r="G358" i="1"/>
  <c r="F358" i="1"/>
  <c r="P357" i="1"/>
  <c r="L357" i="1"/>
  <c r="M357" i="1" s="1"/>
  <c r="K357" i="1"/>
  <c r="J357" i="1"/>
  <c r="O357" i="1" s="1" a="1"/>
  <c r="O357" i="1" s="1"/>
  <c r="I357" i="1"/>
  <c r="N357" i="1" s="1" a="1"/>
  <c r="N357" i="1" s="1"/>
  <c r="H357" i="1"/>
  <c r="G357" i="1"/>
  <c r="F357" i="1"/>
  <c r="P356" i="1"/>
  <c r="O356" i="1"/>
  <c r="O356" i="1" a="1"/>
  <c r="L356" i="1"/>
  <c r="M356" i="1" s="1"/>
  <c r="K356" i="1"/>
  <c r="J356" i="1"/>
  <c r="I356" i="1"/>
  <c r="N356" i="1" s="1" a="1"/>
  <c r="N356" i="1" s="1"/>
  <c r="H356" i="1"/>
  <c r="G356" i="1"/>
  <c r="F356" i="1"/>
  <c r="P355" i="1"/>
  <c r="O355" i="1"/>
  <c r="O355" i="1" a="1"/>
  <c r="N355" i="1" a="1"/>
  <c r="N355" i="1" s="1"/>
  <c r="L355" i="1"/>
  <c r="M355" i="1" s="1"/>
  <c r="K355" i="1"/>
  <c r="J355" i="1"/>
  <c r="I355" i="1"/>
  <c r="H355" i="1"/>
  <c r="G355" i="1"/>
  <c r="F355" i="1"/>
  <c r="P354" i="1"/>
  <c r="O354" i="1"/>
  <c r="O354" i="1" a="1"/>
  <c r="M354" i="1"/>
  <c r="L354" i="1"/>
  <c r="K354" i="1"/>
  <c r="J354" i="1"/>
  <c r="I354" i="1"/>
  <c r="N354" i="1" s="1" a="1"/>
  <c r="N354" i="1" s="1"/>
  <c r="H354" i="1"/>
  <c r="G354" i="1"/>
  <c r="F354" i="1"/>
  <c r="P353" i="1"/>
  <c r="O353" i="1" a="1"/>
  <c r="O353" i="1" s="1"/>
  <c r="N353" i="1" a="1"/>
  <c r="N353" i="1" s="1"/>
  <c r="M353" i="1"/>
  <c r="L353" i="1"/>
  <c r="K353" i="1"/>
  <c r="J353" i="1"/>
  <c r="I353" i="1"/>
  <c r="H353" i="1"/>
  <c r="G353" i="1"/>
  <c r="F353" i="1"/>
  <c r="P352" i="1"/>
  <c r="O352" i="1" a="1"/>
  <c r="O352" i="1" s="1"/>
  <c r="N352" i="1"/>
  <c r="N352" i="1" a="1"/>
  <c r="M352" i="1"/>
  <c r="L352" i="1"/>
  <c r="K352" i="1"/>
  <c r="J352" i="1"/>
  <c r="I352" i="1"/>
  <c r="H352" i="1"/>
  <c r="G352" i="1"/>
  <c r="F352" i="1"/>
  <c r="P351" i="1"/>
  <c r="M351" i="1"/>
  <c r="L351" i="1"/>
  <c r="K351" i="1"/>
  <c r="J351" i="1"/>
  <c r="O351" i="1" s="1" a="1"/>
  <c r="O351" i="1" s="1"/>
  <c r="I351" i="1"/>
  <c r="N351" i="1" s="1" a="1"/>
  <c r="N351" i="1" s="1"/>
  <c r="H351" i="1"/>
  <c r="G351" i="1"/>
  <c r="F351" i="1"/>
  <c r="P350" i="1"/>
  <c r="N350" i="1"/>
  <c r="N350" i="1" a="1"/>
  <c r="M350" i="1"/>
  <c r="L350" i="1"/>
  <c r="K350" i="1"/>
  <c r="J350" i="1"/>
  <c r="O350" i="1" s="1" a="1"/>
  <c r="O350" i="1" s="1"/>
  <c r="I350" i="1"/>
  <c r="H350" i="1"/>
  <c r="G350" i="1"/>
  <c r="F350" i="1"/>
  <c r="P349" i="1"/>
  <c r="N349" i="1"/>
  <c r="L349" i="1"/>
  <c r="M349" i="1" s="1"/>
  <c r="K349" i="1"/>
  <c r="J349" i="1"/>
  <c r="O349" i="1" s="1" a="1"/>
  <c r="O349" i="1" s="1"/>
  <c r="I349" i="1"/>
  <c r="N349" i="1" s="1" a="1"/>
  <c r="H349" i="1"/>
  <c r="G349" i="1"/>
  <c r="F349" i="1"/>
  <c r="P348" i="1"/>
  <c r="O348" i="1"/>
  <c r="O348" i="1" a="1"/>
  <c r="L348" i="1"/>
  <c r="M348" i="1" s="1"/>
  <c r="K348" i="1"/>
  <c r="J348" i="1"/>
  <c r="I348" i="1"/>
  <c r="N348" i="1" s="1" a="1"/>
  <c r="N348" i="1" s="1"/>
  <c r="H348" i="1"/>
  <c r="G348" i="1"/>
  <c r="F348" i="1"/>
  <c r="P347" i="1"/>
  <c r="O347" i="1"/>
  <c r="O347" i="1" a="1"/>
  <c r="N347" i="1" a="1"/>
  <c r="N347" i="1" s="1"/>
  <c r="L347" i="1"/>
  <c r="M347" i="1" s="1"/>
  <c r="K347" i="1"/>
  <c r="J347" i="1"/>
  <c r="I347" i="1"/>
  <c r="H347" i="1"/>
  <c r="G347" i="1"/>
  <c r="F347" i="1"/>
  <c r="P346" i="1"/>
  <c r="O346" i="1"/>
  <c r="O346" i="1" a="1"/>
  <c r="N346" i="1" a="1"/>
  <c r="N346" i="1" s="1"/>
  <c r="M346" i="1"/>
  <c r="L346" i="1"/>
  <c r="K346" i="1"/>
  <c r="J346" i="1"/>
  <c r="I346" i="1"/>
  <c r="H346" i="1"/>
  <c r="G346" i="1"/>
  <c r="F346" i="1"/>
  <c r="P345" i="1"/>
  <c r="O345" i="1" a="1"/>
  <c r="O345" i="1" s="1"/>
  <c r="N345" i="1" a="1"/>
  <c r="N345" i="1" s="1"/>
  <c r="M345" i="1"/>
  <c r="L345" i="1"/>
  <c r="K345" i="1"/>
  <c r="J345" i="1"/>
  <c r="I345" i="1"/>
  <c r="H345" i="1"/>
  <c r="G345" i="1"/>
  <c r="F345" i="1"/>
  <c r="P344" i="1"/>
  <c r="O344" i="1" a="1"/>
  <c r="O344" i="1" s="1"/>
  <c r="M344" i="1"/>
  <c r="L344" i="1"/>
  <c r="K344" i="1"/>
  <c r="J344" i="1"/>
  <c r="I344" i="1"/>
  <c r="N344" i="1" s="1" a="1"/>
  <c r="N344" i="1" s="1"/>
  <c r="H344" i="1"/>
  <c r="G344" i="1"/>
  <c r="F344" i="1"/>
  <c r="P343" i="1"/>
  <c r="O343" i="1" a="1"/>
  <c r="O343" i="1" s="1"/>
  <c r="M343" i="1"/>
  <c r="L343" i="1"/>
  <c r="K343" i="1"/>
  <c r="J343" i="1"/>
  <c r="I343" i="1"/>
  <c r="N343" i="1" s="1" a="1"/>
  <c r="N343" i="1" s="1"/>
  <c r="H343" i="1"/>
  <c r="G343" i="1"/>
  <c r="F343" i="1"/>
  <c r="P342" i="1"/>
  <c r="N342" i="1"/>
  <c r="N342" i="1" a="1"/>
  <c r="M342" i="1"/>
  <c r="L342" i="1"/>
  <c r="K342" i="1"/>
  <c r="J342" i="1"/>
  <c r="O342" i="1" s="1" a="1"/>
  <c r="O342" i="1" s="1"/>
  <c r="I342" i="1"/>
  <c r="H342" i="1"/>
  <c r="G342" i="1"/>
  <c r="F342" i="1"/>
  <c r="P341" i="1"/>
  <c r="L341" i="1"/>
  <c r="M341" i="1" s="1"/>
  <c r="K341" i="1"/>
  <c r="J341" i="1"/>
  <c r="O341" i="1" s="1" a="1"/>
  <c r="O341" i="1" s="1"/>
  <c r="I341" i="1"/>
  <c r="N341" i="1" s="1" a="1"/>
  <c r="N341" i="1" s="1"/>
  <c r="H341" i="1"/>
  <c r="G341" i="1"/>
  <c r="F341" i="1"/>
  <c r="P340" i="1"/>
  <c r="O340" i="1"/>
  <c r="O340" i="1" a="1"/>
  <c r="N340" i="1"/>
  <c r="L340" i="1"/>
  <c r="M340" i="1" s="1"/>
  <c r="K340" i="1"/>
  <c r="J340" i="1"/>
  <c r="I340" i="1"/>
  <c r="N340" i="1" s="1" a="1"/>
  <c r="H340" i="1"/>
  <c r="G340" i="1"/>
  <c r="F340" i="1"/>
  <c r="P339" i="1"/>
  <c r="O339" i="1"/>
  <c r="O339" i="1" a="1"/>
  <c r="L339" i="1"/>
  <c r="M339" i="1" s="1"/>
  <c r="K339" i="1"/>
  <c r="J339" i="1"/>
  <c r="I339" i="1"/>
  <c r="N339" i="1" s="1" a="1"/>
  <c r="N339" i="1" s="1"/>
  <c r="H339" i="1"/>
  <c r="G339" i="1"/>
  <c r="F339" i="1"/>
  <c r="P338" i="1"/>
  <c r="O338" i="1"/>
  <c r="O338" i="1" a="1"/>
  <c r="N338" i="1" a="1"/>
  <c r="N338" i="1" s="1"/>
  <c r="M338" i="1"/>
  <c r="L338" i="1"/>
  <c r="K338" i="1"/>
  <c r="J338" i="1"/>
  <c r="I338" i="1"/>
  <c r="H338" i="1"/>
  <c r="G338" i="1"/>
  <c r="F338" i="1"/>
  <c r="P337" i="1"/>
  <c r="O337" i="1" a="1"/>
  <c r="O337" i="1" s="1"/>
  <c r="N337" i="1" a="1"/>
  <c r="N337" i="1" s="1"/>
  <c r="M337" i="1"/>
  <c r="L337" i="1"/>
  <c r="K337" i="1"/>
  <c r="J337" i="1"/>
  <c r="I337" i="1"/>
  <c r="H337" i="1"/>
  <c r="G337" i="1"/>
  <c r="F337" i="1"/>
  <c r="P336" i="1"/>
  <c r="O336" i="1" a="1"/>
  <c r="O336" i="1" s="1"/>
  <c r="M336" i="1"/>
  <c r="L336" i="1"/>
  <c r="K336" i="1"/>
  <c r="J336" i="1"/>
  <c r="I336" i="1"/>
  <c r="N336" i="1" s="1" a="1"/>
  <c r="N336" i="1" s="1"/>
  <c r="H336" i="1"/>
  <c r="G336" i="1"/>
  <c r="F336" i="1"/>
  <c r="P335" i="1"/>
  <c r="M335" i="1"/>
  <c r="L335" i="1"/>
  <c r="K335" i="1"/>
  <c r="J335" i="1"/>
  <c r="O335" i="1" s="1" a="1"/>
  <c r="O335" i="1" s="1"/>
  <c r="I335" i="1"/>
  <c r="N335" i="1" s="1" a="1"/>
  <c r="N335" i="1" s="1"/>
  <c r="H335" i="1"/>
  <c r="G335" i="1"/>
  <c r="F335" i="1"/>
  <c r="P334" i="1"/>
  <c r="N334" i="1"/>
  <c r="N334" i="1" a="1"/>
  <c r="M334" i="1"/>
  <c r="L334" i="1"/>
  <c r="K334" i="1"/>
  <c r="J334" i="1"/>
  <c r="O334" i="1" s="1" a="1"/>
  <c r="O334" i="1" s="1"/>
  <c r="I334" i="1"/>
  <c r="H334" i="1"/>
  <c r="G334" i="1"/>
  <c r="F334" i="1"/>
  <c r="P333" i="1"/>
  <c r="L333" i="1"/>
  <c r="M333" i="1" s="1"/>
  <c r="K333" i="1"/>
  <c r="J333" i="1"/>
  <c r="O333" i="1" s="1" a="1"/>
  <c r="O333" i="1" s="1"/>
  <c r="I333" i="1"/>
  <c r="N333" i="1" s="1" a="1"/>
  <c r="N333" i="1" s="1"/>
  <c r="H333" i="1"/>
  <c r="G333" i="1"/>
  <c r="F333" i="1"/>
  <c r="P332" i="1"/>
  <c r="O332" i="1"/>
  <c r="O332" i="1" a="1"/>
  <c r="N332" i="1"/>
  <c r="N332" i="1" a="1"/>
  <c r="L332" i="1"/>
  <c r="M332" i="1" s="1"/>
  <c r="K332" i="1"/>
  <c r="J332" i="1"/>
  <c r="I332" i="1"/>
  <c r="H332" i="1"/>
  <c r="G332" i="1"/>
  <c r="F332" i="1"/>
  <c r="P331" i="1"/>
  <c r="O331" i="1"/>
  <c r="O331" i="1" a="1"/>
  <c r="L331" i="1"/>
  <c r="M331" i="1" s="1"/>
  <c r="K331" i="1"/>
  <c r="J331" i="1"/>
  <c r="I331" i="1"/>
  <c r="N331" i="1" s="1" a="1"/>
  <c r="N331" i="1" s="1"/>
  <c r="H331" i="1"/>
  <c r="G331" i="1"/>
  <c r="F331" i="1"/>
  <c r="P330" i="1"/>
  <c r="O330" i="1" a="1"/>
  <c r="O330" i="1" s="1"/>
  <c r="M330" i="1"/>
  <c r="L330" i="1"/>
  <c r="K330" i="1"/>
  <c r="J330" i="1"/>
  <c r="I330" i="1"/>
  <c r="N330" i="1" s="1" a="1"/>
  <c r="N330" i="1" s="1"/>
  <c r="H330" i="1"/>
  <c r="G330" i="1"/>
  <c r="F330" i="1"/>
  <c r="P329" i="1"/>
  <c r="O329" i="1" a="1"/>
  <c r="O329" i="1" s="1"/>
  <c r="N329" i="1" a="1"/>
  <c r="N329" i="1" s="1"/>
  <c r="M329" i="1"/>
  <c r="L329" i="1"/>
  <c r="K329" i="1"/>
  <c r="J329" i="1"/>
  <c r="I329" i="1"/>
  <c r="H329" i="1"/>
  <c r="G329" i="1"/>
  <c r="F329" i="1"/>
  <c r="P328" i="1"/>
  <c r="L328" i="1"/>
  <c r="M328" i="1" s="1"/>
  <c r="K328" i="1"/>
  <c r="J328" i="1"/>
  <c r="O328" i="1" s="1" a="1"/>
  <c r="O328" i="1" s="1"/>
  <c r="I328" i="1"/>
  <c r="N328" i="1" s="1" a="1"/>
  <c r="N328" i="1" s="1"/>
  <c r="H328" i="1"/>
  <c r="G328" i="1"/>
  <c r="F328" i="1"/>
  <c r="P327" i="1"/>
  <c r="O327" i="1"/>
  <c r="O327" i="1" a="1"/>
  <c r="N327" i="1"/>
  <c r="M327" i="1"/>
  <c r="L327" i="1"/>
  <c r="K327" i="1"/>
  <c r="J327" i="1"/>
  <c r="I327" i="1"/>
  <c r="N327" i="1" s="1" a="1"/>
  <c r="H327" i="1"/>
  <c r="G327" i="1"/>
  <c r="F327" i="1"/>
  <c r="P326" i="1"/>
  <c r="N326" i="1" a="1"/>
  <c r="N326" i="1" s="1"/>
  <c r="M326" i="1"/>
  <c r="L326" i="1"/>
  <c r="K326" i="1"/>
  <c r="J326" i="1"/>
  <c r="O326" i="1" s="1" a="1"/>
  <c r="O326" i="1" s="1"/>
  <c r="I326" i="1"/>
  <c r="H326" i="1"/>
  <c r="G326" i="1"/>
  <c r="F326" i="1"/>
  <c r="P325" i="1"/>
  <c r="L325" i="1"/>
  <c r="M325" i="1" s="1"/>
  <c r="K325" i="1"/>
  <c r="J325" i="1"/>
  <c r="O325" i="1" s="1" a="1"/>
  <c r="O325" i="1" s="1"/>
  <c r="I325" i="1"/>
  <c r="N325" i="1" s="1" a="1"/>
  <c r="N325" i="1" s="1"/>
  <c r="H325" i="1"/>
  <c r="G325" i="1"/>
  <c r="F325" i="1"/>
  <c r="P324" i="1"/>
  <c r="O324" i="1" a="1"/>
  <c r="O324" i="1" s="1"/>
  <c r="N324" i="1" a="1"/>
  <c r="N324" i="1" s="1"/>
  <c r="L324" i="1"/>
  <c r="M324" i="1" s="1"/>
  <c r="K324" i="1"/>
  <c r="J324" i="1"/>
  <c r="I324" i="1"/>
  <c r="H324" i="1"/>
  <c r="G324" i="1"/>
  <c r="F324" i="1"/>
  <c r="P323" i="1"/>
  <c r="O323" i="1"/>
  <c r="O323" i="1" a="1"/>
  <c r="M323" i="1"/>
  <c r="L323" i="1"/>
  <c r="K323" i="1"/>
  <c r="J323" i="1"/>
  <c r="I323" i="1"/>
  <c r="N323" i="1" s="1" a="1"/>
  <c r="N323" i="1" s="1"/>
  <c r="H323" i="1"/>
  <c r="G323" i="1"/>
  <c r="F323" i="1"/>
  <c r="P322" i="1"/>
  <c r="O322" i="1" a="1"/>
  <c r="O322" i="1" s="1"/>
  <c r="M322" i="1"/>
  <c r="L322" i="1"/>
  <c r="K322" i="1"/>
  <c r="J322" i="1"/>
  <c r="I322" i="1"/>
  <c r="N322" i="1" s="1" a="1"/>
  <c r="N322" i="1" s="1"/>
  <c r="H322" i="1"/>
  <c r="G322" i="1"/>
  <c r="F322" i="1"/>
  <c r="P321" i="1"/>
  <c r="O321" i="1" a="1"/>
  <c r="O321" i="1" s="1"/>
  <c r="N321" i="1"/>
  <c r="N321" i="1" a="1"/>
  <c r="M321" i="1"/>
  <c r="L321" i="1"/>
  <c r="K321" i="1"/>
  <c r="J321" i="1"/>
  <c r="I321" i="1"/>
  <c r="H321" i="1"/>
  <c r="G321" i="1"/>
  <c r="F321" i="1"/>
  <c r="P320" i="1"/>
  <c r="M320" i="1"/>
  <c r="L320" i="1"/>
  <c r="K320" i="1"/>
  <c r="J320" i="1"/>
  <c r="O320" i="1" s="1" a="1"/>
  <c r="O320" i="1" s="1"/>
  <c r="I320" i="1"/>
  <c r="N320" i="1" s="1" a="1"/>
  <c r="N320" i="1" s="1"/>
  <c r="H320" i="1"/>
  <c r="G320" i="1"/>
  <c r="F320" i="1"/>
  <c r="P319" i="1"/>
  <c r="O319" i="1" a="1"/>
  <c r="O319" i="1" s="1"/>
  <c r="N319" i="1"/>
  <c r="M319" i="1"/>
  <c r="L319" i="1"/>
  <c r="K319" i="1"/>
  <c r="J319" i="1"/>
  <c r="I319" i="1"/>
  <c r="N319" i="1" s="1" a="1"/>
  <c r="H319" i="1"/>
  <c r="G319" i="1"/>
  <c r="F319" i="1"/>
  <c r="P318" i="1"/>
  <c r="N318" i="1" a="1"/>
  <c r="N318" i="1" s="1"/>
  <c r="L318" i="1"/>
  <c r="M318" i="1" s="1"/>
  <c r="K318" i="1"/>
  <c r="J318" i="1"/>
  <c r="O318" i="1" s="1" a="1"/>
  <c r="O318" i="1" s="1"/>
  <c r="I318" i="1"/>
  <c r="H318" i="1"/>
  <c r="G318" i="1"/>
  <c r="F318" i="1"/>
  <c r="P317" i="1"/>
  <c r="O317" i="1"/>
  <c r="N317" i="1" a="1"/>
  <c r="N317" i="1" s="1"/>
  <c r="L317" i="1"/>
  <c r="M317" i="1" s="1"/>
  <c r="K317" i="1"/>
  <c r="J317" i="1"/>
  <c r="O317" i="1" s="1" a="1"/>
  <c r="I317" i="1"/>
  <c r="H317" i="1"/>
  <c r="G317" i="1"/>
  <c r="F317" i="1"/>
  <c r="P316" i="1"/>
  <c r="O316" i="1"/>
  <c r="O316" i="1" a="1"/>
  <c r="L316" i="1"/>
  <c r="M316" i="1" s="1"/>
  <c r="K316" i="1"/>
  <c r="J316" i="1"/>
  <c r="I316" i="1"/>
  <c r="N316" i="1" s="1" a="1"/>
  <c r="N316" i="1" s="1"/>
  <c r="H316" i="1"/>
  <c r="G316" i="1"/>
  <c r="F316" i="1"/>
  <c r="P315" i="1"/>
  <c r="O315" i="1" a="1"/>
  <c r="O315" i="1" s="1"/>
  <c r="L315" i="1"/>
  <c r="M315" i="1" s="1"/>
  <c r="K315" i="1"/>
  <c r="J315" i="1"/>
  <c r="I315" i="1"/>
  <c r="N315" i="1" s="1" a="1"/>
  <c r="N315" i="1" s="1"/>
  <c r="H315" i="1"/>
  <c r="G315" i="1"/>
  <c r="F315" i="1"/>
  <c r="P314" i="1"/>
  <c r="M314" i="1"/>
  <c r="L314" i="1"/>
  <c r="K314" i="1"/>
  <c r="J314" i="1"/>
  <c r="O314" i="1" s="1" a="1"/>
  <c r="O314" i="1" s="1"/>
  <c r="I314" i="1"/>
  <c r="N314" i="1" s="1" a="1"/>
  <c r="N314" i="1" s="1"/>
  <c r="H314" i="1"/>
  <c r="G314" i="1"/>
  <c r="F314" i="1"/>
  <c r="P313" i="1"/>
  <c r="O313" i="1" a="1"/>
  <c r="O313" i="1" s="1"/>
  <c r="N313" i="1"/>
  <c r="N313" i="1" a="1"/>
  <c r="M313" i="1"/>
  <c r="L313" i="1"/>
  <c r="K313" i="1"/>
  <c r="J313" i="1"/>
  <c r="I313" i="1"/>
  <c r="H313" i="1"/>
  <c r="G313" i="1"/>
  <c r="F313" i="1"/>
  <c r="P312" i="1"/>
  <c r="O312" i="1" a="1"/>
  <c r="O312" i="1" s="1"/>
  <c r="L312" i="1"/>
  <c r="M312" i="1" s="1"/>
  <c r="K312" i="1"/>
  <c r="J312" i="1"/>
  <c r="I312" i="1"/>
  <c r="N312" i="1" s="1" a="1"/>
  <c r="N312" i="1" s="1"/>
  <c r="H312" i="1"/>
  <c r="G312" i="1"/>
  <c r="F312" i="1"/>
  <c r="P311" i="1"/>
  <c r="O311" i="1"/>
  <c r="O311" i="1" a="1"/>
  <c r="N311" i="1"/>
  <c r="L311" i="1"/>
  <c r="M311" i="1" s="1"/>
  <c r="K311" i="1"/>
  <c r="J311" i="1"/>
  <c r="I311" i="1"/>
  <c r="N311" i="1" s="1" a="1"/>
  <c r="H311" i="1"/>
  <c r="G311" i="1"/>
  <c r="F311" i="1"/>
  <c r="P310" i="1"/>
  <c r="O310" i="1"/>
  <c r="L310" i="1"/>
  <c r="M310" i="1" s="1"/>
  <c r="K310" i="1"/>
  <c r="J310" i="1"/>
  <c r="O310" i="1" s="1" a="1"/>
  <c r="I310" i="1"/>
  <c r="N310" i="1" s="1" a="1"/>
  <c r="N310" i="1" s="1"/>
  <c r="H310" i="1"/>
  <c r="G310" i="1"/>
  <c r="F310" i="1"/>
  <c r="P309" i="1"/>
  <c r="N309" i="1" a="1"/>
  <c r="N309" i="1" s="1"/>
  <c r="L309" i="1"/>
  <c r="M309" i="1" s="1"/>
  <c r="K309" i="1"/>
  <c r="J309" i="1"/>
  <c r="O309" i="1" s="1" a="1"/>
  <c r="O309" i="1" s="1"/>
  <c r="I309" i="1"/>
  <c r="H309" i="1"/>
  <c r="G309" i="1"/>
  <c r="F309" i="1"/>
  <c r="P308" i="1"/>
  <c r="O308" i="1" a="1"/>
  <c r="O308" i="1" s="1"/>
  <c r="L308" i="1"/>
  <c r="M308" i="1" s="1"/>
  <c r="K308" i="1"/>
  <c r="J308" i="1"/>
  <c r="I308" i="1"/>
  <c r="N308" i="1" s="1" a="1"/>
  <c r="N308" i="1" s="1"/>
  <c r="H308" i="1"/>
  <c r="G308" i="1"/>
  <c r="F308" i="1"/>
  <c r="P307" i="1"/>
  <c r="O307" i="1" a="1"/>
  <c r="O307" i="1" s="1"/>
  <c r="N307" i="1" a="1"/>
  <c r="N307" i="1" s="1"/>
  <c r="M307" i="1"/>
  <c r="L307" i="1"/>
  <c r="K307" i="1"/>
  <c r="J307" i="1"/>
  <c r="I307" i="1"/>
  <c r="H307" i="1"/>
  <c r="G307" i="1"/>
  <c r="F307" i="1"/>
  <c r="P306" i="1"/>
  <c r="O306" i="1" a="1"/>
  <c r="O306" i="1" s="1"/>
  <c r="N306" i="1" a="1"/>
  <c r="N306" i="1" s="1"/>
  <c r="M306" i="1"/>
  <c r="L306" i="1"/>
  <c r="K306" i="1"/>
  <c r="J306" i="1"/>
  <c r="I306" i="1"/>
  <c r="H306" i="1"/>
  <c r="G306" i="1"/>
  <c r="F306" i="1"/>
  <c r="P305" i="1"/>
  <c r="N305" i="1"/>
  <c r="N305" i="1" a="1"/>
  <c r="M305" i="1"/>
  <c r="L305" i="1"/>
  <c r="K305" i="1"/>
  <c r="J305" i="1"/>
  <c r="O305" i="1" s="1" a="1"/>
  <c r="O305" i="1" s="1"/>
  <c r="I305" i="1"/>
  <c r="H305" i="1"/>
  <c r="G305" i="1"/>
  <c r="F305" i="1"/>
  <c r="P304" i="1"/>
  <c r="O304" i="1" a="1"/>
  <c r="O304" i="1" s="1"/>
  <c r="N304" i="1"/>
  <c r="L304" i="1"/>
  <c r="M304" i="1" s="1"/>
  <c r="K304" i="1"/>
  <c r="J304" i="1"/>
  <c r="I304" i="1"/>
  <c r="N304" i="1" s="1" a="1"/>
  <c r="H304" i="1"/>
  <c r="G304" i="1"/>
  <c r="F304" i="1"/>
  <c r="P303" i="1"/>
  <c r="O303" i="1"/>
  <c r="O303" i="1" a="1"/>
  <c r="L303" i="1"/>
  <c r="M303" i="1" s="1"/>
  <c r="K303" i="1"/>
  <c r="J303" i="1"/>
  <c r="I303" i="1"/>
  <c r="N303" i="1" s="1" a="1"/>
  <c r="N303" i="1" s="1"/>
  <c r="H303" i="1"/>
  <c r="G303" i="1"/>
  <c r="F303" i="1"/>
  <c r="P302" i="1"/>
  <c r="L302" i="1"/>
  <c r="M302" i="1" s="1"/>
  <c r="K302" i="1"/>
  <c r="J302" i="1"/>
  <c r="O302" i="1" s="1" a="1"/>
  <c r="O302" i="1" s="1"/>
  <c r="I302" i="1"/>
  <c r="N302" i="1" s="1" a="1"/>
  <c r="N302" i="1" s="1"/>
  <c r="H302" i="1"/>
  <c r="G302" i="1"/>
  <c r="F302" i="1"/>
  <c r="P301" i="1"/>
  <c r="O301" i="1"/>
  <c r="O301" i="1" a="1"/>
  <c r="N301" i="1" a="1"/>
  <c r="N301" i="1" s="1"/>
  <c r="L301" i="1"/>
  <c r="M301" i="1" s="1"/>
  <c r="K301" i="1"/>
  <c r="J301" i="1"/>
  <c r="I301" i="1"/>
  <c r="H301" i="1"/>
  <c r="G301" i="1"/>
  <c r="F301" i="1"/>
  <c r="P300" i="1"/>
  <c r="O300" i="1" a="1"/>
  <c r="O300" i="1" s="1"/>
  <c r="N300" i="1" a="1"/>
  <c r="N300" i="1" s="1"/>
  <c r="L300" i="1"/>
  <c r="M300" i="1" s="1"/>
  <c r="K300" i="1"/>
  <c r="J300" i="1"/>
  <c r="I300" i="1"/>
  <c r="H300" i="1"/>
  <c r="G300" i="1"/>
  <c r="F300" i="1"/>
  <c r="P299" i="1"/>
  <c r="O299" i="1" a="1"/>
  <c r="O299" i="1" s="1"/>
  <c r="M299" i="1"/>
  <c r="L299" i="1"/>
  <c r="K299" i="1"/>
  <c r="J299" i="1"/>
  <c r="I299" i="1"/>
  <c r="N299" i="1" s="1" a="1"/>
  <c r="N299" i="1" s="1"/>
  <c r="H299" i="1"/>
  <c r="G299" i="1"/>
  <c r="F299" i="1"/>
  <c r="P298" i="1"/>
  <c r="N298" i="1" a="1"/>
  <c r="N298" i="1" s="1"/>
  <c r="M298" i="1"/>
  <c r="L298" i="1"/>
  <c r="K298" i="1"/>
  <c r="J298" i="1"/>
  <c r="O298" i="1" s="1" a="1"/>
  <c r="O298" i="1" s="1"/>
  <c r="I298" i="1"/>
  <c r="H298" i="1"/>
  <c r="G298" i="1"/>
  <c r="F298" i="1"/>
  <c r="P297" i="1"/>
  <c r="N297" i="1"/>
  <c r="N297" i="1" a="1"/>
  <c r="M297" i="1"/>
  <c r="L297" i="1"/>
  <c r="K297" i="1"/>
  <c r="J297" i="1"/>
  <c r="O297" i="1" s="1" a="1"/>
  <c r="O297" i="1" s="1"/>
  <c r="I297" i="1"/>
  <c r="H297" i="1"/>
  <c r="G297" i="1"/>
  <c r="F297" i="1"/>
  <c r="P296" i="1"/>
  <c r="O296" i="1" a="1"/>
  <c r="O296" i="1" s="1"/>
  <c r="N296" i="1"/>
  <c r="L296" i="1"/>
  <c r="M296" i="1" s="1"/>
  <c r="K296" i="1"/>
  <c r="J296" i="1"/>
  <c r="I296" i="1"/>
  <c r="N296" i="1" s="1" a="1"/>
  <c r="H296" i="1"/>
  <c r="G296" i="1"/>
  <c r="F296" i="1"/>
  <c r="P295" i="1"/>
  <c r="O295" i="1"/>
  <c r="O295" i="1" a="1"/>
  <c r="L295" i="1"/>
  <c r="M295" i="1" s="1"/>
  <c r="K295" i="1"/>
  <c r="J295" i="1"/>
  <c r="I295" i="1"/>
  <c r="N295" i="1" s="1" a="1"/>
  <c r="N295" i="1" s="1"/>
  <c r="H295" i="1"/>
  <c r="G295" i="1"/>
  <c r="F295" i="1"/>
  <c r="P294" i="1"/>
  <c r="O294" i="1"/>
  <c r="L294" i="1"/>
  <c r="M294" i="1" s="1"/>
  <c r="K294" i="1"/>
  <c r="J294" i="1"/>
  <c r="O294" i="1" s="1" a="1"/>
  <c r="I294" i="1"/>
  <c r="N294" i="1" s="1" a="1"/>
  <c r="N294" i="1" s="1"/>
  <c r="H294" i="1"/>
  <c r="G294" i="1"/>
  <c r="F294" i="1"/>
  <c r="P293" i="1"/>
  <c r="O293" i="1"/>
  <c r="O293" i="1" a="1"/>
  <c r="N293" i="1" a="1"/>
  <c r="N293" i="1" s="1"/>
  <c r="L293" i="1"/>
  <c r="M293" i="1" s="1"/>
  <c r="K293" i="1"/>
  <c r="J293" i="1"/>
  <c r="I293" i="1"/>
  <c r="H293" i="1"/>
  <c r="G293" i="1"/>
  <c r="F293" i="1"/>
  <c r="P292" i="1"/>
  <c r="O292" i="1" a="1"/>
  <c r="O292" i="1" s="1"/>
  <c r="N292" i="1" a="1"/>
  <c r="N292" i="1" s="1"/>
  <c r="L292" i="1"/>
  <c r="M292" i="1" s="1"/>
  <c r="K292" i="1"/>
  <c r="J292" i="1"/>
  <c r="I292" i="1"/>
  <c r="H292" i="1"/>
  <c r="G292" i="1"/>
  <c r="F292" i="1"/>
  <c r="P291" i="1"/>
  <c r="O291" i="1" a="1"/>
  <c r="O291" i="1" s="1"/>
  <c r="M291" i="1"/>
  <c r="L291" i="1"/>
  <c r="K291" i="1"/>
  <c r="J291" i="1"/>
  <c r="I291" i="1"/>
  <c r="N291" i="1" s="1" a="1"/>
  <c r="N291" i="1" s="1"/>
  <c r="H291" i="1"/>
  <c r="G291" i="1"/>
  <c r="F291" i="1"/>
  <c r="P290" i="1"/>
  <c r="N290" i="1" a="1"/>
  <c r="N290" i="1" s="1"/>
  <c r="M290" i="1"/>
  <c r="L290" i="1"/>
  <c r="K290" i="1"/>
  <c r="J290" i="1"/>
  <c r="O290" i="1" s="1" a="1"/>
  <c r="O290" i="1" s="1"/>
  <c r="I290" i="1"/>
  <c r="H290" i="1"/>
  <c r="G290" i="1"/>
  <c r="F290" i="1"/>
  <c r="P289" i="1"/>
  <c r="N289" i="1"/>
  <c r="N289" i="1" a="1"/>
  <c r="M289" i="1"/>
  <c r="L289" i="1"/>
  <c r="K289" i="1"/>
  <c r="J289" i="1"/>
  <c r="O289" i="1" s="1" a="1"/>
  <c r="O289" i="1" s="1"/>
  <c r="I289" i="1"/>
  <c r="H289" i="1"/>
  <c r="G289" i="1"/>
  <c r="F289" i="1"/>
  <c r="P288" i="1"/>
  <c r="O288" i="1" a="1"/>
  <c r="O288" i="1" s="1"/>
  <c r="L288" i="1"/>
  <c r="M288" i="1" s="1"/>
  <c r="K288" i="1"/>
  <c r="J288" i="1"/>
  <c r="I288" i="1"/>
  <c r="N288" i="1" s="1" a="1"/>
  <c r="N288" i="1" s="1"/>
  <c r="H288" i="1"/>
  <c r="G288" i="1"/>
  <c r="F288" i="1"/>
  <c r="P287" i="1"/>
  <c r="O287" i="1"/>
  <c r="O287" i="1" a="1"/>
  <c r="L287" i="1"/>
  <c r="M287" i="1" s="1"/>
  <c r="K287" i="1"/>
  <c r="J287" i="1"/>
  <c r="I287" i="1"/>
  <c r="N287" i="1" s="1" a="1"/>
  <c r="N287" i="1" s="1"/>
  <c r="H287" i="1"/>
  <c r="G287" i="1"/>
  <c r="F287" i="1"/>
  <c r="P286" i="1"/>
  <c r="L286" i="1"/>
  <c r="M286" i="1" s="1"/>
  <c r="K286" i="1"/>
  <c r="J286" i="1"/>
  <c r="O286" i="1" s="1" a="1"/>
  <c r="O286" i="1" s="1"/>
  <c r="I286" i="1"/>
  <c r="N286" i="1" s="1" a="1"/>
  <c r="N286" i="1" s="1"/>
  <c r="H286" i="1"/>
  <c r="G286" i="1"/>
  <c r="F286" i="1"/>
  <c r="P285" i="1"/>
  <c r="O285" i="1"/>
  <c r="O285" i="1" a="1"/>
  <c r="N285" i="1" a="1"/>
  <c r="N285" i="1" s="1"/>
  <c r="L285" i="1"/>
  <c r="M285" i="1" s="1"/>
  <c r="K285" i="1"/>
  <c r="J285" i="1"/>
  <c r="I285" i="1"/>
  <c r="H285" i="1"/>
  <c r="G285" i="1"/>
  <c r="F285" i="1"/>
  <c r="P284" i="1"/>
  <c r="O284" i="1" a="1"/>
  <c r="O284" i="1" s="1"/>
  <c r="N284" i="1" a="1"/>
  <c r="N284" i="1" s="1"/>
  <c r="L284" i="1"/>
  <c r="M284" i="1" s="1"/>
  <c r="K284" i="1"/>
  <c r="J284" i="1"/>
  <c r="I284" i="1"/>
  <c r="H284" i="1"/>
  <c r="G284" i="1"/>
  <c r="F284" i="1"/>
  <c r="P283" i="1"/>
  <c r="O283" i="1" a="1"/>
  <c r="O283" i="1" s="1"/>
  <c r="M283" i="1"/>
  <c r="L283" i="1"/>
  <c r="K283" i="1"/>
  <c r="J283" i="1"/>
  <c r="I283" i="1"/>
  <c r="N283" i="1" s="1" a="1"/>
  <c r="N283" i="1" s="1"/>
  <c r="H283" i="1"/>
  <c r="G283" i="1"/>
  <c r="F283" i="1"/>
  <c r="P282" i="1"/>
  <c r="N282" i="1" a="1"/>
  <c r="N282" i="1" s="1"/>
  <c r="M282" i="1"/>
  <c r="L282" i="1"/>
  <c r="K282" i="1"/>
  <c r="J282" i="1"/>
  <c r="O282" i="1" s="1" a="1"/>
  <c r="O282" i="1" s="1"/>
  <c r="I282" i="1"/>
  <c r="H282" i="1"/>
  <c r="G282" i="1"/>
  <c r="F282" i="1"/>
  <c r="P281" i="1"/>
  <c r="N281" i="1"/>
  <c r="N281" i="1" a="1"/>
  <c r="M281" i="1"/>
  <c r="L281" i="1"/>
  <c r="K281" i="1"/>
  <c r="J281" i="1"/>
  <c r="O281" i="1" s="1" a="1"/>
  <c r="O281" i="1" s="1"/>
  <c r="I281" i="1"/>
  <c r="H281" i="1"/>
  <c r="G281" i="1"/>
  <c r="F281" i="1"/>
  <c r="P280" i="1"/>
  <c r="O280" i="1" a="1"/>
  <c r="O280" i="1" s="1"/>
  <c r="N280" i="1"/>
  <c r="L280" i="1"/>
  <c r="M280" i="1" s="1"/>
  <c r="K280" i="1"/>
  <c r="J280" i="1"/>
  <c r="I280" i="1"/>
  <c r="N280" i="1" s="1" a="1"/>
  <c r="H280" i="1"/>
  <c r="G280" i="1"/>
  <c r="F280" i="1"/>
  <c r="P279" i="1"/>
  <c r="O279" i="1"/>
  <c r="O279" i="1" a="1"/>
  <c r="L279" i="1"/>
  <c r="M279" i="1" s="1"/>
  <c r="K279" i="1"/>
  <c r="J279" i="1"/>
  <c r="I279" i="1"/>
  <c r="N279" i="1" s="1" a="1"/>
  <c r="N279" i="1" s="1"/>
  <c r="H279" i="1"/>
  <c r="G279" i="1"/>
  <c r="F279" i="1"/>
  <c r="P278" i="1"/>
  <c r="O278" i="1"/>
  <c r="L278" i="1"/>
  <c r="M278" i="1" s="1"/>
  <c r="K278" i="1"/>
  <c r="J278" i="1"/>
  <c r="O278" i="1" s="1" a="1"/>
  <c r="I278" i="1"/>
  <c r="N278" i="1" s="1" a="1"/>
  <c r="N278" i="1" s="1"/>
  <c r="H278" i="1"/>
  <c r="G278" i="1"/>
  <c r="F278" i="1"/>
  <c r="P277" i="1"/>
  <c r="O277" i="1"/>
  <c r="O277" i="1" a="1"/>
  <c r="N277" i="1" a="1"/>
  <c r="N277" i="1" s="1"/>
  <c r="L277" i="1"/>
  <c r="M277" i="1" s="1"/>
  <c r="K277" i="1"/>
  <c r="J277" i="1"/>
  <c r="I277" i="1"/>
  <c r="H277" i="1"/>
  <c r="G277" i="1"/>
  <c r="F277" i="1"/>
  <c r="P276" i="1"/>
  <c r="O276" i="1" a="1"/>
  <c r="O276" i="1" s="1"/>
  <c r="N276" i="1" a="1"/>
  <c r="N276" i="1" s="1"/>
  <c r="L276" i="1"/>
  <c r="M276" i="1" s="1"/>
  <c r="K276" i="1"/>
  <c r="J276" i="1"/>
  <c r="I276" i="1"/>
  <c r="H276" i="1"/>
  <c r="G276" i="1"/>
  <c r="F276" i="1"/>
  <c r="P275" i="1"/>
  <c r="O275" i="1" a="1"/>
  <c r="O275" i="1" s="1"/>
  <c r="M275" i="1"/>
  <c r="L275" i="1"/>
  <c r="K275" i="1"/>
  <c r="J275" i="1"/>
  <c r="I275" i="1"/>
  <c r="N275" i="1" s="1" a="1"/>
  <c r="N275" i="1" s="1"/>
  <c r="H275" i="1"/>
  <c r="G275" i="1"/>
  <c r="F275" i="1"/>
  <c r="P274" i="1"/>
  <c r="N274" i="1" a="1"/>
  <c r="N274" i="1" s="1"/>
  <c r="M274" i="1"/>
  <c r="L274" i="1"/>
  <c r="K274" i="1"/>
  <c r="J274" i="1"/>
  <c r="O274" i="1" s="1" a="1"/>
  <c r="O274" i="1" s="1"/>
  <c r="I274" i="1"/>
  <c r="H274" i="1"/>
  <c r="G274" i="1"/>
  <c r="F274" i="1"/>
  <c r="P273" i="1"/>
  <c r="N273" i="1"/>
  <c r="N273" i="1" a="1"/>
  <c r="M273" i="1"/>
  <c r="L273" i="1"/>
  <c r="K273" i="1"/>
  <c r="J273" i="1"/>
  <c r="O273" i="1" s="1" a="1"/>
  <c r="O273" i="1" s="1"/>
  <c r="I273" i="1"/>
  <c r="H273" i="1"/>
  <c r="G273" i="1"/>
  <c r="F273" i="1"/>
  <c r="P272" i="1"/>
  <c r="O272" i="1" a="1"/>
  <c r="O272" i="1" s="1"/>
  <c r="L272" i="1"/>
  <c r="M272" i="1" s="1"/>
  <c r="K272" i="1"/>
  <c r="J272" i="1"/>
  <c r="I272" i="1"/>
  <c r="N272" i="1" s="1" a="1"/>
  <c r="N272" i="1" s="1"/>
  <c r="H272" i="1"/>
  <c r="G272" i="1"/>
  <c r="F272" i="1"/>
  <c r="P271" i="1"/>
  <c r="O271" i="1"/>
  <c r="O271" i="1" a="1"/>
  <c r="L271" i="1"/>
  <c r="M271" i="1" s="1"/>
  <c r="K271" i="1"/>
  <c r="J271" i="1"/>
  <c r="I271" i="1"/>
  <c r="N271" i="1" s="1" a="1"/>
  <c r="N271" i="1" s="1"/>
  <c r="H271" i="1"/>
  <c r="G271" i="1"/>
  <c r="F271" i="1"/>
  <c r="P270" i="1"/>
  <c r="L270" i="1"/>
  <c r="M270" i="1" s="1"/>
  <c r="K270" i="1"/>
  <c r="J270" i="1"/>
  <c r="O270" i="1" s="1" a="1"/>
  <c r="O270" i="1" s="1"/>
  <c r="I270" i="1"/>
  <c r="N270" i="1" s="1" a="1"/>
  <c r="N270" i="1" s="1"/>
  <c r="H270" i="1"/>
  <c r="G270" i="1"/>
  <c r="F270" i="1"/>
  <c r="P269" i="1"/>
  <c r="O269" i="1"/>
  <c r="O269" i="1" a="1"/>
  <c r="N269" i="1" a="1"/>
  <c r="N269" i="1" s="1"/>
  <c r="L269" i="1"/>
  <c r="M269" i="1" s="1"/>
  <c r="K269" i="1"/>
  <c r="J269" i="1"/>
  <c r="I269" i="1"/>
  <c r="H269" i="1"/>
  <c r="G269" i="1"/>
  <c r="F269" i="1"/>
  <c r="P268" i="1"/>
  <c r="O268" i="1" a="1"/>
  <c r="O268" i="1" s="1"/>
  <c r="N268" i="1" a="1"/>
  <c r="N268" i="1" s="1"/>
  <c r="L268" i="1"/>
  <c r="M268" i="1" s="1"/>
  <c r="K268" i="1"/>
  <c r="J268" i="1"/>
  <c r="I268" i="1"/>
  <c r="H268" i="1"/>
  <c r="G268" i="1"/>
  <c r="F268" i="1"/>
  <c r="P267" i="1"/>
  <c r="O267" i="1" a="1"/>
  <c r="O267" i="1" s="1"/>
  <c r="M267" i="1"/>
  <c r="L267" i="1"/>
  <c r="K267" i="1"/>
  <c r="J267" i="1"/>
  <c r="I267" i="1"/>
  <c r="N267" i="1" s="1" a="1"/>
  <c r="N267" i="1" s="1"/>
  <c r="H267" i="1"/>
  <c r="G267" i="1"/>
  <c r="F267" i="1"/>
  <c r="P266" i="1"/>
  <c r="N266" i="1" a="1"/>
  <c r="N266" i="1" s="1"/>
  <c r="M266" i="1"/>
  <c r="L266" i="1"/>
  <c r="K266" i="1"/>
  <c r="J266" i="1"/>
  <c r="O266" i="1" s="1" a="1"/>
  <c r="O266" i="1" s="1"/>
  <c r="I266" i="1"/>
  <c r="H266" i="1"/>
  <c r="G266" i="1"/>
  <c r="F266" i="1"/>
  <c r="P265" i="1"/>
  <c r="N265" i="1"/>
  <c r="N265" i="1" a="1"/>
  <c r="M265" i="1"/>
  <c r="L265" i="1"/>
  <c r="K265" i="1"/>
  <c r="J265" i="1"/>
  <c r="O265" i="1" s="1" a="1"/>
  <c r="O265" i="1" s="1"/>
  <c r="I265" i="1"/>
  <c r="H265" i="1"/>
  <c r="G265" i="1"/>
  <c r="F265" i="1"/>
  <c r="P264" i="1"/>
  <c r="O264" i="1" a="1"/>
  <c r="O264" i="1" s="1"/>
  <c r="L264" i="1"/>
  <c r="M264" i="1" s="1"/>
  <c r="K264" i="1"/>
  <c r="J264" i="1"/>
  <c r="I264" i="1"/>
  <c r="N264" i="1" s="1" a="1"/>
  <c r="N264" i="1" s="1"/>
  <c r="H264" i="1"/>
  <c r="G264" i="1"/>
  <c r="F264" i="1"/>
  <c r="P263" i="1"/>
  <c r="O263" i="1"/>
  <c r="O263" i="1" a="1"/>
  <c r="L263" i="1"/>
  <c r="M263" i="1" s="1"/>
  <c r="K263" i="1"/>
  <c r="J263" i="1"/>
  <c r="I263" i="1"/>
  <c r="N263" i="1" s="1" a="1"/>
  <c r="N263" i="1" s="1"/>
  <c r="H263" i="1"/>
  <c r="G263" i="1"/>
  <c r="F263" i="1"/>
  <c r="P262" i="1"/>
  <c r="O262" i="1"/>
  <c r="L262" i="1"/>
  <c r="M262" i="1" s="1"/>
  <c r="K262" i="1"/>
  <c r="J262" i="1"/>
  <c r="O262" i="1" s="1" a="1"/>
  <c r="I262" i="1"/>
  <c r="N262" i="1" s="1" a="1"/>
  <c r="N262" i="1" s="1"/>
  <c r="H262" i="1"/>
  <c r="G262" i="1"/>
  <c r="F262" i="1"/>
  <c r="P261" i="1"/>
  <c r="O261" i="1"/>
  <c r="O261" i="1" a="1"/>
  <c r="N261" i="1" a="1"/>
  <c r="N261" i="1" s="1"/>
  <c r="L261" i="1"/>
  <c r="M261" i="1" s="1"/>
  <c r="K261" i="1"/>
  <c r="J261" i="1"/>
  <c r="I261" i="1"/>
  <c r="H261" i="1"/>
  <c r="G261" i="1"/>
  <c r="F261" i="1"/>
  <c r="P260" i="1"/>
  <c r="O260" i="1" a="1"/>
  <c r="O260" i="1" s="1"/>
  <c r="N260" i="1" a="1"/>
  <c r="N260" i="1" s="1"/>
  <c r="L260" i="1"/>
  <c r="M260" i="1" s="1"/>
  <c r="K260" i="1"/>
  <c r="J260" i="1"/>
  <c r="I260" i="1"/>
  <c r="H260" i="1"/>
  <c r="G260" i="1"/>
  <c r="F260" i="1"/>
  <c r="P259" i="1"/>
  <c r="O259" i="1" a="1"/>
  <c r="O259" i="1" s="1"/>
  <c r="M259" i="1"/>
  <c r="L259" i="1"/>
  <c r="K259" i="1"/>
  <c r="J259" i="1"/>
  <c r="I259" i="1"/>
  <c r="N259" i="1" s="1" a="1"/>
  <c r="N259" i="1" s="1"/>
  <c r="H259" i="1"/>
  <c r="G259" i="1"/>
  <c r="F259" i="1"/>
  <c r="P258" i="1"/>
  <c r="N258" i="1" a="1"/>
  <c r="N258" i="1" s="1"/>
  <c r="M258" i="1"/>
  <c r="L258" i="1"/>
  <c r="K258" i="1"/>
  <c r="J258" i="1"/>
  <c r="O258" i="1" s="1" a="1"/>
  <c r="O258" i="1" s="1"/>
  <c r="I258" i="1"/>
  <c r="H258" i="1"/>
  <c r="G258" i="1"/>
  <c r="F258" i="1"/>
  <c r="P257" i="1"/>
  <c r="N257" i="1"/>
  <c r="N257" i="1" a="1"/>
  <c r="M257" i="1"/>
  <c r="L257" i="1"/>
  <c r="K257" i="1"/>
  <c r="J257" i="1"/>
  <c r="O257" i="1" s="1" a="1"/>
  <c r="O257" i="1" s="1"/>
  <c r="I257" i="1"/>
  <c r="H257" i="1"/>
  <c r="G257" i="1"/>
  <c r="F257" i="1"/>
  <c r="P256" i="1"/>
  <c r="O256" i="1" a="1"/>
  <c r="O256" i="1" s="1"/>
  <c r="N256" i="1"/>
  <c r="L256" i="1"/>
  <c r="M256" i="1" s="1"/>
  <c r="K256" i="1"/>
  <c r="J256" i="1"/>
  <c r="I256" i="1"/>
  <c r="N256" i="1" s="1" a="1"/>
  <c r="H256" i="1"/>
  <c r="G256" i="1"/>
  <c r="F256" i="1"/>
  <c r="P255" i="1"/>
  <c r="O255" i="1"/>
  <c r="O255" i="1" a="1"/>
  <c r="L255" i="1"/>
  <c r="M255" i="1" s="1"/>
  <c r="K255" i="1"/>
  <c r="J255" i="1"/>
  <c r="I255" i="1"/>
  <c r="N255" i="1" s="1" a="1"/>
  <c r="N255" i="1" s="1"/>
  <c r="H255" i="1"/>
  <c r="G255" i="1"/>
  <c r="F255" i="1"/>
  <c r="P254" i="1"/>
  <c r="O254" i="1"/>
  <c r="L254" i="1"/>
  <c r="M254" i="1" s="1"/>
  <c r="K254" i="1"/>
  <c r="J254" i="1"/>
  <c r="O254" i="1" s="1" a="1"/>
  <c r="I254" i="1"/>
  <c r="N254" i="1" s="1" a="1"/>
  <c r="N254" i="1" s="1"/>
  <c r="H254" i="1"/>
  <c r="G254" i="1"/>
  <c r="F254" i="1"/>
  <c r="P253" i="1"/>
  <c r="N253" i="1" a="1"/>
  <c r="N253" i="1" s="1"/>
  <c r="L253" i="1"/>
  <c r="M253" i="1" s="1"/>
  <c r="K253" i="1"/>
  <c r="J253" i="1"/>
  <c r="O253" i="1" s="1" a="1"/>
  <c r="O253" i="1" s="1"/>
  <c r="I253" i="1"/>
  <c r="H253" i="1"/>
  <c r="G253" i="1"/>
  <c r="F253" i="1"/>
  <c r="P252" i="1"/>
  <c r="O252" i="1" a="1"/>
  <c r="O252" i="1" s="1"/>
  <c r="N252" i="1" a="1"/>
  <c r="N252" i="1" s="1"/>
  <c r="L252" i="1"/>
  <c r="M252" i="1" s="1"/>
  <c r="K252" i="1"/>
  <c r="J252" i="1"/>
  <c r="I252" i="1"/>
  <c r="H252" i="1"/>
  <c r="G252" i="1"/>
  <c r="F252" i="1"/>
  <c r="P251" i="1"/>
  <c r="O251" i="1" a="1"/>
  <c r="O251" i="1" s="1"/>
  <c r="M251" i="1"/>
  <c r="L251" i="1"/>
  <c r="K251" i="1"/>
  <c r="J251" i="1"/>
  <c r="I251" i="1"/>
  <c r="N251" i="1" s="1" a="1"/>
  <c r="N251" i="1" s="1"/>
  <c r="H251" i="1"/>
  <c r="G251" i="1"/>
  <c r="F251" i="1"/>
  <c r="P250" i="1"/>
  <c r="N250" i="1" a="1"/>
  <c r="N250" i="1" s="1"/>
  <c r="M250" i="1"/>
  <c r="L250" i="1"/>
  <c r="K250" i="1"/>
  <c r="J250" i="1"/>
  <c r="O250" i="1" s="1" a="1"/>
  <c r="O250" i="1" s="1"/>
  <c r="I250" i="1"/>
  <c r="H250" i="1"/>
  <c r="G250" i="1"/>
  <c r="F250" i="1"/>
  <c r="P249" i="1"/>
  <c r="N249" i="1"/>
  <c r="N249" i="1" a="1"/>
  <c r="M249" i="1"/>
  <c r="L249" i="1"/>
  <c r="K249" i="1"/>
  <c r="J249" i="1"/>
  <c r="O249" i="1" s="1" a="1"/>
  <c r="O249" i="1" s="1"/>
  <c r="I249" i="1"/>
  <c r="H249" i="1"/>
  <c r="G249" i="1"/>
  <c r="F249" i="1"/>
  <c r="P248" i="1"/>
  <c r="O248" i="1" a="1"/>
  <c r="O248" i="1" s="1"/>
  <c r="L248" i="1"/>
  <c r="M248" i="1" s="1"/>
  <c r="K248" i="1"/>
  <c r="J248" i="1"/>
  <c r="I248" i="1"/>
  <c r="N248" i="1" s="1" a="1"/>
  <c r="N248" i="1" s="1"/>
  <c r="H248" i="1"/>
  <c r="G248" i="1"/>
  <c r="F248" i="1"/>
  <c r="P247" i="1"/>
  <c r="O247" i="1"/>
  <c r="O247" i="1" a="1"/>
  <c r="L247" i="1"/>
  <c r="M247" i="1" s="1"/>
  <c r="K247" i="1"/>
  <c r="J247" i="1"/>
  <c r="I247" i="1"/>
  <c r="N247" i="1" s="1" a="1"/>
  <c r="N247" i="1" s="1"/>
  <c r="H247" i="1"/>
  <c r="G247" i="1"/>
  <c r="F247" i="1"/>
  <c r="P246" i="1"/>
  <c r="O246" i="1"/>
  <c r="L246" i="1"/>
  <c r="M246" i="1" s="1"/>
  <c r="K246" i="1"/>
  <c r="J246" i="1"/>
  <c r="O246" i="1" s="1" a="1"/>
  <c r="I246" i="1"/>
  <c r="N246" i="1" s="1" a="1"/>
  <c r="N246" i="1" s="1"/>
  <c r="H246" i="1"/>
  <c r="G246" i="1"/>
  <c r="F246" i="1"/>
  <c r="P245" i="1"/>
  <c r="N245" i="1" a="1"/>
  <c r="N245" i="1" s="1"/>
  <c r="L245" i="1"/>
  <c r="M245" i="1" s="1"/>
  <c r="K245" i="1"/>
  <c r="J245" i="1"/>
  <c r="O245" i="1" s="1" a="1"/>
  <c r="O245" i="1" s="1"/>
  <c r="I245" i="1"/>
  <c r="H245" i="1"/>
  <c r="G245" i="1"/>
  <c r="F245" i="1"/>
  <c r="P244" i="1"/>
  <c r="O244" i="1" a="1"/>
  <c r="O244" i="1" s="1"/>
  <c r="N244" i="1" a="1"/>
  <c r="N244" i="1" s="1"/>
  <c r="L244" i="1"/>
  <c r="M244" i="1" s="1"/>
  <c r="K244" i="1"/>
  <c r="J244" i="1"/>
  <c r="I244" i="1"/>
  <c r="H244" i="1"/>
  <c r="G244" i="1"/>
  <c r="F244" i="1"/>
  <c r="P243" i="1"/>
  <c r="O243" i="1" a="1"/>
  <c r="O243" i="1" s="1"/>
  <c r="M243" i="1"/>
  <c r="L243" i="1"/>
  <c r="K243" i="1"/>
  <c r="J243" i="1"/>
  <c r="I243" i="1"/>
  <c r="N243" i="1" s="1" a="1"/>
  <c r="N243" i="1" s="1"/>
  <c r="H243" i="1"/>
  <c r="G243" i="1"/>
  <c r="F243" i="1"/>
  <c r="P242" i="1"/>
  <c r="N242" i="1" a="1"/>
  <c r="N242" i="1" s="1"/>
  <c r="M242" i="1"/>
  <c r="L242" i="1"/>
  <c r="K242" i="1"/>
  <c r="J242" i="1"/>
  <c r="O242" i="1" s="1" a="1"/>
  <c r="O242" i="1" s="1"/>
  <c r="I242" i="1"/>
  <c r="H242" i="1"/>
  <c r="G242" i="1"/>
  <c r="F242" i="1"/>
  <c r="P241" i="1"/>
  <c r="N241" i="1"/>
  <c r="N241" i="1" a="1"/>
  <c r="M241" i="1"/>
  <c r="L241" i="1"/>
  <c r="K241" i="1"/>
  <c r="J241" i="1"/>
  <c r="O241" i="1" s="1" a="1"/>
  <c r="O241" i="1" s="1"/>
  <c r="I241" i="1"/>
  <c r="H241" i="1"/>
  <c r="G241" i="1"/>
  <c r="F241" i="1"/>
  <c r="P240" i="1"/>
  <c r="O240" i="1" a="1"/>
  <c r="O240" i="1" s="1"/>
  <c r="L240" i="1"/>
  <c r="M240" i="1" s="1"/>
  <c r="K240" i="1"/>
  <c r="J240" i="1"/>
  <c r="I240" i="1"/>
  <c r="N240" i="1" s="1" a="1"/>
  <c r="N240" i="1" s="1"/>
  <c r="H240" i="1"/>
  <c r="G240" i="1"/>
  <c r="F240" i="1"/>
  <c r="P239" i="1"/>
  <c r="O239" i="1"/>
  <c r="O239" i="1" a="1"/>
  <c r="L239" i="1"/>
  <c r="M239" i="1" s="1"/>
  <c r="K239" i="1"/>
  <c r="J239" i="1"/>
  <c r="I239" i="1"/>
  <c r="N239" i="1" s="1" a="1"/>
  <c r="N239" i="1" s="1"/>
  <c r="H239" i="1"/>
  <c r="G239" i="1"/>
  <c r="F239" i="1"/>
  <c r="P238" i="1"/>
  <c r="L238" i="1"/>
  <c r="M238" i="1" s="1"/>
  <c r="K238" i="1"/>
  <c r="J238" i="1"/>
  <c r="O238" i="1" s="1" a="1"/>
  <c r="O238" i="1" s="1"/>
  <c r="I238" i="1"/>
  <c r="N238" i="1" s="1" a="1"/>
  <c r="N238" i="1" s="1"/>
  <c r="H238" i="1"/>
  <c r="G238" i="1"/>
  <c r="F238" i="1"/>
  <c r="P237" i="1"/>
  <c r="N237" i="1" a="1"/>
  <c r="N237" i="1" s="1"/>
  <c r="L237" i="1"/>
  <c r="M237" i="1" s="1"/>
  <c r="K237" i="1"/>
  <c r="J237" i="1"/>
  <c r="O237" i="1" s="1" a="1"/>
  <c r="O237" i="1" s="1"/>
  <c r="I237" i="1"/>
  <c r="H237" i="1"/>
  <c r="G237" i="1"/>
  <c r="F237" i="1"/>
  <c r="P236" i="1"/>
  <c r="O236" i="1" a="1"/>
  <c r="O236" i="1" s="1"/>
  <c r="N236" i="1" a="1"/>
  <c r="N236" i="1" s="1"/>
  <c r="L236" i="1"/>
  <c r="M236" i="1" s="1"/>
  <c r="K236" i="1"/>
  <c r="J236" i="1"/>
  <c r="I236" i="1"/>
  <c r="H236" i="1"/>
  <c r="G236" i="1"/>
  <c r="F236" i="1"/>
  <c r="P235" i="1"/>
  <c r="O235" i="1" a="1"/>
  <c r="O235" i="1" s="1"/>
  <c r="M235" i="1"/>
  <c r="L235" i="1"/>
  <c r="K235" i="1"/>
  <c r="J235" i="1"/>
  <c r="I235" i="1"/>
  <c r="N235" i="1" s="1" a="1"/>
  <c r="N235" i="1" s="1"/>
  <c r="H235" i="1"/>
  <c r="G235" i="1"/>
  <c r="F235" i="1"/>
  <c r="P234" i="1"/>
  <c r="N234" i="1" a="1"/>
  <c r="N234" i="1" s="1"/>
  <c r="M234" i="1"/>
  <c r="L234" i="1"/>
  <c r="K234" i="1"/>
  <c r="J234" i="1"/>
  <c r="O234" i="1" s="1" a="1"/>
  <c r="O234" i="1" s="1"/>
  <c r="I234" i="1"/>
  <c r="H234" i="1"/>
  <c r="G234" i="1"/>
  <c r="F234" i="1"/>
  <c r="P233" i="1"/>
  <c r="N233" i="1"/>
  <c r="N233" i="1" a="1"/>
  <c r="M233" i="1"/>
  <c r="L233" i="1"/>
  <c r="K233" i="1"/>
  <c r="J233" i="1"/>
  <c r="O233" i="1" s="1" a="1"/>
  <c r="O233" i="1" s="1"/>
  <c r="I233" i="1"/>
  <c r="H233" i="1"/>
  <c r="G233" i="1"/>
  <c r="F233" i="1"/>
  <c r="P232" i="1"/>
  <c r="O232" i="1" a="1"/>
  <c r="O232" i="1" s="1"/>
  <c r="N232" i="1"/>
  <c r="L232" i="1"/>
  <c r="M232" i="1" s="1"/>
  <c r="K232" i="1"/>
  <c r="J232" i="1"/>
  <c r="I232" i="1"/>
  <c r="N232" i="1" s="1" a="1"/>
  <c r="H232" i="1"/>
  <c r="G232" i="1"/>
  <c r="F232" i="1"/>
  <c r="P231" i="1"/>
  <c r="O231" i="1"/>
  <c r="O231" i="1" a="1"/>
  <c r="L231" i="1"/>
  <c r="M231" i="1" s="1"/>
  <c r="K231" i="1"/>
  <c r="J231" i="1"/>
  <c r="I231" i="1"/>
  <c r="N231" i="1" s="1" a="1"/>
  <c r="N231" i="1" s="1"/>
  <c r="H231" i="1"/>
  <c r="G231" i="1"/>
  <c r="F231" i="1"/>
  <c r="P230" i="1"/>
  <c r="O230" i="1"/>
  <c r="L230" i="1"/>
  <c r="M230" i="1" s="1"/>
  <c r="K230" i="1"/>
  <c r="J230" i="1"/>
  <c r="O230" i="1" s="1" a="1"/>
  <c r="I230" i="1"/>
  <c r="N230" i="1" s="1" a="1"/>
  <c r="N230" i="1" s="1"/>
  <c r="H230" i="1"/>
  <c r="G230" i="1"/>
  <c r="F230" i="1"/>
  <c r="P229" i="1"/>
  <c r="N229" i="1" a="1"/>
  <c r="N229" i="1" s="1"/>
  <c r="L229" i="1"/>
  <c r="M229" i="1" s="1"/>
  <c r="K229" i="1"/>
  <c r="J229" i="1"/>
  <c r="O229" i="1" s="1" a="1"/>
  <c r="O229" i="1" s="1"/>
  <c r="I229" i="1"/>
  <c r="H229" i="1"/>
  <c r="G229" i="1"/>
  <c r="F229" i="1"/>
  <c r="P228" i="1"/>
  <c r="O228" i="1" a="1"/>
  <c r="O228" i="1" s="1"/>
  <c r="N228" i="1" a="1"/>
  <c r="N228" i="1" s="1"/>
  <c r="L228" i="1"/>
  <c r="M228" i="1" s="1"/>
  <c r="K228" i="1"/>
  <c r="J228" i="1"/>
  <c r="I228" i="1"/>
  <c r="H228" i="1"/>
  <c r="G228" i="1"/>
  <c r="F228" i="1"/>
  <c r="P227" i="1"/>
  <c r="O227" i="1" a="1"/>
  <c r="O227" i="1" s="1"/>
  <c r="M227" i="1"/>
  <c r="L227" i="1"/>
  <c r="K227" i="1"/>
  <c r="J227" i="1"/>
  <c r="I227" i="1"/>
  <c r="N227" i="1" s="1" a="1"/>
  <c r="N227" i="1" s="1"/>
  <c r="H227" i="1"/>
  <c r="G227" i="1"/>
  <c r="F227" i="1"/>
  <c r="P226" i="1"/>
  <c r="N226" i="1" a="1"/>
  <c r="N226" i="1" s="1"/>
  <c r="M226" i="1"/>
  <c r="L226" i="1"/>
  <c r="K226" i="1"/>
  <c r="J226" i="1"/>
  <c r="O226" i="1" s="1" a="1"/>
  <c r="O226" i="1" s="1"/>
  <c r="I226" i="1"/>
  <c r="H226" i="1"/>
  <c r="G226" i="1"/>
  <c r="F226" i="1"/>
  <c r="P225" i="1"/>
  <c r="N225" i="1"/>
  <c r="N225" i="1" a="1"/>
  <c r="M225" i="1"/>
  <c r="L225" i="1"/>
  <c r="K225" i="1"/>
  <c r="J225" i="1"/>
  <c r="O225" i="1" s="1" a="1"/>
  <c r="O225" i="1" s="1"/>
  <c r="I225" i="1"/>
  <c r="H225" i="1"/>
  <c r="G225" i="1"/>
  <c r="F225" i="1"/>
  <c r="P224" i="1"/>
  <c r="O224" i="1" a="1"/>
  <c r="O224" i="1" s="1"/>
  <c r="L224" i="1"/>
  <c r="M224" i="1" s="1"/>
  <c r="K224" i="1"/>
  <c r="J224" i="1"/>
  <c r="I224" i="1"/>
  <c r="N224" i="1" s="1" a="1"/>
  <c r="N224" i="1" s="1"/>
  <c r="H224" i="1"/>
  <c r="G224" i="1"/>
  <c r="F224" i="1"/>
  <c r="P223" i="1"/>
  <c r="O223" i="1"/>
  <c r="O223" i="1" a="1"/>
  <c r="L223" i="1"/>
  <c r="M223" i="1" s="1"/>
  <c r="K223" i="1"/>
  <c r="J223" i="1"/>
  <c r="I223" i="1"/>
  <c r="N223" i="1" s="1" a="1"/>
  <c r="N223" i="1" s="1"/>
  <c r="H223" i="1"/>
  <c r="G223" i="1"/>
  <c r="F223" i="1"/>
  <c r="P222" i="1"/>
  <c r="L222" i="1"/>
  <c r="M222" i="1" s="1"/>
  <c r="K222" i="1"/>
  <c r="J222" i="1"/>
  <c r="O222" i="1" s="1" a="1"/>
  <c r="O222" i="1" s="1"/>
  <c r="I222" i="1"/>
  <c r="N222" i="1" s="1" a="1"/>
  <c r="N222" i="1" s="1"/>
  <c r="H222" i="1"/>
  <c r="G222" i="1"/>
  <c r="F222" i="1"/>
  <c r="P221" i="1"/>
  <c r="N221" i="1" a="1"/>
  <c r="N221" i="1" s="1"/>
  <c r="L221" i="1"/>
  <c r="M221" i="1" s="1"/>
  <c r="K221" i="1"/>
  <c r="J221" i="1"/>
  <c r="O221" i="1" s="1" a="1"/>
  <c r="O221" i="1" s="1"/>
  <c r="I221" i="1"/>
  <c r="H221" i="1"/>
  <c r="G221" i="1"/>
  <c r="F221" i="1"/>
  <c r="P220" i="1"/>
  <c r="O220" i="1" a="1"/>
  <c r="O220" i="1" s="1"/>
  <c r="N220" i="1" a="1"/>
  <c r="N220" i="1" s="1"/>
  <c r="L220" i="1"/>
  <c r="M220" i="1" s="1"/>
  <c r="K220" i="1"/>
  <c r="J220" i="1"/>
  <c r="I220" i="1"/>
  <c r="H220" i="1"/>
  <c r="G220" i="1"/>
  <c r="F220" i="1"/>
  <c r="P219" i="1"/>
  <c r="O219" i="1" a="1"/>
  <c r="O219" i="1" s="1"/>
  <c r="M219" i="1"/>
  <c r="L219" i="1"/>
  <c r="K219" i="1"/>
  <c r="J219" i="1"/>
  <c r="I219" i="1"/>
  <c r="N219" i="1" s="1" a="1"/>
  <c r="N219" i="1" s="1"/>
  <c r="H219" i="1"/>
  <c r="G219" i="1"/>
  <c r="F219" i="1"/>
  <c r="P218" i="1"/>
  <c r="N218" i="1" a="1"/>
  <c r="N218" i="1" s="1"/>
  <c r="M218" i="1"/>
  <c r="L218" i="1"/>
  <c r="K218" i="1"/>
  <c r="J218" i="1"/>
  <c r="O218" i="1" s="1" a="1"/>
  <c r="O218" i="1" s="1"/>
  <c r="I218" i="1"/>
  <c r="H218" i="1"/>
  <c r="G218" i="1"/>
  <c r="F218" i="1"/>
  <c r="P217" i="1"/>
  <c r="N217" i="1"/>
  <c r="N217" i="1" a="1"/>
  <c r="M217" i="1"/>
  <c r="L217" i="1"/>
  <c r="K217" i="1"/>
  <c r="J217" i="1"/>
  <c r="O217" i="1" s="1" a="1"/>
  <c r="O217" i="1" s="1"/>
  <c r="I217" i="1"/>
  <c r="H217" i="1"/>
  <c r="G217" i="1"/>
  <c r="F217" i="1"/>
  <c r="P216" i="1"/>
  <c r="O216" i="1" a="1"/>
  <c r="O216" i="1" s="1"/>
  <c r="N216" i="1"/>
  <c r="L216" i="1"/>
  <c r="M216" i="1" s="1"/>
  <c r="K216" i="1"/>
  <c r="J216" i="1"/>
  <c r="I216" i="1"/>
  <c r="N216" i="1" s="1" a="1"/>
  <c r="H216" i="1"/>
  <c r="G216" i="1"/>
  <c r="F216" i="1"/>
  <c r="P215" i="1"/>
  <c r="O215" i="1"/>
  <c r="O215" i="1" a="1"/>
  <c r="L215" i="1"/>
  <c r="M215" i="1" s="1"/>
  <c r="K215" i="1"/>
  <c r="J215" i="1"/>
  <c r="I215" i="1"/>
  <c r="N215" i="1" s="1" a="1"/>
  <c r="N215" i="1" s="1"/>
  <c r="H215" i="1"/>
  <c r="G215" i="1"/>
  <c r="F215" i="1"/>
  <c r="P214" i="1"/>
  <c r="O214" i="1"/>
  <c r="L214" i="1"/>
  <c r="M214" i="1" s="1"/>
  <c r="K214" i="1"/>
  <c r="J214" i="1"/>
  <c r="O214" i="1" s="1" a="1"/>
  <c r="I214" i="1"/>
  <c r="N214" i="1" s="1" a="1"/>
  <c r="N214" i="1" s="1"/>
  <c r="H214" i="1"/>
  <c r="G214" i="1"/>
  <c r="F214" i="1"/>
  <c r="P213" i="1"/>
  <c r="N213" i="1" a="1"/>
  <c r="N213" i="1" s="1"/>
  <c r="L213" i="1"/>
  <c r="M213" i="1" s="1"/>
  <c r="K213" i="1"/>
  <c r="J213" i="1"/>
  <c r="O213" i="1" s="1" a="1"/>
  <c r="O213" i="1" s="1"/>
  <c r="I213" i="1"/>
  <c r="H213" i="1"/>
  <c r="G213" i="1"/>
  <c r="F213" i="1"/>
  <c r="P212" i="1"/>
  <c r="O212" i="1" a="1"/>
  <c r="O212" i="1" s="1"/>
  <c r="N212" i="1" a="1"/>
  <c r="N212" i="1" s="1"/>
  <c r="L212" i="1"/>
  <c r="M212" i="1" s="1"/>
  <c r="K212" i="1"/>
  <c r="J212" i="1"/>
  <c r="I212" i="1"/>
  <c r="H212" i="1"/>
  <c r="G212" i="1"/>
  <c r="F212" i="1"/>
  <c r="P211" i="1"/>
  <c r="O211" i="1" a="1"/>
  <c r="O211" i="1" s="1"/>
  <c r="M211" i="1"/>
  <c r="L211" i="1"/>
  <c r="K211" i="1"/>
  <c r="J211" i="1"/>
  <c r="I211" i="1"/>
  <c r="N211" i="1" s="1" a="1"/>
  <c r="N211" i="1" s="1"/>
  <c r="H211" i="1"/>
  <c r="G211" i="1"/>
  <c r="F211" i="1"/>
  <c r="P210" i="1"/>
  <c r="N210" i="1" a="1"/>
  <c r="N210" i="1" s="1"/>
  <c r="M210" i="1"/>
  <c r="L210" i="1"/>
  <c r="K210" i="1"/>
  <c r="J210" i="1"/>
  <c r="O210" i="1" s="1" a="1"/>
  <c r="O210" i="1" s="1"/>
  <c r="I210" i="1"/>
  <c r="H210" i="1"/>
  <c r="G210" i="1"/>
  <c r="F210" i="1"/>
  <c r="P209" i="1"/>
  <c r="N209" i="1"/>
  <c r="N209" i="1" a="1"/>
  <c r="M209" i="1"/>
  <c r="L209" i="1"/>
  <c r="K209" i="1"/>
  <c r="J209" i="1"/>
  <c r="O209" i="1" s="1" a="1"/>
  <c r="O209" i="1" s="1"/>
  <c r="I209" i="1"/>
  <c r="H209" i="1"/>
  <c r="G209" i="1"/>
  <c r="F209" i="1"/>
  <c r="P208" i="1"/>
  <c r="O208" i="1" a="1"/>
  <c r="O208" i="1" s="1"/>
  <c r="N208" i="1"/>
  <c r="L208" i="1"/>
  <c r="M208" i="1" s="1"/>
  <c r="K208" i="1"/>
  <c r="J208" i="1"/>
  <c r="I208" i="1"/>
  <c r="N208" i="1" s="1" a="1"/>
  <c r="H208" i="1"/>
  <c r="G208" i="1"/>
  <c r="F208" i="1"/>
  <c r="P207" i="1"/>
  <c r="O207" i="1"/>
  <c r="O207" i="1" a="1"/>
  <c r="L207" i="1"/>
  <c r="M207" i="1" s="1"/>
  <c r="K207" i="1"/>
  <c r="J207" i="1"/>
  <c r="I207" i="1"/>
  <c r="N207" i="1" s="1" a="1"/>
  <c r="N207" i="1" s="1"/>
  <c r="H207" i="1"/>
  <c r="G207" i="1"/>
  <c r="F207" i="1"/>
  <c r="P206" i="1"/>
  <c r="L206" i="1"/>
  <c r="M206" i="1" s="1"/>
  <c r="K206" i="1"/>
  <c r="J206" i="1"/>
  <c r="O206" i="1" s="1" a="1"/>
  <c r="O206" i="1" s="1"/>
  <c r="I206" i="1"/>
  <c r="N206" i="1" s="1" a="1"/>
  <c r="N206" i="1" s="1"/>
  <c r="H206" i="1"/>
  <c r="G206" i="1"/>
  <c r="F206" i="1"/>
  <c r="P205" i="1"/>
  <c r="N205" i="1" a="1"/>
  <c r="N205" i="1" s="1"/>
  <c r="L205" i="1"/>
  <c r="M205" i="1" s="1"/>
  <c r="K205" i="1"/>
  <c r="J205" i="1"/>
  <c r="O205" i="1" s="1" a="1"/>
  <c r="O205" i="1" s="1"/>
  <c r="I205" i="1"/>
  <c r="H205" i="1"/>
  <c r="G205" i="1"/>
  <c r="F205" i="1"/>
  <c r="P204" i="1"/>
  <c r="O204" i="1" a="1"/>
  <c r="O204" i="1" s="1"/>
  <c r="N204" i="1" a="1"/>
  <c r="N204" i="1" s="1"/>
  <c r="L204" i="1"/>
  <c r="M204" i="1" s="1"/>
  <c r="K204" i="1"/>
  <c r="J204" i="1"/>
  <c r="I204" i="1"/>
  <c r="H204" i="1"/>
  <c r="G204" i="1"/>
  <c r="F204" i="1"/>
  <c r="P203" i="1"/>
  <c r="O203" i="1" a="1"/>
  <c r="O203" i="1" s="1"/>
  <c r="M203" i="1"/>
  <c r="L203" i="1"/>
  <c r="K203" i="1"/>
  <c r="J203" i="1"/>
  <c r="I203" i="1"/>
  <c r="N203" i="1" s="1" a="1"/>
  <c r="N203" i="1" s="1"/>
  <c r="H203" i="1"/>
  <c r="G203" i="1"/>
  <c r="F203" i="1"/>
  <c r="P202" i="1"/>
  <c r="N202" i="1" a="1"/>
  <c r="N202" i="1" s="1"/>
  <c r="M202" i="1"/>
  <c r="L202" i="1"/>
  <c r="K202" i="1"/>
  <c r="J202" i="1"/>
  <c r="O202" i="1" s="1" a="1"/>
  <c r="O202" i="1" s="1"/>
  <c r="I202" i="1"/>
  <c r="H202" i="1"/>
  <c r="G202" i="1"/>
  <c r="F202" i="1"/>
  <c r="P201" i="1"/>
  <c r="N201" i="1"/>
  <c r="N201" i="1" a="1"/>
  <c r="M201" i="1"/>
  <c r="L201" i="1"/>
  <c r="K201" i="1"/>
  <c r="J201" i="1"/>
  <c r="O201" i="1" s="1" a="1"/>
  <c r="O201" i="1" s="1"/>
  <c r="I201" i="1"/>
  <c r="H201" i="1"/>
  <c r="G201" i="1"/>
  <c r="F201" i="1"/>
  <c r="P200" i="1"/>
  <c r="O200" i="1" a="1"/>
  <c r="O200" i="1" s="1"/>
  <c r="L200" i="1"/>
  <c r="M200" i="1" s="1"/>
  <c r="K200" i="1"/>
  <c r="J200" i="1"/>
  <c r="I200" i="1"/>
  <c r="N200" i="1" s="1" a="1"/>
  <c r="N200" i="1" s="1"/>
  <c r="H200" i="1"/>
  <c r="G200" i="1"/>
  <c r="F200" i="1"/>
  <c r="P199" i="1"/>
  <c r="O199" i="1"/>
  <c r="O199" i="1" a="1"/>
  <c r="L199" i="1"/>
  <c r="M199" i="1" s="1"/>
  <c r="K199" i="1"/>
  <c r="J199" i="1"/>
  <c r="I199" i="1"/>
  <c r="N199" i="1" s="1" a="1"/>
  <c r="N199" i="1" s="1"/>
  <c r="H199" i="1"/>
  <c r="G199" i="1"/>
  <c r="F199" i="1"/>
  <c r="P198" i="1"/>
  <c r="O198" i="1"/>
  <c r="L198" i="1"/>
  <c r="M198" i="1" s="1"/>
  <c r="K198" i="1"/>
  <c r="J198" i="1"/>
  <c r="O198" i="1" s="1" a="1"/>
  <c r="I198" i="1"/>
  <c r="N198" i="1" s="1" a="1"/>
  <c r="N198" i="1" s="1"/>
  <c r="H198" i="1"/>
  <c r="G198" i="1"/>
  <c r="F198" i="1"/>
  <c r="P197" i="1"/>
  <c r="N197" i="1" a="1"/>
  <c r="N197" i="1" s="1"/>
  <c r="L197" i="1"/>
  <c r="M197" i="1" s="1"/>
  <c r="K197" i="1"/>
  <c r="J197" i="1"/>
  <c r="O197" i="1" s="1" a="1"/>
  <c r="O197" i="1" s="1"/>
  <c r="I197" i="1"/>
  <c r="H197" i="1"/>
  <c r="G197" i="1"/>
  <c r="F197" i="1"/>
  <c r="P196" i="1"/>
  <c r="O196" i="1" a="1"/>
  <c r="O196" i="1" s="1"/>
  <c r="N196" i="1" a="1"/>
  <c r="N196" i="1" s="1"/>
  <c r="L196" i="1"/>
  <c r="M196" i="1" s="1"/>
  <c r="K196" i="1"/>
  <c r="J196" i="1"/>
  <c r="I196" i="1"/>
  <c r="H196" i="1"/>
  <c r="G196" i="1"/>
  <c r="F196" i="1"/>
  <c r="P195" i="1"/>
  <c r="O195" i="1" a="1"/>
  <c r="O195" i="1" s="1"/>
  <c r="M195" i="1"/>
  <c r="L195" i="1"/>
  <c r="K195" i="1"/>
  <c r="J195" i="1"/>
  <c r="I195" i="1"/>
  <c r="N195" i="1" s="1" a="1"/>
  <c r="N195" i="1" s="1"/>
  <c r="H195" i="1"/>
  <c r="G195" i="1"/>
  <c r="F195" i="1"/>
  <c r="P194" i="1"/>
  <c r="N194" i="1" a="1"/>
  <c r="N194" i="1" s="1"/>
  <c r="M194" i="1"/>
  <c r="L194" i="1"/>
  <c r="K194" i="1"/>
  <c r="J194" i="1"/>
  <c r="O194" i="1" s="1" a="1"/>
  <c r="O194" i="1" s="1"/>
  <c r="I194" i="1"/>
  <c r="H194" i="1"/>
  <c r="G194" i="1"/>
  <c r="F194" i="1"/>
  <c r="P193" i="1"/>
  <c r="N193" i="1"/>
  <c r="N193" i="1" a="1"/>
  <c r="M193" i="1"/>
  <c r="L193" i="1"/>
  <c r="K193" i="1"/>
  <c r="J193" i="1"/>
  <c r="O193" i="1" s="1" a="1"/>
  <c r="O193" i="1" s="1"/>
  <c r="I193" i="1"/>
  <c r="H193" i="1"/>
  <c r="G193" i="1"/>
  <c r="F193" i="1"/>
  <c r="P192" i="1"/>
  <c r="O192" i="1" a="1"/>
  <c r="O192" i="1" s="1"/>
  <c r="N192" i="1"/>
  <c r="L192" i="1"/>
  <c r="M192" i="1" s="1"/>
  <c r="K192" i="1"/>
  <c r="J192" i="1"/>
  <c r="I192" i="1"/>
  <c r="N192" i="1" s="1" a="1"/>
  <c r="H192" i="1"/>
  <c r="G192" i="1"/>
  <c r="F192" i="1"/>
  <c r="P191" i="1"/>
  <c r="O191" i="1"/>
  <c r="O191" i="1" a="1"/>
  <c r="L191" i="1"/>
  <c r="M191" i="1" s="1"/>
  <c r="K191" i="1"/>
  <c r="J191" i="1"/>
  <c r="I191" i="1"/>
  <c r="N191" i="1" s="1" a="1"/>
  <c r="N191" i="1" s="1"/>
  <c r="H191" i="1"/>
  <c r="G191" i="1"/>
  <c r="F191" i="1"/>
  <c r="P190" i="1"/>
  <c r="O190" i="1"/>
  <c r="L190" i="1"/>
  <c r="M190" i="1" s="1"/>
  <c r="K190" i="1"/>
  <c r="J190" i="1"/>
  <c r="O190" i="1" s="1" a="1"/>
  <c r="I190" i="1"/>
  <c r="N190" i="1" s="1" a="1"/>
  <c r="N190" i="1" s="1"/>
  <c r="H190" i="1"/>
  <c r="G190" i="1"/>
  <c r="F190" i="1"/>
  <c r="P189" i="1"/>
  <c r="N189" i="1" a="1"/>
  <c r="N189" i="1" s="1"/>
  <c r="L189" i="1"/>
  <c r="M189" i="1" s="1"/>
  <c r="K189" i="1"/>
  <c r="J189" i="1"/>
  <c r="O189" i="1" s="1" a="1"/>
  <c r="O189" i="1" s="1"/>
  <c r="I189" i="1"/>
  <c r="H189" i="1"/>
  <c r="G189" i="1"/>
  <c r="F189" i="1"/>
  <c r="P188" i="1"/>
  <c r="O188" i="1" a="1"/>
  <c r="O188" i="1" s="1"/>
  <c r="N188" i="1" a="1"/>
  <c r="N188" i="1" s="1"/>
  <c r="L188" i="1"/>
  <c r="M188" i="1" s="1"/>
  <c r="K188" i="1"/>
  <c r="J188" i="1"/>
  <c r="I188" i="1"/>
  <c r="H188" i="1"/>
  <c r="G188" i="1"/>
  <c r="F188" i="1"/>
  <c r="P187" i="1"/>
  <c r="O187" i="1" a="1"/>
  <c r="O187" i="1" s="1"/>
  <c r="M187" i="1"/>
  <c r="L187" i="1"/>
  <c r="K187" i="1"/>
  <c r="J187" i="1"/>
  <c r="I187" i="1"/>
  <c r="N187" i="1" s="1" a="1"/>
  <c r="N187" i="1" s="1"/>
  <c r="H187" i="1"/>
  <c r="G187" i="1"/>
  <c r="F187" i="1"/>
  <c r="P186" i="1"/>
  <c r="N186" i="1" a="1"/>
  <c r="N186" i="1" s="1"/>
  <c r="M186" i="1"/>
  <c r="L186" i="1"/>
  <c r="K186" i="1"/>
  <c r="J186" i="1"/>
  <c r="O186" i="1" s="1" a="1"/>
  <c r="O186" i="1" s="1"/>
  <c r="I186" i="1"/>
  <c r="H186" i="1"/>
  <c r="G186" i="1"/>
  <c r="F186" i="1"/>
  <c r="P185" i="1"/>
  <c r="N185" i="1"/>
  <c r="N185" i="1" a="1"/>
  <c r="M185" i="1"/>
  <c r="L185" i="1"/>
  <c r="K185" i="1"/>
  <c r="J185" i="1"/>
  <c r="O185" i="1" s="1" a="1"/>
  <c r="O185" i="1" s="1"/>
  <c r="I185" i="1"/>
  <c r="H185" i="1"/>
  <c r="G185" i="1"/>
  <c r="F185" i="1"/>
  <c r="P184" i="1"/>
  <c r="O184" i="1" a="1"/>
  <c r="O184" i="1" s="1"/>
  <c r="L184" i="1"/>
  <c r="M184" i="1" s="1"/>
  <c r="K184" i="1"/>
  <c r="J184" i="1"/>
  <c r="I184" i="1"/>
  <c r="N184" i="1" s="1" a="1"/>
  <c r="N184" i="1" s="1"/>
  <c r="H184" i="1"/>
  <c r="G184" i="1"/>
  <c r="F184" i="1"/>
  <c r="P183" i="1"/>
  <c r="O183" i="1"/>
  <c r="O183" i="1" a="1"/>
  <c r="L183" i="1"/>
  <c r="M183" i="1" s="1"/>
  <c r="K183" i="1"/>
  <c r="J183" i="1"/>
  <c r="I183" i="1"/>
  <c r="N183" i="1" s="1" a="1"/>
  <c r="N183" i="1" s="1"/>
  <c r="H183" i="1"/>
  <c r="G183" i="1"/>
  <c r="F183" i="1"/>
  <c r="P182" i="1"/>
  <c r="O182" i="1"/>
  <c r="L182" i="1"/>
  <c r="M182" i="1" s="1"/>
  <c r="K182" i="1"/>
  <c r="J182" i="1"/>
  <c r="O182" i="1" s="1" a="1"/>
  <c r="I182" i="1"/>
  <c r="N182" i="1" s="1" a="1"/>
  <c r="N182" i="1" s="1"/>
  <c r="H182" i="1"/>
  <c r="G182" i="1"/>
  <c r="F182" i="1"/>
  <c r="P181" i="1"/>
  <c r="N181" i="1" a="1"/>
  <c r="N181" i="1" s="1"/>
  <c r="L181" i="1"/>
  <c r="M181" i="1" s="1"/>
  <c r="K181" i="1"/>
  <c r="J181" i="1"/>
  <c r="O181" i="1" s="1" a="1"/>
  <c r="O181" i="1" s="1"/>
  <c r="I181" i="1"/>
  <c r="H181" i="1"/>
  <c r="G181" i="1"/>
  <c r="F181" i="1"/>
  <c r="P180" i="1"/>
  <c r="O180" i="1" a="1"/>
  <c r="O180" i="1" s="1"/>
  <c r="N180" i="1" a="1"/>
  <c r="N180" i="1" s="1"/>
  <c r="L180" i="1"/>
  <c r="M180" i="1" s="1"/>
  <c r="K180" i="1"/>
  <c r="J180" i="1"/>
  <c r="I180" i="1"/>
  <c r="H180" i="1"/>
  <c r="G180" i="1"/>
  <c r="F180" i="1"/>
  <c r="P179" i="1"/>
  <c r="O179" i="1" a="1"/>
  <c r="O179" i="1" s="1"/>
  <c r="M179" i="1"/>
  <c r="L179" i="1"/>
  <c r="K179" i="1"/>
  <c r="J179" i="1"/>
  <c r="I179" i="1"/>
  <c r="N179" i="1" s="1" a="1"/>
  <c r="N179" i="1" s="1"/>
  <c r="H179" i="1"/>
  <c r="G179" i="1"/>
  <c r="F179" i="1"/>
  <c r="P178" i="1"/>
  <c r="N178" i="1" a="1"/>
  <c r="N178" i="1" s="1"/>
  <c r="M178" i="1"/>
  <c r="L178" i="1"/>
  <c r="K178" i="1"/>
  <c r="J178" i="1"/>
  <c r="O178" i="1" s="1" a="1"/>
  <c r="O178" i="1" s="1"/>
  <c r="I178" i="1"/>
  <c r="H178" i="1"/>
  <c r="G178" i="1"/>
  <c r="F178" i="1"/>
  <c r="P177" i="1"/>
  <c r="N177" i="1"/>
  <c r="N177" i="1" a="1"/>
  <c r="M177" i="1"/>
  <c r="L177" i="1"/>
  <c r="K177" i="1"/>
  <c r="J177" i="1"/>
  <c r="O177" i="1" s="1" a="1"/>
  <c r="O177" i="1" s="1"/>
  <c r="I177" i="1"/>
  <c r="H177" i="1"/>
  <c r="G177" i="1"/>
  <c r="F177" i="1"/>
  <c r="P176" i="1"/>
  <c r="O176" i="1" a="1"/>
  <c r="O176" i="1" s="1"/>
  <c r="L176" i="1"/>
  <c r="M176" i="1" s="1"/>
  <c r="K176" i="1"/>
  <c r="J176" i="1"/>
  <c r="I176" i="1"/>
  <c r="N176" i="1" s="1" a="1"/>
  <c r="N176" i="1" s="1"/>
  <c r="H176" i="1"/>
  <c r="G176" i="1"/>
  <c r="F176" i="1"/>
  <c r="P175" i="1"/>
  <c r="O175" i="1"/>
  <c r="O175" i="1" a="1"/>
  <c r="L175" i="1"/>
  <c r="M175" i="1" s="1"/>
  <c r="K175" i="1"/>
  <c r="J175" i="1"/>
  <c r="I175" i="1"/>
  <c r="N175" i="1" s="1" a="1"/>
  <c r="N175" i="1" s="1"/>
  <c r="H175" i="1"/>
  <c r="G175" i="1"/>
  <c r="F175" i="1"/>
  <c r="P174" i="1"/>
  <c r="L174" i="1"/>
  <c r="M174" i="1" s="1"/>
  <c r="K174" i="1"/>
  <c r="J174" i="1"/>
  <c r="O174" i="1" s="1" a="1"/>
  <c r="O174" i="1" s="1"/>
  <c r="I174" i="1"/>
  <c r="N174" i="1" s="1" a="1"/>
  <c r="N174" i="1" s="1"/>
  <c r="H174" i="1"/>
  <c r="G174" i="1"/>
  <c r="F174" i="1"/>
  <c r="P173" i="1"/>
  <c r="N173" i="1" a="1"/>
  <c r="N173" i="1" s="1"/>
  <c r="L173" i="1"/>
  <c r="M173" i="1" s="1"/>
  <c r="K173" i="1"/>
  <c r="J173" i="1"/>
  <c r="O173" i="1" s="1" a="1"/>
  <c r="O173" i="1" s="1"/>
  <c r="I173" i="1"/>
  <c r="H173" i="1"/>
  <c r="G173" i="1"/>
  <c r="F173" i="1"/>
  <c r="P172" i="1"/>
  <c r="O172" i="1" a="1"/>
  <c r="O172" i="1" s="1"/>
  <c r="N172" i="1" a="1"/>
  <c r="N172" i="1" s="1"/>
  <c r="L172" i="1"/>
  <c r="M172" i="1" s="1"/>
  <c r="K172" i="1"/>
  <c r="J172" i="1"/>
  <c r="I172" i="1"/>
  <c r="H172" i="1"/>
  <c r="G172" i="1"/>
  <c r="F172" i="1"/>
  <c r="P171" i="1"/>
  <c r="O171" i="1" a="1"/>
  <c r="O171" i="1" s="1"/>
  <c r="M171" i="1"/>
  <c r="L171" i="1"/>
  <c r="K171" i="1"/>
  <c r="J171" i="1"/>
  <c r="I171" i="1"/>
  <c r="N171" i="1" s="1" a="1"/>
  <c r="N171" i="1" s="1"/>
  <c r="H171" i="1"/>
  <c r="G171" i="1"/>
  <c r="F171" i="1"/>
  <c r="P170" i="1"/>
  <c r="N170" i="1" a="1"/>
  <c r="N170" i="1" s="1"/>
  <c r="M170" i="1"/>
  <c r="L170" i="1"/>
  <c r="K170" i="1"/>
  <c r="J170" i="1"/>
  <c r="O170" i="1" s="1" a="1"/>
  <c r="O170" i="1" s="1"/>
  <c r="I170" i="1"/>
  <c r="H170" i="1"/>
  <c r="G170" i="1"/>
  <c r="F170" i="1"/>
  <c r="P169" i="1"/>
  <c r="N169" i="1"/>
  <c r="N169" i="1" a="1"/>
  <c r="M169" i="1"/>
  <c r="L169" i="1"/>
  <c r="K169" i="1"/>
  <c r="J169" i="1"/>
  <c r="O169" i="1" s="1" a="1"/>
  <c r="O169" i="1" s="1"/>
  <c r="I169" i="1"/>
  <c r="H169" i="1"/>
  <c r="G169" i="1"/>
  <c r="F169" i="1"/>
  <c r="P168" i="1"/>
  <c r="O168" i="1" a="1"/>
  <c r="O168" i="1" s="1"/>
  <c r="N168" i="1"/>
  <c r="L168" i="1"/>
  <c r="M168" i="1" s="1"/>
  <c r="K168" i="1"/>
  <c r="J168" i="1"/>
  <c r="I168" i="1"/>
  <c r="N168" i="1" s="1" a="1"/>
  <c r="H168" i="1"/>
  <c r="G168" i="1"/>
  <c r="F168" i="1"/>
  <c r="P167" i="1"/>
  <c r="O167" i="1"/>
  <c r="O167" i="1" a="1"/>
  <c r="L167" i="1"/>
  <c r="M167" i="1" s="1"/>
  <c r="K167" i="1"/>
  <c r="J167" i="1"/>
  <c r="I167" i="1"/>
  <c r="N167" i="1" s="1" a="1"/>
  <c r="N167" i="1" s="1"/>
  <c r="H167" i="1"/>
  <c r="G167" i="1"/>
  <c r="F167" i="1"/>
  <c r="P166" i="1"/>
  <c r="O166" i="1"/>
  <c r="L166" i="1"/>
  <c r="M166" i="1" s="1"/>
  <c r="K166" i="1"/>
  <c r="J166" i="1"/>
  <c r="O166" i="1" s="1" a="1"/>
  <c r="I166" i="1"/>
  <c r="N166" i="1" s="1" a="1"/>
  <c r="N166" i="1" s="1"/>
  <c r="H166" i="1"/>
  <c r="G166" i="1"/>
  <c r="F166" i="1"/>
  <c r="P165" i="1"/>
  <c r="N165" i="1" a="1"/>
  <c r="N165" i="1" s="1"/>
  <c r="L165" i="1"/>
  <c r="M165" i="1" s="1"/>
  <c r="K165" i="1"/>
  <c r="J165" i="1"/>
  <c r="O165" i="1" s="1" a="1"/>
  <c r="O165" i="1" s="1"/>
  <c r="I165" i="1"/>
  <c r="H165" i="1"/>
  <c r="G165" i="1"/>
  <c r="F165" i="1"/>
  <c r="P164" i="1"/>
  <c r="O164" i="1" a="1"/>
  <c r="O164" i="1" s="1"/>
  <c r="N164" i="1" a="1"/>
  <c r="N164" i="1" s="1"/>
  <c r="L164" i="1"/>
  <c r="M164" i="1" s="1"/>
  <c r="K164" i="1"/>
  <c r="J164" i="1"/>
  <c r="I164" i="1"/>
  <c r="H164" i="1"/>
  <c r="G164" i="1"/>
  <c r="F164" i="1"/>
  <c r="P163" i="1"/>
  <c r="O163" i="1" a="1"/>
  <c r="O163" i="1" s="1"/>
  <c r="M163" i="1"/>
  <c r="L163" i="1"/>
  <c r="K163" i="1"/>
  <c r="J163" i="1"/>
  <c r="I163" i="1"/>
  <c r="N163" i="1" s="1" a="1"/>
  <c r="N163" i="1" s="1"/>
  <c r="H163" i="1"/>
  <c r="G163" i="1"/>
  <c r="F163" i="1"/>
  <c r="P162" i="1"/>
  <c r="N162" i="1" a="1"/>
  <c r="N162" i="1" s="1"/>
  <c r="M162" i="1"/>
  <c r="L162" i="1"/>
  <c r="K162" i="1"/>
  <c r="J162" i="1"/>
  <c r="O162" i="1" s="1" a="1"/>
  <c r="O162" i="1" s="1"/>
  <c r="I162" i="1"/>
  <c r="H162" i="1"/>
  <c r="G162" i="1"/>
  <c r="F162" i="1"/>
  <c r="P161" i="1"/>
  <c r="N161" i="1"/>
  <c r="N161" i="1" a="1"/>
  <c r="M161" i="1"/>
  <c r="L161" i="1"/>
  <c r="K161" i="1"/>
  <c r="J161" i="1"/>
  <c r="O161" i="1" s="1" a="1"/>
  <c r="O161" i="1" s="1"/>
  <c r="I161" i="1"/>
  <c r="H161" i="1"/>
  <c r="G161" i="1"/>
  <c r="F161" i="1"/>
  <c r="P160" i="1"/>
  <c r="O160" i="1" a="1"/>
  <c r="O160" i="1" s="1"/>
  <c r="L160" i="1"/>
  <c r="M160" i="1" s="1"/>
  <c r="K160" i="1"/>
  <c r="J160" i="1"/>
  <c r="I160" i="1"/>
  <c r="N160" i="1" s="1" a="1"/>
  <c r="N160" i="1" s="1"/>
  <c r="H160" i="1"/>
  <c r="G160" i="1"/>
  <c r="F160" i="1"/>
  <c r="P159" i="1"/>
  <c r="O159" i="1"/>
  <c r="O159" i="1" a="1"/>
  <c r="L159" i="1"/>
  <c r="M159" i="1" s="1"/>
  <c r="K159" i="1"/>
  <c r="J159" i="1"/>
  <c r="I159" i="1"/>
  <c r="N159" i="1" s="1" a="1"/>
  <c r="N159" i="1" s="1"/>
  <c r="H159" i="1"/>
  <c r="G159" i="1"/>
  <c r="F159" i="1"/>
  <c r="P158" i="1"/>
  <c r="L158" i="1"/>
  <c r="M158" i="1" s="1"/>
  <c r="K158" i="1"/>
  <c r="J158" i="1"/>
  <c r="O158" i="1" s="1" a="1"/>
  <c r="O158" i="1" s="1"/>
  <c r="I158" i="1"/>
  <c r="N158" i="1" s="1" a="1"/>
  <c r="N158" i="1" s="1"/>
  <c r="H158" i="1"/>
  <c r="G158" i="1"/>
  <c r="F158" i="1"/>
  <c r="P157" i="1"/>
  <c r="N157" i="1" a="1"/>
  <c r="N157" i="1" s="1"/>
  <c r="L157" i="1"/>
  <c r="M157" i="1" s="1"/>
  <c r="K157" i="1"/>
  <c r="J157" i="1"/>
  <c r="O157" i="1" s="1" a="1"/>
  <c r="O157" i="1" s="1"/>
  <c r="I157" i="1"/>
  <c r="H157" i="1"/>
  <c r="G157" i="1"/>
  <c r="F157" i="1"/>
  <c r="P156" i="1"/>
  <c r="O156" i="1" a="1"/>
  <c r="O156" i="1" s="1"/>
  <c r="N156" i="1" a="1"/>
  <c r="N156" i="1" s="1"/>
  <c r="L156" i="1"/>
  <c r="M156" i="1" s="1"/>
  <c r="K156" i="1"/>
  <c r="J156" i="1"/>
  <c r="I156" i="1"/>
  <c r="H156" i="1"/>
  <c r="G156" i="1"/>
  <c r="F156" i="1"/>
  <c r="P155" i="1"/>
  <c r="O155" i="1" a="1"/>
  <c r="O155" i="1" s="1"/>
  <c r="M155" i="1"/>
  <c r="L155" i="1"/>
  <c r="K155" i="1"/>
  <c r="J155" i="1"/>
  <c r="I155" i="1"/>
  <c r="N155" i="1" s="1" a="1"/>
  <c r="N155" i="1" s="1"/>
  <c r="H155" i="1"/>
  <c r="G155" i="1"/>
  <c r="F155" i="1"/>
  <c r="P154" i="1"/>
  <c r="N154" i="1" a="1"/>
  <c r="N154" i="1" s="1"/>
  <c r="M154" i="1"/>
  <c r="L154" i="1"/>
  <c r="K154" i="1"/>
  <c r="J154" i="1"/>
  <c r="O154" i="1" s="1" a="1"/>
  <c r="O154" i="1" s="1"/>
  <c r="I154" i="1"/>
  <c r="H154" i="1"/>
  <c r="G154" i="1"/>
  <c r="F154" i="1"/>
  <c r="P153" i="1"/>
  <c r="N153" i="1"/>
  <c r="N153" i="1" a="1"/>
  <c r="M153" i="1"/>
  <c r="L153" i="1"/>
  <c r="K153" i="1"/>
  <c r="J153" i="1"/>
  <c r="O153" i="1" s="1" a="1"/>
  <c r="O153" i="1" s="1"/>
  <c r="I153" i="1"/>
  <c r="H153" i="1"/>
  <c r="G153" i="1"/>
  <c r="F153" i="1"/>
  <c r="P152" i="1"/>
  <c r="O152" i="1" a="1"/>
  <c r="O152" i="1" s="1"/>
  <c r="N152" i="1"/>
  <c r="L152" i="1"/>
  <c r="M152" i="1" s="1"/>
  <c r="K152" i="1"/>
  <c r="J152" i="1"/>
  <c r="I152" i="1"/>
  <c r="N152" i="1" s="1" a="1"/>
  <c r="H152" i="1"/>
  <c r="G152" i="1"/>
  <c r="F152" i="1"/>
  <c r="P151" i="1"/>
  <c r="O151" i="1"/>
  <c r="O151" i="1" a="1"/>
  <c r="L151" i="1"/>
  <c r="M151" i="1" s="1"/>
  <c r="K151" i="1"/>
  <c r="J151" i="1"/>
  <c r="I151" i="1"/>
  <c r="N151" i="1" s="1" a="1"/>
  <c r="N151" i="1" s="1"/>
  <c r="H151" i="1"/>
  <c r="G151" i="1"/>
  <c r="F151" i="1"/>
  <c r="P150" i="1"/>
  <c r="L150" i="1"/>
  <c r="M150" i="1" s="1"/>
  <c r="K150" i="1"/>
  <c r="J150" i="1"/>
  <c r="O150" i="1" s="1" a="1"/>
  <c r="O150" i="1" s="1"/>
  <c r="I150" i="1"/>
  <c r="N150" i="1" s="1" a="1"/>
  <c r="N150" i="1" s="1"/>
  <c r="H150" i="1"/>
  <c r="G150" i="1"/>
  <c r="F150" i="1"/>
  <c r="P149" i="1"/>
  <c r="N149" i="1" a="1"/>
  <c r="N149" i="1" s="1"/>
  <c r="L149" i="1"/>
  <c r="M149" i="1" s="1"/>
  <c r="K149" i="1"/>
  <c r="J149" i="1"/>
  <c r="O149" i="1" s="1" a="1"/>
  <c r="O149" i="1" s="1"/>
  <c r="I149" i="1"/>
  <c r="H149" i="1"/>
  <c r="G149" i="1"/>
  <c r="F149" i="1"/>
  <c r="P148" i="1"/>
  <c r="O148" i="1" a="1"/>
  <c r="O148" i="1" s="1"/>
  <c r="N148" i="1" a="1"/>
  <c r="N148" i="1" s="1"/>
  <c r="L148" i="1"/>
  <c r="M148" i="1" s="1"/>
  <c r="K148" i="1"/>
  <c r="J148" i="1"/>
  <c r="I148" i="1"/>
  <c r="H148" i="1"/>
  <c r="G148" i="1"/>
  <c r="F148" i="1"/>
  <c r="P147" i="1"/>
  <c r="O147" i="1" a="1"/>
  <c r="O147" i="1" s="1"/>
  <c r="M147" i="1"/>
  <c r="L147" i="1"/>
  <c r="K147" i="1"/>
  <c r="J147" i="1"/>
  <c r="I147" i="1"/>
  <c r="N147" i="1" s="1" a="1"/>
  <c r="N147" i="1" s="1"/>
  <c r="H147" i="1"/>
  <c r="G147" i="1"/>
  <c r="F147" i="1"/>
  <c r="P146" i="1"/>
  <c r="N146" i="1" a="1"/>
  <c r="N146" i="1" s="1"/>
  <c r="M146" i="1"/>
  <c r="L146" i="1"/>
  <c r="K146" i="1"/>
  <c r="J146" i="1"/>
  <c r="O146" i="1" s="1" a="1"/>
  <c r="O146" i="1" s="1"/>
  <c r="I146" i="1"/>
  <c r="H146" i="1"/>
  <c r="G146" i="1"/>
  <c r="F146" i="1"/>
  <c r="P145" i="1"/>
  <c r="N145" i="1"/>
  <c r="N145" i="1" a="1"/>
  <c r="M145" i="1"/>
  <c r="L145" i="1"/>
  <c r="K145" i="1"/>
  <c r="J145" i="1"/>
  <c r="O145" i="1" s="1" a="1"/>
  <c r="O145" i="1" s="1"/>
  <c r="I145" i="1"/>
  <c r="H145" i="1"/>
  <c r="G145" i="1"/>
  <c r="F145" i="1"/>
  <c r="P144" i="1"/>
  <c r="O144" i="1" a="1"/>
  <c r="O144" i="1" s="1"/>
  <c r="N144" i="1"/>
  <c r="L144" i="1"/>
  <c r="M144" i="1" s="1"/>
  <c r="K144" i="1"/>
  <c r="J144" i="1"/>
  <c r="I144" i="1"/>
  <c r="N144" i="1" s="1" a="1"/>
  <c r="H144" i="1"/>
  <c r="G144" i="1"/>
  <c r="F144" i="1"/>
  <c r="P143" i="1"/>
  <c r="O143" i="1"/>
  <c r="O143" i="1" a="1"/>
  <c r="L143" i="1"/>
  <c r="M143" i="1" s="1"/>
  <c r="K143" i="1"/>
  <c r="J143" i="1"/>
  <c r="I143" i="1"/>
  <c r="N143" i="1" s="1" a="1"/>
  <c r="N143" i="1" s="1"/>
  <c r="H143" i="1"/>
  <c r="G143" i="1"/>
  <c r="F143" i="1"/>
  <c r="P142" i="1"/>
  <c r="L142" i="1"/>
  <c r="M142" i="1" s="1"/>
  <c r="K142" i="1"/>
  <c r="J142" i="1"/>
  <c r="O142" i="1" s="1" a="1"/>
  <c r="O142" i="1" s="1"/>
  <c r="I142" i="1"/>
  <c r="N142" i="1" s="1" a="1"/>
  <c r="N142" i="1" s="1"/>
  <c r="H142" i="1"/>
  <c r="G142" i="1"/>
  <c r="F142" i="1"/>
  <c r="P141" i="1"/>
  <c r="N141" i="1" a="1"/>
  <c r="N141" i="1" s="1"/>
  <c r="L141" i="1"/>
  <c r="M141" i="1" s="1"/>
  <c r="K141" i="1"/>
  <c r="J141" i="1"/>
  <c r="O141" i="1" s="1" a="1"/>
  <c r="O141" i="1" s="1"/>
  <c r="I141" i="1"/>
  <c r="H141" i="1"/>
  <c r="G141" i="1"/>
  <c r="F141" i="1"/>
  <c r="P140" i="1"/>
  <c r="O140" i="1" a="1"/>
  <c r="O140" i="1" s="1"/>
  <c r="N140" i="1" a="1"/>
  <c r="N140" i="1" s="1"/>
  <c r="L140" i="1"/>
  <c r="M140" i="1" s="1"/>
  <c r="K140" i="1"/>
  <c r="J140" i="1"/>
  <c r="I140" i="1"/>
  <c r="H140" i="1"/>
  <c r="G140" i="1"/>
  <c r="F140" i="1"/>
  <c r="P139" i="1"/>
  <c r="O139" i="1" a="1"/>
  <c r="O139" i="1" s="1"/>
  <c r="M139" i="1"/>
  <c r="L139" i="1"/>
  <c r="K139" i="1"/>
  <c r="J139" i="1"/>
  <c r="I139" i="1"/>
  <c r="N139" i="1" s="1" a="1"/>
  <c r="N139" i="1" s="1"/>
  <c r="H139" i="1"/>
  <c r="G139" i="1"/>
  <c r="F139" i="1"/>
  <c r="P138" i="1"/>
  <c r="N138" i="1" a="1"/>
  <c r="N138" i="1" s="1"/>
  <c r="M138" i="1"/>
  <c r="L138" i="1"/>
  <c r="K138" i="1"/>
  <c r="J138" i="1"/>
  <c r="O138" i="1" s="1" a="1"/>
  <c r="O138" i="1" s="1"/>
  <c r="I138" i="1"/>
  <c r="H138" i="1"/>
  <c r="G138" i="1"/>
  <c r="F138" i="1"/>
  <c r="P137" i="1"/>
  <c r="N137" i="1"/>
  <c r="N137" i="1" a="1"/>
  <c r="M137" i="1"/>
  <c r="L137" i="1"/>
  <c r="K137" i="1"/>
  <c r="J137" i="1"/>
  <c r="O137" i="1" s="1" a="1"/>
  <c r="O137" i="1" s="1"/>
  <c r="I137" i="1"/>
  <c r="H137" i="1"/>
  <c r="G137" i="1"/>
  <c r="F137" i="1"/>
  <c r="P136" i="1"/>
  <c r="O136" i="1" a="1"/>
  <c r="O136" i="1" s="1"/>
  <c r="L136" i="1"/>
  <c r="M136" i="1" s="1"/>
  <c r="K136" i="1"/>
  <c r="J136" i="1"/>
  <c r="I136" i="1"/>
  <c r="N136" i="1" s="1" a="1"/>
  <c r="N136" i="1" s="1"/>
  <c r="H136" i="1"/>
  <c r="G136" i="1"/>
  <c r="F136" i="1"/>
  <c r="P135" i="1"/>
  <c r="O135" i="1"/>
  <c r="O135" i="1" a="1"/>
  <c r="L135" i="1"/>
  <c r="M135" i="1" s="1"/>
  <c r="K135" i="1"/>
  <c r="J135" i="1"/>
  <c r="I135" i="1"/>
  <c r="N135" i="1" s="1" a="1"/>
  <c r="N135" i="1" s="1"/>
  <c r="H135" i="1"/>
  <c r="G135" i="1"/>
  <c r="F135" i="1"/>
  <c r="P134" i="1"/>
  <c r="O134" i="1"/>
  <c r="L134" i="1"/>
  <c r="M134" i="1" s="1"/>
  <c r="K134" i="1"/>
  <c r="J134" i="1"/>
  <c r="O134" i="1" s="1" a="1"/>
  <c r="I134" i="1"/>
  <c r="N134" i="1" s="1" a="1"/>
  <c r="N134" i="1" s="1"/>
  <c r="H134" i="1"/>
  <c r="G134" i="1"/>
  <c r="F134" i="1"/>
  <c r="P133" i="1"/>
  <c r="N133" i="1" a="1"/>
  <c r="N133" i="1" s="1"/>
  <c r="L133" i="1"/>
  <c r="M133" i="1" s="1"/>
  <c r="K133" i="1"/>
  <c r="J133" i="1"/>
  <c r="O133" i="1" s="1" a="1"/>
  <c r="O133" i="1" s="1"/>
  <c r="I133" i="1"/>
  <c r="H133" i="1"/>
  <c r="G133" i="1"/>
  <c r="F133" i="1"/>
  <c r="P132" i="1"/>
  <c r="O132" i="1" a="1"/>
  <c r="O132" i="1" s="1"/>
  <c r="N132" i="1" a="1"/>
  <c r="N132" i="1" s="1"/>
  <c r="L132" i="1"/>
  <c r="M132" i="1" s="1"/>
  <c r="K132" i="1"/>
  <c r="J132" i="1"/>
  <c r="I132" i="1"/>
  <c r="H132" i="1"/>
  <c r="G132" i="1"/>
  <c r="F132" i="1"/>
  <c r="P131" i="1"/>
  <c r="O131" i="1" a="1"/>
  <c r="O131" i="1" s="1"/>
  <c r="M131" i="1"/>
  <c r="L131" i="1"/>
  <c r="K131" i="1"/>
  <c r="J131" i="1"/>
  <c r="I131" i="1"/>
  <c r="N131" i="1" s="1" a="1"/>
  <c r="N131" i="1" s="1"/>
  <c r="H131" i="1"/>
  <c r="G131" i="1"/>
  <c r="F131" i="1"/>
  <c r="P130" i="1"/>
  <c r="N130" i="1" a="1"/>
  <c r="N130" i="1" s="1"/>
  <c r="M130" i="1"/>
  <c r="L130" i="1"/>
  <c r="K130" i="1"/>
  <c r="J130" i="1"/>
  <c r="O130" i="1" s="1" a="1"/>
  <c r="O130" i="1" s="1"/>
  <c r="I130" i="1"/>
  <c r="H130" i="1"/>
  <c r="G130" i="1"/>
  <c r="F130" i="1"/>
  <c r="P129" i="1"/>
  <c r="N129" i="1"/>
  <c r="N129" i="1" a="1"/>
  <c r="M129" i="1"/>
  <c r="L129" i="1"/>
  <c r="K129" i="1"/>
  <c r="J129" i="1"/>
  <c r="O129" i="1" s="1" a="1"/>
  <c r="O129" i="1" s="1"/>
  <c r="I129" i="1"/>
  <c r="H129" i="1"/>
  <c r="G129" i="1"/>
  <c r="F129" i="1"/>
  <c r="P128" i="1"/>
  <c r="O128" i="1" a="1"/>
  <c r="O128" i="1" s="1"/>
  <c r="N128" i="1"/>
  <c r="L128" i="1"/>
  <c r="M128" i="1" s="1"/>
  <c r="K128" i="1"/>
  <c r="J128" i="1"/>
  <c r="I128" i="1"/>
  <c r="N128" i="1" s="1" a="1"/>
  <c r="H128" i="1"/>
  <c r="G128" i="1"/>
  <c r="F128" i="1"/>
  <c r="P127" i="1"/>
  <c r="O127" i="1"/>
  <c r="O127" i="1" a="1"/>
  <c r="M127" i="1"/>
  <c r="L127" i="1"/>
  <c r="K127" i="1"/>
  <c r="J127" i="1"/>
  <c r="I127" i="1"/>
  <c r="N127" i="1" s="1" a="1"/>
  <c r="N127" i="1" s="1"/>
  <c r="H127" i="1"/>
  <c r="G127" i="1"/>
  <c r="F127" i="1"/>
  <c r="P126" i="1"/>
  <c r="O126" i="1"/>
  <c r="L126" i="1"/>
  <c r="M126" i="1" s="1"/>
  <c r="K126" i="1"/>
  <c r="J126" i="1"/>
  <c r="O126" i="1" s="1" a="1"/>
  <c r="I126" i="1"/>
  <c r="N126" i="1" s="1" a="1"/>
  <c r="N126" i="1" s="1"/>
  <c r="H126" i="1"/>
  <c r="G126" i="1"/>
  <c r="F126" i="1"/>
  <c r="P125" i="1"/>
  <c r="N125" i="1"/>
  <c r="N125" i="1" a="1"/>
  <c r="L125" i="1"/>
  <c r="M125" i="1" s="1"/>
  <c r="K125" i="1"/>
  <c r="J125" i="1"/>
  <c r="O125" i="1" s="1" a="1"/>
  <c r="O125" i="1" s="1"/>
  <c r="I125" i="1"/>
  <c r="H125" i="1"/>
  <c r="G125" i="1"/>
  <c r="F125" i="1"/>
  <c r="P124" i="1"/>
  <c r="O124" i="1" a="1"/>
  <c r="O124" i="1" s="1"/>
  <c r="N124" i="1" a="1"/>
  <c r="N124" i="1" s="1"/>
  <c r="L124" i="1"/>
  <c r="M124" i="1" s="1"/>
  <c r="K124" i="1"/>
  <c r="J124" i="1"/>
  <c r="I124" i="1"/>
  <c r="H124" i="1"/>
  <c r="G124" i="1"/>
  <c r="F124" i="1"/>
  <c r="P123" i="1"/>
  <c r="O123" i="1" a="1"/>
  <c r="O123" i="1" s="1"/>
  <c r="M123" i="1"/>
  <c r="L123" i="1"/>
  <c r="K123" i="1"/>
  <c r="J123" i="1"/>
  <c r="I123" i="1"/>
  <c r="N123" i="1" s="1" a="1"/>
  <c r="N123" i="1" s="1"/>
  <c r="H123" i="1"/>
  <c r="G123" i="1"/>
  <c r="F123" i="1"/>
  <c r="P122" i="1"/>
  <c r="N122" i="1" a="1"/>
  <c r="N122" i="1" s="1"/>
  <c r="M122" i="1"/>
  <c r="L122" i="1"/>
  <c r="K122" i="1"/>
  <c r="J122" i="1"/>
  <c r="O122" i="1" s="1" a="1"/>
  <c r="O122" i="1" s="1"/>
  <c r="I122" i="1"/>
  <c r="H122" i="1"/>
  <c r="G122" i="1"/>
  <c r="F122" i="1"/>
  <c r="P121" i="1"/>
  <c r="N121" i="1"/>
  <c r="N121" i="1" a="1"/>
  <c r="M121" i="1"/>
  <c r="L121" i="1"/>
  <c r="K121" i="1"/>
  <c r="J121" i="1"/>
  <c r="O121" i="1" s="1" a="1"/>
  <c r="O121" i="1" s="1"/>
  <c r="I121" i="1"/>
  <c r="H121" i="1"/>
  <c r="G121" i="1"/>
  <c r="F121" i="1"/>
  <c r="P120" i="1"/>
  <c r="O120" i="1" a="1"/>
  <c r="O120" i="1" s="1"/>
  <c r="N120" i="1"/>
  <c r="L120" i="1"/>
  <c r="M120" i="1" s="1"/>
  <c r="K120" i="1"/>
  <c r="J120" i="1"/>
  <c r="I120" i="1"/>
  <c r="N120" i="1" s="1" a="1"/>
  <c r="H120" i="1"/>
  <c r="G120" i="1"/>
  <c r="F120" i="1"/>
  <c r="P119" i="1"/>
  <c r="O119" i="1"/>
  <c r="O119" i="1" a="1"/>
  <c r="M119" i="1"/>
  <c r="L119" i="1"/>
  <c r="K119" i="1"/>
  <c r="J119" i="1"/>
  <c r="I119" i="1"/>
  <c r="N119" i="1" s="1" a="1"/>
  <c r="N119" i="1" s="1"/>
  <c r="H119" i="1"/>
  <c r="G119" i="1"/>
  <c r="F119" i="1"/>
  <c r="P118" i="1"/>
  <c r="L118" i="1"/>
  <c r="M118" i="1" s="1"/>
  <c r="K118" i="1"/>
  <c r="J118" i="1"/>
  <c r="O118" i="1" s="1" a="1"/>
  <c r="O118" i="1" s="1"/>
  <c r="I118" i="1"/>
  <c r="N118" i="1" s="1" a="1"/>
  <c r="N118" i="1" s="1"/>
  <c r="H118" i="1"/>
  <c r="G118" i="1"/>
  <c r="F118" i="1"/>
  <c r="P117" i="1"/>
  <c r="N117" i="1" a="1"/>
  <c r="N117" i="1" s="1"/>
  <c r="L117" i="1"/>
  <c r="M117" i="1" s="1"/>
  <c r="K117" i="1"/>
  <c r="J117" i="1"/>
  <c r="O117" i="1" s="1" a="1"/>
  <c r="O117" i="1" s="1"/>
  <c r="I117" i="1"/>
  <c r="H117" i="1"/>
  <c r="G117" i="1"/>
  <c r="F117" i="1"/>
  <c r="P116" i="1"/>
  <c r="O116" i="1" a="1"/>
  <c r="O116" i="1" s="1"/>
  <c r="N116" i="1"/>
  <c r="N116" i="1" a="1"/>
  <c r="L116" i="1"/>
  <c r="M116" i="1" s="1"/>
  <c r="K116" i="1"/>
  <c r="J116" i="1"/>
  <c r="I116" i="1"/>
  <c r="H116" i="1"/>
  <c r="G116" i="1"/>
  <c r="F116" i="1"/>
  <c r="P115" i="1"/>
  <c r="O115" i="1" a="1"/>
  <c r="O115" i="1" s="1"/>
  <c r="M115" i="1"/>
  <c r="L115" i="1"/>
  <c r="K115" i="1"/>
  <c r="J115" i="1"/>
  <c r="I115" i="1"/>
  <c r="N115" i="1" s="1" a="1"/>
  <c r="N115" i="1" s="1"/>
  <c r="H115" i="1"/>
  <c r="G115" i="1"/>
  <c r="F115" i="1"/>
  <c r="P114" i="1"/>
  <c r="N114" i="1" a="1"/>
  <c r="N114" i="1" s="1"/>
  <c r="M114" i="1"/>
  <c r="L114" i="1"/>
  <c r="K114" i="1"/>
  <c r="J114" i="1"/>
  <c r="O114" i="1" s="1" a="1"/>
  <c r="O114" i="1" s="1"/>
  <c r="I114" i="1"/>
  <c r="H114" i="1"/>
  <c r="G114" i="1"/>
  <c r="F114" i="1"/>
  <c r="P113" i="1"/>
  <c r="N113" i="1"/>
  <c r="N113" i="1" a="1"/>
  <c r="M113" i="1"/>
  <c r="L113" i="1"/>
  <c r="K113" i="1"/>
  <c r="J113" i="1"/>
  <c r="O113" i="1" s="1" a="1"/>
  <c r="O113" i="1" s="1"/>
  <c r="I113" i="1"/>
  <c r="H113" i="1"/>
  <c r="G113" i="1"/>
  <c r="F113" i="1"/>
  <c r="P112" i="1"/>
  <c r="O112" i="1" a="1"/>
  <c r="O112" i="1" s="1"/>
  <c r="N112" i="1"/>
  <c r="L112" i="1"/>
  <c r="M112" i="1" s="1"/>
  <c r="K112" i="1"/>
  <c r="J112" i="1"/>
  <c r="I112" i="1"/>
  <c r="N112" i="1" s="1" a="1"/>
  <c r="H112" i="1"/>
  <c r="G112" i="1"/>
  <c r="F112" i="1"/>
  <c r="P111" i="1"/>
  <c r="O111" i="1"/>
  <c r="O111" i="1" a="1"/>
  <c r="M111" i="1"/>
  <c r="L111" i="1"/>
  <c r="K111" i="1"/>
  <c r="J111" i="1"/>
  <c r="I111" i="1"/>
  <c r="N111" i="1" s="1" a="1"/>
  <c r="N111" i="1" s="1"/>
  <c r="H111" i="1"/>
  <c r="G111" i="1"/>
  <c r="F111" i="1"/>
  <c r="P110" i="1"/>
  <c r="M110" i="1"/>
  <c r="L110" i="1"/>
  <c r="K110" i="1"/>
  <c r="J110" i="1"/>
  <c r="O110" i="1" s="1" a="1"/>
  <c r="O110" i="1" s="1"/>
  <c r="I110" i="1"/>
  <c r="N110" i="1" s="1" a="1"/>
  <c r="N110" i="1" s="1"/>
  <c r="H110" i="1"/>
  <c r="G110" i="1"/>
  <c r="F110" i="1"/>
  <c r="P109" i="1"/>
  <c r="N109" i="1"/>
  <c r="N109" i="1" a="1"/>
  <c r="L109" i="1"/>
  <c r="M109" i="1" s="1"/>
  <c r="K109" i="1"/>
  <c r="J109" i="1"/>
  <c r="O109" i="1" s="1" a="1"/>
  <c r="O109" i="1" s="1"/>
  <c r="I109" i="1"/>
  <c r="H109" i="1"/>
  <c r="G109" i="1"/>
  <c r="F109" i="1"/>
  <c r="P108" i="1"/>
  <c r="O108" i="1" a="1"/>
  <c r="O108" i="1" s="1"/>
  <c r="N108" i="1"/>
  <c r="N108" i="1" a="1"/>
  <c r="L108" i="1"/>
  <c r="M108" i="1" s="1"/>
  <c r="K108" i="1"/>
  <c r="J108" i="1"/>
  <c r="I108" i="1"/>
  <c r="H108" i="1"/>
  <c r="G108" i="1"/>
  <c r="F108" i="1"/>
  <c r="P107" i="1"/>
  <c r="O107" i="1"/>
  <c r="O107" i="1" a="1"/>
  <c r="M107" i="1"/>
  <c r="L107" i="1"/>
  <c r="K107" i="1"/>
  <c r="J107" i="1"/>
  <c r="I107" i="1"/>
  <c r="N107" i="1" s="1" a="1"/>
  <c r="N107" i="1" s="1"/>
  <c r="H107" i="1"/>
  <c r="G107" i="1"/>
  <c r="F107" i="1"/>
  <c r="P106" i="1"/>
  <c r="N106" i="1" a="1"/>
  <c r="N106" i="1" s="1"/>
  <c r="M106" i="1"/>
  <c r="L106" i="1"/>
  <c r="K106" i="1"/>
  <c r="J106" i="1"/>
  <c r="O106" i="1" s="1" a="1"/>
  <c r="O106" i="1" s="1"/>
  <c r="I106" i="1"/>
  <c r="H106" i="1"/>
  <c r="G106" i="1"/>
  <c r="F106" i="1"/>
  <c r="P105" i="1"/>
  <c r="N105" i="1"/>
  <c r="N105" i="1" a="1"/>
  <c r="M105" i="1"/>
  <c r="L105" i="1"/>
  <c r="K105" i="1"/>
  <c r="J105" i="1"/>
  <c r="O105" i="1" s="1" a="1"/>
  <c r="O105" i="1" s="1"/>
  <c r="I105" i="1"/>
  <c r="H105" i="1"/>
  <c r="G105" i="1"/>
  <c r="F105" i="1"/>
  <c r="P104" i="1"/>
  <c r="O104" i="1" a="1"/>
  <c r="O104" i="1" s="1"/>
  <c r="L104" i="1"/>
  <c r="M104" i="1" s="1"/>
  <c r="K104" i="1"/>
  <c r="J104" i="1"/>
  <c r="I104" i="1"/>
  <c r="N104" i="1" s="1" a="1"/>
  <c r="N104" i="1" s="1"/>
  <c r="H104" i="1"/>
  <c r="G104" i="1"/>
  <c r="F104" i="1"/>
  <c r="P103" i="1"/>
  <c r="O103" i="1"/>
  <c r="O103" i="1" a="1"/>
  <c r="L103" i="1"/>
  <c r="M103" i="1" s="1"/>
  <c r="K103" i="1"/>
  <c r="J103" i="1"/>
  <c r="I103" i="1"/>
  <c r="N103" i="1" s="1" a="1"/>
  <c r="N103" i="1" s="1"/>
  <c r="H103" i="1"/>
  <c r="G103" i="1"/>
  <c r="F103" i="1"/>
  <c r="P102" i="1"/>
  <c r="O102" i="1"/>
  <c r="M102" i="1"/>
  <c r="L102" i="1"/>
  <c r="K102" i="1"/>
  <c r="J102" i="1"/>
  <c r="O102" i="1" s="1" a="1"/>
  <c r="I102" i="1"/>
  <c r="N102" i="1" s="1" a="1"/>
  <c r="N102" i="1" s="1"/>
  <c r="H102" i="1"/>
  <c r="G102" i="1"/>
  <c r="F102" i="1"/>
  <c r="P101" i="1"/>
  <c r="N101" i="1" a="1"/>
  <c r="N101" i="1" s="1"/>
  <c r="L101" i="1"/>
  <c r="M101" i="1" s="1"/>
  <c r="K101" i="1"/>
  <c r="J101" i="1"/>
  <c r="O101" i="1" s="1" a="1"/>
  <c r="O101" i="1" s="1"/>
  <c r="I101" i="1"/>
  <c r="H101" i="1"/>
  <c r="G101" i="1"/>
  <c r="F101" i="1"/>
  <c r="P100" i="1"/>
  <c r="O100" i="1" a="1"/>
  <c r="O100" i="1" s="1"/>
  <c r="N100" i="1"/>
  <c r="N100" i="1" a="1"/>
  <c r="L100" i="1"/>
  <c r="M100" i="1" s="1"/>
  <c r="K100" i="1"/>
  <c r="J100" i="1"/>
  <c r="I100" i="1"/>
  <c r="H100" i="1"/>
  <c r="G100" i="1"/>
  <c r="F100" i="1"/>
  <c r="P99" i="1"/>
  <c r="O99" i="1" a="1"/>
  <c r="O99" i="1" s="1"/>
  <c r="M99" i="1"/>
  <c r="L99" i="1"/>
  <c r="K99" i="1"/>
  <c r="J99" i="1"/>
  <c r="I99" i="1"/>
  <c r="N99" i="1" s="1" a="1"/>
  <c r="N99" i="1" s="1"/>
  <c r="H99" i="1"/>
  <c r="G99" i="1"/>
  <c r="F99" i="1"/>
  <c r="P98" i="1"/>
  <c r="N98" i="1" a="1"/>
  <c r="N98" i="1" s="1"/>
  <c r="M98" i="1"/>
  <c r="L98" i="1"/>
  <c r="K98" i="1"/>
  <c r="J98" i="1"/>
  <c r="O98" i="1" s="1" a="1"/>
  <c r="O98" i="1" s="1"/>
  <c r="I98" i="1"/>
  <c r="H98" i="1"/>
  <c r="G98" i="1"/>
  <c r="F98" i="1"/>
  <c r="P97" i="1"/>
  <c r="N97" i="1"/>
  <c r="N97" i="1" a="1"/>
  <c r="M97" i="1"/>
  <c r="L97" i="1"/>
  <c r="K97" i="1"/>
  <c r="J97" i="1"/>
  <c r="O97" i="1" s="1" a="1"/>
  <c r="O97" i="1" s="1"/>
  <c r="I97" i="1"/>
  <c r="H97" i="1"/>
  <c r="G97" i="1"/>
  <c r="F97" i="1"/>
  <c r="P96" i="1"/>
  <c r="O96" i="1" a="1"/>
  <c r="O96" i="1" s="1"/>
  <c r="N96" i="1"/>
  <c r="L96" i="1"/>
  <c r="M96" i="1" s="1"/>
  <c r="K96" i="1"/>
  <c r="J96" i="1"/>
  <c r="I96" i="1"/>
  <c r="N96" i="1" s="1" a="1"/>
  <c r="H96" i="1"/>
  <c r="G96" i="1"/>
  <c r="F96" i="1"/>
  <c r="P95" i="1"/>
  <c r="O95" i="1"/>
  <c r="O95" i="1" a="1"/>
  <c r="M95" i="1"/>
  <c r="L95" i="1"/>
  <c r="K95" i="1"/>
  <c r="J95" i="1"/>
  <c r="I95" i="1"/>
  <c r="N95" i="1" s="1" a="1"/>
  <c r="N95" i="1" s="1"/>
  <c r="H95" i="1"/>
  <c r="G95" i="1"/>
  <c r="F95" i="1"/>
  <c r="P94" i="1"/>
  <c r="L94" i="1"/>
  <c r="M94" i="1" s="1"/>
  <c r="K94" i="1"/>
  <c r="J94" i="1"/>
  <c r="O94" i="1" s="1" a="1"/>
  <c r="O94" i="1" s="1"/>
  <c r="I94" i="1"/>
  <c r="N94" i="1" s="1" a="1"/>
  <c r="N94" i="1" s="1"/>
  <c r="H94" i="1"/>
  <c r="G94" i="1"/>
  <c r="F94" i="1"/>
  <c r="P93" i="1"/>
  <c r="N93" i="1"/>
  <c r="N93" i="1" a="1"/>
  <c r="L93" i="1"/>
  <c r="M93" i="1" s="1"/>
  <c r="K93" i="1"/>
  <c r="J93" i="1"/>
  <c r="O93" i="1" s="1" a="1"/>
  <c r="O93" i="1" s="1"/>
  <c r="I93" i="1"/>
  <c r="H93" i="1"/>
  <c r="G93" i="1"/>
  <c r="F93" i="1"/>
  <c r="P92" i="1"/>
  <c r="O92" i="1" a="1"/>
  <c r="O92" i="1" s="1"/>
  <c r="N92" i="1" a="1"/>
  <c r="N92" i="1" s="1"/>
  <c r="L92" i="1"/>
  <c r="M92" i="1" s="1"/>
  <c r="K92" i="1"/>
  <c r="J92" i="1"/>
  <c r="I92" i="1"/>
  <c r="H92" i="1"/>
  <c r="G92" i="1"/>
  <c r="F92" i="1"/>
  <c r="P91" i="1"/>
  <c r="O91" i="1"/>
  <c r="O91" i="1" a="1"/>
  <c r="M91" i="1"/>
  <c r="L91" i="1"/>
  <c r="K91" i="1"/>
  <c r="J91" i="1"/>
  <c r="I91" i="1"/>
  <c r="N91" i="1" s="1" a="1"/>
  <c r="N91" i="1" s="1"/>
  <c r="H91" i="1"/>
  <c r="G91" i="1"/>
  <c r="F91" i="1"/>
  <c r="P90" i="1"/>
  <c r="O90" i="1" a="1"/>
  <c r="O90" i="1" s="1"/>
  <c r="M90" i="1"/>
  <c r="L90" i="1"/>
  <c r="K90" i="1"/>
  <c r="J90" i="1"/>
  <c r="I90" i="1"/>
  <c r="N90" i="1" s="1" a="1"/>
  <c r="N90" i="1" s="1"/>
  <c r="H90" i="1"/>
  <c r="G90" i="1"/>
  <c r="F90" i="1"/>
  <c r="P89" i="1"/>
  <c r="N89" i="1"/>
  <c r="N89" i="1" a="1"/>
  <c r="M89" i="1"/>
  <c r="L89" i="1"/>
  <c r="K89" i="1"/>
  <c r="J89" i="1"/>
  <c r="O89" i="1" s="1" a="1"/>
  <c r="O89" i="1" s="1"/>
  <c r="I89" i="1"/>
  <c r="H89" i="1"/>
  <c r="G89" i="1"/>
  <c r="F89" i="1"/>
  <c r="P88" i="1"/>
  <c r="O88" i="1" a="1"/>
  <c r="O88" i="1" s="1"/>
  <c r="L88" i="1"/>
  <c r="M88" i="1" s="1"/>
  <c r="K88" i="1"/>
  <c r="J88" i="1"/>
  <c r="I88" i="1"/>
  <c r="N88" i="1" s="1" a="1"/>
  <c r="N88" i="1" s="1"/>
  <c r="H88" i="1"/>
  <c r="G88" i="1"/>
  <c r="F88" i="1"/>
  <c r="P87" i="1"/>
  <c r="O87" i="1"/>
  <c r="O87" i="1" a="1"/>
  <c r="M87" i="1"/>
  <c r="L87" i="1"/>
  <c r="K87" i="1"/>
  <c r="J87" i="1"/>
  <c r="I87" i="1"/>
  <c r="N87" i="1" s="1" a="1"/>
  <c r="N87" i="1" s="1"/>
  <c r="H87" i="1"/>
  <c r="G87" i="1"/>
  <c r="F87" i="1"/>
  <c r="P86" i="1"/>
  <c r="M86" i="1"/>
  <c r="L86" i="1"/>
  <c r="K86" i="1"/>
  <c r="J86" i="1"/>
  <c r="O86" i="1" s="1" a="1"/>
  <c r="O86" i="1" s="1"/>
  <c r="I86" i="1"/>
  <c r="N86" i="1" s="1" a="1"/>
  <c r="N86" i="1" s="1"/>
  <c r="H86" i="1"/>
  <c r="G86" i="1"/>
  <c r="F86" i="1"/>
  <c r="P85" i="1"/>
  <c r="O85" i="1"/>
  <c r="N85" i="1"/>
  <c r="N85" i="1" a="1"/>
  <c r="L85" i="1"/>
  <c r="M85" i="1" s="1"/>
  <c r="K85" i="1"/>
  <c r="J85" i="1"/>
  <c r="O85" i="1" s="1" a="1"/>
  <c r="I85" i="1"/>
  <c r="H85" i="1"/>
  <c r="G85" i="1"/>
  <c r="F85" i="1"/>
  <c r="P84" i="1"/>
  <c r="O84" i="1" a="1"/>
  <c r="O84" i="1" s="1"/>
  <c r="N84" i="1"/>
  <c r="N84" i="1" a="1"/>
  <c r="L84" i="1"/>
  <c r="M84" i="1" s="1"/>
  <c r="K84" i="1"/>
  <c r="J84" i="1"/>
  <c r="I84" i="1"/>
  <c r="H84" i="1"/>
  <c r="G84" i="1"/>
  <c r="F84" i="1"/>
  <c r="P83" i="1"/>
  <c r="O83" i="1" a="1"/>
  <c r="O83" i="1" s="1"/>
  <c r="L83" i="1"/>
  <c r="M83" i="1" s="1"/>
  <c r="K83" i="1"/>
  <c r="J83" i="1"/>
  <c r="I83" i="1"/>
  <c r="N83" i="1" s="1" a="1"/>
  <c r="N83" i="1" s="1"/>
  <c r="H83" i="1"/>
  <c r="G83" i="1"/>
  <c r="F83" i="1"/>
  <c r="P82" i="1"/>
  <c r="O82" i="1"/>
  <c r="O82" i="1" a="1"/>
  <c r="M82" i="1"/>
  <c r="L82" i="1"/>
  <c r="K82" i="1"/>
  <c r="J82" i="1"/>
  <c r="I82" i="1"/>
  <c r="N82" i="1" s="1" a="1"/>
  <c r="N82" i="1" s="1"/>
  <c r="H82" i="1"/>
  <c r="G82" i="1"/>
  <c r="F82" i="1"/>
  <c r="P81" i="1"/>
  <c r="N81" i="1"/>
  <c r="N81" i="1" a="1"/>
  <c r="M81" i="1"/>
  <c r="L81" i="1"/>
  <c r="K81" i="1"/>
  <c r="J81" i="1"/>
  <c r="O81" i="1" s="1" a="1"/>
  <c r="O81" i="1" s="1"/>
  <c r="I81" i="1"/>
  <c r="H81" i="1"/>
  <c r="G81" i="1"/>
  <c r="F81" i="1"/>
  <c r="P80" i="1"/>
  <c r="M80" i="1"/>
  <c r="L80" i="1"/>
  <c r="K80" i="1"/>
  <c r="J80" i="1"/>
  <c r="O80" i="1" s="1" a="1"/>
  <c r="O80" i="1" s="1"/>
  <c r="I80" i="1"/>
  <c r="N80" i="1" s="1" a="1"/>
  <c r="N80" i="1" s="1"/>
  <c r="H80" i="1"/>
  <c r="G80" i="1"/>
  <c r="F80" i="1"/>
  <c r="P79" i="1"/>
  <c r="O79" i="1" a="1"/>
  <c r="O79" i="1" s="1"/>
  <c r="N79" i="1" a="1"/>
  <c r="N79" i="1" s="1"/>
  <c r="M79" i="1"/>
  <c r="L79" i="1"/>
  <c r="K79" i="1"/>
  <c r="J79" i="1"/>
  <c r="I79" i="1"/>
  <c r="H79" i="1"/>
  <c r="G79" i="1"/>
  <c r="F79" i="1"/>
  <c r="P78" i="1"/>
  <c r="M78" i="1"/>
  <c r="L78" i="1"/>
  <c r="K78" i="1"/>
  <c r="J78" i="1"/>
  <c r="O78" i="1" s="1" a="1"/>
  <c r="O78" i="1" s="1"/>
  <c r="I78" i="1"/>
  <c r="N78" i="1" s="1" a="1"/>
  <c r="N78" i="1" s="1"/>
  <c r="H78" i="1"/>
  <c r="G78" i="1"/>
  <c r="F78" i="1"/>
  <c r="P77" i="1"/>
  <c r="M77" i="1"/>
  <c r="L77" i="1"/>
  <c r="K77" i="1"/>
  <c r="J77" i="1"/>
  <c r="O77" i="1" s="1" a="1"/>
  <c r="O77" i="1" s="1"/>
  <c r="I77" i="1"/>
  <c r="N77" i="1" s="1" a="1"/>
  <c r="N77" i="1" s="1"/>
  <c r="H77" i="1"/>
  <c r="G77" i="1"/>
  <c r="F77" i="1"/>
  <c r="P76" i="1"/>
  <c r="N76" i="1"/>
  <c r="N76" i="1" a="1"/>
  <c r="M76" i="1"/>
  <c r="L76" i="1"/>
  <c r="K76" i="1"/>
  <c r="J76" i="1"/>
  <c r="O76" i="1" s="1" a="1"/>
  <c r="O76" i="1" s="1"/>
  <c r="I76" i="1"/>
  <c r="H76" i="1"/>
  <c r="G76" i="1"/>
  <c r="F76" i="1"/>
  <c r="P75" i="1"/>
  <c r="L75" i="1"/>
  <c r="M75" i="1" s="1"/>
  <c r="K75" i="1"/>
  <c r="J75" i="1"/>
  <c r="O75" i="1" s="1" a="1"/>
  <c r="O75" i="1" s="1"/>
  <c r="I75" i="1"/>
  <c r="N75" i="1" s="1" a="1"/>
  <c r="N75" i="1" s="1"/>
  <c r="H75" i="1"/>
  <c r="G75" i="1"/>
  <c r="F75" i="1"/>
  <c r="P74" i="1"/>
  <c r="O74" i="1"/>
  <c r="O74" i="1" a="1"/>
  <c r="L74" i="1"/>
  <c r="M74" i="1" s="1"/>
  <c r="K74" i="1"/>
  <c r="J74" i="1"/>
  <c r="I74" i="1"/>
  <c r="N74" i="1" s="1" a="1"/>
  <c r="N74" i="1" s="1"/>
  <c r="H74" i="1"/>
  <c r="G74" i="1"/>
  <c r="F74" i="1"/>
  <c r="P73" i="1"/>
  <c r="N73" i="1" a="1"/>
  <c r="N73" i="1" s="1"/>
  <c r="L73" i="1"/>
  <c r="M73" i="1" s="1"/>
  <c r="K73" i="1"/>
  <c r="J73" i="1"/>
  <c r="O73" i="1" s="1" a="1"/>
  <c r="O73" i="1" s="1"/>
  <c r="I73" i="1"/>
  <c r="H73" i="1"/>
  <c r="G73" i="1"/>
  <c r="F73" i="1"/>
  <c r="P72" i="1"/>
  <c r="O72" i="1"/>
  <c r="O72" i="1" a="1"/>
  <c r="M72" i="1"/>
  <c r="L72" i="1"/>
  <c r="K72" i="1"/>
  <c r="J72" i="1"/>
  <c r="I72" i="1"/>
  <c r="N72" i="1" s="1" a="1"/>
  <c r="N72" i="1" s="1"/>
  <c r="H72" i="1"/>
  <c r="G72" i="1"/>
  <c r="F72" i="1"/>
  <c r="P71" i="1"/>
  <c r="O71" i="1" a="1"/>
  <c r="O71" i="1" s="1"/>
  <c r="N71" i="1" a="1"/>
  <c r="N71" i="1" s="1"/>
  <c r="M71" i="1"/>
  <c r="L71" i="1"/>
  <c r="K71" i="1"/>
  <c r="J71" i="1"/>
  <c r="I71" i="1"/>
  <c r="H71" i="1"/>
  <c r="G71" i="1"/>
  <c r="F71" i="1"/>
  <c r="P70" i="1"/>
  <c r="M70" i="1"/>
  <c r="L70" i="1"/>
  <c r="K70" i="1"/>
  <c r="J70" i="1"/>
  <c r="O70" i="1" s="1" a="1"/>
  <c r="O70" i="1" s="1"/>
  <c r="I70" i="1"/>
  <c r="N70" i="1" s="1" a="1"/>
  <c r="N70" i="1" s="1"/>
  <c r="H70" i="1"/>
  <c r="G70" i="1"/>
  <c r="F70" i="1"/>
  <c r="P69" i="1"/>
  <c r="M69" i="1"/>
  <c r="L69" i="1"/>
  <c r="K69" i="1"/>
  <c r="J69" i="1"/>
  <c r="O69" i="1" s="1" a="1"/>
  <c r="O69" i="1" s="1"/>
  <c r="I69" i="1"/>
  <c r="N69" i="1" s="1" a="1"/>
  <c r="N69" i="1" s="1"/>
  <c r="H69" i="1"/>
  <c r="G69" i="1"/>
  <c r="F69" i="1"/>
  <c r="P68" i="1"/>
  <c r="N68" i="1"/>
  <c r="N68" i="1" a="1"/>
  <c r="M68" i="1"/>
  <c r="L68" i="1"/>
  <c r="K68" i="1"/>
  <c r="J68" i="1"/>
  <c r="O68" i="1" s="1" a="1"/>
  <c r="O68" i="1" s="1"/>
  <c r="I68" i="1"/>
  <c r="H68" i="1"/>
  <c r="G68" i="1"/>
  <c r="F68" i="1"/>
  <c r="P67" i="1"/>
  <c r="L67" i="1"/>
  <c r="M67" i="1" s="1"/>
  <c r="K67" i="1"/>
  <c r="J67" i="1"/>
  <c r="O67" i="1" s="1" a="1"/>
  <c r="O67" i="1" s="1"/>
  <c r="I67" i="1"/>
  <c r="N67" i="1" s="1" a="1"/>
  <c r="N67" i="1" s="1"/>
  <c r="H67" i="1"/>
  <c r="G67" i="1"/>
  <c r="F67" i="1"/>
  <c r="P66" i="1"/>
  <c r="O66" i="1"/>
  <c r="O66" i="1" a="1"/>
  <c r="L66" i="1"/>
  <c r="M66" i="1" s="1"/>
  <c r="K66" i="1"/>
  <c r="J66" i="1"/>
  <c r="I66" i="1"/>
  <c r="N66" i="1" s="1" a="1"/>
  <c r="N66" i="1" s="1"/>
  <c r="H66" i="1"/>
  <c r="G66" i="1"/>
  <c r="F66" i="1"/>
  <c r="P65" i="1"/>
  <c r="N65" i="1" a="1"/>
  <c r="N65" i="1" s="1"/>
  <c r="L65" i="1"/>
  <c r="M65" i="1" s="1"/>
  <c r="K65" i="1"/>
  <c r="J65" i="1"/>
  <c r="O65" i="1" s="1" a="1"/>
  <c r="O65" i="1" s="1"/>
  <c r="I65" i="1"/>
  <c r="H65" i="1"/>
  <c r="G65" i="1"/>
  <c r="F65" i="1"/>
  <c r="P64" i="1"/>
  <c r="O64" i="1"/>
  <c r="O64" i="1" a="1"/>
  <c r="M64" i="1"/>
  <c r="L64" i="1"/>
  <c r="K64" i="1"/>
  <c r="J64" i="1"/>
  <c r="I64" i="1"/>
  <c r="N64" i="1" s="1" a="1"/>
  <c r="N64" i="1" s="1"/>
  <c r="H64" i="1"/>
  <c r="G64" i="1"/>
  <c r="F64" i="1"/>
  <c r="P63" i="1"/>
  <c r="O63" i="1" a="1"/>
  <c r="O63" i="1" s="1"/>
  <c r="N63" i="1" a="1"/>
  <c r="N63" i="1" s="1"/>
  <c r="M63" i="1"/>
  <c r="L63" i="1"/>
  <c r="K63" i="1"/>
  <c r="J63" i="1"/>
  <c r="I63" i="1"/>
  <c r="H63" i="1"/>
  <c r="G63" i="1"/>
  <c r="F63" i="1"/>
  <c r="P62" i="1"/>
  <c r="M62" i="1"/>
  <c r="L62" i="1"/>
  <c r="K62" i="1"/>
  <c r="J62" i="1"/>
  <c r="O62" i="1" s="1" a="1"/>
  <c r="O62" i="1" s="1"/>
  <c r="I62" i="1"/>
  <c r="N62" i="1" s="1" a="1"/>
  <c r="N62" i="1" s="1"/>
  <c r="H62" i="1"/>
  <c r="G62" i="1"/>
  <c r="F62" i="1"/>
  <c r="P61" i="1"/>
  <c r="M61" i="1"/>
  <c r="L61" i="1"/>
  <c r="K61" i="1"/>
  <c r="J61" i="1"/>
  <c r="O61" i="1" s="1" a="1"/>
  <c r="O61" i="1" s="1"/>
  <c r="I61" i="1"/>
  <c r="N61" i="1" s="1" a="1"/>
  <c r="N61" i="1" s="1"/>
  <c r="H61" i="1"/>
  <c r="G61" i="1"/>
  <c r="F61" i="1"/>
  <c r="P60" i="1"/>
  <c r="N60" i="1"/>
  <c r="N60" i="1" a="1"/>
  <c r="M60" i="1"/>
  <c r="L60" i="1"/>
  <c r="K60" i="1"/>
  <c r="J60" i="1"/>
  <c r="O60" i="1" s="1" a="1"/>
  <c r="O60" i="1" s="1"/>
  <c r="I60" i="1"/>
  <c r="H60" i="1"/>
  <c r="G60" i="1"/>
  <c r="F60" i="1"/>
  <c r="P59" i="1"/>
  <c r="L59" i="1"/>
  <c r="M59" i="1" s="1"/>
  <c r="K59" i="1"/>
  <c r="J59" i="1"/>
  <c r="O59" i="1" s="1" a="1"/>
  <c r="O59" i="1" s="1"/>
  <c r="I59" i="1"/>
  <c r="N59" i="1" s="1" a="1"/>
  <c r="N59" i="1" s="1"/>
  <c r="H59" i="1"/>
  <c r="G59" i="1"/>
  <c r="F59" i="1"/>
  <c r="P58" i="1"/>
  <c r="O58" i="1"/>
  <c r="O58" i="1" a="1"/>
  <c r="L58" i="1"/>
  <c r="M58" i="1" s="1"/>
  <c r="K58" i="1"/>
  <c r="J58" i="1"/>
  <c r="I58" i="1"/>
  <c r="N58" i="1" s="1" a="1"/>
  <c r="N58" i="1" s="1"/>
  <c r="H58" i="1"/>
  <c r="G58" i="1"/>
  <c r="F58" i="1"/>
  <c r="P57" i="1"/>
  <c r="N57" i="1" a="1"/>
  <c r="N57" i="1" s="1"/>
  <c r="L57" i="1"/>
  <c r="M57" i="1" s="1"/>
  <c r="K57" i="1"/>
  <c r="J57" i="1"/>
  <c r="O57" i="1" s="1" a="1"/>
  <c r="O57" i="1" s="1"/>
  <c r="I57" i="1"/>
  <c r="H57" i="1"/>
  <c r="G57" i="1"/>
  <c r="F57" i="1"/>
  <c r="P56" i="1"/>
  <c r="O56" i="1"/>
  <c r="O56" i="1" a="1"/>
  <c r="M56" i="1"/>
  <c r="L56" i="1"/>
  <c r="K56" i="1"/>
  <c r="J56" i="1"/>
  <c r="I56" i="1"/>
  <c r="N56" i="1" s="1" a="1"/>
  <c r="N56" i="1" s="1"/>
  <c r="H56" i="1"/>
  <c r="G56" i="1"/>
  <c r="F56" i="1"/>
  <c r="P55" i="1"/>
  <c r="O55" i="1" a="1"/>
  <c r="O55" i="1" s="1"/>
  <c r="N55" i="1" a="1"/>
  <c r="N55" i="1" s="1"/>
  <c r="M55" i="1"/>
  <c r="L55" i="1"/>
  <c r="K55" i="1"/>
  <c r="J55" i="1"/>
  <c r="I55" i="1"/>
  <c r="H55" i="1"/>
  <c r="G55" i="1"/>
  <c r="F55" i="1"/>
  <c r="P54" i="1"/>
  <c r="M54" i="1"/>
  <c r="L54" i="1"/>
  <c r="K54" i="1"/>
  <c r="J54" i="1"/>
  <c r="O54" i="1" s="1" a="1"/>
  <c r="O54" i="1" s="1"/>
  <c r="I54" i="1"/>
  <c r="N54" i="1" s="1" a="1"/>
  <c r="N54" i="1" s="1"/>
  <c r="H54" i="1"/>
  <c r="G54" i="1"/>
  <c r="F54" i="1"/>
  <c r="P53" i="1"/>
  <c r="M53" i="1"/>
  <c r="L53" i="1"/>
  <c r="K53" i="1"/>
  <c r="J53" i="1"/>
  <c r="O53" i="1" s="1" a="1"/>
  <c r="O53" i="1" s="1"/>
  <c r="I53" i="1"/>
  <c r="N53" i="1" s="1" a="1"/>
  <c r="N53" i="1" s="1"/>
  <c r="H53" i="1"/>
  <c r="G53" i="1"/>
  <c r="F53" i="1"/>
  <c r="P52" i="1"/>
  <c r="N52" i="1"/>
  <c r="N52" i="1" a="1"/>
  <c r="M52" i="1"/>
  <c r="L52" i="1"/>
  <c r="K52" i="1"/>
  <c r="J52" i="1"/>
  <c r="O52" i="1" s="1" a="1"/>
  <c r="O52" i="1" s="1"/>
  <c r="I52" i="1"/>
  <c r="H52" i="1"/>
  <c r="G52" i="1"/>
  <c r="F52" i="1"/>
  <c r="P51" i="1"/>
  <c r="L51" i="1"/>
  <c r="M51" i="1" s="1"/>
  <c r="K51" i="1"/>
  <c r="J51" i="1"/>
  <c r="O51" i="1" s="1" a="1"/>
  <c r="O51" i="1" s="1"/>
  <c r="I51" i="1"/>
  <c r="N51" i="1" s="1" a="1"/>
  <c r="N51" i="1" s="1"/>
  <c r="H51" i="1"/>
  <c r="G51" i="1"/>
  <c r="F51" i="1"/>
  <c r="P50" i="1"/>
  <c r="O50" i="1"/>
  <c r="O50" i="1" a="1"/>
  <c r="L50" i="1"/>
  <c r="M50" i="1" s="1"/>
  <c r="K50" i="1"/>
  <c r="J50" i="1"/>
  <c r="I50" i="1"/>
  <c r="N50" i="1" s="1" a="1"/>
  <c r="N50" i="1" s="1"/>
  <c r="H50" i="1"/>
  <c r="G50" i="1"/>
  <c r="F50" i="1"/>
  <c r="P49" i="1"/>
  <c r="N49" i="1" a="1"/>
  <c r="N49" i="1" s="1"/>
  <c r="L49" i="1"/>
  <c r="M49" i="1" s="1"/>
  <c r="K49" i="1"/>
  <c r="J49" i="1"/>
  <c r="O49" i="1" s="1" a="1"/>
  <c r="O49" i="1" s="1"/>
  <c r="I49" i="1"/>
  <c r="H49" i="1"/>
  <c r="G49" i="1"/>
  <c r="F49" i="1"/>
  <c r="P48" i="1"/>
  <c r="O48" i="1"/>
  <c r="O48" i="1" a="1"/>
  <c r="M48" i="1"/>
  <c r="L48" i="1"/>
  <c r="K48" i="1"/>
  <c r="J48" i="1"/>
  <c r="I48" i="1"/>
  <c r="N48" i="1" s="1" a="1"/>
  <c r="N48" i="1" s="1"/>
  <c r="H48" i="1"/>
  <c r="G48" i="1"/>
  <c r="F48" i="1"/>
  <c r="P47" i="1"/>
  <c r="O47" i="1" a="1"/>
  <c r="O47" i="1" s="1"/>
  <c r="N47" i="1" a="1"/>
  <c r="N47" i="1" s="1"/>
  <c r="M47" i="1"/>
  <c r="L47" i="1"/>
  <c r="K47" i="1"/>
  <c r="J47" i="1"/>
  <c r="I47" i="1"/>
  <c r="H47" i="1"/>
  <c r="G47" i="1"/>
  <c r="F47" i="1"/>
  <c r="P46" i="1"/>
  <c r="M46" i="1"/>
  <c r="L46" i="1"/>
  <c r="K46" i="1"/>
  <c r="J46" i="1"/>
  <c r="O46" i="1" s="1" a="1"/>
  <c r="O46" i="1" s="1"/>
  <c r="I46" i="1"/>
  <c r="N46" i="1" s="1" a="1"/>
  <c r="N46" i="1" s="1"/>
  <c r="H46" i="1"/>
  <c r="G46" i="1"/>
  <c r="F46" i="1"/>
  <c r="P45" i="1"/>
  <c r="M45" i="1"/>
  <c r="L45" i="1"/>
  <c r="K45" i="1"/>
  <c r="J45" i="1"/>
  <c r="O45" i="1" s="1" a="1"/>
  <c r="O45" i="1" s="1"/>
  <c r="I45" i="1"/>
  <c r="N45" i="1" s="1" a="1"/>
  <c r="N45" i="1" s="1"/>
  <c r="H45" i="1"/>
  <c r="G45" i="1"/>
  <c r="F45" i="1"/>
  <c r="P44" i="1"/>
  <c r="N44" i="1"/>
  <c r="N44" i="1" a="1"/>
  <c r="M44" i="1"/>
  <c r="L44" i="1"/>
  <c r="K44" i="1"/>
  <c r="J44" i="1"/>
  <c r="O44" i="1" s="1" a="1"/>
  <c r="O44" i="1" s="1"/>
  <c r="I44" i="1"/>
  <c r="H44" i="1"/>
  <c r="G44" i="1"/>
  <c r="F44" i="1"/>
  <c r="P43" i="1"/>
  <c r="L43" i="1"/>
  <c r="M43" i="1" s="1"/>
  <c r="K43" i="1"/>
  <c r="J43" i="1"/>
  <c r="O43" i="1" s="1" a="1"/>
  <c r="O43" i="1" s="1"/>
  <c r="I43" i="1"/>
  <c r="N43" i="1" s="1" a="1"/>
  <c r="N43" i="1" s="1"/>
  <c r="H43" i="1"/>
  <c r="G43" i="1"/>
  <c r="F43" i="1"/>
  <c r="P42" i="1"/>
  <c r="O42" i="1"/>
  <c r="O42" i="1" a="1"/>
  <c r="L42" i="1"/>
  <c r="M42" i="1" s="1"/>
  <c r="K42" i="1"/>
  <c r="J42" i="1"/>
  <c r="I42" i="1"/>
  <c r="N42" i="1" s="1" a="1"/>
  <c r="N42" i="1" s="1"/>
  <c r="H42" i="1"/>
  <c r="G42" i="1"/>
  <c r="F42" i="1"/>
  <c r="P41" i="1"/>
  <c r="N41" i="1" a="1"/>
  <c r="N41" i="1" s="1"/>
  <c r="L41" i="1"/>
  <c r="M41" i="1" s="1"/>
  <c r="K41" i="1"/>
  <c r="J41" i="1"/>
  <c r="O41" i="1" s="1" a="1"/>
  <c r="O41" i="1" s="1"/>
  <c r="I41" i="1"/>
  <c r="H41" i="1"/>
  <c r="G41" i="1"/>
  <c r="F41" i="1"/>
  <c r="P40" i="1"/>
  <c r="O40" i="1"/>
  <c r="O40" i="1" a="1"/>
  <c r="M40" i="1"/>
  <c r="L40" i="1"/>
  <c r="K40" i="1"/>
  <c r="J40" i="1"/>
  <c r="I40" i="1"/>
  <c r="N40" i="1" s="1" a="1"/>
  <c r="N40" i="1" s="1"/>
  <c r="H40" i="1"/>
  <c r="G40" i="1"/>
  <c r="F40" i="1"/>
  <c r="P39" i="1"/>
  <c r="O39" i="1" a="1"/>
  <c r="O39" i="1" s="1"/>
  <c r="N39" i="1" a="1"/>
  <c r="N39" i="1" s="1"/>
  <c r="M39" i="1"/>
  <c r="L39" i="1"/>
  <c r="K39" i="1"/>
  <c r="J39" i="1"/>
  <c r="I39" i="1"/>
  <c r="H39" i="1"/>
  <c r="G39" i="1"/>
  <c r="F39" i="1"/>
  <c r="P38" i="1"/>
  <c r="M38" i="1"/>
  <c r="L38" i="1"/>
  <c r="K38" i="1"/>
  <c r="J38" i="1"/>
  <c r="O38" i="1" s="1" a="1"/>
  <c r="O38" i="1" s="1"/>
  <c r="I38" i="1"/>
  <c r="N38" i="1" s="1" a="1"/>
  <c r="N38" i="1" s="1"/>
  <c r="H38" i="1"/>
  <c r="G38" i="1"/>
  <c r="F38" i="1"/>
  <c r="P37" i="1"/>
  <c r="M37" i="1"/>
  <c r="L37" i="1"/>
  <c r="K37" i="1"/>
  <c r="J37" i="1"/>
  <c r="O37" i="1" s="1" a="1"/>
  <c r="O37" i="1" s="1"/>
  <c r="I37" i="1"/>
  <c r="N37" i="1" s="1" a="1"/>
  <c r="N37" i="1" s="1"/>
  <c r="H37" i="1"/>
  <c r="G37" i="1"/>
  <c r="F37" i="1"/>
  <c r="P36" i="1"/>
  <c r="N36" i="1"/>
  <c r="N36" i="1" a="1"/>
  <c r="M36" i="1"/>
  <c r="L36" i="1"/>
  <c r="K36" i="1"/>
  <c r="J36" i="1"/>
  <c r="O36" i="1" s="1" a="1"/>
  <c r="O36" i="1" s="1"/>
  <c r="I36" i="1"/>
  <c r="H36" i="1"/>
  <c r="G36" i="1"/>
  <c r="F36" i="1"/>
  <c r="P35" i="1"/>
  <c r="L35" i="1"/>
  <c r="M35" i="1" s="1"/>
  <c r="K35" i="1"/>
  <c r="J35" i="1"/>
  <c r="O35" i="1" s="1" a="1"/>
  <c r="O35" i="1" s="1"/>
  <c r="I35" i="1"/>
  <c r="N35" i="1" s="1" a="1"/>
  <c r="N35" i="1" s="1"/>
  <c r="H35" i="1"/>
  <c r="G35" i="1"/>
  <c r="F35" i="1"/>
  <c r="P34" i="1"/>
  <c r="O34" i="1"/>
  <c r="O34" i="1" a="1"/>
  <c r="L34" i="1"/>
  <c r="M34" i="1" s="1"/>
  <c r="K34" i="1"/>
  <c r="J34" i="1"/>
  <c r="I34" i="1"/>
  <c r="N34" i="1" s="1" a="1"/>
  <c r="N34" i="1" s="1"/>
  <c r="H34" i="1"/>
  <c r="G34" i="1"/>
  <c r="F34" i="1"/>
  <c r="P33" i="1"/>
  <c r="N33" i="1" a="1"/>
  <c r="N33" i="1" s="1"/>
  <c r="L33" i="1"/>
  <c r="M33" i="1" s="1"/>
  <c r="K33" i="1"/>
  <c r="J33" i="1"/>
  <c r="O33" i="1" s="1" a="1"/>
  <c r="O33" i="1" s="1"/>
  <c r="I33" i="1"/>
  <c r="H33" i="1"/>
  <c r="G33" i="1"/>
  <c r="F33" i="1"/>
  <c r="P32" i="1"/>
  <c r="O32" i="1"/>
  <c r="O32" i="1" a="1"/>
  <c r="M32" i="1"/>
  <c r="L32" i="1"/>
  <c r="K32" i="1"/>
  <c r="J32" i="1"/>
  <c r="I32" i="1"/>
  <c r="N32" i="1" s="1" a="1"/>
  <c r="N32" i="1" s="1"/>
  <c r="H32" i="1"/>
  <c r="G32" i="1"/>
  <c r="F32" i="1"/>
  <c r="P31" i="1"/>
  <c r="O31" i="1" a="1"/>
  <c r="O31" i="1" s="1"/>
  <c r="N31" i="1" a="1"/>
  <c r="N31" i="1" s="1"/>
  <c r="M31" i="1"/>
  <c r="L31" i="1"/>
  <c r="K31" i="1"/>
  <c r="J31" i="1"/>
  <c r="I31" i="1"/>
  <c r="H31" i="1"/>
  <c r="G31" i="1"/>
  <c r="F31" i="1"/>
  <c r="P30" i="1"/>
  <c r="M30" i="1"/>
  <c r="L30" i="1"/>
  <c r="K30" i="1"/>
  <c r="J30" i="1"/>
  <c r="O30" i="1" s="1" a="1"/>
  <c r="O30" i="1" s="1"/>
  <c r="I30" i="1"/>
  <c r="N30" i="1" s="1" a="1"/>
  <c r="N30" i="1" s="1"/>
  <c r="H30" i="1"/>
  <c r="G30" i="1"/>
  <c r="F30" i="1"/>
  <c r="P29" i="1"/>
  <c r="M29" i="1"/>
  <c r="L29" i="1"/>
  <c r="K29" i="1"/>
  <c r="J29" i="1"/>
  <c r="O29" i="1" s="1" a="1"/>
  <c r="O29" i="1" s="1"/>
  <c r="I29" i="1"/>
  <c r="N29" i="1" s="1" a="1"/>
  <c r="N29" i="1" s="1"/>
  <c r="H29" i="1"/>
  <c r="G29" i="1"/>
  <c r="F29" i="1"/>
  <c r="P28" i="1"/>
  <c r="N28" i="1"/>
  <c r="N28" i="1" a="1"/>
  <c r="M28" i="1"/>
  <c r="L28" i="1"/>
  <c r="K28" i="1"/>
  <c r="J28" i="1"/>
  <c r="O28" i="1" s="1" a="1"/>
  <c r="O28" i="1" s="1"/>
  <c r="I28" i="1"/>
  <c r="H28" i="1"/>
  <c r="G28" i="1"/>
  <c r="F28" i="1"/>
  <c r="P27" i="1"/>
  <c r="L27" i="1"/>
  <c r="M27" i="1" s="1"/>
  <c r="K27" i="1"/>
  <c r="J27" i="1"/>
  <c r="O27" i="1" s="1" a="1"/>
  <c r="O27" i="1" s="1"/>
  <c r="I27" i="1"/>
  <c r="N27" i="1" s="1" a="1"/>
  <c r="N27" i="1" s="1"/>
  <c r="H27" i="1"/>
  <c r="G27" i="1"/>
  <c r="F27" i="1"/>
  <c r="P26" i="1"/>
  <c r="O26" i="1"/>
  <c r="O26" i="1" a="1"/>
  <c r="L26" i="1"/>
  <c r="M26" i="1" s="1"/>
  <c r="K26" i="1"/>
  <c r="J26" i="1"/>
  <c r="I26" i="1"/>
  <c r="N26" i="1" s="1" a="1"/>
  <c r="N26" i="1" s="1"/>
  <c r="H26" i="1"/>
  <c r="G26" i="1"/>
  <c r="F26" i="1"/>
  <c r="P25" i="1"/>
  <c r="N25" i="1" a="1"/>
  <c r="N25" i="1" s="1"/>
  <c r="L25" i="1"/>
  <c r="M25" i="1" s="1"/>
  <c r="K25" i="1"/>
  <c r="J25" i="1"/>
  <c r="O25" i="1" s="1" a="1"/>
  <c r="O25" i="1" s="1"/>
  <c r="I25" i="1"/>
  <c r="H25" i="1"/>
  <c r="G25" i="1"/>
  <c r="F25" i="1"/>
  <c r="P24" i="1"/>
  <c r="O24" i="1"/>
  <c r="O24" i="1" a="1"/>
  <c r="L24" i="1"/>
  <c r="M24" i="1" s="1"/>
  <c r="K24" i="1"/>
  <c r="J24" i="1"/>
  <c r="I24" i="1"/>
  <c r="N24" i="1" s="1" a="1"/>
  <c r="N24" i="1" s="1"/>
  <c r="H24" i="1"/>
  <c r="G24" i="1"/>
  <c r="F24" i="1"/>
  <c r="P23" i="1"/>
  <c r="O23" i="1" a="1"/>
  <c r="O23" i="1" s="1"/>
  <c r="N23" i="1" a="1"/>
  <c r="N23" i="1" s="1"/>
  <c r="M23" i="1"/>
  <c r="L23" i="1"/>
  <c r="K23" i="1"/>
  <c r="J23" i="1"/>
  <c r="I23" i="1"/>
  <c r="H23" i="1"/>
  <c r="G23" i="1"/>
  <c r="F23" i="1"/>
  <c r="P22" i="1"/>
  <c r="M22" i="1"/>
  <c r="L22" i="1"/>
  <c r="K22" i="1"/>
  <c r="J22" i="1"/>
  <c r="O22" i="1" s="1" a="1"/>
  <c r="O22" i="1" s="1"/>
  <c r="I22" i="1"/>
  <c r="N22" i="1" s="1" a="1"/>
  <c r="N22" i="1" s="1"/>
  <c r="H22" i="1"/>
  <c r="G22" i="1"/>
  <c r="F22" i="1"/>
  <c r="P21" i="1"/>
  <c r="M21" i="1"/>
  <c r="L21" i="1"/>
  <c r="K21" i="1"/>
  <c r="J21" i="1"/>
  <c r="O21" i="1" s="1" a="1"/>
  <c r="O21" i="1" s="1"/>
  <c r="I21" i="1"/>
  <c r="N21" i="1" s="1" a="1"/>
  <c r="N21" i="1" s="1"/>
  <c r="H21" i="1"/>
  <c r="G21" i="1"/>
  <c r="F21" i="1"/>
  <c r="P20" i="1"/>
  <c r="N20" i="1"/>
  <c r="N20" i="1" a="1"/>
  <c r="M20" i="1"/>
  <c r="L20" i="1"/>
  <c r="K20" i="1"/>
  <c r="J20" i="1"/>
  <c r="O20" i="1" s="1" a="1"/>
  <c r="O20" i="1" s="1"/>
  <c r="I20" i="1"/>
  <c r="H20" i="1"/>
  <c r="G20" i="1"/>
  <c r="F20" i="1"/>
  <c r="P19" i="1"/>
  <c r="L19" i="1"/>
  <c r="M19" i="1" s="1"/>
  <c r="K19" i="1"/>
  <c r="J19" i="1"/>
  <c r="O19" i="1" s="1" a="1"/>
  <c r="O19" i="1" s="1"/>
  <c r="I19" i="1"/>
  <c r="N19" i="1" s="1" a="1"/>
  <c r="N19" i="1" s="1"/>
  <c r="H19" i="1"/>
  <c r="G19" i="1"/>
  <c r="F19" i="1"/>
  <c r="P18" i="1"/>
  <c r="O18" i="1"/>
  <c r="O18" i="1" a="1"/>
  <c r="L18" i="1"/>
  <c r="M18" i="1" s="1"/>
  <c r="K18" i="1"/>
  <c r="J18" i="1"/>
  <c r="I18" i="1"/>
  <c r="N18" i="1" s="1" a="1"/>
  <c r="N18" i="1" s="1"/>
  <c r="H18" i="1"/>
  <c r="G18" i="1"/>
  <c r="F18" i="1"/>
  <c r="P17" i="1"/>
  <c r="N17" i="1" a="1"/>
  <c r="N17" i="1" s="1"/>
  <c r="L17" i="1"/>
  <c r="M17" i="1" s="1"/>
  <c r="K17" i="1"/>
  <c r="J17" i="1"/>
  <c r="O17" i="1" s="1" a="1"/>
  <c r="O17" i="1" s="1"/>
  <c r="I17" i="1"/>
  <c r="H17" i="1"/>
  <c r="G17" i="1"/>
  <c r="F17" i="1"/>
  <c r="P16" i="1"/>
  <c r="O16" i="1"/>
  <c r="O16" i="1" a="1"/>
  <c r="L16" i="1"/>
  <c r="M16" i="1" s="1"/>
  <c r="K16" i="1"/>
  <c r="J16" i="1"/>
  <c r="I16" i="1"/>
  <c r="N16" i="1" s="1" a="1"/>
  <c r="N16" i="1" s="1"/>
  <c r="H16" i="1"/>
  <c r="G16" i="1"/>
  <c r="F16" i="1"/>
  <c r="P15" i="1"/>
  <c r="O15" i="1" a="1"/>
  <c r="O15" i="1" s="1"/>
  <c r="N15" i="1" a="1"/>
  <c r="N15" i="1" s="1"/>
  <c r="M15" i="1"/>
  <c r="L15" i="1"/>
  <c r="K15" i="1"/>
  <c r="J15" i="1"/>
  <c r="I15" i="1"/>
  <c r="H15" i="1"/>
  <c r="G15" i="1"/>
  <c r="F15" i="1"/>
  <c r="P14" i="1"/>
  <c r="M14" i="1"/>
  <c r="L14" i="1"/>
  <c r="K14" i="1"/>
  <c r="J14" i="1"/>
  <c r="O14" i="1" s="1" a="1"/>
  <c r="O14" i="1" s="1"/>
  <c r="I14" i="1"/>
  <c r="N14" i="1" s="1" a="1"/>
  <c r="N14" i="1" s="1"/>
  <c r="H14" i="1"/>
  <c r="G14" i="1"/>
  <c r="F14" i="1"/>
  <c r="P13" i="1"/>
  <c r="M13" i="1"/>
  <c r="L13" i="1"/>
  <c r="K13" i="1"/>
  <c r="J13" i="1"/>
  <c r="O13" i="1" s="1" a="1"/>
  <c r="O13" i="1" s="1"/>
  <c r="I13" i="1"/>
  <c r="N13" i="1" s="1" a="1"/>
  <c r="N13" i="1" s="1"/>
  <c r="H13" i="1"/>
  <c r="G13" i="1"/>
  <c r="F13" i="1"/>
  <c r="P12" i="1"/>
  <c r="N12" i="1"/>
  <c r="N12" i="1" a="1"/>
  <c r="M12" i="1"/>
  <c r="L12" i="1"/>
  <c r="K12" i="1"/>
  <c r="J12" i="1"/>
  <c r="O12" i="1" s="1" a="1"/>
  <c r="O12" i="1" s="1"/>
  <c r="I12" i="1"/>
  <c r="H12" i="1"/>
  <c r="G12" i="1"/>
  <c r="F12" i="1"/>
  <c r="P11" i="1"/>
  <c r="L11" i="1"/>
  <c r="M11" i="1" s="1"/>
  <c r="K11" i="1"/>
  <c r="J11" i="1"/>
  <c r="O11" i="1" s="1" a="1"/>
  <c r="O11" i="1" s="1"/>
  <c r="I11" i="1"/>
  <c r="N11" i="1" s="1" a="1"/>
  <c r="N11" i="1" s="1"/>
  <c r="H11" i="1"/>
  <c r="G11" i="1"/>
  <c r="F11" i="1"/>
  <c r="P10" i="1"/>
  <c r="O10" i="1"/>
  <c r="O10" i="1" a="1"/>
  <c r="L10" i="1"/>
  <c r="M10" i="1" s="1"/>
  <c r="K10" i="1"/>
  <c r="J10" i="1"/>
  <c r="I10" i="1"/>
  <c r="N10" i="1" s="1" a="1"/>
  <c r="N10" i="1" s="1"/>
  <c r="H10" i="1"/>
  <c r="G10" i="1"/>
  <c r="F10" i="1"/>
  <c r="P9" i="1"/>
  <c r="N9" i="1" a="1"/>
  <c r="N9" i="1" s="1"/>
  <c r="L9" i="1"/>
  <c r="M9" i="1" s="1"/>
  <c r="K9" i="1"/>
  <c r="J9" i="1"/>
  <c r="O9" i="1" s="1" a="1"/>
  <c r="O9" i="1" s="1"/>
  <c r="I9" i="1"/>
  <c r="H9" i="1"/>
  <c r="G9" i="1"/>
  <c r="F9" i="1"/>
  <c r="P8" i="1"/>
  <c r="O8" i="1"/>
  <c r="O8" i="1" a="1"/>
  <c r="L8" i="1"/>
  <c r="M8" i="1" s="1"/>
  <c r="K8" i="1"/>
  <c r="J8" i="1"/>
  <c r="I8" i="1"/>
  <c r="N8" i="1" s="1" a="1"/>
  <c r="N8" i="1" s="1"/>
  <c r="H8" i="1"/>
  <c r="G8" i="1"/>
  <c r="F8" i="1"/>
  <c r="P7" i="1"/>
  <c r="O7" i="1" a="1"/>
  <c r="O7" i="1" s="1"/>
  <c r="N7" i="1" a="1"/>
  <c r="N7" i="1" s="1"/>
  <c r="M7" i="1"/>
  <c r="L7" i="1"/>
  <c r="K7" i="1"/>
  <c r="J7" i="1"/>
  <c r="I7" i="1"/>
  <c r="H7" i="1"/>
  <c r="G7" i="1"/>
  <c r="F7" i="1"/>
  <c r="P6" i="1"/>
  <c r="M6" i="1"/>
  <c r="L6" i="1"/>
  <c r="K6" i="1"/>
  <c r="J6" i="1"/>
  <c r="O6" i="1" s="1" a="1"/>
  <c r="O6" i="1" s="1"/>
  <c r="I6" i="1"/>
  <c r="N6" i="1" s="1" a="1"/>
  <c r="N6" i="1" s="1"/>
  <c r="H6" i="1"/>
  <c r="G6" i="1"/>
  <c r="F6" i="1"/>
  <c r="P5" i="1"/>
  <c r="M5" i="1"/>
  <c r="L5" i="1"/>
  <c r="K5" i="1"/>
  <c r="J5" i="1"/>
  <c r="O5" i="1" s="1" a="1"/>
  <c r="O5" i="1" s="1"/>
  <c r="I5" i="1"/>
  <c r="N5" i="1" s="1" a="1"/>
  <c r="N5" i="1" s="1"/>
  <c r="H5" i="1"/>
  <c r="G5" i="1"/>
  <c r="F5" i="1"/>
  <c r="P4" i="1"/>
  <c r="N4" i="1"/>
  <c r="N4" i="1" a="1"/>
  <c r="M4" i="1"/>
  <c r="L4" i="1"/>
  <c r="K4" i="1"/>
  <c r="J4" i="1"/>
  <c r="O4" i="1" s="1" a="1"/>
  <c r="O4" i="1" s="1"/>
  <c r="I4" i="1"/>
  <c r="H4" i="1"/>
  <c r="G4" i="1"/>
  <c r="F4" i="1"/>
  <c r="P3" i="1"/>
  <c r="L3" i="1"/>
  <c r="M3" i="1" s="1"/>
  <c r="K3" i="1"/>
  <c r="J3" i="1"/>
  <c r="O3" i="1" s="1" a="1"/>
  <c r="O3" i="1" s="1"/>
  <c r="I3" i="1"/>
  <c r="N3" i="1" s="1" a="1"/>
  <c r="N3" i="1" s="1"/>
  <c r="H3" i="1"/>
  <c r="G3" i="1"/>
  <c r="F3" i="1"/>
  <c r="P2" i="1"/>
  <c r="O2" i="1"/>
  <c r="O2" i="1" a="1"/>
  <c r="L2" i="1"/>
  <c r="M2" i="1" s="1"/>
  <c r="K2" i="1"/>
  <c r="J2" i="1"/>
  <c r="I2" i="1"/>
  <c r="N2" i="1" s="1" a="1"/>
  <c r="N2" i="1" s="1"/>
  <c r="H2" i="1"/>
  <c r="G2" i="1"/>
  <c r="F2" i="1"/>
  <c r="P1" i="1"/>
  <c r="N1" i="1" a="1"/>
  <c r="N1" i="1" s="1"/>
  <c r="L1" i="1"/>
  <c r="M1" i="1" s="1"/>
  <c r="K1" i="1"/>
  <c r="J1" i="1"/>
  <c r="O1" i="1" s="1" a="1"/>
  <c r="O1" i="1" s="1"/>
  <c r="I1" i="1"/>
  <c r="H1" i="1"/>
  <c r="G1" i="1"/>
  <c r="F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<sst xmlns="http://schemas.openxmlformats.org/spreadsheetml/2006/main" count="6016" uniqueCount="1934">
  <si>
    <t>QEV-37451-860</t>
  </si>
  <si>
    <t>17670-51384-MA</t>
  </si>
  <si>
    <t>R-M-1</t>
  </si>
  <si>
    <t>E-M-0.5</t>
  </si>
  <si>
    <t>FAA-43335-268</t>
  </si>
  <si>
    <t>21125-22134-PX</t>
  </si>
  <si>
    <t>A-L-1</t>
  </si>
  <si>
    <t>KAC-83089-793</t>
  </si>
  <si>
    <t>23806-46781-OU</t>
  </si>
  <si>
    <t>E-M-1</t>
  </si>
  <si>
    <t>R-L-2.5</t>
  </si>
  <si>
    <t>CVP-18956-553</t>
  </si>
  <si>
    <t>86561-91660-RB</t>
  </si>
  <si>
    <t>L-D-1</t>
  </si>
  <si>
    <t>IPP-31994-879</t>
  </si>
  <si>
    <t>65223-29612-CB</t>
  </si>
  <si>
    <t>E-D-0.5</t>
  </si>
  <si>
    <t>SNZ-65340-705</t>
  </si>
  <si>
    <t>21134-81676-FR</t>
  </si>
  <si>
    <t>L-L-0.2</t>
  </si>
  <si>
    <t>EZT-46571-659</t>
  </si>
  <si>
    <t>03396-68805-ZC</t>
  </si>
  <si>
    <t>R-M-0.5</t>
  </si>
  <si>
    <t>NWQ-70061-912</t>
  </si>
  <si>
    <t>61021-27840-ZN</t>
  </si>
  <si>
    <t>BKK-47233-845</t>
  </si>
  <si>
    <t>76239-90137-UQ</t>
  </si>
  <si>
    <t>A-D-1</t>
  </si>
  <si>
    <t>VQR-01002-970</t>
  </si>
  <si>
    <t>49315-21985-BB</t>
  </si>
  <si>
    <t>E-L-2.5</t>
  </si>
  <si>
    <t>SZW-48378-399</t>
  </si>
  <si>
    <t>34136-36674-OM</t>
  </si>
  <si>
    <t>ITA-87418-783</t>
  </si>
  <si>
    <t>39396-12890-PE</t>
  </si>
  <si>
    <t>R-D-2.5</t>
  </si>
  <si>
    <t>GNZ-46006-527</t>
  </si>
  <si>
    <t>95875-73336-RG</t>
  </si>
  <si>
    <t>L-D-0.2</t>
  </si>
  <si>
    <t>FYQ-78248-319</t>
  </si>
  <si>
    <t>25473-43727-BY</t>
  </si>
  <si>
    <t>R-M-2.5</t>
  </si>
  <si>
    <t>VAU-44387-624</t>
  </si>
  <si>
    <t>99643-51048-IQ</t>
  </si>
  <si>
    <t>A-M-0.2</t>
  </si>
  <si>
    <t>RDW-33155-159</t>
  </si>
  <si>
    <t>62173-15287-CU</t>
  </si>
  <si>
    <t>TDZ-59011-211</t>
  </si>
  <si>
    <t>57611-05522-ST</t>
  </si>
  <si>
    <t>IDU-25793-399</t>
  </si>
  <si>
    <t>76664-37050-DT</t>
  </si>
  <si>
    <t>E-D-0.2</t>
  </si>
  <si>
    <t>NUO-20013-488</t>
  </si>
  <si>
    <t>03090-88267-BQ</t>
  </si>
  <si>
    <t>A-D-0.2</t>
  </si>
  <si>
    <t>UQU-65630-479</t>
  </si>
  <si>
    <t>37651-47492-NC</t>
  </si>
  <si>
    <t>FEO-11834-332</t>
  </si>
  <si>
    <t>95399-57205-HI</t>
  </si>
  <si>
    <t>TKY-71558-096</t>
  </si>
  <si>
    <t>24010-66714-HW</t>
  </si>
  <si>
    <t>A-M-1</t>
  </si>
  <si>
    <t>OXY-65322-253</t>
  </si>
  <si>
    <t>07591-92789-UA</t>
  </si>
  <si>
    <t>E-M-0.2</t>
  </si>
  <si>
    <t>EVP-43500-491</t>
  </si>
  <si>
    <t>49231-44455-IC</t>
  </si>
  <si>
    <t>A-M-0.5</t>
  </si>
  <si>
    <t>WAG-26945-689</t>
  </si>
  <si>
    <t>50124-88608-EO</t>
  </si>
  <si>
    <t>CHE-78995-767</t>
  </si>
  <si>
    <t>00888-74814-UZ</t>
  </si>
  <si>
    <t>A-D-0.5</t>
  </si>
  <si>
    <t>RYZ-14633-602</t>
  </si>
  <si>
    <t>14158-30713-OB</t>
  </si>
  <si>
    <t>WOQ-36015-429</t>
  </si>
  <si>
    <t>51427-89175-QJ</t>
  </si>
  <si>
    <t>L-M-0.2</t>
  </si>
  <si>
    <t>L-M-0.5</t>
  </si>
  <si>
    <t>SCT-60553-454</t>
  </si>
  <si>
    <t>39123-12846-YJ</t>
  </si>
  <si>
    <t>GFK-52063-244</t>
  </si>
  <si>
    <t>44981-99666-XB</t>
  </si>
  <si>
    <t>L-L-0.5</t>
  </si>
  <si>
    <t>AMM-79521-378</t>
  </si>
  <si>
    <t>24825-51803-CQ</t>
  </si>
  <si>
    <t>QUQ-90580-772</t>
  </si>
  <si>
    <t>77634-13918-GJ</t>
  </si>
  <si>
    <t>LGD-24408-274</t>
  </si>
  <si>
    <t>13694-25001-LX</t>
  </si>
  <si>
    <t>HCT-95608-959</t>
  </si>
  <si>
    <t>08523-01791-TI</t>
  </si>
  <si>
    <t>OFX-99147-470</t>
  </si>
  <si>
    <t>49860-68865-AB</t>
  </si>
  <si>
    <t>LUO-37559-016</t>
  </si>
  <si>
    <t>21240-83132-SP</t>
  </si>
  <si>
    <t>L-M-1</t>
  </si>
  <si>
    <t>XWC-20610-167</t>
  </si>
  <si>
    <t>08350-81623-TF</t>
  </si>
  <si>
    <t>GPU-79113-136</t>
  </si>
  <si>
    <t>73284-01385-SJ</t>
  </si>
  <si>
    <t>R-D-0.2</t>
  </si>
  <si>
    <t>ULR-52653-960</t>
  </si>
  <si>
    <t>04152-34436-IE</t>
  </si>
  <si>
    <t>L-L-2.5</t>
  </si>
  <si>
    <t>HPI-42308-142</t>
  </si>
  <si>
    <t>06631-86965-XP</t>
  </si>
  <si>
    <t>XHI-30227-581</t>
  </si>
  <si>
    <t>54619-08558-ZU</t>
  </si>
  <si>
    <t>L-D-2.5</t>
  </si>
  <si>
    <t>DJH-05202-380</t>
  </si>
  <si>
    <t>85589-17020-CX</t>
  </si>
  <si>
    <t>E-M-2.5</t>
  </si>
  <si>
    <t>VMW-26889-781</t>
  </si>
  <si>
    <t>36078-91009-WU</t>
  </si>
  <si>
    <t>A-L-0.2</t>
  </si>
  <si>
    <t>DBU-81099-586</t>
  </si>
  <si>
    <t>15770-27099-GX</t>
  </si>
  <si>
    <t>A-D-2.5</t>
  </si>
  <si>
    <t>PQA-54820-810</t>
  </si>
  <si>
    <t>91460-04823-BX</t>
  </si>
  <si>
    <t>XKB-41924-202</t>
  </si>
  <si>
    <t>45089-52817-WN</t>
  </si>
  <si>
    <t>L-D-0.5</t>
  </si>
  <si>
    <t>DWZ-69106-473</t>
  </si>
  <si>
    <t>76447-50326-IC</t>
  </si>
  <si>
    <t>YHV-68700-050</t>
  </si>
  <si>
    <t>26333-67911-OL</t>
  </si>
  <si>
    <t>KRB-88066-642</t>
  </si>
  <si>
    <t>22107-86640-SB</t>
  </si>
  <si>
    <t>LQU-08404-173</t>
  </si>
  <si>
    <t>09960-34242-LZ</t>
  </si>
  <si>
    <t>L-L-1</t>
  </si>
  <si>
    <t>CWK-60159-881</t>
  </si>
  <si>
    <t>04671-85591-RT</t>
  </si>
  <si>
    <t>EEG-74197-843</t>
  </si>
  <si>
    <t>25729-68859-UA</t>
  </si>
  <si>
    <t>E-L-1</t>
  </si>
  <si>
    <t>UCZ-59708-525</t>
  </si>
  <si>
    <t>05501-86351-NX</t>
  </si>
  <si>
    <t>HUB-47311-849</t>
  </si>
  <si>
    <t>04521-04300-OK</t>
  </si>
  <si>
    <t>WYM-17686-694</t>
  </si>
  <si>
    <t>58689-55264-VK</t>
  </si>
  <si>
    <t>ZYQ-15797-695</t>
  </si>
  <si>
    <t>79436-73011-MM</t>
  </si>
  <si>
    <t>R-D-0.5</t>
  </si>
  <si>
    <t>EEJ-16185-108</t>
  </si>
  <si>
    <t>65552-60476-KY</t>
  </si>
  <si>
    <t>RWR-77888-800</t>
  </si>
  <si>
    <t>69904-02729-YS</t>
  </si>
  <si>
    <t>LHN-75209-742</t>
  </si>
  <si>
    <t>01433-04270-AX</t>
  </si>
  <si>
    <t>TIR-71396-998</t>
  </si>
  <si>
    <t>14204-14186-LA</t>
  </si>
  <si>
    <t>RXF-37618-213</t>
  </si>
  <si>
    <t>32948-34398-HC</t>
  </si>
  <si>
    <t>R-L-0.5</t>
  </si>
  <si>
    <t>ANM-16388-634</t>
  </si>
  <si>
    <t>77343-52608-FF</t>
  </si>
  <si>
    <t>WYL-29300-070</t>
  </si>
  <si>
    <t>42770-36274-QA</t>
  </si>
  <si>
    <t>R-M-0.2</t>
  </si>
  <si>
    <t>JHW-74554-805</t>
  </si>
  <si>
    <t>14103-58987-ZU</t>
  </si>
  <si>
    <t>KYS-27063-603</t>
  </si>
  <si>
    <t>69958-32065-SW</t>
  </si>
  <si>
    <t>GAZ-58626-277</t>
  </si>
  <si>
    <t>69533-84907-FA</t>
  </si>
  <si>
    <t>RPJ-37787-335</t>
  </si>
  <si>
    <t>76005-95461-CI</t>
  </si>
  <si>
    <t>A-M-2.5</t>
  </si>
  <si>
    <t>LEF-83057-763</t>
  </si>
  <si>
    <t>15395-90855-VB</t>
  </si>
  <si>
    <t>RPW-36123-215</t>
  </si>
  <si>
    <t>80640-45811-LB</t>
  </si>
  <si>
    <t>E-L-0.5</t>
  </si>
  <si>
    <t>WLL-59044-117</t>
  </si>
  <si>
    <t>28476-04082-GR</t>
  </si>
  <si>
    <t>R-D-1</t>
  </si>
  <si>
    <t>AWT-22827-563</t>
  </si>
  <si>
    <t>12018-75670-EU</t>
  </si>
  <si>
    <t>R-L-0.2</t>
  </si>
  <si>
    <t>QLM-07145-668</t>
  </si>
  <si>
    <t>86437-17399-FK</t>
  </si>
  <si>
    <t>HVQ-64398-930</t>
  </si>
  <si>
    <t>62979-53167-ML</t>
  </si>
  <si>
    <t>WRT-40778-247</t>
  </si>
  <si>
    <t>54810-81899-HL</t>
  </si>
  <si>
    <t>R-L-1</t>
  </si>
  <si>
    <t>SUB-13006-125</t>
  </si>
  <si>
    <t>26103-41504-IB</t>
  </si>
  <si>
    <t>A-L-0.5</t>
  </si>
  <si>
    <t>CQM-49696-263</t>
  </si>
  <si>
    <t>76534-45229-SG</t>
  </si>
  <si>
    <t>KXN-85094-246</t>
  </si>
  <si>
    <t>81744-27332-RR</t>
  </si>
  <si>
    <t>L-M-2.5</t>
  </si>
  <si>
    <t>XOQ-12405-419</t>
  </si>
  <si>
    <t>91513-75657-PH</t>
  </si>
  <si>
    <t>HYF-10254-369</t>
  </si>
  <si>
    <t>30373-66619-CB</t>
  </si>
  <si>
    <t>XXJ-47000-307</t>
  </si>
  <si>
    <t>31582-23562-FM</t>
  </si>
  <si>
    <t>A-L-2.5</t>
  </si>
  <si>
    <t>ZDK-82166-357</t>
  </si>
  <si>
    <t>81431-12577-VD</t>
  </si>
  <si>
    <t>IHN-19982-362</t>
  </si>
  <si>
    <t>68894-91205-MP</t>
  </si>
  <si>
    <t>VMT-10030-889</t>
  </si>
  <si>
    <t>87602-55754-VN</t>
  </si>
  <si>
    <t>NHL-11063-100</t>
  </si>
  <si>
    <t>39181-35745-WH</t>
  </si>
  <si>
    <t>ROV-87448-086</t>
  </si>
  <si>
    <t>30381-64762-NG</t>
  </si>
  <si>
    <t>DGY-35773-612</t>
  </si>
  <si>
    <t>17503-27693-ZH</t>
  </si>
  <si>
    <t>YWH-50638-556</t>
  </si>
  <si>
    <t>89442-35633-HJ</t>
  </si>
  <si>
    <t>ISL-11200-600</t>
  </si>
  <si>
    <t>13654-85265-IL</t>
  </si>
  <si>
    <t>LBZ-75997-047</t>
  </si>
  <si>
    <t>40946-22090-FP</t>
  </si>
  <si>
    <t>EUH-08089-954</t>
  </si>
  <si>
    <t>29050-93691-TS</t>
  </si>
  <si>
    <t>BLD-12227-251</t>
  </si>
  <si>
    <t>64395-74865-WF</t>
  </si>
  <si>
    <t>OPY-30711-853</t>
  </si>
  <si>
    <t>81861-66046-SU</t>
  </si>
  <si>
    <t>DBC-44122-300</t>
  </si>
  <si>
    <t>13366-78506-KP</t>
  </si>
  <si>
    <t>FJQ-60035-234</t>
  </si>
  <si>
    <t>08847-29858-HN</t>
  </si>
  <si>
    <t>HSF-66926-425</t>
  </si>
  <si>
    <t>00539-42510-RY</t>
  </si>
  <si>
    <t>LQG-41416-375</t>
  </si>
  <si>
    <t>45190-08727-NV</t>
  </si>
  <si>
    <t>VZO-97265-841</t>
  </si>
  <si>
    <t>87049-37901-FU</t>
  </si>
  <si>
    <t>MOR-12987-399</t>
  </si>
  <si>
    <t>34015-31593-JC</t>
  </si>
  <si>
    <t>UOA-23786-489</t>
  </si>
  <si>
    <t>90305-50099-SV</t>
  </si>
  <si>
    <t>AJL-52941-018</t>
  </si>
  <si>
    <t>55871-61935-MF</t>
  </si>
  <si>
    <t>E-D-1</t>
  </si>
  <si>
    <t>XSZ-84273-421</t>
  </si>
  <si>
    <t>15405-60469-TM</t>
  </si>
  <si>
    <t>NUN-48214-216</t>
  </si>
  <si>
    <t>06953-94794-FB</t>
  </si>
  <si>
    <t>AKV-93064-769</t>
  </si>
  <si>
    <t>22305-40299-CY</t>
  </si>
  <si>
    <t>BRB-40903-533</t>
  </si>
  <si>
    <t>09020-56774-GU</t>
  </si>
  <si>
    <t>E-L-0.2</t>
  </si>
  <si>
    <t>GPR-19973-483</t>
  </si>
  <si>
    <t>92926-08470-YS</t>
  </si>
  <si>
    <t>XIY-43041-882</t>
  </si>
  <si>
    <t>07250-63194-JO</t>
  </si>
  <si>
    <t>YGY-98425-969</t>
  </si>
  <si>
    <t>63787-96257-TQ</t>
  </si>
  <si>
    <t>MSB-08397-648</t>
  </si>
  <si>
    <t>49530-25460-RW</t>
  </si>
  <si>
    <t>WDR-06028-345</t>
  </si>
  <si>
    <t>66508-21373-OQ</t>
  </si>
  <si>
    <t>MXM-42948-061</t>
  </si>
  <si>
    <t>20203-03950-FY</t>
  </si>
  <si>
    <t>MGQ-98961-173</t>
  </si>
  <si>
    <t>83895-90735-XH</t>
  </si>
  <si>
    <t>RFH-64349-897</t>
  </si>
  <si>
    <t>61954-61462-RJ</t>
  </si>
  <si>
    <t>TKL-20738-660</t>
  </si>
  <si>
    <t>47939-53158-LS</t>
  </si>
  <si>
    <t>GOW-03198-575</t>
  </si>
  <si>
    <t>61513-27752-FA</t>
  </si>
  <si>
    <t>QJB-90477-635</t>
  </si>
  <si>
    <t>89714-19856-WX</t>
  </si>
  <si>
    <t>MWP-46239-785</t>
  </si>
  <si>
    <t>87979-56781-YV</t>
  </si>
  <si>
    <t>QDV-03406-248</t>
  </si>
  <si>
    <t>74126-88836-KA</t>
  </si>
  <si>
    <t>GPH-40635-105</t>
  </si>
  <si>
    <t>37397-05992-VO</t>
  </si>
  <si>
    <t>JOM-80930-071</t>
  </si>
  <si>
    <t>54904-18397-UD</t>
  </si>
  <si>
    <t>OIL-26493-755</t>
  </si>
  <si>
    <t>19017-95853-EK</t>
  </si>
  <si>
    <t>CYV-13426-645</t>
  </si>
  <si>
    <t>88593-59934-VU</t>
  </si>
  <si>
    <t>WRP-39846-614</t>
  </si>
  <si>
    <t>47493-68564-YM</t>
  </si>
  <si>
    <t>VDZ-76673-968</t>
  </si>
  <si>
    <t>82246-82543-DW</t>
  </si>
  <si>
    <t>VTV-03546-175</t>
  </si>
  <si>
    <t>03384-62101-IY</t>
  </si>
  <si>
    <t>GHR-72274-715</t>
  </si>
  <si>
    <t>86881-41559-OR</t>
  </si>
  <si>
    <t>ZGK-97262-313</t>
  </si>
  <si>
    <t>02536-18494-AQ</t>
  </si>
  <si>
    <t>ZFS-30776-804</t>
  </si>
  <si>
    <t>58638-01029-CB</t>
  </si>
  <si>
    <t>QUU-91729-492</t>
  </si>
  <si>
    <t>90312-11148-LA</t>
  </si>
  <si>
    <t>PVI-72795-960</t>
  </si>
  <si>
    <t>68239-74809-TF</t>
  </si>
  <si>
    <t>PPP-78935-365</t>
  </si>
  <si>
    <t>91074-60023-IP</t>
  </si>
  <si>
    <t>JUO-34131-517</t>
  </si>
  <si>
    <t>07972-83748-JI</t>
  </si>
  <si>
    <t>ZJE-89333-489</t>
  </si>
  <si>
    <t>08694-57330-XR</t>
  </si>
  <si>
    <t>LOO-35324-159</t>
  </si>
  <si>
    <t>68412-11126-YJ</t>
  </si>
  <si>
    <t>JBQ-93412-846</t>
  </si>
  <si>
    <t>69037-66822-DW</t>
  </si>
  <si>
    <t>EHX-66333-637</t>
  </si>
  <si>
    <t>01297-94364-XH</t>
  </si>
  <si>
    <t>WXG-25759-236</t>
  </si>
  <si>
    <t>39919-06540-ZI</t>
  </si>
  <si>
    <t>QNA-31113-984</t>
  </si>
  <si>
    <t>60512-78550-WS</t>
  </si>
  <si>
    <t>ZWI-52029-159</t>
  </si>
  <si>
    <t>40172-12000-AU</t>
  </si>
  <si>
    <t>DFS-49954-707</t>
  </si>
  <si>
    <t>39019-13649-CL</t>
  </si>
  <si>
    <t>VYP-89830-878</t>
  </si>
  <si>
    <t>12715-05198-QU</t>
  </si>
  <si>
    <t>AMT-40418-362</t>
  </si>
  <si>
    <t>04513-76520-QO</t>
  </si>
  <si>
    <t>NFQ-23241-793</t>
  </si>
  <si>
    <t>88446-59251-SQ</t>
  </si>
  <si>
    <t>JQK-64922-985</t>
  </si>
  <si>
    <t>23779-10274-KN</t>
  </si>
  <si>
    <t>YET-17732-678</t>
  </si>
  <si>
    <t>57235-92842-DK</t>
  </si>
  <si>
    <t>NKW-24945-846</t>
  </si>
  <si>
    <t>75977-30364-AY</t>
  </si>
  <si>
    <t>VKA-82720-513</t>
  </si>
  <si>
    <t>12299-30914-NG</t>
  </si>
  <si>
    <t>THA-60599-417</t>
  </si>
  <si>
    <t>59971-35626-YJ</t>
  </si>
  <si>
    <t>MEK-39769-035</t>
  </si>
  <si>
    <t>15380-76513-PS</t>
  </si>
  <si>
    <t>JAF-18294-750</t>
  </si>
  <si>
    <t>73564-98204-EY</t>
  </si>
  <si>
    <t>TME-59627-221</t>
  </si>
  <si>
    <t>72282-40594-RX</t>
  </si>
  <si>
    <t>UDG-65353-824</t>
  </si>
  <si>
    <t>17514-94165-RJ</t>
  </si>
  <si>
    <t>ENQ-42923-176</t>
  </si>
  <si>
    <t>56248-75861-JX</t>
  </si>
  <si>
    <t>CBT-55781-720</t>
  </si>
  <si>
    <t>97855-54761-IS</t>
  </si>
  <si>
    <t>NEU-86533-016</t>
  </si>
  <si>
    <t>96544-91644-IT</t>
  </si>
  <si>
    <t>BYU-58154-603</t>
  </si>
  <si>
    <t>51971-70393-QM</t>
  </si>
  <si>
    <t>EHJ-05910-257</t>
  </si>
  <si>
    <t>06812-11924-IK</t>
  </si>
  <si>
    <t>EIL-44855-309</t>
  </si>
  <si>
    <t>59741-90220-OW</t>
  </si>
  <si>
    <t>HCA-87224-420</t>
  </si>
  <si>
    <t>62682-27930-PD</t>
  </si>
  <si>
    <t>ABO-29054-365</t>
  </si>
  <si>
    <t>00256-19905-YG</t>
  </si>
  <si>
    <t>TKN-58485-031</t>
  </si>
  <si>
    <t>38890-22576-UI</t>
  </si>
  <si>
    <t>RCK-04069-371</t>
  </si>
  <si>
    <t>94573-61802-PH</t>
  </si>
  <si>
    <t>IRJ-67095-738</t>
  </si>
  <si>
    <t>86447-02699-UT</t>
  </si>
  <si>
    <t>VEA-31961-977</t>
  </si>
  <si>
    <t>51432-27169-KN</t>
  </si>
  <si>
    <t>BAF-42286-205</t>
  </si>
  <si>
    <t>43074-00987-PB</t>
  </si>
  <si>
    <t>WOR-52762-511</t>
  </si>
  <si>
    <t>04739-85772-QT</t>
  </si>
  <si>
    <t>ZWK-03995-815</t>
  </si>
  <si>
    <t>28279-78469-YW</t>
  </si>
  <si>
    <t>CKF-43291-846</t>
  </si>
  <si>
    <t>91829-99544-DS</t>
  </si>
  <si>
    <t>RMW-74160-339</t>
  </si>
  <si>
    <t>38978-59582-JP</t>
  </si>
  <si>
    <t>FMT-94584-786</t>
  </si>
  <si>
    <t>86504-96610-BH</t>
  </si>
  <si>
    <t>NWT-78222-575</t>
  </si>
  <si>
    <t>75986-98864-EZ</t>
  </si>
  <si>
    <t>EOI-02511-919</t>
  </si>
  <si>
    <t>66776-88682-RG</t>
  </si>
  <si>
    <t>UCT-03935-589</t>
  </si>
  <si>
    <t>85851-78384-DM</t>
  </si>
  <si>
    <t>SBI-60013-494</t>
  </si>
  <si>
    <t>55232-81621-BX</t>
  </si>
  <si>
    <t>QRA-73277-814</t>
  </si>
  <si>
    <t>80310-92912-JA</t>
  </si>
  <si>
    <t>EQE-31648-909</t>
  </si>
  <si>
    <t>19821-05175-WZ</t>
  </si>
  <si>
    <t>QOO-24615-950</t>
  </si>
  <si>
    <t>01338-83217-GV</t>
  </si>
  <si>
    <t>WDV-73864-037</t>
  </si>
  <si>
    <t>66044-25298-TA</t>
  </si>
  <si>
    <t>PKR-88575-066</t>
  </si>
  <si>
    <t>28728-47861-TZ</t>
  </si>
  <si>
    <t>BWR-85735-955</t>
  </si>
  <si>
    <t>32638-38620-AX</t>
  </si>
  <si>
    <t>YFX-64795-136</t>
  </si>
  <si>
    <t>83163-65741-IH</t>
  </si>
  <si>
    <t>DDO-71442-967</t>
  </si>
  <si>
    <t>89422-58281-FD</t>
  </si>
  <si>
    <t>ILQ-11027-588</t>
  </si>
  <si>
    <t>76293-30918-DQ</t>
  </si>
  <si>
    <t>KRZ-13868-122</t>
  </si>
  <si>
    <t>86779-84838-EJ</t>
  </si>
  <si>
    <t>VRM-93594-914</t>
  </si>
  <si>
    <t>66806-41795-MX</t>
  </si>
  <si>
    <t>HXL-22497-359</t>
  </si>
  <si>
    <t>64875-71224-UI</t>
  </si>
  <si>
    <t>NOP-21394-646</t>
  </si>
  <si>
    <t>16982-35708-BZ</t>
  </si>
  <si>
    <t>FTV-77095-168</t>
  </si>
  <si>
    <t>66708-26678-QK</t>
  </si>
  <si>
    <t>BOR-02906-411</t>
  </si>
  <si>
    <t>08743-09057-OO</t>
  </si>
  <si>
    <t>WMP-68847-770</t>
  </si>
  <si>
    <t>37490-01572-JW</t>
  </si>
  <si>
    <t>TMO-22785-872</t>
  </si>
  <si>
    <t>01811-60350-CU</t>
  </si>
  <si>
    <t>TJG-73587-353</t>
  </si>
  <si>
    <t>24766-58139-GT</t>
  </si>
  <si>
    <t>OOU-61343-455</t>
  </si>
  <si>
    <t>90123-70970-NY</t>
  </si>
  <si>
    <t>RMA-08327-369</t>
  </si>
  <si>
    <t>93809-05424-MG</t>
  </si>
  <si>
    <t>SFB-97929-779</t>
  </si>
  <si>
    <t>85425-33494-HQ</t>
  </si>
  <si>
    <t>AUP-10128-606</t>
  </si>
  <si>
    <t>54387-64897-XC</t>
  </si>
  <si>
    <t>YTW-40242-005</t>
  </si>
  <si>
    <t>01035-70465-UO</t>
  </si>
  <si>
    <t>PRP-53390-819</t>
  </si>
  <si>
    <t>84260-39432-ML</t>
  </si>
  <si>
    <t>GSJ-01065-125</t>
  </si>
  <si>
    <t>69779-40609-RS</t>
  </si>
  <si>
    <t>YQU-65147-580</t>
  </si>
  <si>
    <t>80247-70000-HT</t>
  </si>
  <si>
    <t>QPM-95832-683</t>
  </si>
  <si>
    <t>35058-04550-VC</t>
  </si>
  <si>
    <t>BNQ-88920-567</t>
  </si>
  <si>
    <t>27226-53717-SY</t>
  </si>
  <si>
    <t>PUX-47906-110</t>
  </si>
  <si>
    <t>02002-98725-CH</t>
  </si>
  <si>
    <t>COL-72079-610</t>
  </si>
  <si>
    <t>38487-01549-MV</t>
  </si>
  <si>
    <t>LBC-45686-819</t>
  </si>
  <si>
    <t>98573-41811-EQ</t>
  </si>
  <si>
    <t>BLQ-03709-265</t>
  </si>
  <si>
    <t>72463-75685-MV</t>
  </si>
  <si>
    <t>VFZ-91673-181</t>
  </si>
  <si>
    <t>10225-91535-AI</t>
  </si>
  <si>
    <t>WKD-81956-870</t>
  </si>
  <si>
    <t>48090-06534-HI</t>
  </si>
  <si>
    <t>TNI-91067-006</t>
  </si>
  <si>
    <t>80444-58185-FX</t>
  </si>
  <si>
    <t>IZA-61469-812</t>
  </si>
  <si>
    <t>13561-92774-WP</t>
  </si>
  <si>
    <t>PSS-22466-862</t>
  </si>
  <si>
    <t>11550-78378-GE</t>
  </si>
  <si>
    <t>REH-56504-397</t>
  </si>
  <si>
    <t>90961-35603-RP</t>
  </si>
  <si>
    <t>ALA-62598-016</t>
  </si>
  <si>
    <t>57145-03803-ZL</t>
  </si>
  <si>
    <t>EYE-70374-835</t>
  </si>
  <si>
    <t>89115-11966-VF</t>
  </si>
  <si>
    <t>CCZ-19589-212</t>
  </si>
  <si>
    <t>05754-41702-FG</t>
  </si>
  <si>
    <t>BPT-83989-157</t>
  </si>
  <si>
    <t>84269-49816-ML</t>
  </si>
  <si>
    <t>YFH-87456-208</t>
  </si>
  <si>
    <t>23600-98432-ME</t>
  </si>
  <si>
    <t>JLN-14700-924</t>
  </si>
  <si>
    <t>79058-02767-CP</t>
  </si>
  <si>
    <t>JVW-22582-137</t>
  </si>
  <si>
    <t>89208-74646-UK</t>
  </si>
  <si>
    <t>LAA-41879-001</t>
  </si>
  <si>
    <t>11408-81032-UR</t>
  </si>
  <si>
    <t>BRV-64870-915</t>
  </si>
  <si>
    <t>32070-55528-UG</t>
  </si>
  <si>
    <t>RGJ-12544-083</t>
  </si>
  <si>
    <t>48873-84433-PN</t>
  </si>
  <si>
    <t>JJX-83339-346</t>
  </si>
  <si>
    <t>32928-18158-OW</t>
  </si>
  <si>
    <t>BIU-21970-705</t>
  </si>
  <si>
    <t>89711-56688-GG</t>
  </si>
  <si>
    <t>ELJ-87741-745</t>
  </si>
  <si>
    <t>48389-71976-JB</t>
  </si>
  <si>
    <t>SGI-48226-857</t>
  </si>
  <si>
    <t>84033-80762-EQ</t>
  </si>
  <si>
    <t>AHV-66988-037</t>
  </si>
  <si>
    <t>12743-00952-KO</t>
  </si>
  <si>
    <t>ISK-42066-094</t>
  </si>
  <si>
    <t>41505-42181-EF</t>
  </si>
  <si>
    <t>FTC-35822-530</t>
  </si>
  <si>
    <t>14307-87663-KB</t>
  </si>
  <si>
    <t>VSS-56247-688</t>
  </si>
  <si>
    <t>08360-19442-GB</t>
  </si>
  <si>
    <t>HVW-25584-144</t>
  </si>
  <si>
    <t>93405-51204-UW</t>
  </si>
  <si>
    <t>MUY-15309-209</t>
  </si>
  <si>
    <t>97152-03355-IW</t>
  </si>
  <si>
    <t>VAJ-44572-469</t>
  </si>
  <si>
    <t>79216-73157-TE</t>
  </si>
  <si>
    <t>YJU-84377-606</t>
  </si>
  <si>
    <t>20259-47723-AC</t>
  </si>
  <si>
    <t>VNC-93921-469</t>
  </si>
  <si>
    <t>04666-71569-RI</t>
  </si>
  <si>
    <t>OGB-91614-810</t>
  </si>
  <si>
    <t>08909-77713-CG</t>
  </si>
  <si>
    <t>BQI-61647-496</t>
  </si>
  <si>
    <t>84340-73931-VV</t>
  </si>
  <si>
    <t>IOM-51636-823</t>
  </si>
  <si>
    <t>04609-95151-XH</t>
  </si>
  <si>
    <t>GGD-38107-641</t>
  </si>
  <si>
    <t>99562-88650-YF</t>
  </si>
  <si>
    <t>LTO-95975-728</t>
  </si>
  <si>
    <t>46560-73885-PJ</t>
  </si>
  <si>
    <t>IGM-84664-265</t>
  </si>
  <si>
    <t>80179-44620-WN</t>
  </si>
  <si>
    <t>SKO-45740-621</t>
  </si>
  <si>
    <t>FOJ-02234-063</t>
  </si>
  <si>
    <t>59081-87231-VP</t>
  </si>
  <si>
    <t>E-D-2.5</t>
  </si>
  <si>
    <t>MSJ-11909-468</t>
  </si>
  <si>
    <t>07878-45872-CC</t>
  </si>
  <si>
    <t>DKB-78053-329</t>
  </si>
  <si>
    <t>12444-05174-OO</t>
  </si>
  <si>
    <t>DFZ-45083-941</t>
  </si>
  <si>
    <t>34665-62561-AU</t>
  </si>
  <si>
    <t>OTA-40969-710</t>
  </si>
  <si>
    <t>77877-11993-QH</t>
  </si>
  <si>
    <t>GRH-45571-667</t>
  </si>
  <si>
    <t>32291-18308-YZ</t>
  </si>
  <si>
    <t>NXV-05302-067</t>
  </si>
  <si>
    <t>25754-33191-ZI</t>
  </si>
  <si>
    <t>VZH-86274-142</t>
  </si>
  <si>
    <t>53120-45532-KL</t>
  </si>
  <si>
    <t>KIX-93248-135</t>
  </si>
  <si>
    <t>36605-83052-WB</t>
  </si>
  <si>
    <t>AXR-10962-010</t>
  </si>
  <si>
    <t>53683-35977-KI</t>
  </si>
  <si>
    <t>IHS-71573-008</t>
  </si>
  <si>
    <t>07972-83134-NM</t>
  </si>
  <si>
    <t>QTR-19001-114</t>
  </si>
  <si>
    <t>WBK-62297-910</t>
  </si>
  <si>
    <t>25514-23938-IQ</t>
  </si>
  <si>
    <t>OGY-19377-175</t>
  </si>
  <si>
    <t>49084-44492-OJ</t>
  </si>
  <si>
    <t>ESR-66651-814</t>
  </si>
  <si>
    <t>76624-72205-CK</t>
  </si>
  <si>
    <t>CPX-46916-770</t>
  </si>
  <si>
    <t>12729-50170-JE</t>
  </si>
  <si>
    <t>MDC-03318-645</t>
  </si>
  <si>
    <t>43974-44760-QI</t>
  </si>
  <si>
    <t>SFF-86059-407</t>
  </si>
  <si>
    <t>30585-48726-BK</t>
  </si>
  <si>
    <t>SCL-94540-788</t>
  </si>
  <si>
    <t>16123-07017-TY</t>
  </si>
  <si>
    <t>HVU-21634-076</t>
  </si>
  <si>
    <t>27723-45097-MH</t>
  </si>
  <si>
    <t>XUS-73326-418</t>
  </si>
  <si>
    <t>37078-56703-AF</t>
  </si>
  <si>
    <t>XWD-18933-006</t>
  </si>
  <si>
    <t>79420-11075-MY</t>
  </si>
  <si>
    <t>HPD-65272-772</t>
  </si>
  <si>
    <t>57504-13456-UO</t>
  </si>
  <si>
    <t>JEG-93140-224</t>
  </si>
  <si>
    <t>53751-57560-CN</t>
  </si>
  <si>
    <t>NNH-62058-950</t>
  </si>
  <si>
    <t>96112-42558-EA</t>
  </si>
  <si>
    <t>LTD-71429-845</t>
  </si>
  <si>
    <t>03157-23165-UB</t>
  </si>
  <si>
    <t>MPV-26985-215</t>
  </si>
  <si>
    <t>51466-52850-AG</t>
  </si>
  <si>
    <t>IYO-10245-081</t>
  </si>
  <si>
    <t>57145-31023-FK</t>
  </si>
  <si>
    <t>BYZ-39669-954</t>
  </si>
  <si>
    <t>66408-53777-VE</t>
  </si>
  <si>
    <t>EFB-72860-209</t>
  </si>
  <si>
    <t>53035-99701-WG</t>
  </si>
  <si>
    <t>GMM-72397-378</t>
  </si>
  <si>
    <t>45899-92796-EI</t>
  </si>
  <si>
    <t>LYP-52345-883</t>
  </si>
  <si>
    <t>17649-28133-PY</t>
  </si>
  <si>
    <t>DFK-35846-692</t>
  </si>
  <si>
    <t>49612-33852-CN</t>
  </si>
  <si>
    <t>XAH-93337-609</t>
  </si>
  <si>
    <t>66976-43829-YG</t>
  </si>
  <si>
    <t>QKA-72582-644</t>
  </si>
  <si>
    <t>64852-04619-XZ</t>
  </si>
  <si>
    <t>ZDK-84567-102</t>
  </si>
  <si>
    <t>58690-31815-VY</t>
  </si>
  <si>
    <t>WAV-38301-984</t>
  </si>
  <si>
    <t>62863-81239-DT</t>
  </si>
  <si>
    <t>KZR-33023-209</t>
  </si>
  <si>
    <t>21177-40725-CF</t>
  </si>
  <si>
    <t>ULM-49433-003</t>
  </si>
  <si>
    <t>99421-80253-UI</t>
  </si>
  <si>
    <t>SIB-83254-136</t>
  </si>
  <si>
    <t>45315-50206-DK</t>
  </si>
  <si>
    <t>NOK-50349-551</t>
  </si>
  <si>
    <t>09595-95726-OV</t>
  </si>
  <si>
    <t>YIS-96268-844</t>
  </si>
  <si>
    <t>60221-67036-TD</t>
  </si>
  <si>
    <t>CXI-04933-855</t>
  </si>
  <si>
    <t>62923-29397-KX</t>
  </si>
  <si>
    <t>IZU-90429-382</t>
  </si>
  <si>
    <t>33011-52383-BA</t>
  </si>
  <si>
    <t>WIT-40912-783</t>
  </si>
  <si>
    <t>86768-91598-FA</t>
  </si>
  <si>
    <t>PSD-57291-590</t>
  </si>
  <si>
    <t>37191-12203-MX</t>
  </si>
  <si>
    <t>GOI-41472-677</t>
  </si>
  <si>
    <t>16545-76328-JY</t>
  </si>
  <si>
    <t>KTX-17944-494</t>
  </si>
  <si>
    <t>74330-29286-RO</t>
  </si>
  <si>
    <t>RDM-99811-230</t>
  </si>
  <si>
    <t>22349-47389-GY</t>
  </si>
  <si>
    <t>JTU-55897-581</t>
  </si>
  <si>
    <t>70290-38099-GB</t>
  </si>
  <si>
    <t>CRK-07584-240</t>
  </si>
  <si>
    <t>18741-72071-PP</t>
  </si>
  <si>
    <t>MKE-75518-399</t>
  </si>
  <si>
    <t>62588-82624-II</t>
  </si>
  <si>
    <t>AEL-51169-725</t>
  </si>
  <si>
    <t>37430-29579-HD</t>
  </si>
  <si>
    <t>ZGM-83108-823</t>
  </si>
  <si>
    <t>84132-22322-QT</t>
  </si>
  <si>
    <t>JBP-78754-392</t>
  </si>
  <si>
    <t>RNH-54912-747</t>
  </si>
  <si>
    <t>37445-17791-NQ</t>
  </si>
  <si>
    <t>JDS-33440-914</t>
  </si>
  <si>
    <t>58511-10548-ZU</t>
  </si>
  <si>
    <t>SYX-48878-182</t>
  </si>
  <si>
    <t>47725-34771-FJ</t>
  </si>
  <si>
    <t>ZGD-94763-868</t>
  </si>
  <si>
    <t>53086-67334-KT</t>
  </si>
  <si>
    <t>CZY-70361-485</t>
  </si>
  <si>
    <t>83308-82257-UN</t>
  </si>
  <si>
    <t>RJR-12175-899</t>
  </si>
  <si>
    <t>37274-08534-FM</t>
  </si>
  <si>
    <t>ELB-07929-407</t>
  </si>
  <si>
    <t>54004-04664-AA</t>
  </si>
  <si>
    <t>UJQ-54441-340</t>
  </si>
  <si>
    <t>26822-19510-SD</t>
  </si>
  <si>
    <t>OWY-43108-475</t>
  </si>
  <si>
    <t>06432-73165-ML</t>
  </si>
  <si>
    <t>GNO-91911-159</t>
  </si>
  <si>
    <t>96503-31833-CW</t>
  </si>
  <si>
    <t>CNY-06284-066</t>
  </si>
  <si>
    <t>63985-64148-MG</t>
  </si>
  <si>
    <t>OQS-46321-904</t>
  </si>
  <si>
    <t>19597-91185-CM</t>
  </si>
  <si>
    <t>IBW-87442-480</t>
  </si>
  <si>
    <t>79814-23626-JR</t>
  </si>
  <si>
    <t>DGZ-82537-477</t>
  </si>
  <si>
    <t>43439-94003-DW</t>
  </si>
  <si>
    <t>LPS-39089-432</t>
  </si>
  <si>
    <t>97655-45555-LI</t>
  </si>
  <si>
    <t>MQU-86100-929</t>
  </si>
  <si>
    <t>64418-01720-VW</t>
  </si>
  <si>
    <t>XUR-14132-391</t>
  </si>
  <si>
    <t>96836-09258-RI</t>
  </si>
  <si>
    <t>OVI-27064-381</t>
  </si>
  <si>
    <t>SHP-17012-870</t>
  </si>
  <si>
    <t>69529-07533-CV</t>
  </si>
  <si>
    <t>FDY-03414-903</t>
  </si>
  <si>
    <t>94840-49457-UD</t>
  </si>
  <si>
    <t>WXT-85291-143</t>
  </si>
  <si>
    <t>81414-81273-DK</t>
  </si>
  <si>
    <t>QNP-18893-547</t>
  </si>
  <si>
    <t>76930-61689-CH</t>
  </si>
  <si>
    <t>DOH-92927-530</t>
  </si>
  <si>
    <t>12839-56537-TQ</t>
  </si>
  <si>
    <t>HGJ-82768-173</t>
  </si>
  <si>
    <t>62741-01322-HU</t>
  </si>
  <si>
    <t>YPT-95383-088</t>
  </si>
  <si>
    <t>OYH-16533-767</t>
  </si>
  <si>
    <t>44932-34838-RM</t>
  </si>
  <si>
    <t>DWW-28642-549</t>
  </si>
  <si>
    <t>91181-19412-RQ</t>
  </si>
  <si>
    <t>CGO-79583-871</t>
  </si>
  <si>
    <t>37182-54930-XC</t>
  </si>
  <si>
    <t>TFY-52090-386</t>
  </si>
  <si>
    <t>08613-17327-XT</t>
  </si>
  <si>
    <t>NYY-73968-094</t>
  </si>
  <si>
    <t>70451-38048-AH</t>
  </si>
  <si>
    <t>QEY-71761-460</t>
  </si>
  <si>
    <t>35442-75769-PL</t>
  </si>
  <si>
    <t>GKQ-82603-910</t>
  </si>
  <si>
    <t>83737-56117-JE</t>
  </si>
  <si>
    <t>IOB-32673-745</t>
  </si>
  <si>
    <t>07095-81281-NJ</t>
  </si>
  <si>
    <t>YAU-98893-150</t>
  </si>
  <si>
    <t>77043-48851-HG</t>
  </si>
  <si>
    <t>XNM-14163-951</t>
  </si>
  <si>
    <t>78224-60622-KH</t>
  </si>
  <si>
    <t>JPB-45297-000</t>
  </si>
  <si>
    <t>83105-86631-IU</t>
  </si>
  <si>
    <t>MOU-74341-266</t>
  </si>
  <si>
    <t>99358-65399-TC</t>
  </si>
  <si>
    <t>DHJ-87461-571</t>
  </si>
  <si>
    <t>94525-76037-JP</t>
  </si>
  <si>
    <t>DKM-97676-850</t>
  </si>
  <si>
    <t>UEB-09112-118</t>
  </si>
  <si>
    <t>82718-93677-XO</t>
  </si>
  <si>
    <t>ORZ-67699-748</t>
  </si>
  <si>
    <t>44708-78241-DF</t>
  </si>
  <si>
    <t>JXP-28398-485</t>
  </si>
  <si>
    <t>23039-93032-FN</t>
  </si>
  <si>
    <t>WWH-92259-198</t>
  </si>
  <si>
    <t>35256-12529-FT</t>
  </si>
  <si>
    <t>FLR-82914-153</t>
  </si>
  <si>
    <t>86100-33488-WP</t>
  </si>
  <si>
    <t>AMB-93600-000</t>
  </si>
  <si>
    <t>64435-53100-WM</t>
  </si>
  <si>
    <t>FEP-36895-658</t>
  </si>
  <si>
    <t>44699-43836-UH</t>
  </si>
  <si>
    <t>RXW-91413-276</t>
  </si>
  <si>
    <t>29588-35679-RG</t>
  </si>
  <si>
    <t>SDB-77492-188</t>
  </si>
  <si>
    <t>64815-54078-HH</t>
  </si>
  <si>
    <t>RZN-65182-395</t>
  </si>
  <si>
    <t>59572-41990-XY</t>
  </si>
  <si>
    <t>HDQ-86094-507</t>
  </si>
  <si>
    <t>32481-61533-ZJ</t>
  </si>
  <si>
    <t>YXO-79631-417</t>
  </si>
  <si>
    <t>31587-92570-HL</t>
  </si>
  <si>
    <t>SNF-57032-096</t>
  </si>
  <si>
    <t>93832-04799-ID</t>
  </si>
  <si>
    <t>DGL-29648-995</t>
  </si>
  <si>
    <t>59367-30821-ZQ</t>
  </si>
  <si>
    <t>GPU-65651-504</t>
  </si>
  <si>
    <t>83947-45528-ET</t>
  </si>
  <si>
    <t>OJU-34452-896</t>
  </si>
  <si>
    <t>60799-92593-CX</t>
  </si>
  <si>
    <t>GZS-50547-887</t>
  </si>
  <si>
    <t>61600-55136-UM</t>
  </si>
  <si>
    <t>ESR-54041-053</t>
  </si>
  <si>
    <t>59771-90302-OF</t>
  </si>
  <si>
    <t>OGD-10781-526</t>
  </si>
  <si>
    <t>16880-78077-FB</t>
  </si>
  <si>
    <t>FVH-29271-315</t>
  </si>
  <si>
    <t>74415-50873-FC</t>
  </si>
  <si>
    <t>BNZ-20544-633</t>
  </si>
  <si>
    <t>31798-95707-NR</t>
  </si>
  <si>
    <t>FUX-85791-078</t>
  </si>
  <si>
    <t>59122-08794-WT</t>
  </si>
  <si>
    <t>YXP-20078-116</t>
  </si>
  <si>
    <t>37238-52421-JJ</t>
  </si>
  <si>
    <t>VQV-59984-866</t>
  </si>
  <si>
    <t>48854-01899-FN</t>
  </si>
  <si>
    <t>JEH-37276-048</t>
  </si>
  <si>
    <t>80896-38819-DW</t>
  </si>
  <si>
    <t>VYD-28555-589</t>
  </si>
  <si>
    <t>29814-01459-RC</t>
  </si>
  <si>
    <t>WUG-76466-650</t>
  </si>
  <si>
    <t>RJV-08261-583</t>
  </si>
  <si>
    <t>48497-29281-FE</t>
  </si>
  <si>
    <t>PMR-56062-609</t>
  </si>
  <si>
    <t>43605-12616-YH</t>
  </si>
  <si>
    <t>XLD-12920-505</t>
  </si>
  <si>
    <t>21907-75962-VB</t>
  </si>
  <si>
    <t>UBW-50312-037</t>
  </si>
  <si>
    <t>69503-12127-YD</t>
  </si>
  <si>
    <t>QAW-05889-019</t>
  </si>
  <si>
    <t>68810-07329-EU</t>
  </si>
  <si>
    <t>EPT-12715-397</t>
  </si>
  <si>
    <t>08478-75251-OG</t>
  </si>
  <si>
    <t>DHT-93810-053</t>
  </si>
  <si>
    <t>17005-82030-EA</t>
  </si>
  <si>
    <t>DMY-96037-963</t>
  </si>
  <si>
    <t>42179-95059-DO</t>
  </si>
  <si>
    <t>MBM-55936-917</t>
  </si>
  <si>
    <t>55989-39849-WO</t>
  </si>
  <si>
    <t>TPA-93614-840</t>
  </si>
  <si>
    <t>28932-49296-TM</t>
  </si>
  <si>
    <t>WDM-77521-710</t>
  </si>
  <si>
    <t>86144-10144-CB</t>
  </si>
  <si>
    <t>EIP-19142-462</t>
  </si>
  <si>
    <t>60973-72562-DQ</t>
  </si>
  <si>
    <t>ZZL-76364-387</t>
  </si>
  <si>
    <t>11263-86515-VU</t>
  </si>
  <si>
    <t>GMF-18638-786</t>
  </si>
  <si>
    <t>60004-62976-NI</t>
  </si>
  <si>
    <t>TDJ-20844-787</t>
  </si>
  <si>
    <t>77876-28498-HI</t>
  </si>
  <si>
    <t>BWK-39400-446</t>
  </si>
  <si>
    <t>61302-06948-EH</t>
  </si>
  <si>
    <t>LCB-02099-995</t>
  </si>
  <si>
    <t>06757-96251-UH</t>
  </si>
  <si>
    <t>UBA-43678-174</t>
  </si>
  <si>
    <t>44530-75983-OD</t>
  </si>
  <si>
    <t>UDH-24280-432</t>
  </si>
  <si>
    <t>44865-58249-RY</t>
  </si>
  <si>
    <t>IDQ-20193-502</t>
  </si>
  <si>
    <t>36021-61205-DF</t>
  </si>
  <si>
    <t>DJG-14442-608</t>
  </si>
  <si>
    <t>75716-12782-SS</t>
  </si>
  <si>
    <t>DWB-61381-370</t>
  </si>
  <si>
    <t>11812-00461-KH</t>
  </si>
  <si>
    <t>FRD-17347-990</t>
  </si>
  <si>
    <t>46681-78850-ZW</t>
  </si>
  <si>
    <t>YPP-27450-525</t>
  </si>
  <si>
    <t>01932-87052-KO</t>
  </si>
  <si>
    <t>EFC-39577-424</t>
  </si>
  <si>
    <t>16046-34805-ZF</t>
  </si>
  <si>
    <t>LAW-80062-016</t>
  </si>
  <si>
    <t>34546-70516-LR</t>
  </si>
  <si>
    <t>WKL-27981-758</t>
  </si>
  <si>
    <t>73699-93557-FZ</t>
  </si>
  <si>
    <t>VRT-39834-265</t>
  </si>
  <si>
    <t>86686-37462-CK</t>
  </si>
  <si>
    <t>QTC-71005-730</t>
  </si>
  <si>
    <t>14298-02150-KH</t>
  </si>
  <si>
    <t>TNX-09857-717</t>
  </si>
  <si>
    <t>48675-07824-HJ</t>
  </si>
  <si>
    <t>JZV-43874-185</t>
  </si>
  <si>
    <t>18551-80943-YQ</t>
  </si>
  <si>
    <t>ICF-17486-106</t>
  </si>
  <si>
    <t>19196-09748-DB</t>
  </si>
  <si>
    <t>BMK-49520-383</t>
  </si>
  <si>
    <t>72233-08665-IP</t>
  </si>
  <si>
    <t>HTS-15020-632</t>
  </si>
  <si>
    <t>53817-13148-RK</t>
  </si>
  <si>
    <t>YLE-18247-749</t>
  </si>
  <si>
    <t>92227-49331-QR</t>
  </si>
  <si>
    <t>KJJ-12573-591</t>
  </si>
  <si>
    <t>12997-41076-FQ</t>
  </si>
  <si>
    <t>RGU-43561-950</t>
  </si>
  <si>
    <t>44220-00348-MB</t>
  </si>
  <si>
    <t>JSN-73975-443</t>
  </si>
  <si>
    <t>93047-98331-DD</t>
  </si>
  <si>
    <t>WNR-71736-993</t>
  </si>
  <si>
    <t>HNI-91338-546</t>
  </si>
  <si>
    <t>67285-75317-XI</t>
  </si>
  <si>
    <t>CYH-53243-218</t>
  </si>
  <si>
    <t>88167-57964-PH</t>
  </si>
  <si>
    <t>SVD-75407-177</t>
  </si>
  <si>
    <t>16106-36039-QS</t>
  </si>
  <si>
    <t>NVN-66443-451</t>
  </si>
  <si>
    <t>98921-82417-GN</t>
  </si>
  <si>
    <t>JUA-13580-095</t>
  </si>
  <si>
    <t>55265-75151-AK</t>
  </si>
  <si>
    <t>ACY-56225-839</t>
  </si>
  <si>
    <t>47386-50743-FG</t>
  </si>
  <si>
    <t>QBB-07903-622</t>
  </si>
  <si>
    <t>32622-54551-UC</t>
  </si>
  <si>
    <t>JLJ-81802-619</t>
  </si>
  <si>
    <t>HFT-77191-168</t>
  </si>
  <si>
    <t>48419-02347-XP</t>
  </si>
  <si>
    <t>SZR-35951-530</t>
  </si>
  <si>
    <t>14121-20527-OJ</t>
  </si>
  <si>
    <t>IKL-95976-565</t>
  </si>
  <si>
    <t>53486-73919-BQ</t>
  </si>
  <si>
    <t>XEY-48929-474</t>
  </si>
  <si>
    <t>21889-94615-WT</t>
  </si>
  <si>
    <t>SQT-07286-736</t>
  </si>
  <si>
    <t>87726-16941-QW</t>
  </si>
  <si>
    <t>QDU-45390-361</t>
  </si>
  <si>
    <t>03677-09134-BC</t>
  </si>
  <si>
    <t>RUJ-30649-712</t>
  </si>
  <si>
    <t>93224-71517-WV</t>
  </si>
  <si>
    <t>WSV-49732-075</t>
  </si>
  <si>
    <t>76263-95145-GJ</t>
  </si>
  <si>
    <t>VJF-46305-323</t>
  </si>
  <si>
    <t>68555-89840-GZ</t>
  </si>
  <si>
    <t>CXD-74176-600</t>
  </si>
  <si>
    <t>70624-19112-AO</t>
  </si>
  <si>
    <t>ADX-50674-975</t>
  </si>
  <si>
    <t>58916-61837-QH</t>
  </si>
  <si>
    <t>RRP-51647-420</t>
  </si>
  <si>
    <t>89292-52335-YZ</t>
  </si>
  <si>
    <t>PKJ-99134-523</t>
  </si>
  <si>
    <t>77284-34297-YY</t>
  </si>
  <si>
    <t>FZQ-29439-457</t>
  </si>
  <si>
    <t>50449-80974-BZ</t>
  </si>
  <si>
    <t>USN-68115-161</t>
  </si>
  <si>
    <t>08120-16183-AW</t>
  </si>
  <si>
    <t>IXU-20263-532</t>
  </si>
  <si>
    <t>68044-89277-ML</t>
  </si>
  <si>
    <t>CBT-15092-420</t>
  </si>
  <si>
    <t>71364-35210-HS</t>
  </si>
  <si>
    <t>PKQ-46841-696</t>
  </si>
  <si>
    <t>37177-68797-ON</t>
  </si>
  <si>
    <t>XDU-05471-219</t>
  </si>
  <si>
    <t>60308-06944-GS</t>
  </si>
  <si>
    <t>NID-20149-329</t>
  </si>
  <si>
    <t>49888-39458-PF</t>
  </si>
  <si>
    <t>SVU-27222-213</t>
  </si>
  <si>
    <t>60748-46813-DZ</t>
  </si>
  <si>
    <t>RWI-84131-848</t>
  </si>
  <si>
    <t>16385-11286-NX</t>
  </si>
  <si>
    <t>GUU-40666-525</t>
  </si>
  <si>
    <t>SCN-51395-066</t>
  </si>
  <si>
    <t>72164-90254-EJ</t>
  </si>
  <si>
    <t>ULA-24644-321</t>
  </si>
  <si>
    <t>67010-92988-CT</t>
  </si>
  <si>
    <t>EOL-92666-762</t>
  </si>
  <si>
    <t>15776-91507-GT</t>
  </si>
  <si>
    <t>AJV-18231-334</t>
  </si>
  <si>
    <t>23473-41001-CD</t>
  </si>
  <si>
    <t>ZQI-47236-301</t>
  </si>
  <si>
    <t>23446-47798-ID</t>
  </si>
  <si>
    <t>ZCR-15721-658</t>
  </si>
  <si>
    <t>28327-84469-ND</t>
  </si>
  <si>
    <t>QEW-47945-682</t>
  </si>
  <si>
    <t>42466-87067-DT</t>
  </si>
  <si>
    <t>PSY-45485-542</t>
  </si>
  <si>
    <t>62246-99443-HF</t>
  </si>
  <si>
    <t>BAQ-74241-156</t>
  </si>
  <si>
    <t>99869-55718-UU</t>
  </si>
  <si>
    <t>BVU-77367-451</t>
  </si>
  <si>
    <t>77421-46059-RY</t>
  </si>
  <si>
    <t>TJE-91516-344</t>
  </si>
  <si>
    <t>49894-06550-OQ</t>
  </si>
  <si>
    <t>LIS-96202-702</t>
  </si>
  <si>
    <t>72028-63343-SU</t>
  </si>
  <si>
    <t>VIO-27668-766</t>
  </si>
  <si>
    <t>10074-20104-NN</t>
  </si>
  <si>
    <t>ZVG-20473-043</t>
  </si>
  <si>
    <t>71769-10219-IM</t>
  </si>
  <si>
    <t>KGZ-56395-231</t>
  </si>
  <si>
    <t>22221-71106-JD</t>
  </si>
  <si>
    <t>CUU-92244-729</t>
  </si>
  <si>
    <t>99735-44927-OL</t>
  </si>
  <si>
    <t>EHE-94714-312</t>
  </si>
  <si>
    <t>27132-68907-RC</t>
  </si>
  <si>
    <t>RTL-16205-161</t>
  </si>
  <si>
    <t>90440-62727-HI</t>
  </si>
  <si>
    <t>GTS-22482-014</t>
  </si>
  <si>
    <t>36769-16558-SX</t>
  </si>
  <si>
    <t>DYG-25473-881</t>
  </si>
  <si>
    <t>10138-31681-SD</t>
  </si>
  <si>
    <t>HTR-21838-286</t>
  </si>
  <si>
    <t>24669-76297-SF</t>
  </si>
  <si>
    <t>KYG-28296-920</t>
  </si>
  <si>
    <t>78050-20355-DI</t>
  </si>
  <si>
    <t>NNB-20459-430</t>
  </si>
  <si>
    <t>79825-17822-UH</t>
  </si>
  <si>
    <t>FEK-14025-351</t>
  </si>
  <si>
    <t>03990-21586-MQ</t>
  </si>
  <si>
    <t>AWH-16980-469</t>
  </si>
  <si>
    <t>27493-46921-TZ</t>
  </si>
  <si>
    <t>ZPW-31329-741</t>
  </si>
  <si>
    <t>UBI-83843-396</t>
  </si>
  <si>
    <t>58816-74064-TF</t>
  </si>
  <si>
    <t>VID-40587-569</t>
  </si>
  <si>
    <t>09818-59895-EH</t>
  </si>
  <si>
    <t>KBB-52530-416</t>
  </si>
  <si>
    <t>06488-46303-IZ</t>
  </si>
  <si>
    <t>ISJ-48676-420</t>
  </si>
  <si>
    <t>93046-67561-AY</t>
  </si>
  <si>
    <t>MIF-17920-768</t>
  </si>
  <si>
    <t>68946-40750-LK</t>
  </si>
  <si>
    <t>CPX-19312-088</t>
  </si>
  <si>
    <t>38387-64959-WW</t>
  </si>
  <si>
    <t>RXI-67978-260</t>
  </si>
  <si>
    <t>48418-60841-CC</t>
  </si>
  <si>
    <t>LKE-14821-285</t>
  </si>
  <si>
    <t>13736-92418-JS</t>
  </si>
  <si>
    <t>LRK-97117-150</t>
  </si>
  <si>
    <t>33000-22405-LO</t>
  </si>
  <si>
    <t>IGK-51227-573</t>
  </si>
  <si>
    <t>46959-60474-LT</t>
  </si>
  <si>
    <t>ZAY-43009-775</t>
  </si>
  <si>
    <t>73431-39823-UP</t>
  </si>
  <si>
    <t>EMA-63190-618</t>
  </si>
  <si>
    <t>90993-98984-JK</t>
  </si>
  <si>
    <t>FBI-35855-418</t>
  </si>
  <si>
    <t>06552-04430-AG</t>
  </si>
  <si>
    <t>TXB-80533-417</t>
  </si>
  <si>
    <t>54597-57004-QM</t>
  </si>
  <si>
    <t>MBM-00112-248</t>
  </si>
  <si>
    <t>50238-24377-ZS</t>
  </si>
  <si>
    <t>EUO-69145-988</t>
  </si>
  <si>
    <t>60370-41934-IF</t>
  </si>
  <si>
    <t>GYA-80327-368</t>
  </si>
  <si>
    <t>06899-54551-EH</t>
  </si>
  <si>
    <t>TNW-41601-420</t>
  </si>
  <si>
    <t>66458-91190-YC</t>
  </si>
  <si>
    <t>ALR-62963-723</t>
  </si>
  <si>
    <t>80463-43913-WZ</t>
  </si>
  <si>
    <t>JIG-27636-870</t>
  </si>
  <si>
    <t>67204-04870-LG</t>
  </si>
  <si>
    <t>CTE-31437-326</t>
  </si>
  <si>
    <t>22721-63196-UJ</t>
  </si>
  <si>
    <t>SLD-63003-334</t>
  </si>
  <si>
    <t>55515-37571-RS</t>
  </si>
  <si>
    <t>BXN-64230-789</t>
  </si>
  <si>
    <t>25598-77476-CB</t>
  </si>
  <si>
    <t>XEE-37895-169</t>
  </si>
  <si>
    <t>14888-85625-TM</t>
  </si>
  <si>
    <t>ZTX-80764-911</t>
  </si>
  <si>
    <t>92793-68332-NR</t>
  </si>
  <si>
    <t>WVT-88135-549</t>
  </si>
  <si>
    <t>IPA-94170-889</t>
  </si>
  <si>
    <t>64439-27325-LG</t>
  </si>
  <si>
    <t>YQL-63755-365</t>
  </si>
  <si>
    <t>78570-76770-LB</t>
  </si>
  <si>
    <t>RKW-81145-984</t>
  </si>
  <si>
    <t>98661-69719-VI</t>
  </si>
  <si>
    <t>MBT-23379-866</t>
  </si>
  <si>
    <t>82990-92703-IX</t>
  </si>
  <si>
    <t>GEJ-39834-935</t>
  </si>
  <si>
    <t>49412-86877-VY</t>
  </si>
  <si>
    <t>KRW-91640-596</t>
  </si>
  <si>
    <t>70879-00984-FJ</t>
  </si>
  <si>
    <t>AOT-70449-651</t>
  </si>
  <si>
    <t>53414-73391-CR</t>
  </si>
  <si>
    <t>DGC-21813-731</t>
  </si>
  <si>
    <t>43606-83072-OA</t>
  </si>
  <si>
    <t>JBE-92943-643</t>
  </si>
  <si>
    <t>84466-22864-CE</t>
  </si>
  <si>
    <t>ZIL-34948-499</t>
  </si>
  <si>
    <t>JSU-23781-256</t>
  </si>
  <si>
    <t>76499-89100-JQ</t>
  </si>
  <si>
    <t>VPX-44956-367</t>
  </si>
  <si>
    <t>39582-35773-ZJ</t>
  </si>
  <si>
    <t>VTB-46451-959</t>
  </si>
  <si>
    <t>66240-46962-IO</t>
  </si>
  <si>
    <t>DNZ-11665-950</t>
  </si>
  <si>
    <t>10637-45522-ID</t>
  </si>
  <si>
    <t>ITR-54735-364</t>
  </si>
  <si>
    <t>92599-58687-CS</t>
  </si>
  <si>
    <t>YDS-02797-307</t>
  </si>
  <si>
    <t>06058-48844-PI</t>
  </si>
  <si>
    <t>BPG-68988-842</t>
  </si>
  <si>
    <t>53631-24432-SY</t>
  </si>
  <si>
    <t>XZG-51938-658</t>
  </si>
  <si>
    <t>18275-73980-KL</t>
  </si>
  <si>
    <t>KAR-24978-271</t>
  </si>
  <si>
    <t>23187-65750-HZ</t>
  </si>
  <si>
    <t>FQK-28730-361</t>
  </si>
  <si>
    <t>22725-79522-GP</t>
  </si>
  <si>
    <t>BGB-67996-089</t>
  </si>
  <si>
    <t>06279-72603-JE</t>
  </si>
  <si>
    <t>XMC-20620-809</t>
  </si>
  <si>
    <t>83543-79246-ON</t>
  </si>
  <si>
    <t>ZSO-58292-191</t>
  </si>
  <si>
    <t>66794-66795-VW</t>
  </si>
  <si>
    <t>LWJ-06793-303</t>
  </si>
  <si>
    <t>95424-67020-AP</t>
  </si>
  <si>
    <t>FLM-82229-989</t>
  </si>
  <si>
    <t>73017-69644-MS</t>
  </si>
  <si>
    <t>CPV-90280-133</t>
  </si>
  <si>
    <t>OGW-60685-912</t>
  </si>
  <si>
    <t>67423-10113-LM</t>
  </si>
  <si>
    <t>DEC-11160-362</t>
  </si>
  <si>
    <t>48582-05061-RY</t>
  </si>
  <si>
    <t>WCT-07869-499</t>
  </si>
  <si>
    <t>32031-49093-KE</t>
  </si>
  <si>
    <t>FHD-89872-325</t>
  </si>
  <si>
    <t>31715-98714-OO</t>
  </si>
  <si>
    <t>AZF-45991-584</t>
  </si>
  <si>
    <t>73759-17258-KA</t>
  </si>
  <si>
    <t>MDG-14481-513</t>
  </si>
  <si>
    <t>64897-79178-MH</t>
  </si>
  <si>
    <t>OFN-49424-848</t>
  </si>
  <si>
    <t>73346-85564-JB</t>
  </si>
  <si>
    <t>NFA-03411-746</t>
  </si>
  <si>
    <t>07476-13102-NJ</t>
  </si>
  <si>
    <t>CYM-74988-450</t>
  </si>
  <si>
    <t>87223-37422-SK</t>
  </si>
  <si>
    <t>WTV-24996-658</t>
  </si>
  <si>
    <t>57837-15577-YK</t>
  </si>
  <si>
    <t>DSL-69915-544</t>
  </si>
  <si>
    <t>10142-55267-YO</t>
  </si>
  <si>
    <t>NBT-35757-542</t>
  </si>
  <si>
    <t>73647-66148-VM</t>
  </si>
  <si>
    <t>OYU-25085-528</t>
  </si>
  <si>
    <t>XCG-07109-195</t>
  </si>
  <si>
    <t>92976-19453-DT</t>
  </si>
  <si>
    <t>YZA-25234-630</t>
  </si>
  <si>
    <t>89757-51438-HX</t>
  </si>
  <si>
    <t>OKU-29966-417</t>
  </si>
  <si>
    <t>76192-13390-HZ</t>
  </si>
  <si>
    <t>MEX-29350-659</t>
  </si>
  <si>
    <t>02009-87294-SY</t>
  </si>
  <si>
    <t>NOY-99738-977</t>
  </si>
  <si>
    <t>82872-34456-LJ</t>
  </si>
  <si>
    <t>TCR-01064-030</t>
  </si>
  <si>
    <t>13181-04387-LI</t>
  </si>
  <si>
    <t>YUL-42750-776</t>
  </si>
  <si>
    <t>24845-36117-TI</t>
  </si>
  <si>
    <t>XQJ-86887-506</t>
  </si>
  <si>
    <t>CUN-90044-279</t>
  </si>
  <si>
    <t>86646-65810-TD</t>
  </si>
  <si>
    <t>ICC-73030-502</t>
  </si>
  <si>
    <t>59480-02795-IU</t>
  </si>
  <si>
    <t>ADP-04506-084</t>
  </si>
  <si>
    <t>61809-87758-LJ</t>
  </si>
  <si>
    <t>PNU-22150-408</t>
  </si>
  <si>
    <t>77408-43873-RS</t>
  </si>
  <si>
    <t>VSQ-07182-513</t>
  </si>
  <si>
    <t>18366-65239-WF</t>
  </si>
  <si>
    <t>SPF-31673-217</t>
  </si>
  <si>
    <t>19485-98072-PS</t>
  </si>
  <si>
    <t>NEX-63825-598</t>
  </si>
  <si>
    <t>72072-33025-SD</t>
  </si>
  <si>
    <t>XPG-66112-335</t>
  </si>
  <si>
    <t>58118-22461-GC</t>
  </si>
  <si>
    <t>NSQ-72210-345</t>
  </si>
  <si>
    <t>90940-63327-DJ</t>
  </si>
  <si>
    <t>XRR-28376-277</t>
  </si>
  <si>
    <t>64481-42546-II</t>
  </si>
  <si>
    <t>WHQ-25197-475</t>
  </si>
  <si>
    <t>27536-28463-NJ</t>
  </si>
  <si>
    <t>HMB-30634-745</t>
  </si>
  <si>
    <t>XTL-68000-371</t>
  </si>
  <si>
    <t>70140-82812-KD</t>
  </si>
  <si>
    <t>YES-51109-625</t>
  </si>
  <si>
    <t>91895-55605-LS</t>
  </si>
  <si>
    <t>EAY-89850-211</t>
  </si>
  <si>
    <t>43155-71724-XP</t>
  </si>
  <si>
    <t>IOQ-84840-827</t>
  </si>
  <si>
    <t>32038-81174-JF</t>
  </si>
  <si>
    <t>FBD-56220-430</t>
  </si>
  <si>
    <t>59205-20324-NB</t>
  </si>
  <si>
    <t>COV-52659-202</t>
  </si>
  <si>
    <t>99899-54612-NX</t>
  </si>
  <si>
    <t>YUO-76652-814</t>
  </si>
  <si>
    <t>26248-84194-FI</t>
  </si>
  <si>
    <t>PBT-36926-102</t>
  </si>
  <si>
    <t>BLV-60087-454</t>
  </si>
  <si>
    <t>84493-71314-WX</t>
  </si>
  <si>
    <t>QYC-63914-195</t>
  </si>
  <si>
    <t>39789-43945-IV</t>
  </si>
  <si>
    <t>OIB-77163-890</t>
  </si>
  <si>
    <t>38972-89678-ZM</t>
  </si>
  <si>
    <t>SGS-87525-238</t>
  </si>
  <si>
    <t>91465-84526-IJ</t>
  </si>
  <si>
    <t>GQR-12490-152</t>
  </si>
  <si>
    <t>22832-98538-RB</t>
  </si>
  <si>
    <t>UOJ-28238-299</t>
  </si>
  <si>
    <t>30844-91890-ZA</t>
  </si>
  <si>
    <t>ETD-58130-674</t>
  </si>
  <si>
    <t>05325-97750-WP</t>
  </si>
  <si>
    <t>UPF-60123-025</t>
  </si>
  <si>
    <t>88992-49081-AT</t>
  </si>
  <si>
    <t>NQS-01613-687</t>
  </si>
  <si>
    <t>10204-31464-SA</t>
  </si>
  <si>
    <t>MGH-36050-573</t>
  </si>
  <si>
    <t>75156-80911-YT</t>
  </si>
  <si>
    <t>UVF-59322-459</t>
  </si>
  <si>
    <t>53971-49906-PZ</t>
  </si>
  <si>
    <t>VET-41158-896</t>
  </si>
  <si>
    <t>10728-17633-ST</t>
  </si>
  <si>
    <t>XYL-52196-459</t>
  </si>
  <si>
    <t>13549-65017-VE</t>
  </si>
  <si>
    <t>BPZ-51283-916</t>
  </si>
  <si>
    <t>87688-42420-TO</t>
  </si>
  <si>
    <t>VQW-91903-926</t>
  </si>
  <si>
    <t>OLF-77983-457</t>
  </si>
  <si>
    <t>51901-35210-UI</t>
  </si>
  <si>
    <t>MVI-04946-827</t>
  </si>
  <si>
    <t>62483-50867-OM</t>
  </si>
  <si>
    <t>UOG-94188-104</t>
  </si>
  <si>
    <t>92753-50029-SD</t>
  </si>
  <si>
    <t>DSN-15872-519</t>
  </si>
  <si>
    <t>53809-98498-SN</t>
  </si>
  <si>
    <t>OUQ-73954-002</t>
  </si>
  <si>
    <t>66308-13503-KD</t>
  </si>
  <si>
    <t>LGL-16843-667</t>
  </si>
  <si>
    <t>82458-87830-JE</t>
  </si>
  <si>
    <t>TCC-89722-031</t>
  </si>
  <si>
    <t>41611-34336-WT</t>
  </si>
  <si>
    <t>TRA-79507-007</t>
  </si>
  <si>
    <t>70089-27418-UJ</t>
  </si>
  <si>
    <t>MZJ-77284-941</t>
  </si>
  <si>
    <t>99978-56910-BN</t>
  </si>
  <si>
    <t>AXN-57779-891</t>
  </si>
  <si>
    <t>09668-23340-IC</t>
  </si>
  <si>
    <t>PJB-15659-994</t>
  </si>
  <si>
    <t>39457-62611-YK</t>
  </si>
  <si>
    <t>LTS-03470-353</t>
  </si>
  <si>
    <t>90985-89807-RW</t>
  </si>
  <si>
    <t>UMM-28497-689</t>
  </si>
  <si>
    <t>MJZ-93232-402</t>
  </si>
  <si>
    <t>17816-67941-ZS</t>
  </si>
  <si>
    <t>UHW-74617-126</t>
  </si>
  <si>
    <t>90816-65619-LM</t>
  </si>
  <si>
    <t>RIK-61730-794</t>
  </si>
  <si>
    <t>69761-61146-KD</t>
  </si>
  <si>
    <t>IDJ-55379-750</t>
  </si>
  <si>
    <t>24040-20817-QB</t>
  </si>
  <si>
    <t>OHX-11953-965</t>
  </si>
  <si>
    <t>19524-21432-XP</t>
  </si>
  <si>
    <t>TVV-42245-088</t>
  </si>
  <si>
    <t>14398-43114-RV</t>
  </si>
  <si>
    <t>DYP-74337-787</t>
  </si>
  <si>
    <t>41486-52502-QQ</t>
  </si>
  <si>
    <t>OKA-93124-100</t>
  </si>
  <si>
    <t>IXW-20780-268</t>
  </si>
  <si>
    <t>20236-64364-QL</t>
  </si>
  <si>
    <t>NGG-24006-937</t>
  </si>
  <si>
    <t>29102-40100-TZ</t>
  </si>
  <si>
    <t>JZC-31180-557</t>
  </si>
  <si>
    <t>09171-42203-EB</t>
  </si>
  <si>
    <t>ZMU-63715-204</t>
  </si>
  <si>
    <t>29060-75856-UI</t>
  </si>
  <si>
    <t>GND-08192-056</t>
  </si>
  <si>
    <t>17088-16989-PL</t>
  </si>
  <si>
    <t>RYY-38961-093</t>
  </si>
  <si>
    <t>14756-18321-CL</t>
  </si>
  <si>
    <t>CVA-64996-969</t>
  </si>
  <si>
    <t>13324-78688-MI</t>
  </si>
  <si>
    <t>XTH-67276-442</t>
  </si>
  <si>
    <t>73799-04749-BM</t>
  </si>
  <si>
    <t>PVU-02950-470</t>
  </si>
  <si>
    <t>01927-46702-YT</t>
  </si>
  <si>
    <t>XSN-26809-910</t>
  </si>
  <si>
    <t>80467-17137-TO</t>
  </si>
  <si>
    <t>UDN-88321-005</t>
  </si>
  <si>
    <t>14640-87215-BK</t>
  </si>
  <si>
    <t>EXP-21628-670</t>
  </si>
  <si>
    <t>94447-35885-HK</t>
  </si>
  <si>
    <t>VGM-24161-361</t>
  </si>
  <si>
    <t>71034-49694-CS</t>
  </si>
  <si>
    <t>PKN-19556-918</t>
  </si>
  <si>
    <t>00445-42781-KX</t>
  </si>
  <si>
    <t>DXQ-44537-297</t>
  </si>
  <si>
    <t>96116-24737-LV</t>
  </si>
  <si>
    <t>BPC-54727-307</t>
  </si>
  <si>
    <t>18684-73088-YL</t>
  </si>
  <si>
    <t>KSH-47717-456</t>
  </si>
  <si>
    <t>74671-55639-TU</t>
  </si>
  <si>
    <t>ANK-59436-446</t>
  </si>
  <si>
    <t>17488-65879-XL</t>
  </si>
  <si>
    <t>AYY-83051-752</t>
  </si>
  <si>
    <t>46431-09298-OU</t>
  </si>
  <si>
    <t>CSW-59644-267</t>
  </si>
  <si>
    <t>60378-26473-FE</t>
  </si>
  <si>
    <t>ITY-92466-909</t>
  </si>
  <si>
    <t>34927-68586-ZV</t>
  </si>
  <si>
    <t>IGW-04801-466</t>
  </si>
  <si>
    <t>29051-27555-GD</t>
  </si>
  <si>
    <t>LJN-34281-921</t>
  </si>
  <si>
    <t>52143-35672-JF</t>
  </si>
  <si>
    <t>BWZ-46364-547</t>
  </si>
  <si>
    <t>64918-67725-MN</t>
  </si>
  <si>
    <t>SBC-95710-706</t>
  </si>
  <si>
    <t>85634-61759-ND</t>
  </si>
  <si>
    <t>WRN-55114-031</t>
  </si>
  <si>
    <t>40180-22940-QB</t>
  </si>
  <si>
    <t>TZU-64255-831</t>
  </si>
  <si>
    <t>34666-76738-SQ</t>
  </si>
  <si>
    <t>JVF-91003-729</t>
  </si>
  <si>
    <t>98536-88616-FF</t>
  </si>
  <si>
    <t>MVB-22135-665</t>
  </si>
  <si>
    <t>55621-06130-SA</t>
  </si>
  <si>
    <t>CKS-47815-571</t>
  </si>
  <si>
    <t>45666-86771-EH</t>
  </si>
  <si>
    <t>OAW-17338-101</t>
  </si>
  <si>
    <t>ALP-37623-536</t>
  </si>
  <si>
    <t>24689-69376-XX</t>
  </si>
  <si>
    <t>WMU-87639-108</t>
  </si>
  <si>
    <t>71891-51101-VQ</t>
  </si>
  <si>
    <t>USN-44968-231</t>
  </si>
  <si>
    <t>71749-05400-CN</t>
  </si>
  <si>
    <t>YZG-20575-451</t>
  </si>
  <si>
    <t>64845-00270-NO</t>
  </si>
  <si>
    <t>HTH-52867-812</t>
  </si>
  <si>
    <t>29851-36402-UX</t>
  </si>
  <si>
    <t>FWU-44971-444</t>
  </si>
  <si>
    <t>12190-25421-WM</t>
  </si>
  <si>
    <t>EQI-82205-066</t>
  </si>
  <si>
    <t>52316-30571-GD</t>
  </si>
  <si>
    <t>NAR-00747-074</t>
  </si>
  <si>
    <t>23243-92649-RY</t>
  </si>
  <si>
    <t>JYR-22052-185</t>
  </si>
  <si>
    <t>39528-19971-OR</t>
  </si>
  <si>
    <t>XKO-54097-932</t>
  </si>
  <si>
    <t>32743-78448-KT</t>
  </si>
  <si>
    <t>HXA-72415-025</t>
  </si>
  <si>
    <t>93417-12322-YB</t>
  </si>
  <si>
    <t>MJF-20065-335</t>
  </si>
  <si>
    <t>56891-86662-UY</t>
  </si>
  <si>
    <t>GFI-83300-059</t>
  </si>
  <si>
    <t>40414-26467-VE</t>
  </si>
  <si>
    <t>WJR-51493-682</t>
  </si>
  <si>
    <t>87858-83734-RK</t>
  </si>
  <si>
    <t>SHP-55648-472</t>
  </si>
  <si>
    <t>46818-20198-GB</t>
  </si>
  <si>
    <t>HYR-03455-684</t>
  </si>
  <si>
    <t>29808-89098-XD</t>
  </si>
  <si>
    <t>HUG-52766-375</t>
  </si>
  <si>
    <t>78786-77449-RQ</t>
  </si>
  <si>
    <t>DAH-46595-917</t>
  </si>
  <si>
    <t>27878-42224-QF</t>
  </si>
  <si>
    <t>VEM-79839-466</t>
  </si>
  <si>
    <t>OWH-11126-533</t>
  </si>
  <si>
    <t>25331-13794-SB</t>
  </si>
  <si>
    <t>UMT-26130-151</t>
  </si>
  <si>
    <t>55864-37682-GQ</t>
  </si>
  <si>
    <t>JKA-27899-806</t>
  </si>
  <si>
    <t>97005-25609-CQ</t>
  </si>
  <si>
    <t>ULU-07744-724</t>
  </si>
  <si>
    <t>94058-95794-IJ</t>
  </si>
  <si>
    <t>NOM-56457-507</t>
  </si>
  <si>
    <t>40214-03678-GU</t>
  </si>
  <si>
    <t>NZN-71683-705</t>
  </si>
  <si>
    <t>04921-85445-SL</t>
  </si>
  <si>
    <t>WMA-34232-850</t>
  </si>
  <si>
    <t>53386-94266-LJ</t>
  </si>
  <si>
    <t>EZL-27919-704</t>
  </si>
  <si>
    <t>49480-85909-DG</t>
  </si>
  <si>
    <t>ZYU-11345-774</t>
  </si>
  <si>
    <t>18293-78136-MN</t>
  </si>
  <si>
    <t>CPW-34587-459</t>
  </si>
  <si>
    <t>84641-67384-TD</t>
  </si>
  <si>
    <t>NQZ-82067-394</t>
  </si>
  <si>
    <t>72320-29738-EB</t>
  </si>
  <si>
    <t>JBW-95055-851</t>
  </si>
  <si>
    <t>47355-97488-XS</t>
  </si>
  <si>
    <t>AHY-20324-088</t>
  </si>
  <si>
    <t>63499-24884-PP</t>
  </si>
  <si>
    <t>ZSL-66684-103</t>
  </si>
  <si>
    <t>39193-51770-FM</t>
  </si>
  <si>
    <t>WNE-73911-475</t>
  </si>
  <si>
    <t>61323-91967-GG</t>
  </si>
  <si>
    <t>EZB-68383-559</t>
  </si>
  <si>
    <t>90123-01967-KS</t>
  </si>
  <si>
    <t>OVO-01283-090</t>
  </si>
  <si>
    <t>15958-25089-OS</t>
  </si>
  <si>
    <t>TXH-78646-919</t>
  </si>
  <si>
    <t>98430-37820-UV</t>
  </si>
  <si>
    <t>CYZ-37122-164</t>
  </si>
  <si>
    <t>21798-04171-XC</t>
  </si>
  <si>
    <t>AGQ-06534-750</t>
  </si>
  <si>
    <t>52798-46508-HP</t>
  </si>
  <si>
    <t>QVL-32245-818</t>
  </si>
  <si>
    <t>46478-42970-EM</t>
  </si>
  <si>
    <t>LTD-96842-834</t>
  </si>
  <si>
    <t>00246-15080-LE</t>
  </si>
  <si>
    <t>SEC-91807-425</t>
  </si>
  <si>
    <t>94091-86957-HX</t>
  </si>
  <si>
    <t>MHM-44857-599</t>
  </si>
  <si>
    <t>26295-44907-DK</t>
  </si>
  <si>
    <t>KGC-95046-911</t>
  </si>
  <si>
    <t>95351-96177-QV</t>
  </si>
  <si>
    <t>RZC-75150-413</t>
  </si>
  <si>
    <t>92204-96636-BS</t>
  </si>
  <si>
    <t>EYH-88288-452</t>
  </si>
  <si>
    <t>03010-30348-UA</t>
  </si>
  <si>
    <t>NYQ-24237-772</t>
  </si>
  <si>
    <t>13441-34686-SW</t>
  </si>
  <si>
    <t>WKB-21680-566</t>
  </si>
  <si>
    <t>96612-41722-VJ</t>
  </si>
  <si>
    <t>THE-61147-027</t>
  </si>
  <si>
    <t>PTY-86420-119</t>
  </si>
  <si>
    <t>25504-41681-WA</t>
  </si>
  <si>
    <t>QHL-27188-431</t>
  </si>
  <si>
    <t>75443-07820-DZ</t>
  </si>
  <si>
    <t>MIS-54381-047</t>
  </si>
  <si>
    <t>39276-95489-XV</t>
  </si>
  <si>
    <t>TBB-29780-459</t>
  </si>
  <si>
    <t>61437-83623-PZ</t>
  </si>
  <si>
    <t>QLC-52637-305</t>
  </si>
  <si>
    <t>34317-87258-HQ</t>
  </si>
  <si>
    <t>CWT-27056-328</t>
  </si>
  <si>
    <t>18570-80998-ZS</t>
  </si>
  <si>
    <t>ASS-05878-128</t>
  </si>
  <si>
    <t>66580-33745-OQ</t>
  </si>
  <si>
    <t>EGK-03027-418</t>
  </si>
  <si>
    <t>19820-29285-FD</t>
  </si>
  <si>
    <t>KCY-61732-849</t>
  </si>
  <si>
    <t>11349-55147-SN</t>
  </si>
  <si>
    <t>BLI-21697-702</t>
  </si>
  <si>
    <t>21141-12455-VB</t>
  </si>
  <si>
    <t>KFJ-46568-890</t>
  </si>
  <si>
    <t>71003-85639-HB</t>
  </si>
  <si>
    <t>SOK-43535-680</t>
  </si>
  <si>
    <t>58443-95866-YO</t>
  </si>
  <si>
    <t>XUE-87260-201</t>
  </si>
  <si>
    <t>89646-21249-OH</t>
  </si>
  <si>
    <t>CZF-40873-691</t>
  </si>
  <si>
    <t>64988-20636-XQ</t>
  </si>
  <si>
    <t>AIA-98989-755</t>
  </si>
  <si>
    <t>34704-83143-KS</t>
  </si>
  <si>
    <t>ITZ-21793-986</t>
  </si>
  <si>
    <t>67388-17544-XX</t>
  </si>
  <si>
    <t>YOK-93322-608</t>
  </si>
  <si>
    <t>69411-48470-ID</t>
  </si>
  <si>
    <t>LXK-00634-611</t>
  </si>
  <si>
    <t>CQW-37388-302</t>
  </si>
  <si>
    <t>97741-98924-KT</t>
  </si>
  <si>
    <t>SPA-79365-334</t>
  </si>
  <si>
    <t>79857-78167-KO</t>
  </si>
  <si>
    <t>VPX-08817-517</t>
  </si>
  <si>
    <t>46963-10322-ZA</t>
  </si>
  <si>
    <t>PBP-87115-410</t>
  </si>
  <si>
    <t>93812-74772-MV</t>
  </si>
  <si>
    <t>SFB-93752-440</t>
  </si>
  <si>
    <t>48203-23480-UB</t>
  </si>
  <si>
    <t>TBU-65158-068</t>
  </si>
  <si>
    <t>60357-65386-RD</t>
  </si>
  <si>
    <t>TEH-08414-216</t>
  </si>
  <si>
    <t>35099-13971-JI</t>
  </si>
  <si>
    <t>MAY-77231-536</t>
  </si>
  <si>
    <t>01304-59807-OB</t>
  </si>
  <si>
    <t>ATY-28980-884</t>
  </si>
  <si>
    <t>50705-17295-NK</t>
  </si>
  <si>
    <t>SWP-88281-918</t>
  </si>
  <si>
    <t>77657-61366-FY</t>
  </si>
  <si>
    <t>VCE-56531-986</t>
  </si>
  <si>
    <t>57192-13428-PL</t>
  </si>
  <si>
    <t>FVV-75700-005</t>
  </si>
  <si>
    <t>24891-77957-LU</t>
  </si>
  <si>
    <t>CFZ-53492-600</t>
  </si>
  <si>
    <t>64896-18468-BT</t>
  </si>
  <si>
    <t>LDK-71031-121</t>
  </si>
  <si>
    <t>84761-40784-SV</t>
  </si>
  <si>
    <t>EBA-82404-343</t>
  </si>
  <si>
    <t>20236-42322-CM</t>
  </si>
  <si>
    <t>USA-42811-560</t>
  </si>
  <si>
    <t>49671-11547-WG</t>
  </si>
  <si>
    <t>SNL-83703-516</t>
  </si>
  <si>
    <t>57976-33535-WK</t>
  </si>
  <si>
    <t>SUZ-83036-175</t>
  </si>
  <si>
    <t>55915-19477-MK</t>
  </si>
  <si>
    <t>RGM-01187-513</t>
  </si>
  <si>
    <t>28121-11641-UA</t>
  </si>
  <si>
    <t>CZG-01299-952</t>
  </si>
  <si>
    <t>09540-70637-EV</t>
  </si>
  <si>
    <t>KLD-88731-484</t>
  </si>
  <si>
    <t>17775-77072-PP</t>
  </si>
  <si>
    <t>BQK-38412-229</t>
  </si>
  <si>
    <t>90392-73338-BC</t>
  </si>
  <si>
    <t>TCX-76953-071</t>
  </si>
  <si>
    <t>LIN-88046-551</t>
  </si>
  <si>
    <t>10725-45724-CO</t>
  </si>
  <si>
    <t>PMV-54491-220</t>
  </si>
  <si>
    <t>87242-18006-IR</t>
  </si>
  <si>
    <t>SKA-73676-005</t>
  </si>
  <si>
    <t>36572-91896-PP</t>
  </si>
  <si>
    <t>TKH-62197-239</t>
  </si>
  <si>
    <t>25181-97933-UX</t>
  </si>
  <si>
    <t>YXF-57218-272</t>
  </si>
  <si>
    <t>55374-03175-IA</t>
  </si>
  <si>
    <t>PKJ-30083-501</t>
  </si>
  <si>
    <t>76948-43532-JS</t>
  </si>
  <si>
    <t>WTT-91832-645</t>
  </si>
  <si>
    <t>24344-88599-PP</t>
  </si>
  <si>
    <t>TRZ-94735-865</t>
  </si>
  <si>
    <t>54462-58311-YF</t>
  </si>
  <si>
    <t>UDB-09651-780</t>
  </si>
  <si>
    <t>90767-92589-LV</t>
  </si>
  <si>
    <t>EHJ-82097-549</t>
  </si>
  <si>
    <t>27517-43747-YD</t>
  </si>
  <si>
    <t>ZFR-79447-696</t>
  </si>
  <si>
    <t>77828-66867-KH</t>
  </si>
  <si>
    <t>NUU-03893-975</t>
  </si>
  <si>
    <t>41054-59693-XE</t>
  </si>
  <si>
    <t>GVG-59542-307</t>
  </si>
  <si>
    <t>26314-66792-VP</t>
  </si>
  <si>
    <t>YLY-35287-172</t>
  </si>
  <si>
    <t>69410-04668-MA</t>
  </si>
  <si>
    <t>DCI-96254-548</t>
  </si>
  <si>
    <t>KHZ-26264-253</t>
  </si>
  <si>
    <t>24972-55878-KX</t>
  </si>
  <si>
    <t>AAQ-13644-699</t>
  </si>
  <si>
    <t>46296-42617-OQ</t>
  </si>
  <si>
    <t>LWL-68108-794</t>
  </si>
  <si>
    <t>44494-89923-UW</t>
  </si>
  <si>
    <t>JQT-14347-517</t>
  </si>
  <si>
    <t>11621-09964-ID</t>
  </si>
  <si>
    <t>BMM-86471-923</t>
  </si>
  <si>
    <t>76319-80715-II</t>
  </si>
  <si>
    <t>IXU-67272-326</t>
  </si>
  <si>
    <t>91654-79216-IC</t>
  </si>
  <si>
    <t>ITE-28312-615</t>
  </si>
  <si>
    <t>56450-21890-HK</t>
  </si>
  <si>
    <t>ZHQ-30471-635</t>
  </si>
  <si>
    <t>40600-58915-WZ</t>
  </si>
  <si>
    <t>LTP-31133-134</t>
  </si>
  <si>
    <t>66527-94478-PB</t>
  </si>
  <si>
    <t>ZVQ-26122-859</t>
  </si>
  <si>
    <t>77154-45038-IH</t>
  </si>
  <si>
    <t>MIU-01481-194</t>
  </si>
  <si>
    <t>08439-55669-AI</t>
  </si>
  <si>
    <t>UEA-72681-629</t>
  </si>
  <si>
    <t>CVE-15042-481</t>
  </si>
  <si>
    <t>EJA-79176-833</t>
  </si>
  <si>
    <t>91509-62250-GN</t>
  </si>
  <si>
    <t>AHQ-40440-522</t>
  </si>
  <si>
    <t>83833-46106-ZC</t>
  </si>
  <si>
    <t>TID-21626-411</t>
  </si>
  <si>
    <t>19383-33606-PW</t>
  </si>
  <si>
    <t>RSR-96390-187</t>
  </si>
  <si>
    <t>67052-76184-CB</t>
  </si>
  <si>
    <t>BZE-96093-118</t>
  </si>
  <si>
    <t>43452-18035-DH</t>
  </si>
  <si>
    <t>LOU-41819-242</t>
  </si>
  <si>
    <t>88060-50676-MV</t>
  </si>
  <si>
    <t>FND-99527-640</t>
  </si>
  <si>
    <t>89574-96203-EP</t>
  </si>
  <si>
    <t>ASG-27179-958</t>
  </si>
  <si>
    <t>12607-75113-UV</t>
  </si>
  <si>
    <t>YKX-23510-272</t>
  </si>
  <si>
    <t>56991-05510-PR</t>
  </si>
  <si>
    <t>FSA-98650-921</t>
  </si>
  <si>
    <t>01841-48191-NL</t>
  </si>
  <si>
    <t>ZUR-55774-294</t>
  </si>
  <si>
    <t>33269-10023-CO</t>
  </si>
  <si>
    <t>FUO-99821-974</t>
  </si>
  <si>
    <t>31245-81098-PJ</t>
  </si>
  <si>
    <t>YVH-19865-819</t>
  </si>
  <si>
    <t>08946-56610-IH</t>
  </si>
  <si>
    <t>NNF-47422-501</t>
  </si>
  <si>
    <t>20260-32948-EB</t>
  </si>
  <si>
    <t>RJI-71409-490</t>
  </si>
  <si>
    <t>31613-41626-KX</t>
  </si>
  <si>
    <t>UZL-46108-213</t>
  </si>
  <si>
    <t>75961-20170-RD</t>
  </si>
  <si>
    <t>AOX-44467-109</t>
  </si>
  <si>
    <t>72524-06410-KD</t>
  </si>
  <si>
    <t>TZD-67261-174</t>
  </si>
  <si>
    <t>TBU-64277-625</t>
  </si>
  <si>
    <t>98918-34330-GY</t>
  </si>
  <si>
    <t>TYP-85767-944</t>
  </si>
  <si>
    <t>51497-50894-WU</t>
  </si>
  <si>
    <t>GTT-73214-334</t>
  </si>
  <si>
    <t>98636-90072-YE</t>
  </si>
  <si>
    <t>WAI-89905-069</t>
  </si>
  <si>
    <t>47011-57815-HJ</t>
  </si>
  <si>
    <t>OJL-96844-459</t>
  </si>
  <si>
    <t>61253-98356-VD</t>
  </si>
  <si>
    <t>VGI-33205-360</t>
  </si>
  <si>
    <t>96762-10814-DA</t>
  </si>
  <si>
    <t>PCA-14081-576</t>
  </si>
  <si>
    <t>63112-10870-LC</t>
  </si>
  <si>
    <t>SCS-67069-962</t>
  </si>
  <si>
    <t>21403-49423-PD</t>
  </si>
  <si>
    <t>BDM-03174-485</t>
  </si>
  <si>
    <t>29581-13303-VB</t>
  </si>
  <si>
    <t>UJV-32333-364</t>
  </si>
  <si>
    <t>86110-83695-YS</t>
  </si>
  <si>
    <t>FLI-11493-954</t>
  </si>
  <si>
    <t>80454-42225-FT</t>
  </si>
  <si>
    <t>IWL-13117-537</t>
  </si>
  <si>
    <t>29129-60664-KO</t>
  </si>
  <si>
    <t>OAM-76916-748</t>
  </si>
  <si>
    <t>63025-62939-AN</t>
  </si>
  <si>
    <t>UMB-11223-710</t>
  </si>
  <si>
    <t>49012-12987-QT</t>
  </si>
  <si>
    <t>LXR-09892-726</t>
  </si>
  <si>
    <t>50924-94200-SQ</t>
  </si>
  <si>
    <t>QXX-89943-393</t>
  </si>
  <si>
    <t>15673-18812-IU</t>
  </si>
  <si>
    <t>WVS-57822-366</t>
  </si>
  <si>
    <t>52151-75971-YY</t>
  </si>
  <si>
    <t>CLJ-23403-689</t>
  </si>
  <si>
    <t>19413-02045-CG</t>
  </si>
  <si>
    <t>XNU-83276-288</t>
  </si>
  <si>
    <t>98185-92775-KT</t>
  </si>
  <si>
    <t>YOG-94666-679</t>
  </si>
  <si>
    <t>86991-53901-AT</t>
  </si>
  <si>
    <t>KHG-33953-115</t>
  </si>
  <si>
    <t>78226-97287-JI</t>
  </si>
  <si>
    <t>MHD-95615-696</t>
  </si>
  <si>
    <t>27930-59250-JT</t>
  </si>
  <si>
    <t>HBH-64794-080</t>
  </si>
  <si>
    <t>40560-18556-YE</t>
  </si>
  <si>
    <t>CNJ-56058-223</t>
  </si>
  <si>
    <t>40780-22081-LX</t>
  </si>
  <si>
    <t>KHO-27106-786</t>
  </si>
  <si>
    <t>01603-43789-TN</t>
  </si>
  <si>
    <t>YAC-50329-982</t>
  </si>
  <si>
    <t>75419-92838-TI</t>
  </si>
  <si>
    <t>VVL-95291-039</t>
  </si>
  <si>
    <t>96516-97464-MF</t>
  </si>
  <si>
    <t>VUT-20974-364</t>
  </si>
  <si>
    <t>90285-56295-PO</t>
  </si>
  <si>
    <t>SFC-34054-213</t>
  </si>
  <si>
    <t>08100-71102-HQ</t>
  </si>
  <si>
    <t>UDS-04807-593</t>
  </si>
  <si>
    <t>84074-28110-OV</t>
  </si>
  <si>
    <t>FWE-98471-488</t>
  </si>
  <si>
    <t>RAU-17060-674</t>
  </si>
  <si>
    <t>12747-63766-EU</t>
  </si>
  <si>
    <t>AOL-13866-711</t>
  </si>
  <si>
    <t>83490-88357-LJ</t>
  </si>
  <si>
    <t>NOA-79645-377</t>
  </si>
  <si>
    <t>53729-30320-XZ</t>
  </si>
  <si>
    <t>KMS-49214-806</t>
  </si>
  <si>
    <t>50384-52703-LA</t>
  </si>
  <si>
    <t>ABK-08091-531</t>
  </si>
  <si>
    <t>53864-36201-FG</t>
  </si>
  <si>
    <t>GPT-67705-953</t>
  </si>
  <si>
    <t>70631-33225-MZ</t>
  </si>
  <si>
    <t>JNA-21450-177</t>
  </si>
  <si>
    <t>54798-14109-HC</t>
  </si>
  <si>
    <t>MPQ-23421-608</t>
  </si>
  <si>
    <t>08023-52962-ET</t>
  </si>
  <si>
    <t>NLI-63891-565</t>
  </si>
  <si>
    <t>41899-00283-VK</t>
  </si>
  <si>
    <t>HHF-36647-854</t>
  </si>
  <si>
    <t>39011-18412-GR</t>
  </si>
  <si>
    <t>SBN-16537-046</t>
  </si>
  <si>
    <t>60255-12579-PZ</t>
  </si>
  <si>
    <t>XZD-44484-632</t>
  </si>
  <si>
    <t>80541-38332-BP</t>
  </si>
  <si>
    <t>IKQ-39946-768</t>
  </si>
  <si>
    <t>72778-50968-UQ</t>
  </si>
  <si>
    <t>KMB-95211-174</t>
  </si>
  <si>
    <t>23941-30203-MO</t>
  </si>
  <si>
    <t>QWY-99467-368</t>
  </si>
  <si>
    <t>96434-50068-DZ</t>
  </si>
  <si>
    <t>SRG-76791-614</t>
  </si>
  <si>
    <t>11729-74102-XB</t>
  </si>
  <si>
    <t>VSN-94485-621</t>
  </si>
  <si>
    <t>88116-12604-TE</t>
  </si>
  <si>
    <t>UFZ-24348-219</t>
  </si>
  <si>
    <t>UKS-93055-397</t>
  </si>
  <si>
    <t>13082-41034-PD</t>
  </si>
  <si>
    <t>AVH-56062-335</t>
  </si>
  <si>
    <t>18082-74419-QH</t>
  </si>
  <si>
    <t>HGE-19842-613</t>
  </si>
  <si>
    <t>49401-45041-ZU</t>
  </si>
  <si>
    <t>WBA-85905-175</t>
  </si>
  <si>
    <t>41252-45992-VS</t>
  </si>
  <si>
    <t>DZI-35365-596</t>
  </si>
  <si>
    <t>XIR-88982-743</t>
  </si>
  <si>
    <t>00852-54571-WP</t>
  </si>
  <si>
    <t>VUC-72395-865</t>
  </si>
  <si>
    <t>13321-57602-GK</t>
  </si>
  <si>
    <t>BQJ-44755-910</t>
  </si>
  <si>
    <t>75006-89922-VW</t>
  </si>
  <si>
    <t>JKC-64636-831</t>
  </si>
  <si>
    <t>52098-80103-FD</t>
  </si>
  <si>
    <t>ZKI-78561-066</t>
  </si>
  <si>
    <t>60121-12432-VU</t>
  </si>
  <si>
    <t>IMP-12563-728</t>
  </si>
  <si>
    <t>68346-14810-UA</t>
  </si>
  <si>
    <t>MZL-81126-390</t>
  </si>
  <si>
    <t>48464-99723-HK</t>
  </si>
  <si>
    <t>TVF-57766-608</t>
  </si>
  <si>
    <t>88420-46464-XE</t>
  </si>
  <si>
    <t>RUX-37995-892</t>
  </si>
  <si>
    <t>37762-09530-MP</t>
  </si>
  <si>
    <t>AVK-76526-953</t>
  </si>
  <si>
    <t>47268-50127-XY</t>
  </si>
  <si>
    <t>RIU-02231-623</t>
  </si>
  <si>
    <t>25544-84179-QC</t>
  </si>
  <si>
    <t>WFK-99317-827</t>
  </si>
  <si>
    <t>32058-76765-ZL</t>
  </si>
  <si>
    <t>SFD-00372-284</t>
  </si>
  <si>
    <t>SXC-62166-515</t>
  </si>
  <si>
    <t>69171-65646-UC</t>
  </si>
  <si>
    <t>YIE-87008-621</t>
  </si>
  <si>
    <t>22503-52799-MI</t>
  </si>
  <si>
    <t>HRM-94548-288</t>
  </si>
  <si>
    <t>08934-65581-ZI</t>
  </si>
  <si>
    <t>UJG-34731-295</t>
  </si>
  <si>
    <t>15764-22559-ZT</t>
  </si>
  <si>
    <t>TWD-70988-853</t>
  </si>
  <si>
    <t>87519-68847-ZG</t>
  </si>
  <si>
    <t>CIX-22904-641</t>
  </si>
  <si>
    <t>78012-56878-UB</t>
  </si>
  <si>
    <t>DLV-65840-759</t>
  </si>
  <si>
    <t>77192-72145-RG</t>
  </si>
  <si>
    <t>RXN-55491-201</t>
  </si>
  <si>
    <t>86071-79238-CX</t>
  </si>
  <si>
    <t>UHK-63283-868</t>
  </si>
  <si>
    <t>16809-16936-WF</t>
  </si>
  <si>
    <t>PJC-31401-893</t>
  </si>
  <si>
    <t>11212-69985-ZJ</t>
  </si>
  <si>
    <t>HHO-79903-185</t>
  </si>
  <si>
    <t>53893-01719-CL</t>
  </si>
  <si>
    <t>YWM-07310-594</t>
  </si>
  <si>
    <t>66028-99867-WJ</t>
  </si>
  <si>
    <t>FHD-94983-982</t>
  </si>
  <si>
    <t>62839-56723-CH</t>
  </si>
  <si>
    <t>WQK-10857-119</t>
  </si>
  <si>
    <t>96849-52854-CR</t>
  </si>
  <si>
    <t>DXA-50313-073</t>
  </si>
  <si>
    <t>19755-55847-VW</t>
  </si>
  <si>
    <t>ONW-00560-570</t>
  </si>
  <si>
    <t>32900-82606-BO</t>
  </si>
  <si>
    <t>BRJ-19414-277</t>
  </si>
  <si>
    <t>MIQ-16322-908</t>
  </si>
  <si>
    <t>20118-28138-QD</t>
  </si>
  <si>
    <t>MVO-39328-830</t>
  </si>
  <si>
    <t>84057-45461-AH</t>
  </si>
  <si>
    <t>NTJ-88319-746</t>
  </si>
  <si>
    <t>90882-88130-KQ</t>
  </si>
  <si>
    <t>LCY-24377-948</t>
  </si>
  <si>
    <t>21617-79890-DD</t>
  </si>
  <si>
    <t>FWD-85967-769</t>
  </si>
  <si>
    <t>20256-54689-LO</t>
  </si>
  <si>
    <t>KTO-53793-109</t>
  </si>
  <si>
    <t>17572-27091-AA</t>
  </si>
  <si>
    <t>OCK-89033-348</t>
  </si>
  <si>
    <t>82300-88786-UE</t>
  </si>
  <si>
    <t>GPZ-36017-366</t>
  </si>
  <si>
    <t>65732-22589-OW</t>
  </si>
  <si>
    <t>BZP-33213-637</t>
  </si>
  <si>
    <t>77175-09826-SF</t>
  </si>
  <si>
    <t>WFH-21507-708</t>
  </si>
  <si>
    <t>07237-32539-NB</t>
  </si>
  <si>
    <t>HST-96923-073</t>
  </si>
  <si>
    <t>54722-76431-EX</t>
  </si>
  <si>
    <t>ENN-79947-323</t>
  </si>
  <si>
    <t>67847-82662-TE</t>
  </si>
  <si>
    <t>BHA-47429-889</t>
  </si>
  <si>
    <t>51114-51191-EW</t>
  </si>
  <si>
    <t>SZY-63017-318</t>
  </si>
  <si>
    <t>91809-58808-TV</t>
  </si>
  <si>
    <t>LCU-93317-340</t>
  </si>
  <si>
    <t>84996-26826-DK</t>
  </si>
  <si>
    <t>UOM-71431-481</t>
  </si>
  <si>
    <t>PJH-42618-877</t>
  </si>
  <si>
    <t>93676-95250-XJ</t>
  </si>
  <si>
    <t>XED-90333-402</t>
  </si>
  <si>
    <t>28300-14355-GF</t>
  </si>
  <si>
    <t>IKK-62234-199</t>
  </si>
  <si>
    <t>91190-84826-IQ</t>
  </si>
  <si>
    <t>KAW-95195-329</t>
  </si>
  <si>
    <t>34570-99384-AF</t>
  </si>
  <si>
    <t>QDO-57268-842</t>
  </si>
  <si>
    <t>57808-90533-UE</t>
  </si>
  <si>
    <t>IIZ-24416-212</t>
  </si>
  <si>
    <t>76060-30540-LB</t>
  </si>
  <si>
    <t>AWP-11469-510</t>
  </si>
  <si>
    <t>76730-63769-ND</t>
  </si>
  <si>
    <t>KXA-27983-918</t>
  </si>
  <si>
    <t>96042-27290-EQ</t>
  </si>
  <si>
    <t>VKQ-39009-292</t>
  </si>
  <si>
    <t>PDB-98743-282</t>
  </si>
  <si>
    <t>51940-02669-OR</t>
  </si>
  <si>
    <t>SXW-34014-556</t>
  </si>
  <si>
    <t>99144-98314-GN</t>
  </si>
  <si>
    <t>QOJ-38788-727</t>
  </si>
  <si>
    <t>16358-63919-CE</t>
  </si>
  <si>
    <t>TGF-38649-658</t>
  </si>
  <si>
    <t>67743-54817-UT</t>
  </si>
  <si>
    <t>EAI-25194-209</t>
  </si>
  <si>
    <t>44601-51441-BH</t>
  </si>
  <si>
    <t>IJK-34441-720</t>
  </si>
  <si>
    <t>97201-58870-WB</t>
  </si>
  <si>
    <t>ZMC-00336-619</t>
  </si>
  <si>
    <t>19849-12926-QF</t>
  </si>
  <si>
    <t>UPX-54529-618</t>
  </si>
  <si>
    <t>40535-56770-UM</t>
  </si>
  <si>
    <t>DLX-01059-899</t>
  </si>
  <si>
    <t>74940-09646-MU</t>
  </si>
  <si>
    <t>MEK-85120-243</t>
  </si>
  <si>
    <t>06623-54610-HC</t>
  </si>
  <si>
    <t>NFI-37188-246</t>
  </si>
  <si>
    <t>89490-75361-AF</t>
  </si>
  <si>
    <t>BXH-62195-013</t>
  </si>
  <si>
    <t>94526-79230-GZ</t>
  </si>
  <si>
    <t>YLK-78851-470</t>
  </si>
  <si>
    <t>58559-08254-UY</t>
  </si>
  <si>
    <t>DXY-76225-633</t>
  </si>
  <si>
    <t>88574-37083-WX</t>
  </si>
  <si>
    <t>UHP-24614-199</t>
  </si>
  <si>
    <t>67953-79896-AC</t>
  </si>
  <si>
    <t>HBY-35655-049</t>
  </si>
  <si>
    <t>69207-93422-CQ</t>
  </si>
  <si>
    <t>DCE-22886-861</t>
  </si>
  <si>
    <t>56060-17602-RG</t>
  </si>
  <si>
    <t>QTG-93823-843</t>
  </si>
  <si>
    <t>46859-14212-FI</t>
  </si>
  <si>
    <t>WFT-16178-396</t>
  </si>
  <si>
    <t>33555-01585-RP</t>
  </si>
  <si>
    <t>ERC-54560-934</t>
  </si>
  <si>
    <t>11932-85629-CU</t>
  </si>
  <si>
    <t>RUK-78200-416</t>
  </si>
  <si>
    <t>36192-07175-XC</t>
  </si>
  <si>
    <t>KHK-13105-388</t>
  </si>
  <si>
    <t>46242-54946-ZW</t>
  </si>
  <si>
    <t>NJR-03699-189</t>
  </si>
  <si>
    <t>95152-82155-VQ</t>
  </si>
  <si>
    <t>PJV-20427-019</t>
  </si>
  <si>
    <t>13404-39127-WQ</t>
  </si>
  <si>
    <t>UGK-07613-982</t>
  </si>
  <si>
    <t>OLA-68289-577</t>
  </si>
  <si>
    <t>40226-52317-IO</t>
  </si>
  <si>
    <t>TNR-84447-052</t>
  </si>
  <si>
    <t>34419-18068-AG</t>
  </si>
  <si>
    <t>FBZ-64200-586</t>
  </si>
  <si>
    <t>51738-61457-RS</t>
  </si>
  <si>
    <t>OBN-66334-505</t>
  </si>
  <si>
    <t>86757-52367-ON</t>
  </si>
  <si>
    <t>NXM-89323-646</t>
  </si>
  <si>
    <t>28158-93383-CK</t>
  </si>
  <si>
    <t>NHI-23264-055</t>
  </si>
  <si>
    <t>44799-09711-XW</t>
  </si>
  <si>
    <t>EQH-53569-934</t>
  </si>
  <si>
    <t>53667-91553-LT</t>
  </si>
  <si>
    <t>XKK-06692-189</t>
  </si>
  <si>
    <t>86579-92122-OC</t>
  </si>
  <si>
    <t>BYP-16005-016</t>
  </si>
  <si>
    <t>01474-63436-TP</t>
  </si>
  <si>
    <t>LWS-13938-905</t>
  </si>
  <si>
    <t>90533-82440-EE</t>
  </si>
  <si>
    <t>OLH-95722-362</t>
  </si>
  <si>
    <t>48553-69225-VX</t>
  </si>
  <si>
    <t>KCW-50949-318</t>
  </si>
  <si>
    <t>52374-27313-IV</t>
  </si>
  <si>
    <t>JGZ-16947-591</t>
  </si>
  <si>
    <t>14264-41252-SL</t>
  </si>
  <si>
    <t>LXS-63326-144</t>
  </si>
  <si>
    <t>35367-50483-AR</t>
  </si>
  <si>
    <t>CZG-86544-655</t>
  </si>
  <si>
    <t>69443-77665-QW</t>
  </si>
  <si>
    <t>WFV-88138-247</t>
  </si>
  <si>
    <t>63411-51758-QC</t>
  </si>
  <si>
    <t>RFG-28227-288</t>
  </si>
  <si>
    <t>68605-21835-UF</t>
  </si>
  <si>
    <t>QAK-77286-758</t>
  </si>
  <si>
    <t>34786-30419-XY</t>
  </si>
  <si>
    <t>CZD-56716-840</t>
  </si>
  <si>
    <t>15456-29250-RU</t>
  </si>
  <si>
    <t>UBI-59229-277</t>
  </si>
  <si>
    <t>00886-35803-FG</t>
  </si>
  <si>
    <t>WJJ-37489-898</t>
  </si>
  <si>
    <t>31599-82152-AD</t>
  </si>
  <si>
    <t>ORX-57454-917</t>
  </si>
  <si>
    <t>76209-39601-ZR</t>
  </si>
  <si>
    <t>GRB-68838-629</t>
  </si>
  <si>
    <t>15064-65241-HB</t>
  </si>
  <si>
    <t>SHT-04865-419</t>
  </si>
  <si>
    <t>69215-90789-DL</t>
  </si>
  <si>
    <t>UQI-28177-865</t>
  </si>
  <si>
    <t>04317-46176-TB</t>
  </si>
  <si>
    <t>OIB-13664-879</t>
  </si>
  <si>
    <t>04713-57765-KR</t>
  </si>
  <si>
    <t>PJS-30996-485</t>
  </si>
  <si>
    <t>HEL-86709-449</t>
  </si>
  <si>
    <t>NCH-55389-562</t>
  </si>
  <si>
    <t>GUG-45603-775</t>
  </si>
  <si>
    <t>40959-32642-DN</t>
  </si>
  <si>
    <t>KJB-98240-098</t>
  </si>
  <si>
    <t>77746-08153-PM</t>
  </si>
  <si>
    <t>JMS-48374-462</t>
  </si>
  <si>
    <t>49667-96708-JL</t>
  </si>
  <si>
    <t>YIT-15877-117</t>
  </si>
  <si>
    <t>24155-79322-EQ</t>
  </si>
  <si>
    <t>YVK-82679-655</t>
  </si>
  <si>
    <t>95342-88311-SF</t>
  </si>
  <si>
    <t>TYH-81940-054</t>
  </si>
  <si>
    <t>69374-08133-RI</t>
  </si>
  <si>
    <t>HTY-30660-254</t>
  </si>
  <si>
    <t>83844-95908-RX</t>
  </si>
  <si>
    <t>GPW-43956-761</t>
  </si>
  <si>
    <t>09667-09231-YM</t>
  </si>
  <si>
    <t>DWY-56352-412</t>
  </si>
  <si>
    <t>55427-08059-DF</t>
  </si>
  <si>
    <t>PUH-55647-976</t>
  </si>
  <si>
    <t>06624-54037-BQ</t>
  </si>
  <si>
    <t>DTB-71371-705</t>
  </si>
  <si>
    <t>48544-90737-AZ</t>
  </si>
  <si>
    <t>ZDC-64769-740</t>
  </si>
  <si>
    <t>79463-01597-FQ</t>
  </si>
  <si>
    <t>TED-81959-419</t>
  </si>
  <si>
    <t>27702-50024-XC</t>
  </si>
  <si>
    <t>FDO-25756-141</t>
  </si>
  <si>
    <t>57360-46846-NS</t>
  </si>
  <si>
    <t>HKN-31467-517</t>
  </si>
  <si>
    <t>84045-66771-SL</t>
  </si>
  <si>
    <t>POF-29666-012</t>
  </si>
  <si>
    <t>46885-00260-TL</t>
  </si>
  <si>
    <t>IRX-59256-644</t>
  </si>
  <si>
    <t>96446-62142-EN</t>
  </si>
  <si>
    <t>LTN-89139-350</t>
  </si>
  <si>
    <t>07756-71018-GU</t>
  </si>
  <si>
    <t>TXF-79780-017</t>
  </si>
  <si>
    <t>92048-47813-QB</t>
  </si>
  <si>
    <t>ALM-80762-974</t>
  </si>
  <si>
    <t>NXF-15738-707</t>
  </si>
  <si>
    <t>28699-16256-XV</t>
  </si>
  <si>
    <t>MVV-19034-198</t>
  </si>
  <si>
    <t>98476-63654-CG</t>
  </si>
  <si>
    <t>KUX-19632-830</t>
  </si>
  <si>
    <t>55409-07759-YG</t>
  </si>
  <si>
    <t>SNZ-44595-152</t>
  </si>
  <si>
    <t>06136-65250-PG</t>
  </si>
  <si>
    <t>GQA-37241-629</t>
  </si>
  <si>
    <t>08405-33165-BS</t>
  </si>
  <si>
    <t>WVV-79948-067</t>
  </si>
  <si>
    <t>66070-30559-WI</t>
  </si>
  <si>
    <t>LHX-81117-166</t>
  </si>
  <si>
    <t>01282-28364-RZ</t>
  </si>
  <si>
    <t>GCD-75444-320</t>
  </si>
  <si>
    <t>51277-93873-RP</t>
  </si>
  <si>
    <t>SGA-30059-217</t>
  </si>
  <si>
    <t>84405-83364-DG</t>
  </si>
  <si>
    <t>GNL-98714-885</t>
  </si>
  <si>
    <t>83731-53280-YC</t>
  </si>
  <si>
    <t>OQA-93249-841</t>
  </si>
  <si>
    <t>03917-13632-KC</t>
  </si>
  <si>
    <t>DUV-12075-132</t>
  </si>
  <si>
    <t>62494-09113-RP</t>
  </si>
  <si>
    <t>KPO-24942-184</t>
  </si>
  <si>
    <t>70567-65133-CN</t>
  </si>
  <si>
    <t>SRJ-79353-838</t>
  </si>
  <si>
    <t>77869-81373-AY</t>
  </si>
  <si>
    <t>XBV-40336-071</t>
  </si>
  <si>
    <t>38536-98293-JZ</t>
  </si>
  <si>
    <t>RLM-96511-467</t>
  </si>
  <si>
    <t>43014-53743-XK</t>
  </si>
  <si>
    <t>AEZ-13242-456</t>
  </si>
  <si>
    <t>UME-75640-698</t>
  </si>
  <si>
    <t>GJC-66474-557</t>
  </si>
  <si>
    <t>64965-78386-MY</t>
  </si>
  <si>
    <t>IRV-20769-219</t>
  </si>
  <si>
    <t>77131-58092-GE</t>
  </si>
  <si>
    <t>Order ID</t>
  </si>
  <si>
    <t>Order Date</t>
  </si>
  <si>
    <t>Customer ID</t>
  </si>
  <si>
    <t>Product ID</t>
  </si>
  <si>
    <t>Quantity</t>
  </si>
  <si>
    <t>Customer Name</t>
  </si>
  <si>
    <t>Email</t>
  </si>
  <si>
    <t>Country</t>
  </si>
  <si>
    <t>Coffee Type</t>
  </si>
  <si>
    <t>Roast Type</t>
  </si>
  <si>
    <t>Size</t>
  </si>
  <si>
    <t>Unit Price</t>
  </si>
  <si>
    <t>Sales</t>
  </si>
  <si>
    <t>Coffee Type Name</t>
  </si>
  <si>
    <t>Roast Type Name</t>
  </si>
  <si>
    <t>Loyalty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</si>
</sst>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m/yyyy"/>
    <numFmt numFmtId="165" formatCode="0.0\ &quot;kg&quot;"/>
    <numFmt numFmtId="166" formatCode="_([$$-409]* #,##0.00_);_([$$-409]* \(#,##0.00\);_([$$-409]* &quot;-&quot;??_);_(@_)"/>
    <numFmt numFmtId="168" formatCode="dd/mm/yyyy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6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8" fontId="1" fillId="0" borderId="0" xfId="0" applyNumberFormat="1" applyFont="1" applyAlignment="1">
      <alignment horizontal="center" vertical="center"/>
    </xf>
    <xf numFmtId="168" fontId="0" fillId="0" borderId="0" xfId="0" applyNumberFormat="1"/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8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6" formatCode="_([$$-409]* #,##0.00_);_([$$-409]* \(#,##0.00\);_([$$-409]* &quot;-&quot;??_);_(@_)"/>
      <alignment horizontal="center" vertical="bottom" textRotation="0" wrapText="0" indent="0" justifyLastLine="0" shrinkToFit="0" readingOrder="0"/>
    </dxf>
    <dxf>
      <numFmt numFmtId="166" formatCode="_([$$-409]* #,##0.00_);_([$$-409]* \(#,##0.00\);_([$$-409]* &quot;-&quot;??_);_(@_)"/>
      <alignment horizontal="center" vertical="bottom" textRotation="0" wrapText="0" indent="0" justifyLastLine="0" shrinkToFit="0" readingOrder="0"/>
    </dxf>
    <dxf>
      <numFmt numFmtId="165" formatCode="0.0\ &quot;kg&quot;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522b3a3ccc1aa9ba/Desktop/Projects_Zara/coffeeOrdersData.xlsx" TargetMode="External"/><Relationship Id="rId1" Type="http://schemas.openxmlformats.org/officeDocument/2006/relationships/externalLinkPath" Target="coffeeOrders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otal_Sales"/>
      <sheetName val="Country_Bar"/>
      <sheetName val="Top_5_Customers"/>
      <sheetName val="Dashboard"/>
      <sheetName val="orders"/>
      <sheetName val="customers"/>
      <sheetName val="products"/>
    </sheetNames>
    <sheetDataSet>
      <sheetData sheetId="0"/>
      <sheetData sheetId="1"/>
      <sheetData sheetId="2"/>
      <sheetData sheetId="3"/>
      <sheetData sheetId="4">
        <row r="1">
          <cell r="C1" t="str">
            <v>Customer ID</v>
          </cell>
          <cell r="D1" t="str">
            <v>Product ID</v>
          </cell>
          <cell r="I1" t="str">
            <v>Coffee Type</v>
          </cell>
          <cell r="J1" t="str">
            <v>Roast Type</v>
          </cell>
          <cell r="K1" t="str">
            <v>Size</v>
          </cell>
          <cell r="L1" t="str">
            <v>Unit Price</v>
          </cell>
        </row>
        <row r="2">
          <cell r="C2" t="str">
            <v>17670-51384-MA</v>
          </cell>
          <cell r="D2" t="str">
            <v>R-M-1</v>
          </cell>
        </row>
        <row r="3">
          <cell r="C3" t="str">
            <v>17670-51384-MA</v>
          </cell>
          <cell r="D3" t="str">
            <v>E-M-0.5</v>
          </cell>
        </row>
        <row r="4">
          <cell r="C4" t="str">
            <v>21125-22134-PX</v>
          </cell>
          <cell r="D4" t="str">
            <v>A-L-1</v>
          </cell>
        </row>
        <row r="5">
          <cell r="C5" t="str">
            <v>23806-46781-OU</v>
          </cell>
          <cell r="D5" t="str">
            <v>E-M-1</v>
          </cell>
        </row>
        <row r="6">
          <cell r="C6" t="str">
            <v>23806-46781-OU</v>
          </cell>
          <cell r="D6" t="str">
            <v>R-L-2.5</v>
          </cell>
        </row>
        <row r="7">
          <cell r="C7" t="str">
            <v>86561-91660-RB</v>
          </cell>
          <cell r="D7" t="str">
            <v>L-D-1</v>
          </cell>
        </row>
        <row r="8">
          <cell r="C8" t="str">
            <v>65223-29612-CB</v>
          </cell>
          <cell r="D8" t="str">
            <v>E-D-0.5</v>
          </cell>
        </row>
        <row r="9">
          <cell r="C9" t="str">
            <v>21134-81676-FR</v>
          </cell>
          <cell r="D9" t="str">
            <v>L-L-0.2</v>
          </cell>
        </row>
        <row r="10">
          <cell r="C10" t="str">
            <v>03396-68805-ZC</v>
          </cell>
          <cell r="D10" t="str">
            <v>R-M-0.5</v>
          </cell>
        </row>
        <row r="11">
          <cell r="C11" t="str">
            <v>61021-27840-ZN</v>
          </cell>
          <cell r="D11" t="str">
            <v>R-M-0.5</v>
          </cell>
        </row>
        <row r="12">
          <cell r="C12" t="str">
            <v>76239-90137-UQ</v>
          </cell>
          <cell r="D12" t="str">
            <v>A-D-1</v>
          </cell>
        </row>
        <row r="13">
          <cell r="C13" t="str">
            <v>49315-21985-BB</v>
          </cell>
          <cell r="D13" t="str">
            <v>E-L-2.5</v>
          </cell>
        </row>
        <row r="14">
          <cell r="C14" t="str">
            <v>34136-36674-OM</v>
          </cell>
          <cell r="D14" t="str">
            <v>R-M-1</v>
          </cell>
        </row>
        <row r="15">
          <cell r="C15" t="str">
            <v>39396-12890-PE</v>
          </cell>
          <cell r="D15" t="str">
            <v>R-D-2.5</v>
          </cell>
        </row>
        <row r="16">
          <cell r="C16" t="str">
            <v>95875-73336-RG</v>
          </cell>
          <cell r="D16" t="str">
            <v>L-D-0.2</v>
          </cell>
        </row>
        <row r="17">
          <cell r="C17" t="str">
            <v>25473-43727-BY</v>
          </cell>
          <cell r="D17" t="str">
            <v>R-M-2.5</v>
          </cell>
        </row>
        <row r="18">
          <cell r="C18" t="str">
            <v>99643-51048-IQ</v>
          </cell>
          <cell r="D18" t="str">
            <v>A-M-0.2</v>
          </cell>
        </row>
        <row r="19">
          <cell r="C19" t="str">
            <v>62173-15287-CU</v>
          </cell>
          <cell r="D19" t="str">
            <v>A-L-1</v>
          </cell>
        </row>
        <row r="20">
          <cell r="C20" t="str">
            <v>57611-05522-ST</v>
          </cell>
          <cell r="D20" t="str">
            <v>R-D-2.5</v>
          </cell>
        </row>
        <row r="21">
          <cell r="C21" t="str">
            <v>76664-37050-DT</v>
          </cell>
          <cell r="D21" t="str">
            <v>A-M-0.2</v>
          </cell>
        </row>
        <row r="22">
          <cell r="C22" t="str">
            <v>76664-37050-DT</v>
          </cell>
          <cell r="D22" t="str">
            <v>E-D-0.2</v>
          </cell>
        </row>
        <row r="23">
          <cell r="C23" t="str">
            <v>03090-88267-BQ</v>
          </cell>
          <cell r="D23" t="str">
            <v>A-D-0.2</v>
          </cell>
        </row>
        <row r="24">
          <cell r="C24" t="str">
            <v>37651-47492-NC</v>
          </cell>
          <cell r="D24" t="str">
            <v>R-M-2.5</v>
          </cell>
        </row>
        <row r="25">
          <cell r="C25" t="str">
            <v>95399-57205-HI</v>
          </cell>
          <cell r="D25" t="str">
            <v>A-D-0.2</v>
          </cell>
        </row>
        <row r="26">
          <cell r="C26" t="str">
            <v>24010-66714-HW</v>
          </cell>
          <cell r="D26" t="str">
            <v>A-M-1</v>
          </cell>
        </row>
        <row r="27">
          <cell r="C27" t="str">
            <v>07591-92789-UA</v>
          </cell>
          <cell r="D27" t="str">
            <v>E-M-0.2</v>
          </cell>
        </row>
        <row r="28">
          <cell r="C28" t="str">
            <v>49231-44455-IC</v>
          </cell>
          <cell r="D28" t="str">
            <v>A-M-0.5</v>
          </cell>
        </row>
        <row r="29">
          <cell r="C29" t="str">
            <v>50124-88608-EO</v>
          </cell>
          <cell r="D29" t="str">
            <v>A-M-0.2</v>
          </cell>
        </row>
        <row r="30">
          <cell r="C30" t="str">
            <v>00888-74814-UZ</v>
          </cell>
          <cell r="D30" t="str">
            <v>A-D-0.5</v>
          </cell>
        </row>
        <row r="31">
          <cell r="C31" t="str">
            <v>14158-30713-OB</v>
          </cell>
          <cell r="D31" t="str">
            <v>A-D-1</v>
          </cell>
        </row>
        <row r="32">
          <cell r="C32" t="str">
            <v>51427-89175-QJ</v>
          </cell>
          <cell r="D32" t="str">
            <v>L-M-0.2</v>
          </cell>
        </row>
        <row r="33">
          <cell r="C33" t="str">
            <v>51427-89175-QJ</v>
          </cell>
          <cell r="D33" t="str">
            <v>A-D-0.5</v>
          </cell>
        </row>
        <row r="34">
          <cell r="C34" t="str">
            <v>51427-89175-QJ</v>
          </cell>
          <cell r="D34" t="str">
            <v>L-M-0.5</v>
          </cell>
        </row>
        <row r="35">
          <cell r="C35" t="str">
            <v>39123-12846-YJ</v>
          </cell>
          <cell r="D35" t="str">
            <v>L-L-0.2</v>
          </cell>
        </row>
        <row r="36">
          <cell r="C36" t="str">
            <v>44981-99666-XB</v>
          </cell>
          <cell r="D36" t="str">
            <v>L-L-0.5</v>
          </cell>
        </row>
        <row r="37">
          <cell r="C37" t="str">
            <v>24825-51803-CQ</v>
          </cell>
          <cell r="D37" t="str">
            <v>A-D-0.5</v>
          </cell>
        </row>
        <row r="38">
          <cell r="C38" t="str">
            <v>77634-13918-GJ</v>
          </cell>
          <cell r="D38" t="str">
            <v>L-M-0.2</v>
          </cell>
        </row>
        <row r="39">
          <cell r="C39" t="str">
            <v>13694-25001-LX</v>
          </cell>
          <cell r="D39" t="str">
            <v>L-L-0.5</v>
          </cell>
        </row>
        <row r="40">
          <cell r="C40" t="str">
            <v>08523-01791-TI</v>
          </cell>
          <cell r="D40" t="str">
            <v>R-M-2.5</v>
          </cell>
        </row>
        <row r="41">
          <cell r="C41" t="str">
            <v>49860-68865-AB</v>
          </cell>
          <cell r="D41" t="str">
            <v>R-M-1</v>
          </cell>
        </row>
        <row r="42">
          <cell r="C42" t="str">
            <v>21240-83132-SP</v>
          </cell>
          <cell r="D42" t="str">
            <v>L-M-1</v>
          </cell>
        </row>
        <row r="43">
          <cell r="C43" t="str">
            <v>08350-81623-TF</v>
          </cell>
          <cell r="D43" t="str">
            <v>E-D-0.2</v>
          </cell>
        </row>
        <row r="44">
          <cell r="C44" t="str">
            <v>73284-01385-SJ</v>
          </cell>
          <cell r="D44" t="str">
            <v>R-D-0.2</v>
          </cell>
        </row>
        <row r="45">
          <cell r="C45" t="str">
            <v>04152-34436-IE</v>
          </cell>
          <cell r="D45" t="str">
            <v>L-L-2.5</v>
          </cell>
        </row>
        <row r="46">
          <cell r="C46" t="str">
            <v>06631-86965-XP</v>
          </cell>
          <cell r="D46" t="str">
            <v>E-M-0.5</v>
          </cell>
        </row>
        <row r="47">
          <cell r="C47" t="str">
            <v>54619-08558-ZU</v>
          </cell>
          <cell r="D47" t="str">
            <v>L-D-2.5</v>
          </cell>
        </row>
        <row r="48">
          <cell r="C48" t="str">
            <v>85589-17020-CX</v>
          </cell>
          <cell r="D48" t="str">
            <v>E-M-2.5</v>
          </cell>
        </row>
        <row r="49">
          <cell r="C49" t="str">
            <v>36078-91009-WU</v>
          </cell>
          <cell r="D49" t="str">
            <v>A-L-0.2</v>
          </cell>
        </row>
        <row r="50">
          <cell r="C50" t="str">
            <v>15770-27099-GX</v>
          </cell>
          <cell r="D50" t="str">
            <v>A-D-2.5</v>
          </cell>
        </row>
        <row r="51">
          <cell r="C51" t="str">
            <v>91460-04823-BX</v>
          </cell>
          <cell r="D51" t="str">
            <v>A-L-1</v>
          </cell>
        </row>
        <row r="52">
          <cell r="C52" t="str">
            <v>45089-52817-WN</v>
          </cell>
          <cell r="D52" t="str">
            <v>L-D-0.5</v>
          </cell>
        </row>
        <row r="53">
          <cell r="C53" t="str">
            <v>76447-50326-IC</v>
          </cell>
          <cell r="D53" t="str">
            <v>L-L-2.5</v>
          </cell>
        </row>
        <row r="54">
          <cell r="C54" t="str">
            <v>26333-67911-OL</v>
          </cell>
          <cell r="D54" t="str">
            <v>R-M-0.5</v>
          </cell>
        </row>
        <row r="55">
          <cell r="C55" t="str">
            <v>26333-67911-OL</v>
          </cell>
          <cell r="D55" t="str">
            <v>L-L-2.5</v>
          </cell>
        </row>
        <row r="56">
          <cell r="C56" t="str">
            <v>22107-86640-SB</v>
          </cell>
          <cell r="D56" t="str">
            <v>L-M-1</v>
          </cell>
        </row>
        <row r="57">
          <cell r="C57" t="str">
            <v>09960-34242-LZ</v>
          </cell>
          <cell r="D57" t="str">
            <v>L-L-1</v>
          </cell>
        </row>
        <row r="58">
          <cell r="C58" t="str">
            <v>04671-85591-RT</v>
          </cell>
          <cell r="D58" t="str">
            <v>E-D-0.2</v>
          </cell>
        </row>
        <row r="59">
          <cell r="C59" t="str">
            <v>25729-68859-UA</v>
          </cell>
          <cell r="D59" t="str">
            <v>E-L-1</v>
          </cell>
        </row>
        <row r="60">
          <cell r="C60" t="str">
            <v>05501-86351-NX</v>
          </cell>
          <cell r="D60" t="str">
            <v>L-D-2.5</v>
          </cell>
        </row>
        <row r="61">
          <cell r="C61" t="str">
            <v>04521-04300-OK</v>
          </cell>
          <cell r="D61" t="str">
            <v>L-M-0.5</v>
          </cell>
        </row>
        <row r="62">
          <cell r="C62" t="str">
            <v>58689-55264-VK</v>
          </cell>
          <cell r="D62" t="str">
            <v>A-D-2.5</v>
          </cell>
        </row>
        <row r="63">
          <cell r="C63" t="str">
            <v>79436-73011-MM</v>
          </cell>
          <cell r="D63" t="str">
            <v>R-D-0.5</v>
          </cell>
        </row>
        <row r="64">
          <cell r="C64" t="str">
            <v>65552-60476-KY</v>
          </cell>
          <cell r="D64" t="str">
            <v>L-L-0.2</v>
          </cell>
        </row>
        <row r="65">
          <cell r="C65" t="str">
            <v>69904-02729-YS</v>
          </cell>
          <cell r="D65" t="str">
            <v>A-M-0.5</v>
          </cell>
        </row>
        <row r="66">
          <cell r="C66" t="str">
            <v>01433-04270-AX</v>
          </cell>
          <cell r="D66" t="str">
            <v>R-M-0.5</v>
          </cell>
        </row>
        <row r="67">
          <cell r="C67" t="str">
            <v>14204-14186-LA</v>
          </cell>
          <cell r="D67" t="str">
            <v>R-D-2.5</v>
          </cell>
        </row>
        <row r="68">
          <cell r="C68" t="str">
            <v>32948-34398-HC</v>
          </cell>
          <cell r="D68" t="str">
            <v>R-L-0.5</v>
          </cell>
        </row>
        <row r="69">
          <cell r="C69" t="str">
            <v>77343-52608-FF</v>
          </cell>
          <cell r="D69" t="str">
            <v>L-L-0.2</v>
          </cell>
        </row>
        <row r="70">
          <cell r="C70" t="str">
            <v>42770-36274-QA</v>
          </cell>
          <cell r="D70" t="str">
            <v>R-M-0.2</v>
          </cell>
        </row>
        <row r="71">
          <cell r="C71" t="str">
            <v>14103-58987-ZU</v>
          </cell>
          <cell r="D71" t="str">
            <v>R-M-1</v>
          </cell>
        </row>
        <row r="72">
          <cell r="C72" t="str">
            <v>69958-32065-SW</v>
          </cell>
          <cell r="D72" t="str">
            <v>E-L-2.5</v>
          </cell>
        </row>
        <row r="73">
          <cell r="C73" t="str">
            <v>69533-84907-FA</v>
          </cell>
          <cell r="D73" t="str">
            <v>L-L-0.2</v>
          </cell>
        </row>
        <row r="74">
          <cell r="C74" t="str">
            <v>76005-95461-CI</v>
          </cell>
          <cell r="D74" t="str">
            <v>A-M-2.5</v>
          </cell>
        </row>
        <row r="75">
          <cell r="C75" t="str">
            <v>15395-90855-VB</v>
          </cell>
          <cell r="D75" t="str">
            <v>L-M-0.2</v>
          </cell>
        </row>
        <row r="76">
          <cell r="C76" t="str">
            <v>80640-45811-LB</v>
          </cell>
          <cell r="D76" t="str">
            <v>E-L-0.5</v>
          </cell>
        </row>
        <row r="77">
          <cell r="C77" t="str">
            <v>28476-04082-GR</v>
          </cell>
          <cell r="D77" t="str">
            <v>R-D-1</v>
          </cell>
        </row>
        <row r="78">
          <cell r="C78" t="str">
            <v>12018-75670-EU</v>
          </cell>
          <cell r="D78" t="str">
            <v>R-L-0.2</v>
          </cell>
        </row>
        <row r="79">
          <cell r="C79" t="str">
            <v>86437-17399-FK</v>
          </cell>
          <cell r="D79" t="str">
            <v>E-D-0.2</v>
          </cell>
        </row>
        <row r="80">
          <cell r="C80" t="str">
            <v>62979-53167-ML</v>
          </cell>
          <cell r="D80" t="str">
            <v>A-M-0.5</v>
          </cell>
        </row>
        <row r="81">
          <cell r="C81" t="str">
            <v>54810-81899-HL</v>
          </cell>
          <cell r="D81" t="str">
            <v>R-L-1</v>
          </cell>
        </row>
        <row r="82">
          <cell r="C82" t="str">
            <v>26103-41504-IB</v>
          </cell>
          <cell r="D82" t="str">
            <v>A-L-0.5</v>
          </cell>
        </row>
        <row r="83">
          <cell r="C83" t="str">
            <v>76534-45229-SG</v>
          </cell>
          <cell r="D83" t="str">
            <v>L-L-2.5</v>
          </cell>
        </row>
        <row r="84">
          <cell r="C84" t="str">
            <v>81744-27332-RR</v>
          </cell>
          <cell r="D84" t="str">
            <v>L-M-2.5</v>
          </cell>
        </row>
        <row r="85">
          <cell r="C85" t="str">
            <v>91513-75657-PH</v>
          </cell>
          <cell r="D85" t="str">
            <v>R-D-2.5</v>
          </cell>
        </row>
        <row r="86">
          <cell r="C86" t="str">
            <v>30373-66619-CB</v>
          </cell>
          <cell r="D86" t="str">
            <v>L-L-0.5</v>
          </cell>
        </row>
        <row r="87">
          <cell r="C87" t="str">
            <v>31582-23562-FM</v>
          </cell>
          <cell r="D87" t="str">
            <v>A-L-2.5</v>
          </cell>
        </row>
        <row r="88">
          <cell r="C88" t="str">
            <v>31582-23562-FM</v>
          </cell>
          <cell r="D88" t="str">
            <v>A-D-0.2</v>
          </cell>
        </row>
        <row r="89">
          <cell r="C89" t="str">
            <v>81431-12577-VD</v>
          </cell>
          <cell r="D89" t="str">
            <v>A-M-1</v>
          </cell>
        </row>
        <row r="90">
          <cell r="C90" t="str">
            <v>68894-91205-MP</v>
          </cell>
          <cell r="D90" t="str">
            <v>R-L-1</v>
          </cell>
        </row>
        <row r="91">
          <cell r="C91" t="str">
            <v>87602-55754-VN</v>
          </cell>
          <cell r="D91" t="str">
            <v>A-L-1</v>
          </cell>
        </row>
        <row r="92">
          <cell r="C92" t="str">
            <v>39181-35745-WH</v>
          </cell>
          <cell r="D92" t="str">
            <v>A-L-1</v>
          </cell>
        </row>
        <row r="93">
          <cell r="C93" t="str">
            <v>30381-64762-NG</v>
          </cell>
          <cell r="D93" t="str">
            <v>A-M-2.5</v>
          </cell>
        </row>
        <row r="94">
          <cell r="C94" t="str">
            <v>17503-27693-ZH</v>
          </cell>
          <cell r="D94" t="str">
            <v>E-L-1</v>
          </cell>
        </row>
        <row r="95">
          <cell r="C95" t="str">
            <v>89442-35633-HJ</v>
          </cell>
          <cell r="D95" t="str">
            <v>E-L-0.5</v>
          </cell>
        </row>
        <row r="96">
          <cell r="C96" t="str">
            <v>13654-85265-IL</v>
          </cell>
          <cell r="D96" t="str">
            <v>A-D-0.2</v>
          </cell>
        </row>
        <row r="97">
          <cell r="C97" t="str">
            <v>40946-22090-FP</v>
          </cell>
          <cell r="D97" t="str">
            <v>A-M-2.5</v>
          </cell>
        </row>
        <row r="98">
          <cell r="C98" t="str">
            <v>29050-93691-TS</v>
          </cell>
          <cell r="D98" t="str">
            <v>A-D-0.2</v>
          </cell>
        </row>
        <row r="99">
          <cell r="C99" t="str">
            <v>64395-74865-WF</v>
          </cell>
          <cell r="D99" t="str">
            <v>A-M-0.5</v>
          </cell>
        </row>
        <row r="100">
          <cell r="C100" t="str">
            <v>81861-66046-SU</v>
          </cell>
          <cell r="D100" t="str">
            <v>A-D-0.2</v>
          </cell>
        </row>
        <row r="101">
          <cell r="C101" t="str">
            <v>13366-78506-KP</v>
          </cell>
          <cell r="D101" t="str">
            <v>L-M-0.2</v>
          </cell>
        </row>
        <row r="102">
          <cell r="C102" t="str">
            <v>08847-29858-HN</v>
          </cell>
          <cell r="D102" t="str">
            <v>A-L-0.2</v>
          </cell>
        </row>
        <row r="103">
          <cell r="C103" t="str">
            <v>00539-42510-RY</v>
          </cell>
          <cell r="D103" t="str">
            <v>L-D-2.5</v>
          </cell>
        </row>
        <row r="104">
          <cell r="C104" t="str">
            <v>45190-08727-NV</v>
          </cell>
          <cell r="D104" t="str">
            <v>L-D-1</v>
          </cell>
        </row>
        <row r="105">
          <cell r="C105" t="str">
            <v>87049-37901-FU</v>
          </cell>
          <cell r="D105" t="str">
            <v>R-M-0.2</v>
          </cell>
        </row>
        <row r="106">
          <cell r="C106" t="str">
            <v>34015-31593-JC</v>
          </cell>
          <cell r="D106" t="str">
            <v>L-M-1</v>
          </cell>
        </row>
        <row r="107">
          <cell r="C107" t="str">
            <v>90305-50099-SV</v>
          </cell>
          <cell r="D107" t="str">
            <v>A-M-0.5</v>
          </cell>
        </row>
        <row r="108">
          <cell r="C108" t="str">
            <v>55871-61935-MF</v>
          </cell>
          <cell r="D108" t="str">
            <v>E-D-1</v>
          </cell>
        </row>
        <row r="109">
          <cell r="C109" t="str">
            <v>15405-60469-TM</v>
          </cell>
          <cell r="D109" t="str">
            <v>R-M-0.5</v>
          </cell>
        </row>
        <row r="110">
          <cell r="C110" t="str">
            <v>06953-94794-FB</v>
          </cell>
          <cell r="D110" t="str">
            <v>A-M-0.5</v>
          </cell>
        </row>
        <row r="111">
          <cell r="C111" t="str">
            <v>22305-40299-CY</v>
          </cell>
          <cell r="D111" t="str">
            <v>L-D-0.5</v>
          </cell>
        </row>
        <row r="112">
          <cell r="C112" t="str">
            <v>09020-56774-GU</v>
          </cell>
          <cell r="D112" t="str">
            <v>E-L-0.2</v>
          </cell>
        </row>
        <row r="113">
          <cell r="C113" t="str">
            <v>92926-08470-YS</v>
          </cell>
          <cell r="D113" t="str">
            <v>R-D-0.5</v>
          </cell>
        </row>
        <row r="114">
          <cell r="C114" t="str">
            <v>07250-63194-JO</v>
          </cell>
          <cell r="D114" t="str">
            <v>A-M-1</v>
          </cell>
        </row>
        <row r="115">
          <cell r="C115" t="str">
            <v>63787-96257-TQ</v>
          </cell>
          <cell r="D115" t="str">
            <v>L-M-1</v>
          </cell>
        </row>
        <row r="116">
          <cell r="C116" t="str">
            <v>49530-25460-RW</v>
          </cell>
          <cell r="D116" t="str">
            <v>R-L-0.2</v>
          </cell>
        </row>
        <row r="117">
          <cell r="C117" t="str">
            <v>66508-21373-OQ</v>
          </cell>
          <cell r="D117" t="str">
            <v>L-L-1</v>
          </cell>
        </row>
        <row r="118">
          <cell r="C118" t="str">
            <v>20203-03950-FY</v>
          </cell>
          <cell r="D118" t="str">
            <v>L-L-0.2</v>
          </cell>
        </row>
        <row r="119">
          <cell r="C119" t="str">
            <v>83895-90735-XH</v>
          </cell>
          <cell r="D119" t="str">
            <v>L-L-0.5</v>
          </cell>
        </row>
        <row r="120">
          <cell r="C120" t="str">
            <v>61954-61462-RJ</v>
          </cell>
          <cell r="D120" t="str">
            <v>E-D-0.5</v>
          </cell>
        </row>
        <row r="121">
          <cell r="C121" t="str">
            <v>47939-53158-LS</v>
          </cell>
          <cell r="D121" t="str">
            <v>E-M-0.2</v>
          </cell>
        </row>
        <row r="122">
          <cell r="C122" t="str">
            <v>47939-53158-LS</v>
          </cell>
          <cell r="D122" t="str">
            <v>A-L-0.2</v>
          </cell>
        </row>
        <row r="123">
          <cell r="C123" t="str">
            <v>47939-53158-LS</v>
          </cell>
          <cell r="D123" t="str">
            <v>E-M-1</v>
          </cell>
        </row>
        <row r="124">
          <cell r="C124" t="str">
            <v>61513-27752-FA</v>
          </cell>
          <cell r="D124" t="str">
            <v>A-D-0.5</v>
          </cell>
        </row>
        <row r="125">
          <cell r="C125" t="str">
            <v>89714-19856-WX</v>
          </cell>
          <cell r="D125" t="str">
            <v>L-L-2.5</v>
          </cell>
        </row>
        <row r="126">
          <cell r="C126" t="str">
            <v>87979-56781-YV</v>
          </cell>
          <cell r="D126" t="str">
            <v>L-M-0.2</v>
          </cell>
        </row>
        <row r="127">
          <cell r="C127" t="str">
            <v>74126-88836-KA</v>
          </cell>
          <cell r="D127" t="str">
            <v>L-M-0.5</v>
          </cell>
        </row>
        <row r="128">
          <cell r="C128" t="str">
            <v>37397-05992-VO</v>
          </cell>
          <cell r="D128" t="str">
            <v>A-M-1</v>
          </cell>
        </row>
        <row r="129">
          <cell r="C129" t="str">
            <v>54904-18397-UD</v>
          </cell>
          <cell r="D129" t="str">
            <v>L-D-1</v>
          </cell>
        </row>
        <row r="130">
          <cell r="C130" t="str">
            <v>19017-95853-EK</v>
          </cell>
          <cell r="D130" t="str">
            <v>A-M-0.5</v>
          </cell>
        </row>
        <row r="131">
          <cell r="C131" t="str">
            <v>88593-59934-VU</v>
          </cell>
          <cell r="D131" t="str">
            <v>E-D-1</v>
          </cell>
        </row>
        <row r="132">
          <cell r="C132" t="str">
            <v>47493-68564-YM</v>
          </cell>
          <cell r="D132" t="str">
            <v>A-L-2.5</v>
          </cell>
        </row>
        <row r="133">
          <cell r="C133" t="str">
            <v>82246-82543-DW</v>
          </cell>
          <cell r="D133" t="str">
            <v>E-D-0.5</v>
          </cell>
        </row>
        <row r="134">
          <cell r="C134" t="str">
            <v>03384-62101-IY</v>
          </cell>
          <cell r="D134" t="str">
            <v>A-L-2.5</v>
          </cell>
        </row>
        <row r="135">
          <cell r="C135" t="str">
            <v>86881-41559-OR</v>
          </cell>
          <cell r="D135" t="str">
            <v>L-D-1</v>
          </cell>
        </row>
        <row r="136">
          <cell r="C136" t="str">
            <v>02536-18494-AQ</v>
          </cell>
          <cell r="D136" t="str">
            <v>E-M-2.5</v>
          </cell>
        </row>
        <row r="137">
          <cell r="C137" t="str">
            <v>58638-01029-CB</v>
          </cell>
          <cell r="D137" t="str">
            <v>A-L-0.5</v>
          </cell>
        </row>
        <row r="138">
          <cell r="C138" t="str">
            <v>90312-11148-LA</v>
          </cell>
          <cell r="D138" t="str">
            <v>A-D-0.2</v>
          </cell>
        </row>
        <row r="139">
          <cell r="C139" t="str">
            <v>68239-74809-TF</v>
          </cell>
          <cell r="D139" t="str">
            <v>E-L-2.5</v>
          </cell>
        </row>
        <row r="140">
          <cell r="C140" t="str">
            <v>91074-60023-IP</v>
          </cell>
          <cell r="D140" t="str">
            <v>E-D-1</v>
          </cell>
        </row>
        <row r="141">
          <cell r="C141" t="str">
            <v>07972-83748-JI</v>
          </cell>
          <cell r="D141" t="str">
            <v>L-D-1</v>
          </cell>
        </row>
        <row r="142">
          <cell r="C142" t="str">
            <v>08694-57330-XR</v>
          </cell>
          <cell r="D142" t="str">
            <v>L-D-2.5</v>
          </cell>
        </row>
        <row r="143">
          <cell r="C143" t="str">
            <v>68412-11126-YJ</v>
          </cell>
          <cell r="D143" t="str">
            <v>A-L-0.2</v>
          </cell>
        </row>
        <row r="144">
          <cell r="C144" t="str">
            <v>69037-66822-DW</v>
          </cell>
          <cell r="D144" t="str">
            <v>E-L-2.5</v>
          </cell>
        </row>
        <row r="145">
          <cell r="C145" t="str">
            <v>01297-94364-XH</v>
          </cell>
          <cell r="D145" t="str">
            <v>L-M-0.5</v>
          </cell>
        </row>
        <row r="146">
          <cell r="C146" t="str">
            <v>39919-06540-ZI</v>
          </cell>
          <cell r="D146" t="str">
            <v>E-L-2.5</v>
          </cell>
        </row>
        <row r="147">
          <cell r="C147" t="str">
            <v>60512-78550-WS</v>
          </cell>
          <cell r="D147" t="str">
            <v>L-M-0.2</v>
          </cell>
        </row>
        <row r="148">
          <cell r="C148" t="str">
            <v>40172-12000-AU</v>
          </cell>
          <cell r="D148" t="str">
            <v>L-M-1</v>
          </cell>
        </row>
        <row r="149">
          <cell r="C149" t="str">
            <v>40172-12000-AU</v>
          </cell>
          <cell r="D149" t="str">
            <v>E-M-1</v>
          </cell>
        </row>
        <row r="150">
          <cell r="C150" t="str">
            <v>39019-13649-CL</v>
          </cell>
          <cell r="D150" t="str">
            <v>E-D-0.2</v>
          </cell>
        </row>
        <row r="151">
          <cell r="C151" t="str">
            <v>12715-05198-QU</v>
          </cell>
          <cell r="D151" t="str">
            <v>A-M-2.5</v>
          </cell>
        </row>
        <row r="152">
          <cell r="C152" t="str">
            <v>04513-76520-QO</v>
          </cell>
          <cell r="D152" t="str">
            <v>L-D-1</v>
          </cell>
        </row>
        <row r="153">
          <cell r="C153" t="str">
            <v>88446-59251-SQ</v>
          </cell>
          <cell r="D153" t="str">
            <v>A-M-1</v>
          </cell>
        </row>
        <row r="154">
          <cell r="C154" t="str">
            <v>23779-10274-KN</v>
          </cell>
          <cell r="D154" t="str">
            <v>R-M-2.5</v>
          </cell>
        </row>
        <row r="155">
          <cell r="C155" t="str">
            <v>57235-92842-DK</v>
          </cell>
          <cell r="D155" t="str">
            <v>R-D-0.2</v>
          </cell>
        </row>
        <row r="156">
          <cell r="C156" t="str">
            <v>75977-30364-AY</v>
          </cell>
          <cell r="D156" t="str">
            <v>A-D-2.5</v>
          </cell>
        </row>
        <row r="157">
          <cell r="C157" t="str">
            <v>12299-30914-NG</v>
          </cell>
          <cell r="D157" t="str">
            <v>A-M-2.5</v>
          </cell>
        </row>
        <row r="158">
          <cell r="C158" t="str">
            <v>59971-35626-YJ</v>
          </cell>
          <cell r="D158" t="str">
            <v>A-M-2.5</v>
          </cell>
        </row>
        <row r="159">
          <cell r="C159" t="str">
            <v>15380-76513-PS</v>
          </cell>
          <cell r="D159" t="str">
            <v>R-D-2.5</v>
          </cell>
        </row>
        <row r="160">
          <cell r="C160" t="str">
            <v>73564-98204-EY</v>
          </cell>
          <cell r="D160" t="str">
            <v>R-D-2.5</v>
          </cell>
        </row>
        <row r="161">
          <cell r="C161" t="str">
            <v>72282-40594-RX</v>
          </cell>
          <cell r="D161" t="str">
            <v>L-L-2.5</v>
          </cell>
        </row>
        <row r="162">
          <cell r="C162" t="str">
            <v>17514-94165-RJ</v>
          </cell>
          <cell r="D162" t="str">
            <v>E-M-0.5</v>
          </cell>
        </row>
        <row r="163">
          <cell r="C163" t="str">
            <v>56248-75861-JX</v>
          </cell>
          <cell r="D163" t="str">
            <v>A-L-0.5</v>
          </cell>
        </row>
        <row r="164">
          <cell r="C164" t="str">
            <v>97855-54761-IS</v>
          </cell>
          <cell r="D164" t="str">
            <v>E-D-0.5</v>
          </cell>
        </row>
        <row r="165">
          <cell r="C165" t="str">
            <v>96544-91644-IT</v>
          </cell>
          <cell r="D165" t="str">
            <v>R-D-0.2</v>
          </cell>
        </row>
        <row r="166">
          <cell r="C166" t="str">
            <v>51971-70393-QM</v>
          </cell>
          <cell r="D166" t="str">
            <v>E-D-0.5</v>
          </cell>
        </row>
        <row r="167">
          <cell r="C167" t="str">
            <v>06812-11924-IK</v>
          </cell>
          <cell r="D167" t="str">
            <v>R-D-1</v>
          </cell>
        </row>
        <row r="168">
          <cell r="C168" t="str">
            <v>59741-90220-OW</v>
          </cell>
          <cell r="D168" t="str">
            <v>R-D-0.5</v>
          </cell>
        </row>
        <row r="169">
          <cell r="C169" t="str">
            <v>62682-27930-PD</v>
          </cell>
          <cell r="D169" t="str">
            <v>E-M-0.5</v>
          </cell>
        </row>
        <row r="170">
          <cell r="C170" t="str">
            <v>00256-19905-YG</v>
          </cell>
          <cell r="D170" t="str">
            <v>A-M-0.5</v>
          </cell>
        </row>
        <row r="171">
          <cell r="C171" t="str">
            <v>38890-22576-UI</v>
          </cell>
          <cell r="D171" t="str">
            <v>R-D-1</v>
          </cell>
        </row>
        <row r="172">
          <cell r="C172" t="str">
            <v>94573-61802-PH</v>
          </cell>
          <cell r="D172" t="str">
            <v>E-L-2.5</v>
          </cell>
        </row>
        <row r="173">
          <cell r="C173" t="str">
            <v>86447-02699-UT</v>
          </cell>
          <cell r="D173" t="str">
            <v>E-M-2.5</v>
          </cell>
        </row>
        <row r="174">
          <cell r="C174" t="str">
            <v>51432-27169-KN</v>
          </cell>
          <cell r="D174" t="str">
            <v>E-D-0.5</v>
          </cell>
        </row>
        <row r="175">
          <cell r="C175" t="str">
            <v>43074-00987-PB</v>
          </cell>
          <cell r="D175" t="str">
            <v>R-M-2.5</v>
          </cell>
        </row>
        <row r="176">
          <cell r="C176" t="str">
            <v>04739-85772-QT</v>
          </cell>
          <cell r="D176" t="str">
            <v>E-L-2.5</v>
          </cell>
        </row>
        <row r="177">
          <cell r="C177" t="str">
            <v>28279-78469-YW</v>
          </cell>
          <cell r="D177" t="str">
            <v>E-M-2.5</v>
          </cell>
        </row>
        <row r="178">
          <cell r="C178" t="str">
            <v>91829-99544-DS</v>
          </cell>
          <cell r="D178" t="str">
            <v>E-L-2.5</v>
          </cell>
        </row>
        <row r="179">
          <cell r="C179" t="str">
            <v>38978-59582-JP</v>
          </cell>
          <cell r="D179" t="str">
            <v>R-L-2.5</v>
          </cell>
        </row>
        <row r="180">
          <cell r="C180" t="str">
            <v>86504-96610-BH</v>
          </cell>
          <cell r="D180" t="str">
            <v>A-L-1</v>
          </cell>
        </row>
        <row r="181">
          <cell r="C181" t="str">
            <v>75986-98864-EZ</v>
          </cell>
          <cell r="D181" t="str">
            <v>A-D-0.2</v>
          </cell>
        </row>
        <row r="182">
          <cell r="C182" t="str">
            <v>66776-88682-RG</v>
          </cell>
          <cell r="D182" t="str">
            <v>E-L-0.2</v>
          </cell>
        </row>
        <row r="183">
          <cell r="C183" t="str">
            <v>66776-88682-RG</v>
          </cell>
          <cell r="D183" t="str">
            <v>A-D-0.5</v>
          </cell>
        </row>
        <row r="184">
          <cell r="C184" t="str">
            <v>85851-78384-DM</v>
          </cell>
          <cell r="D184" t="str">
            <v>R-D-0.5</v>
          </cell>
        </row>
        <row r="185">
          <cell r="C185" t="str">
            <v>55232-81621-BX</v>
          </cell>
          <cell r="D185" t="str">
            <v>E-M-0.2</v>
          </cell>
        </row>
        <row r="186">
          <cell r="C186" t="str">
            <v>80310-92912-JA</v>
          </cell>
          <cell r="D186" t="str">
            <v>A-L-0.5</v>
          </cell>
        </row>
        <row r="187">
          <cell r="C187" t="str">
            <v>19821-05175-WZ</v>
          </cell>
          <cell r="D187" t="str">
            <v>E-D-0.5</v>
          </cell>
        </row>
        <row r="188">
          <cell r="C188" t="str">
            <v>01338-83217-GV</v>
          </cell>
          <cell r="D188" t="str">
            <v>R-M-2.5</v>
          </cell>
        </row>
        <row r="189">
          <cell r="C189" t="str">
            <v>66044-25298-TA</v>
          </cell>
          <cell r="D189" t="str">
            <v>L-M-0.5</v>
          </cell>
        </row>
        <row r="190">
          <cell r="C190" t="str">
            <v>28728-47861-TZ</v>
          </cell>
          <cell r="D190" t="str">
            <v>E-L-0.2</v>
          </cell>
        </row>
        <row r="191">
          <cell r="C191" t="str">
            <v>32638-38620-AX</v>
          </cell>
          <cell r="D191" t="str">
            <v>L-M-1</v>
          </cell>
        </row>
        <row r="192">
          <cell r="C192" t="str">
            <v>83163-65741-IH</v>
          </cell>
          <cell r="D192" t="str">
            <v>L-M-2.5</v>
          </cell>
        </row>
        <row r="193">
          <cell r="C193" t="str">
            <v>89422-58281-FD</v>
          </cell>
          <cell r="D193" t="str">
            <v>L-D-0.2</v>
          </cell>
        </row>
        <row r="194">
          <cell r="C194" t="str">
            <v>76293-30918-DQ</v>
          </cell>
          <cell r="D194" t="str">
            <v>E-D-1</v>
          </cell>
        </row>
        <row r="195">
          <cell r="C195" t="str">
            <v>86779-84838-EJ</v>
          </cell>
          <cell r="D195" t="str">
            <v>E-L-1</v>
          </cell>
        </row>
        <row r="196">
          <cell r="C196" t="str">
            <v>66806-41795-MX</v>
          </cell>
          <cell r="D196" t="str">
            <v>E-D-0.5</v>
          </cell>
        </row>
        <row r="197">
          <cell r="C197" t="str">
            <v>64875-71224-UI</v>
          </cell>
          <cell r="D197" t="str">
            <v>A-L-1</v>
          </cell>
        </row>
        <row r="198">
          <cell r="C198" t="str">
            <v>16982-35708-BZ</v>
          </cell>
          <cell r="D198" t="str">
            <v>E-L-0.5</v>
          </cell>
        </row>
        <row r="199">
          <cell r="C199" t="str">
            <v>16982-35708-BZ</v>
          </cell>
          <cell r="D199" t="str">
            <v>L-D-2.5</v>
          </cell>
        </row>
        <row r="200">
          <cell r="C200" t="str">
            <v>16982-35708-BZ</v>
          </cell>
          <cell r="D200" t="str">
            <v>L-D-2.5</v>
          </cell>
        </row>
        <row r="201">
          <cell r="C201" t="str">
            <v>16982-35708-BZ</v>
          </cell>
          <cell r="D201" t="str">
            <v>L-L-0.5</v>
          </cell>
        </row>
        <row r="202">
          <cell r="C202" t="str">
            <v>16982-35708-BZ</v>
          </cell>
          <cell r="D202" t="str">
            <v>E-M-1</v>
          </cell>
        </row>
        <row r="203">
          <cell r="C203" t="str">
            <v>66708-26678-QK</v>
          </cell>
          <cell r="D203" t="str">
            <v>L-L-0.5</v>
          </cell>
        </row>
        <row r="204">
          <cell r="C204" t="str">
            <v>08743-09057-OO</v>
          </cell>
          <cell r="D204" t="str">
            <v>L-D-2.5</v>
          </cell>
        </row>
        <row r="205">
          <cell r="C205" t="str">
            <v>37490-01572-JW</v>
          </cell>
          <cell r="D205" t="str">
            <v>L-L-0.2</v>
          </cell>
        </row>
        <row r="206">
          <cell r="C206" t="str">
            <v>01811-60350-CU</v>
          </cell>
          <cell r="D206" t="str">
            <v>E-M-1</v>
          </cell>
        </row>
        <row r="207">
          <cell r="C207" t="str">
            <v>24766-58139-GT</v>
          </cell>
          <cell r="D207" t="str">
            <v>R-D-0.2</v>
          </cell>
        </row>
        <row r="208">
          <cell r="C208" t="str">
            <v>90123-70970-NY</v>
          </cell>
          <cell r="D208" t="str">
            <v>A-M-1</v>
          </cell>
        </row>
        <row r="209">
          <cell r="C209" t="str">
            <v>93809-05424-MG</v>
          </cell>
          <cell r="D209" t="str">
            <v>A-M-0.5</v>
          </cell>
        </row>
        <row r="210">
          <cell r="C210" t="str">
            <v>85425-33494-HQ</v>
          </cell>
          <cell r="D210" t="str">
            <v>E-D-0.5</v>
          </cell>
        </row>
        <row r="211">
          <cell r="C211" t="str">
            <v>54387-64897-XC</v>
          </cell>
          <cell r="D211" t="str">
            <v>A-M-0.5</v>
          </cell>
        </row>
        <row r="212">
          <cell r="C212" t="str">
            <v>01035-70465-UO</v>
          </cell>
          <cell r="D212" t="str">
            <v>L-D-1</v>
          </cell>
        </row>
        <row r="213">
          <cell r="C213" t="str">
            <v>84260-39432-ML</v>
          </cell>
          <cell r="D213" t="str">
            <v>E-L-0.5</v>
          </cell>
        </row>
        <row r="214">
          <cell r="C214" t="str">
            <v>69779-40609-RS</v>
          </cell>
          <cell r="D214" t="str">
            <v>E-D-0.2</v>
          </cell>
        </row>
        <row r="215">
          <cell r="C215" t="str">
            <v>80247-70000-HT</v>
          </cell>
          <cell r="D215" t="str">
            <v>R-D-2.5</v>
          </cell>
        </row>
        <row r="216">
          <cell r="C216" t="str">
            <v>35058-04550-VC</v>
          </cell>
          <cell r="D216" t="str">
            <v>L-L-1</v>
          </cell>
        </row>
        <row r="217">
          <cell r="C217" t="str">
            <v>27226-53717-SY</v>
          </cell>
          <cell r="D217" t="str">
            <v>L-D-0.2</v>
          </cell>
        </row>
        <row r="218">
          <cell r="C218" t="str">
            <v>02002-98725-CH</v>
          </cell>
          <cell r="D218" t="str">
            <v>L-M-1</v>
          </cell>
        </row>
        <row r="219">
          <cell r="C219" t="str">
            <v>38487-01549-MV</v>
          </cell>
          <cell r="D219" t="str">
            <v>E-L-0.5</v>
          </cell>
        </row>
        <row r="220">
          <cell r="C220" t="str">
            <v>98573-41811-EQ</v>
          </cell>
          <cell r="D220" t="str">
            <v>A-M-1</v>
          </cell>
        </row>
        <row r="221">
          <cell r="C221" t="str">
            <v>72463-75685-MV</v>
          </cell>
          <cell r="D221" t="str">
            <v>R-L-0.2</v>
          </cell>
        </row>
        <row r="222">
          <cell r="C222" t="str">
            <v>72463-75685-MV</v>
          </cell>
          <cell r="D222" t="str">
            <v>R-M-0.2</v>
          </cell>
        </row>
        <row r="223">
          <cell r="C223" t="str">
            <v>10225-91535-AI</v>
          </cell>
          <cell r="D223" t="str">
            <v>A-L-1</v>
          </cell>
        </row>
        <row r="224">
          <cell r="C224" t="str">
            <v>48090-06534-HI</v>
          </cell>
          <cell r="D224" t="str">
            <v>L-D-0.5</v>
          </cell>
        </row>
        <row r="225">
          <cell r="C225" t="str">
            <v>80444-58185-FX</v>
          </cell>
          <cell r="D225" t="str">
            <v>E-L-1</v>
          </cell>
        </row>
        <row r="226">
          <cell r="C226" t="str">
            <v>13561-92774-WP</v>
          </cell>
          <cell r="D226" t="str">
            <v>L-D-2.5</v>
          </cell>
        </row>
        <row r="227">
          <cell r="C227" t="str">
            <v>11550-78378-GE</v>
          </cell>
          <cell r="D227" t="str">
            <v>R-L-0.2</v>
          </cell>
        </row>
        <row r="228">
          <cell r="C228" t="str">
            <v>90961-35603-RP</v>
          </cell>
          <cell r="D228" t="str">
            <v>A-M-2.5</v>
          </cell>
        </row>
        <row r="229">
          <cell r="C229" t="str">
            <v>57145-03803-ZL</v>
          </cell>
          <cell r="D229" t="str">
            <v>R-D-0.2</v>
          </cell>
        </row>
        <row r="230">
          <cell r="C230" t="str">
            <v>89115-11966-VF</v>
          </cell>
          <cell r="D230" t="str">
            <v>R-L-0.2</v>
          </cell>
        </row>
        <row r="231">
          <cell r="C231" t="str">
            <v>05754-41702-FG</v>
          </cell>
          <cell r="D231" t="str">
            <v>L-M-0.2</v>
          </cell>
        </row>
        <row r="232">
          <cell r="C232" t="str">
            <v>84269-49816-ML</v>
          </cell>
          <cell r="D232" t="str">
            <v>A-M-2.5</v>
          </cell>
        </row>
        <row r="233">
          <cell r="C233" t="str">
            <v>23600-98432-ME</v>
          </cell>
          <cell r="D233" t="str">
            <v>L-M-0.2</v>
          </cell>
        </row>
        <row r="234">
          <cell r="C234" t="str">
            <v>79058-02767-CP</v>
          </cell>
          <cell r="D234" t="str">
            <v>L-L-0.2</v>
          </cell>
        </row>
        <row r="235">
          <cell r="C235" t="str">
            <v>89208-74646-UK</v>
          </cell>
          <cell r="D235" t="str">
            <v>E-M-0.2</v>
          </cell>
        </row>
        <row r="236">
          <cell r="C236" t="str">
            <v>11408-81032-UR</v>
          </cell>
          <cell r="D236" t="str">
            <v>L-L-2.5</v>
          </cell>
        </row>
        <row r="237">
          <cell r="C237" t="str">
            <v>32070-55528-UG</v>
          </cell>
          <cell r="D237" t="str">
            <v>L-L-2.5</v>
          </cell>
        </row>
        <row r="238">
          <cell r="C238" t="str">
            <v>48873-84433-PN</v>
          </cell>
          <cell r="D238" t="str">
            <v>L-D-2.5</v>
          </cell>
        </row>
        <row r="239">
          <cell r="C239" t="str">
            <v>32928-18158-OW</v>
          </cell>
          <cell r="D239" t="str">
            <v>R-L-0.2</v>
          </cell>
        </row>
        <row r="240">
          <cell r="C240" t="str">
            <v>89711-56688-GG</v>
          </cell>
          <cell r="D240" t="str">
            <v>R-M-2.5</v>
          </cell>
        </row>
        <row r="241">
          <cell r="C241" t="str">
            <v>48389-71976-JB</v>
          </cell>
          <cell r="D241" t="str">
            <v>E-L-1</v>
          </cell>
        </row>
        <row r="242">
          <cell r="C242" t="str">
            <v>84033-80762-EQ</v>
          </cell>
          <cell r="D242" t="str">
            <v>A-M-2.5</v>
          </cell>
        </row>
        <row r="243">
          <cell r="C243" t="str">
            <v>12743-00952-KO</v>
          </cell>
          <cell r="D243" t="str">
            <v>R-M-2.5</v>
          </cell>
        </row>
        <row r="244">
          <cell r="C244" t="str">
            <v>41505-42181-EF</v>
          </cell>
          <cell r="D244" t="str">
            <v>E-D-1</v>
          </cell>
        </row>
        <row r="245">
          <cell r="C245" t="str">
            <v>14307-87663-KB</v>
          </cell>
          <cell r="D245" t="str">
            <v>E-D-0.5</v>
          </cell>
        </row>
        <row r="246">
          <cell r="C246" t="str">
            <v>08360-19442-GB</v>
          </cell>
          <cell r="D246" t="str">
            <v>L-M-2.5</v>
          </cell>
        </row>
        <row r="247">
          <cell r="C247" t="str">
            <v>93405-51204-UW</v>
          </cell>
          <cell r="D247" t="str">
            <v>L-L-0.2</v>
          </cell>
        </row>
        <row r="248">
          <cell r="C248" t="str">
            <v>97152-03355-IW</v>
          </cell>
          <cell r="D248" t="str">
            <v>L-D-1</v>
          </cell>
        </row>
        <row r="249">
          <cell r="C249" t="str">
            <v>79216-73157-TE</v>
          </cell>
          <cell r="D249" t="str">
            <v>R-L-0.2</v>
          </cell>
        </row>
        <row r="250">
          <cell r="C250" t="str">
            <v>20259-47723-AC</v>
          </cell>
          <cell r="D250" t="str">
            <v>A-D-1</v>
          </cell>
        </row>
        <row r="251">
          <cell r="C251" t="str">
            <v>04666-71569-RI</v>
          </cell>
          <cell r="D251" t="str">
            <v>L-L-1</v>
          </cell>
        </row>
        <row r="252">
          <cell r="C252" t="str">
            <v>08909-77713-CG</v>
          </cell>
          <cell r="D252" t="str">
            <v>R-M-0.2</v>
          </cell>
        </row>
        <row r="253">
          <cell r="C253" t="str">
            <v>84340-73931-VV</v>
          </cell>
          <cell r="D253" t="str">
            <v>E-M-1</v>
          </cell>
        </row>
        <row r="254">
          <cell r="C254" t="str">
            <v>04609-95151-XH</v>
          </cell>
          <cell r="D254" t="str">
            <v>A-D-1</v>
          </cell>
        </row>
        <row r="255">
          <cell r="C255" t="str">
            <v>99562-88650-YF</v>
          </cell>
          <cell r="D255" t="str">
            <v>L-M-1</v>
          </cell>
        </row>
        <row r="256">
          <cell r="C256" t="str">
            <v>46560-73885-PJ</v>
          </cell>
          <cell r="D256" t="str">
            <v>R-L-0.5</v>
          </cell>
        </row>
        <row r="257">
          <cell r="C257" t="str">
            <v>80179-44620-WN</v>
          </cell>
          <cell r="D257" t="str">
            <v>R-L-0.5</v>
          </cell>
        </row>
        <row r="258">
          <cell r="C258" t="str">
            <v>04666-71569-RI</v>
          </cell>
          <cell r="D258" t="str">
            <v>L-M-0.5</v>
          </cell>
        </row>
        <row r="259">
          <cell r="C259" t="str">
            <v>59081-87231-VP</v>
          </cell>
          <cell r="D259" t="str">
            <v>E-D-2.5</v>
          </cell>
        </row>
        <row r="260">
          <cell r="C260" t="str">
            <v>07878-45872-CC</v>
          </cell>
          <cell r="D260" t="str">
            <v>E-D-2.5</v>
          </cell>
        </row>
        <row r="261">
          <cell r="C261" t="str">
            <v>12444-05174-OO</v>
          </cell>
          <cell r="D261" t="str">
            <v>R-M-0.2</v>
          </cell>
        </row>
        <row r="262">
          <cell r="C262" t="str">
            <v>34665-62561-AU</v>
          </cell>
          <cell r="D262" t="str">
            <v>R-L-2.5</v>
          </cell>
        </row>
        <row r="263">
          <cell r="C263" t="str">
            <v>77877-11993-QH</v>
          </cell>
          <cell r="D263" t="str">
            <v>R-L-1</v>
          </cell>
        </row>
        <row r="264">
          <cell r="C264" t="str">
            <v>32291-18308-YZ</v>
          </cell>
          <cell r="D264" t="str">
            <v>E-M-1</v>
          </cell>
        </row>
        <row r="265">
          <cell r="C265" t="str">
            <v>25754-33191-ZI</v>
          </cell>
          <cell r="D265" t="str">
            <v>L-M-2.5</v>
          </cell>
        </row>
        <row r="266">
          <cell r="C266" t="str">
            <v>53120-45532-KL</v>
          </cell>
          <cell r="D266" t="str">
            <v>R-L-1</v>
          </cell>
        </row>
        <row r="267">
          <cell r="C267" t="str">
            <v>36605-83052-WB</v>
          </cell>
          <cell r="D267" t="str">
            <v>A-D-0.5</v>
          </cell>
        </row>
        <row r="268">
          <cell r="C268" t="str">
            <v>53683-35977-KI</v>
          </cell>
          <cell r="D268" t="str">
            <v>E-D-1</v>
          </cell>
        </row>
        <row r="269">
          <cell r="C269" t="str">
            <v>07972-83134-NM</v>
          </cell>
          <cell r="D269" t="str">
            <v>E-D-0.2</v>
          </cell>
        </row>
        <row r="270">
          <cell r="C270" t="str">
            <v>01035-70465-UO</v>
          </cell>
          <cell r="D270" t="str">
            <v>A-D-1</v>
          </cell>
        </row>
        <row r="271">
          <cell r="C271" t="str">
            <v>25514-23938-IQ</v>
          </cell>
          <cell r="D271" t="str">
            <v>A-D-0.2</v>
          </cell>
        </row>
        <row r="272">
          <cell r="C272" t="str">
            <v>49084-44492-OJ</v>
          </cell>
          <cell r="D272" t="str">
            <v>E-D-0.5</v>
          </cell>
        </row>
        <row r="273">
          <cell r="C273" t="str">
            <v>76624-72205-CK</v>
          </cell>
          <cell r="D273" t="str">
            <v>A-D-0.2</v>
          </cell>
        </row>
        <row r="274">
          <cell r="C274" t="str">
            <v>12729-50170-JE</v>
          </cell>
          <cell r="D274" t="str">
            <v>R-L-1</v>
          </cell>
        </row>
        <row r="275">
          <cell r="C275" t="str">
            <v>43974-44760-QI</v>
          </cell>
          <cell r="D275" t="str">
            <v>A-L-0.2</v>
          </cell>
        </row>
        <row r="276">
          <cell r="C276" t="str">
            <v>30585-48726-BK</v>
          </cell>
          <cell r="D276" t="str">
            <v>A-M-2.5</v>
          </cell>
        </row>
        <row r="277">
          <cell r="C277" t="str">
            <v>16123-07017-TY</v>
          </cell>
          <cell r="D277" t="str">
            <v>E-L-2.5</v>
          </cell>
        </row>
        <row r="278">
          <cell r="C278" t="str">
            <v>27723-45097-MH</v>
          </cell>
          <cell r="D278" t="str">
            <v>R-L-2.5</v>
          </cell>
        </row>
        <row r="279">
          <cell r="C279" t="str">
            <v>37078-56703-AF</v>
          </cell>
          <cell r="D279" t="str">
            <v>E-L-1</v>
          </cell>
        </row>
        <row r="280">
          <cell r="C280" t="str">
            <v>79420-11075-MY</v>
          </cell>
          <cell r="D280" t="str">
            <v>A-L-0.2</v>
          </cell>
        </row>
        <row r="281">
          <cell r="C281" t="str">
            <v>57504-13456-UO</v>
          </cell>
          <cell r="D281" t="str">
            <v>L-M-2.5</v>
          </cell>
        </row>
        <row r="282">
          <cell r="C282" t="str">
            <v>53751-57560-CN</v>
          </cell>
          <cell r="D282" t="str">
            <v>E-M-0.5</v>
          </cell>
        </row>
        <row r="283">
          <cell r="C283" t="str">
            <v>96112-42558-EA</v>
          </cell>
          <cell r="D283" t="str">
            <v>E-L-1</v>
          </cell>
        </row>
        <row r="284">
          <cell r="C284" t="str">
            <v>03157-23165-UB</v>
          </cell>
          <cell r="D284" t="str">
            <v>A-L-0.5</v>
          </cell>
        </row>
        <row r="285">
          <cell r="C285" t="str">
            <v>51466-52850-AG</v>
          </cell>
          <cell r="D285" t="str">
            <v>R-D-0.5</v>
          </cell>
        </row>
        <row r="286">
          <cell r="C286" t="str">
            <v>57145-31023-FK</v>
          </cell>
          <cell r="D286" t="str">
            <v>E-M-2.5</v>
          </cell>
        </row>
        <row r="287">
          <cell r="C287" t="str">
            <v>66408-53777-VE</v>
          </cell>
          <cell r="D287" t="str">
            <v>L-L-2.5</v>
          </cell>
        </row>
        <row r="288">
          <cell r="C288" t="str">
            <v>53035-99701-WG</v>
          </cell>
          <cell r="D288" t="str">
            <v>A-M-0.2</v>
          </cell>
        </row>
        <row r="289">
          <cell r="C289" t="str">
            <v>45899-92796-EI</v>
          </cell>
          <cell r="D289" t="str">
            <v>R-L-0.2</v>
          </cell>
        </row>
        <row r="290">
          <cell r="C290" t="str">
            <v>17649-28133-PY</v>
          </cell>
          <cell r="D290" t="str">
            <v>E-M-0.5</v>
          </cell>
        </row>
        <row r="291">
          <cell r="C291" t="str">
            <v>49612-33852-CN</v>
          </cell>
          <cell r="D291" t="str">
            <v>R-D-0.2</v>
          </cell>
        </row>
        <row r="292">
          <cell r="C292" t="str">
            <v>66976-43829-YG</v>
          </cell>
          <cell r="D292" t="str">
            <v>A-D-1</v>
          </cell>
        </row>
        <row r="293">
          <cell r="C293" t="str">
            <v>64852-04619-XZ</v>
          </cell>
          <cell r="D293" t="str">
            <v>E-M-0.5</v>
          </cell>
        </row>
        <row r="294">
          <cell r="C294" t="str">
            <v>58690-31815-VY</v>
          </cell>
          <cell r="D294" t="str">
            <v>A-D-0.5</v>
          </cell>
        </row>
        <row r="295">
          <cell r="C295" t="str">
            <v>62863-81239-DT</v>
          </cell>
          <cell r="D295" t="str">
            <v>A-D-0.5</v>
          </cell>
        </row>
        <row r="296">
          <cell r="C296" t="str">
            <v>21177-40725-CF</v>
          </cell>
          <cell r="D296" t="str">
            <v>E-L-1</v>
          </cell>
        </row>
        <row r="297">
          <cell r="C297" t="str">
            <v>99421-80253-UI</v>
          </cell>
          <cell r="D297" t="str">
            <v>E-M-1</v>
          </cell>
        </row>
        <row r="298">
          <cell r="C298" t="str">
            <v>45315-50206-DK</v>
          </cell>
          <cell r="D298" t="str">
            <v>R-M-0.5</v>
          </cell>
        </row>
        <row r="299">
          <cell r="C299" t="str">
            <v>09595-95726-OV</v>
          </cell>
          <cell r="D299" t="str">
            <v>R-D-0.5</v>
          </cell>
        </row>
        <row r="300">
          <cell r="C300" t="str">
            <v>60221-67036-TD</v>
          </cell>
          <cell r="D300" t="str">
            <v>E-L-0.2</v>
          </cell>
        </row>
        <row r="301">
          <cell r="C301" t="str">
            <v>62923-29397-KX</v>
          </cell>
          <cell r="D301" t="str">
            <v>E-L-2.5</v>
          </cell>
        </row>
        <row r="302">
          <cell r="C302" t="str">
            <v>33011-52383-BA</v>
          </cell>
          <cell r="D302" t="str">
            <v>A-L-1</v>
          </cell>
        </row>
        <row r="303">
          <cell r="C303" t="str">
            <v>86768-91598-FA</v>
          </cell>
          <cell r="D303" t="str">
            <v>L-D-0.2</v>
          </cell>
        </row>
        <row r="304">
          <cell r="C304" t="str">
            <v>37191-12203-MX</v>
          </cell>
          <cell r="D304" t="str">
            <v>A-M-0.5</v>
          </cell>
        </row>
        <row r="305">
          <cell r="C305" t="str">
            <v>16545-76328-JY</v>
          </cell>
          <cell r="D305" t="str">
            <v>E-D-2.5</v>
          </cell>
        </row>
        <row r="306">
          <cell r="C306" t="str">
            <v>74330-29286-RO</v>
          </cell>
          <cell r="D306" t="str">
            <v>A-L-0.2</v>
          </cell>
        </row>
        <row r="307">
          <cell r="C307" t="str">
            <v>22349-47389-GY</v>
          </cell>
          <cell r="D307" t="str">
            <v>L-M-0.2</v>
          </cell>
        </row>
        <row r="308">
          <cell r="C308" t="str">
            <v>70290-38099-GB</v>
          </cell>
          <cell r="D308" t="str">
            <v>R-M-0.2</v>
          </cell>
        </row>
        <row r="309">
          <cell r="C309" t="str">
            <v>18741-72071-PP</v>
          </cell>
          <cell r="D309" t="str">
            <v>A-M-1</v>
          </cell>
        </row>
        <row r="310">
          <cell r="C310" t="str">
            <v>62588-82624-II</v>
          </cell>
          <cell r="D310" t="str">
            <v>A-M-1</v>
          </cell>
        </row>
        <row r="311">
          <cell r="C311" t="str">
            <v>37430-29579-HD</v>
          </cell>
          <cell r="D311" t="str">
            <v>L-M-0.2</v>
          </cell>
        </row>
        <row r="312">
          <cell r="C312" t="str">
            <v>84132-22322-QT</v>
          </cell>
          <cell r="D312" t="str">
            <v>E-L-1</v>
          </cell>
        </row>
        <row r="313">
          <cell r="C313" t="str">
            <v>74330-29286-RO</v>
          </cell>
          <cell r="D313" t="str">
            <v>E-M-2.5</v>
          </cell>
        </row>
        <row r="314">
          <cell r="C314" t="str">
            <v>37445-17791-NQ</v>
          </cell>
          <cell r="D314" t="str">
            <v>R-M-0.5</v>
          </cell>
        </row>
        <row r="315">
          <cell r="C315" t="str">
            <v>58511-10548-ZU</v>
          </cell>
          <cell r="D315" t="str">
            <v>R-M-1</v>
          </cell>
        </row>
        <row r="316">
          <cell r="C316" t="str">
            <v>47725-34771-FJ</v>
          </cell>
          <cell r="D316" t="str">
            <v>R-D-1</v>
          </cell>
        </row>
        <row r="317">
          <cell r="C317" t="str">
            <v>53086-67334-KT</v>
          </cell>
          <cell r="D317" t="str">
            <v>E-L-2.5</v>
          </cell>
        </row>
        <row r="318">
          <cell r="C318" t="str">
            <v>83308-82257-UN</v>
          </cell>
          <cell r="D318" t="str">
            <v>E-L-2.5</v>
          </cell>
        </row>
        <row r="319">
          <cell r="C319" t="str">
            <v>37274-08534-FM</v>
          </cell>
          <cell r="D319" t="str">
            <v>E-D-0.5</v>
          </cell>
        </row>
        <row r="320">
          <cell r="C320" t="str">
            <v>54004-04664-AA</v>
          </cell>
          <cell r="D320" t="str">
            <v>A-M-2.5</v>
          </cell>
        </row>
        <row r="321">
          <cell r="C321" t="str">
            <v>26822-19510-SD</v>
          </cell>
          <cell r="D321" t="str">
            <v>E-M-0.2</v>
          </cell>
        </row>
        <row r="322">
          <cell r="C322" t="str">
            <v>26822-19510-SD</v>
          </cell>
          <cell r="D322" t="str">
            <v>A-L-0.2</v>
          </cell>
        </row>
        <row r="323">
          <cell r="C323" t="str">
            <v>06432-73165-ML</v>
          </cell>
          <cell r="D323" t="str">
            <v>A-M-0.2</v>
          </cell>
        </row>
        <row r="324">
          <cell r="C324" t="str">
            <v>96503-31833-CW</v>
          </cell>
          <cell r="D324" t="str">
            <v>L-D-0.5</v>
          </cell>
        </row>
        <row r="325">
          <cell r="C325" t="str">
            <v>63985-64148-MG</v>
          </cell>
          <cell r="D325" t="str">
            <v>E-D-0.2</v>
          </cell>
        </row>
        <row r="326">
          <cell r="C326" t="str">
            <v>19597-91185-CM</v>
          </cell>
          <cell r="D326" t="str">
            <v>E-M-1</v>
          </cell>
        </row>
        <row r="327">
          <cell r="C327" t="str">
            <v>79814-23626-JR</v>
          </cell>
          <cell r="D327" t="str">
            <v>A-L-2.5</v>
          </cell>
        </row>
        <row r="328">
          <cell r="C328" t="str">
            <v>43439-94003-DW</v>
          </cell>
          <cell r="D328" t="str">
            <v>R-D-1</v>
          </cell>
        </row>
        <row r="329">
          <cell r="C329" t="str">
            <v>97655-45555-LI</v>
          </cell>
          <cell r="D329" t="str">
            <v>R-D-1</v>
          </cell>
        </row>
        <row r="330">
          <cell r="C330" t="str">
            <v>64418-01720-VW</v>
          </cell>
          <cell r="D330" t="str">
            <v>L-L-0.5</v>
          </cell>
        </row>
        <row r="331">
          <cell r="C331" t="str">
            <v>96836-09258-RI</v>
          </cell>
          <cell r="D331" t="str">
            <v>R-D-0.5</v>
          </cell>
        </row>
        <row r="332">
          <cell r="C332" t="str">
            <v>37274-08534-FM</v>
          </cell>
          <cell r="D332" t="str">
            <v>R-D-0.5</v>
          </cell>
        </row>
        <row r="333">
          <cell r="C333" t="str">
            <v>69529-07533-CV</v>
          </cell>
          <cell r="D333" t="str">
            <v>R-M-2.5</v>
          </cell>
        </row>
        <row r="334">
          <cell r="C334" t="str">
            <v>94840-49457-UD</v>
          </cell>
          <cell r="D334" t="str">
            <v>A-D-0.5</v>
          </cell>
        </row>
        <row r="335">
          <cell r="C335" t="str">
            <v>81414-81273-DK</v>
          </cell>
          <cell r="D335" t="str">
            <v>R-M-0.5</v>
          </cell>
        </row>
        <row r="336">
          <cell r="C336" t="str">
            <v>76930-61689-CH</v>
          </cell>
          <cell r="D336" t="str">
            <v>R-L-1</v>
          </cell>
        </row>
        <row r="337">
          <cell r="C337" t="str">
            <v>12839-56537-TQ</v>
          </cell>
          <cell r="D337" t="str">
            <v>L-L-0.2</v>
          </cell>
        </row>
        <row r="338">
          <cell r="C338" t="str">
            <v>62741-01322-HU</v>
          </cell>
          <cell r="D338" t="str">
            <v>A-M-1</v>
          </cell>
        </row>
        <row r="339">
          <cell r="C339" t="str">
            <v>43439-94003-DW</v>
          </cell>
          <cell r="D339" t="str">
            <v>E-D-2.5</v>
          </cell>
        </row>
        <row r="340">
          <cell r="C340" t="str">
            <v>44932-34838-RM</v>
          </cell>
          <cell r="D340" t="str">
            <v>E-L-1</v>
          </cell>
        </row>
        <row r="341">
          <cell r="C341" t="str">
            <v>91181-19412-RQ</v>
          </cell>
          <cell r="D341" t="str">
            <v>E-D-0.2</v>
          </cell>
        </row>
        <row r="342">
          <cell r="C342" t="str">
            <v>37182-54930-XC</v>
          </cell>
          <cell r="D342" t="str">
            <v>E-D-0.5</v>
          </cell>
        </row>
        <row r="343">
          <cell r="C343" t="str">
            <v>08613-17327-XT</v>
          </cell>
          <cell r="D343" t="str">
            <v>E-L-0.5</v>
          </cell>
        </row>
        <row r="344">
          <cell r="C344" t="str">
            <v>08613-17327-XT</v>
          </cell>
          <cell r="D344" t="str">
            <v>L-D-0.5</v>
          </cell>
        </row>
        <row r="345">
          <cell r="C345" t="str">
            <v>70451-38048-AH</v>
          </cell>
          <cell r="D345" t="str">
            <v>R-D-0.5</v>
          </cell>
        </row>
        <row r="346">
          <cell r="C346" t="str">
            <v>35442-75769-PL</v>
          </cell>
          <cell r="D346" t="str">
            <v>R-M-1</v>
          </cell>
        </row>
        <row r="347">
          <cell r="C347" t="str">
            <v>83737-56117-JE</v>
          </cell>
          <cell r="D347" t="str">
            <v>R-L-1</v>
          </cell>
        </row>
        <row r="348">
          <cell r="C348" t="str">
            <v>07095-81281-NJ</v>
          </cell>
          <cell r="D348" t="str">
            <v>A-L-0.5</v>
          </cell>
        </row>
        <row r="349">
          <cell r="C349" t="str">
            <v>77043-48851-HG</v>
          </cell>
          <cell r="D349" t="str">
            <v>L-M-1</v>
          </cell>
        </row>
        <row r="350">
          <cell r="C350" t="str">
            <v>78224-60622-KH</v>
          </cell>
          <cell r="D350" t="str">
            <v>E-L-2.5</v>
          </cell>
        </row>
        <row r="351">
          <cell r="C351" t="str">
            <v>83105-86631-IU</v>
          </cell>
          <cell r="D351" t="str">
            <v>R-L-0.2</v>
          </cell>
        </row>
        <row r="352">
          <cell r="C352" t="str">
            <v>99358-65399-TC</v>
          </cell>
          <cell r="D352" t="str">
            <v>A-D-0.5</v>
          </cell>
        </row>
        <row r="353">
          <cell r="C353" t="str">
            <v>94525-76037-JP</v>
          </cell>
          <cell r="D353" t="str">
            <v>A-M-1</v>
          </cell>
        </row>
        <row r="354">
          <cell r="C354" t="str">
            <v>43439-94003-DW</v>
          </cell>
          <cell r="D354" t="str">
            <v>E-D-0.5</v>
          </cell>
        </row>
        <row r="355">
          <cell r="C355" t="str">
            <v>82718-93677-XO</v>
          </cell>
          <cell r="D355" t="str">
            <v>A-M-0.5</v>
          </cell>
        </row>
        <row r="356">
          <cell r="C356" t="str">
            <v>44708-78241-DF</v>
          </cell>
          <cell r="D356" t="str">
            <v>A-M-2.5</v>
          </cell>
        </row>
        <row r="357">
          <cell r="C357" t="str">
            <v>23039-93032-FN</v>
          </cell>
          <cell r="D357" t="str">
            <v>A-D-2.5</v>
          </cell>
        </row>
        <row r="358">
          <cell r="C358" t="str">
            <v>35256-12529-FT</v>
          </cell>
          <cell r="D358" t="str">
            <v>L-D-1</v>
          </cell>
        </row>
        <row r="359">
          <cell r="C359" t="str">
            <v>86100-33488-WP</v>
          </cell>
          <cell r="D359" t="str">
            <v>A-M-2.5</v>
          </cell>
        </row>
        <row r="360">
          <cell r="C360" t="str">
            <v>64435-53100-WM</v>
          </cell>
          <cell r="D360" t="str">
            <v>A-L-2.5</v>
          </cell>
        </row>
        <row r="361">
          <cell r="C361" t="str">
            <v>44699-43836-UH</v>
          </cell>
          <cell r="D361" t="str">
            <v>R-L-0.2</v>
          </cell>
        </row>
        <row r="362">
          <cell r="C362" t="str">
            <v>29588-35679-RG</v>
          </cell>
          <cell r="D362" t="str">
            <v>R-D-2.5</v>
          </cell>
        </row>
        <row r="363">
          <cell r="C363" t="str">
            <v>29588-35679-RG</v>
          </cell>
          <cell r="D363" t="str">
            <v>R-M-0.5</v>
          </cell>
        </row>
        <row r="364">
          <cell r="C364" t="str">
            <v>64815-54078-HH</v>
          </cell>
          <cell r="D364" t="str">
            <v>E-L-1</v>
          </cell>
        </row>
        <row r="365">
          <cell r="C365" t="str">
            <v>59572-41990-XY</v>
          </cell>
          <cell r="D365" t="str">
            <v>L-M-1</v>
          </cell>
        </row>
        <row r="366">
          <cell r="C366" t="str">
            <v>32481-61533-ZJ</v>
          </cell>
          <cell r="D366" t="str">
            <v>E-D-1</v>
          </cell>
        </row>
        <row r="367">
          <cell r="C367" t="str">
            <v>31587-92570-HL</v>
          </cell>
          <cell r="D367" t="str">
            <v>L-D-0.5</v>
          </cell>
        </row>
        <row r="368">
          <cell r="C368" t="str">
            <v>93832-04799-ID</v>
          </cell>
          <cell r="D368" t="str">
            <v>E-D-0.5</v>
          </cell>
        </row>
        <row r="369">
          <cell r="C369" t="str">
            <v>59367-30821-ZQ</v>
          </cell>
          <cell r="D369" t="str">
            <v>L-M-0.2</v>
          </cell>
        </row>
        <row r="370">
          <cell r="C370" t="str">
            <v>83947-45528-ET</v>
          </cell>
          <cell r="D370" t="str">
            <v>E-M-2.5</v>
          </cell>
        </row>
        <row r="371">
          <cell r="C371" t="str">
            <v>60799-92593-CX</v>
          </cell>
          <cell r="D371" t="str">
            <v>E-L-0.5</v>
          </cell>
        </row>
        <row r="372">
          <cell r="C372" t="str">
            <v>61600-55136-UM</v>
          </cell>
          <cell r="D372" t="str">
            <v>E-D-1</v>
          </cell>
        </row>
        <row r="373">
          <cell r="C373" t="str">
            <v>59771-90302-OF</v>
          </cell>
          <cell r="D373" t="str">
            <v>A-L-0.5</v>
          </cell>
        </row>
        <row r="374">
          <cell r="C374" t="str">
            <v>16880-78077-FB</v>
          </cell>
          <cell r="D374" t="str">
            <v>R-L-0.5</v>
          </cell>
        </row>
        <row r="375">
          <cell r="C375" t="str">
            <v>74415-50873-FC</v>
          </cell>
          <cell r="D375" t="str">
            <v>A-D-0.5</v>
          </cell>
        </row>
        <row r="376">
          <cell r="C376" t="str">
            <v>31798-95707-NR</v>
          </cell>
          <cell r="D376" t="str">
            <v>L-L-0.5</v>
          </cell>
        </row>
        <row r="377">
          <cell r="C377" t="str">
            <v>59122-08794-WT</v>
          </cell>
          <cell r="D377" t="str">
            <v>A-M-0.2</v>
          </cell>
        </row>
        <row r="378">
          <cell r="C378" t="str">
            <v>37238-52421-JJ</v>
          </cell>
          <cell r="D378" t="str">
            <v>R-M-0.5</v>
          </cell>
        </row>
        <row r="379">
          <cell r="C379" t="str">
            <v>48854-01899-FN</v>
          </cell>
          <cell r="D379" t="str">
            <v>R-D-0.2</v>
          </cell>
        </row>
        <row r="380">
          <cell r="C380" t="str">
            <v>80896-38819-DW</v>
          </cell>
          <cell r="D380" t="str">
            <v>A-L-0.5</v>
          </cell>
        </row>
        <row r="381">
          <cell r="C381" t="str">
            <v>29814-01459-RC</v>
          </cell>
          <cell r="D381" t="str">
            <v>R-L-0.5</v>
          </cell>
        </row>
        <row r="382">
          <cell r="C382" t="str">
            <v>43439-94003-DW</v>
          </cell>
          <cell r="D382" t="str">
            <v>L-D-0.5</v>
          </cell>
        </row>
        <row r="383">
          <cell r="C383" t="str">
            <v>48497-29281-FE</v>
          </cell>
          <cell r="D383" t="str">
            <v>A-D-0.2</v>
          </cell>
        </row>
        <row r="384">
          <cell r="C384" t="str">
            <v>43605-12616-YH</v>
          </cell>
          <cell r="D384" t="str">
            <v>E-D-0.5</v>
          </cell>
        </row>
        <row r="385">
          <cell r="C385" t="str">
            <v>21907-75962-VB</v>
          </cell>
          <cell r="D385" t="str">
            <v>E-L-0.5</v>
          </cell>
        </row>
        <row r="386">
          <cell r="C386" t="str">
            <v>69503-12127-YD</v>
          </cell>
          <cell r="D386" t="str">
            <v>A-L-2.5</v>
          </cell>
        </row>
        <row r="387">
          <cell r="C387" t="str">
            <v>68810-07329-EU</v>
          </cell>
          <cell r="D387" t="str">
            <v>L-M-0.5</v>
          </cell>
        </row>
        <row r="388">
          <cell r="C388" t="str">
            <v>08478-75251-OG</v>
          </cell>
          <cell r="D388" t="str">
            <v>A-D-0.2</v>
          </cell>
        </row>
        <row r="389">
          <cell r="C389" t="str">
            <v>17005-82030-EA</v>
          </cell>
          <cell r="D389" t="str">
            <v>E-L-1</v>
          </cell>
        </row>
        <row r="390">
          <cell r="C390" t="str">
            <v>42179-95059-DO</v>
          </cell>
          <cell r="D390" t="str">
            <v>L-D-0.2</v>
          </cell>
        </row>
        <row r="391">
          <cell r="C391" t="str">
            <v>55989-39849-WO</v>
          </cell>
          <cell r="D391" t="str">
            <v>L-D-0.5</v>
          </cell>
        </row>
        <row r="392">
          <cell r="C392" t="str">
            <v>28932-49296-TM</v>
          </cell>
          <cell r="D392" t="str">
            <v>E-D-0.5</v>
          </cell>
        </row>
        <row r="393">
          <cell r="C393" t="str">
            <v>86144-10144-CB</v>
          </cell>
          <cell r="D393" t="str">
            <v>A-M-0.5</v>
          </cell>
        </row>
        <row r="394">
          <cell r="C394" t="str">
            <v>60973-72562-DQ</v>
          </cell>
          <cell r="D394" t="str">
            <v>E-L-1</v>
          </cell>
        </row>
        <row r="395">
          <cell r="C395" t="str">
            <v>60973-72562-DQ</v>
          </cell>
          <cell r="D395" t="str">
            <v>A-L-0.2</v>
          </cell>
        </row>
        <row r="396">
          <cell r="C396" t="str">
            <v>11263-86515-VU</v>
          </cell>
          <cell r="D396" t="str">
            <v>R-L-2.5</v>
          </cell>
        </row>
        <row r="397">
          <cell r="C397" t="str">
            <v>60004-62976-NI</v>
          </cell>
          <cell r="D397" t="str">
            <v>L-D-0.5</v>
          </cell>
        </row>
        <row r="398">
          <cell r="C398" t="str">
            <v>77876-28498-HI</v>
          </cell>
          <cell r="D398" t="str">
            <v>A-L-0.5</v>
          </cell>
        </row>
        <row r="399">
          <cell r="C399" t="str">
            <v>61302-06948-EH</v>
          </cell>
          <cell r="D399" t="str">
            <v>L-D-0.5</v>
          </cell>
        </row>
        <row r="400">
          <cell r="C400" t="str">
            <v>06757-96251-UH</v>
          </cell>
          <cell r="D400" t="str">
            <v>A-D-0.2</v>
          </cell>
        </row>
        <row r="401">
          <cell r="C401" t="str">
            <v>44530-75983-OD</v>
          </cell>
          <cell r="D401" t="str">
            <v>E-D-2.5</v>
          </cell>
        </row>
        <row r="402">
          <cell r="C402" t="str">
            <v>44865-58249-RY</v>
          </cell>
          <cell r="D402" t="str">
            <v>L-L-1</v>
          </cell>
        </row>
        <row r="403">
          <cell r="C403" t="str">
            <v>36021-61205-DF</v>
          </cell>
          <cell r="D403" t="str">
            <v>L-M-0.2</v>
          </cell>
        </row>
        <row r="404">
          <cell r="C404" t="str">
            <v>75716-12782-SS</v>
          </cell>
          <cell r="D404" t="str">
            <v>R-D-1</v>
          </cell>
        </row>
        <row r="405">
          <cell r="C405" t="str">
            <v>11812-00461-KH</v>
          </cell>
          <cell r="D405" t="str">
            <v>L-L-0.2</v>
          </cell>
        </row>
        <row r="406">
          <cell r="C406" t="str">
            <v>46681-78850-ZW</v>
          </cell>
          <cell r="D406" t="str">
            <v>A-D-1</v>
          </cell>
        </row>
        <row r="407">
          <cell r="C407" t="str">
            <v>01932-87052-KO</v>
          </cell>
          <cell r="D407" t="str">
            <v>E-M-0.5</v>
          </cell>
        </row>
        <row r="408">
          <cell r="C408" t="str">
            <v>16046-34805-ZF</v>
          </cell>
          <cell r="D408" t="str">
            <v>E-M-1</v>
          </cell>
        </row>
        <row r="409">
          <cell r="C409" t="str">
            <v>34546-70516-LR</v>
          </cell>
          <cell r="D409" t="str">
            <v>E-M-0.5</v>
          </cell>
        </row>
        <row r="410">
          <cell r="C410" t="str">
            <v>73699-93557-FZ</v>
          </cell>
          <cell r="D410" t="str">
            <v>A-M-2.5</v>
          </cell>
        </row>
        <row r="411">
          <cell r="C411" t="str">
            <v>86686-37462-CK</v>
          </cell>
          <cell r="D411" t="str">
            <v>L-L-1</v>
          </cell>
        </row>
        <row r="412">
          <cell r="C412" t="str">
            <v>14298-02150-KH</v>
          </cell>
          <cell r="D412" t="str">
            <v>A-L-0.2</v>
          </cell>
        </row>
        <row r="413">
          <cell r="C413" t="str">
            <v>48675-07824-HJ</v>
          </cell>
          <cell r="D413" t="str">
            <v>L-M-1</v>
          </cell>
        </row>
        <row r="414">
          <cell r="C414" t="str">
            <v>18551-80943-YQ</v>
          </cell>
          <cell r="D414" t="str">
            <v>A-M-1</v>
          </cell>
        </row>
        <row r="415">
          <cell r="C415" t="str">
            <v>19196-09748-DB</v>
          </cell>
          <cell r="D415" t="str">
            <v>L-L-2.5</v>
          </cell>
        </row>
        <row r="416">
          <cell r="C416" t="str">
            <v>72233-08665-IP</v>
          </cell>
          <cell r="D416" t="str">
            <v>R-L-0.2</v>
          </cell>
        </row>
        <row r="417">
          <cell r="C417" t="str">
            <v>53817-13148-RK</v>
          </cell>
          <cell r="D417" t="str">
            <v>R-M-0.2</v>
          </cell>
        </row>
        <row r="418">
          <cell r="C418" t="str">
            <v>92227-49331-QR</v>
          </cell>
          <cell r="D418" t="str">
            <v>A-L-0.5</v>
          </cell>
        </row>
        <row r="419">
          <cell r="C419" t="str">
            <v>12997-41076-FQ</v>
          </cell>
          <cell r="D419" t="str">
            <v>A-L-2.5</v>
          </cell>
        </row>
        <row r="420">
          <cell r="C420" t="str">
            <v>44220-00348-MB</v>
          </cell>
          <cell r="D420" t="str">
            <v>A-L-2.5</v>
          </cell>
        </row>
        <row r="421">
          <cell r="C421" t="str">
            <v>93047-98331-DD</v>
          </cell>
          <cell r="D421" t="str">
            <v>L-M-0.5</v>
          </cell>
        </row>
        <row r="422">
          <cell r="C422" t="str">
            <v>16880-78077-FB</v>
          </cell>
          <cell r="D422" t="str">
            <v>L-D-0.5</v>
          </cell>
        </row>
        <row r="423">
          <cell r="C423" t="str">
            <v>16880-78077-FB</v>
          </cell>
          <cell r="D423" t="str">
            <v>A-D-2.5</v>
          </cell>
        </row>
        <row r="424">
          <cell r="C424" t="str">
            <v>67285-75317-XI</v>
          </cell>
          <cell r="D424" t="str">
            <v>A-D-0.5</v>
          </cell>
        </row>
        <row r="425">
          <cell r="C425" t="str">
            <v>88167-57964-PH</v>
          </cell>
          <cell r="D425" t="str">
            <v>R-M-0.5</v>
          </cell>
        </row>
        <row r="426">
          <cell r="C426" t="str">
            <v>16106-36039-QS</v>
          </cell>
          <cell r="D426" t="str">
            <v>E-L-0.5</v>
          </cell>
        </row>
        <row r="427">
          <cell r="C427" t="str">
            <v>98921-82417-GN</v>
          </cell>
          <cell r="D427" t="str">
            <v>R-D-1</v>
          </cell>
        </row>
        <row r="428">
          <cell r="C428" t="str">
            <v>55265-75151-AK</v>
          </cell>
          <cell r="D428" t="str">
            <v>R-L-0.2</v>
          </cell>
        </row>
        <row r="429">
          <cell r="C429" t="str">
            <v>47386-50743-FG</v>
          </cell>
          <cell r="D429" t="str">
            <v>A-M-2.5</v>
          </cell>
        </row>
        <row r="430">
          <cell r="C430" t="str">
            <v>32622-54551-UC</v>
          </cell>
          <cell r="D430" t="str">
            <v>R-L-1</v>
          </cell>
        </row>
        <row r="431">
          <cell r="C431" t="str">
            <v>16880-78077-FB</v>
          </cell>
          <cell r="D431" t="str">
            <v>A-L-1</v>
          </cell>
        </row>
        <row r="432">
          <cell r="C432" t="str">
            <v>48419-02347-XP</v>
          </cell>
          <cell r="D432" t="str">
            <v>R-D-0.2</v>
          </cell>
        </row>
        <row r="433">
          <cell r="C433" t="str">
            <v>14121-20527-OJ</v>
          </cell>
          <cell r="D433" t="str">
            <v>E-D-2.5</v>
          </cell>
        </row>
        <row r="434">
          <cell r="C434" t="str">
            <v>53486-73919-BQ</v>
          </cell>
          <cell r="D434" t="str">
            <v>A-M-1</v>
          </cell>
        </row>
        <row r="435">
          <cell r="C435" t="str">
            <v>21889-94615-WT</v>
          </cell>
          <cell r="D435" t="str">
            <v>L-M-2.5</v>
          </cell>
        </row>
        <row r="436">
          <cell r="C436" t="str">
            <v>87726-16941-QW</v>
          </cell>
          <cell r="D436" t="str">
            <v>A-M-1</v>
          </cell>
        </row>
        <row r="437">
          <cell r="C437" t="str">
            <v>03677-09134-BC</v>
          </cell>
          <cell r="D437" t="str">
            <v>E-M-0.5</v>
          </cell>
        </row>
        <row r="438">
          <cell r="C438" t="str">
            <v>93224-71517-WV</v>
          </cell>
          <cell r="D438" t="str">
            <v>L-L-0.2</v>
          </cell>
        </row>
        <row r="439">
          <cell r="C439" t="str">
            <v>76263-95145-GJ</v>
          </cell>
          <cell r="D439" t="str">
            <v>L-D-2.5</v>
          </cell>
        </row>
        <row r="440">
          <cell r="C440" t="str">
            <v>68555-89840-GZ</v>
          </cell>
          <cell r="D440" t="str">
            <v>L-D-0.5</v>
          </cell>
        </row>
        <row r="441">
          <cell r="C441" t="str">
            <v>70624-19112-AO</v>
          </cell>
          <cell r="D441" t="str">
            <v>E-L-0.5</v>
          </cell>
        </row>
        <row r="442">
          <cell r="C442" t="str">
            <v>58916-61837-QH</v>
          </cell>
          <cell r="D442" t="str">
            <v>A-M-2.5</v>
          </cell>
        </row>
        <row r="443">
          <cell r="C443" t="str">
            <v>89292-52335-YZ</v>
          </cell>
          <cell r="D443" t="str">
            <v>E-D-1</v>
          </cell>
        </row>
        <row r="444">
          <cell r="C444" t="str">
            <v>77284-34297-YY</v>
          </cell>
          <cell r="D444" t="str">
            <v>R-L-0.5</v>
          </cell>
        </row>
        <row r="445">
          <cell r="C445" t="str">
            <v>50449-80974-BZ</v>
          </cell>
          <cell r="D445" t="str">
            <v>E-L-0.2</v>
          </cell>
        </row>
        <row r="446">
          <cell r="C446" t="str">
            <v>08120-16183-AW</v>
          </cell>
          <cell r="D446" t="str">
            <v>E-M-0.2</v>
          </cell>
        </row>
        <row r="447">
          <cell r="C447" t="str">
            <v>68044-89277-ML</v>
          </cell>
          <cell r="D447" t="str">
            <v>L-M-2.5</v>
          </cell>
        </row>
        <row r="448">
          <cell r="C448" t="str">
            <v>71364-35210-HS</v>
          </cell>
          <cell r="D448" t="str">
            <v>L-M-0.5</v>
          </cell>
        </row>
        <row r="449">
          <cell r="C449" t="str">
            <v>37177-68797-ON</v>
          </cell>
          <cell r="D449" t="str">
            <v>R-M-0.5</v>
          </cell>
        </row>
        <row r="450">
          <cell r="C450" t="str">
            <v>60308-06944-GS</v>
          </cell>
          <cell r="D450" t="str">
            <v>R-L-0.5</v>
          </cell>
        </row>
        <row r="451">
          <cell r="C451" t="str">
            <v>49888-39458-PF</v>
          </cell>
          <cell r="D451" t="str">
            <v>R-D-0.2</v>
          </cell>
        </row>
        <row r="452">
          <cell r="C452" t="str">
            <v>60748-46813-DZ</v>
          </cell>
          <cell r="D452" t="str">
            <v>L-L-0.2</v>
          </cell>
        </row>
        <row r="453">
          <cell r="C453" t="str">
            <v>16385-11286-NX</v>
          </cell>
          <cell r="D453" t="str">
            <v>R-D-2.5</v>
          </cell>
        </row>
        <row r="454">
          <cell r="C454" t="str">
            <v>68555-89840-GZ</v>
          </cell>
          <cell r="D454" t="str">
            <v>A-L-0.2</v>
          </cell>
        </row>
        <row r="455">
          <cell r="C455" t="str">
            <v>72164-90254-EJ</v>
          </cell>
          <cell r="D455" t="str">
            <v>L-L-0.5</v>
          </cell>
        </row>
        <row r="456">
          <cell r="C456" t="str">
            <v>67010-92988-CT</v>
          </cell>
          <cell r="D456" t="str">
            <v>R-D-2.5</v>
          </cell>
        </row>
        <row r="457">
          <cell r="C457" t="str">
            <v>15776-91507-GT</v>
          </cell>
          <cell r="D457" t="str">
            <v>L-L-0.2</v>
          </cell>
        </row>
        <row r="458">
          <cell r="C458" t="str">
            <v>23473-41001-CD</v>
          </cell>
          <cell r="D458" t="str">
            <v>R-D-2.5</v>
          </cell>
        </row>
        <row r="459">
          <cell r="C459" t="str">
            <v>23446-47798-ID</v>
          </cell>
          <cell r="D459" t="str">
            <v>L-L-0.5</v>
          </cell>
        </row>
        <row r="460">
          <cell r="C460" t="str">
            <v>28327-84469-ND</v>
          </cell>
          <cell r="D460" t="str">
            <v>A-M-1</v>
          </cell>
        </row>
        <row r="461">
          <cell r="C461" t="str">
            <v>42466-87067-DT</v>
          </cell>
          <cell r="D461" t="str">
            <v>L-L-0.2</v>
          </cell>
        </row>
        <row r="462">
          <cell r="C462" t="str">
            <v>62246-99443-HF</v>
          </cell>
          <cell r="D462" t="str">
            <v>R-D-0.5</v>
          </cell>
        </row>
        <row r="463">
          <cell r="C463" t="str">
            <v>99869-55718-UU</v>
          </cell>
          <cell r="D463" t="str">
            <v>R-D-0.2</v>
          </cell>
        </row>
        <row r="464">
          <cell r="C464" t="str">
            <v>77421-46059-RY</v>
          </cell>
          <cell r="D464" t="str">
            <v>A-D-1</v>
          </cell>
        </row>
        <row r="465">
          <cell r="C465" t="str">
            <v>49894-06550-OQ</v>
          </cell>
          <cell r="D465" t="str">
            <v>E-M-1</v>
          </cell>
        </row>
        <row r="466">
          <cell r="C466" t="str">
            <v>72028-63343-SU</v>
          </cell>
          <cell r="D466" t="str">
            <v>L-D-2.5</v>
          </cell>
        </row>
        <row r="467">
          <cell r="C467" t="str">
            <v>10074-20104-NN</v>
          </cell>
          <cell r="D467" t="str">
            <v>R-D-2.5</v>
          </cell>
        </row>
        <row r="468">
          <cell r="C468" t="str">
            <v>71769-10219-IM</v>
          </cell>
          <cell r="D468" t="str">
            <v>A-D-0.2</v>
          </cell>
        </row>
        <row r="469">
          <cell r="C469" t="str">
            <v>22221-71106-JD</v>
          </cell>
          <cell r="D469" t="str">
            <v>A-D-0.5</v>
          </cell>
        </row>
        <row r="470">
          <cell r="C470" t="str">
            <v>99735-44927-OL</v>
          </cell>
          <cell r="D470" t="str">
            <v>E-M-1</v>
          </cell>
        </row>
        <row r="471">
          <cell r="C471" t="str">
            <v>27132-68907-RC</v>
          </cell>
          <cell r="D471" t="str">
            <v>E-L-0.2</v>
          </cell>
        </row>
        <row r="472">
          <cell r="C472" t="str">
            <v>90440-62727-HI</v>
          </cell>
          <cell r="D472" t="str">
            <v>A-M-0.5</v>
          </cell>
        </row>
        <row r="473">
          <cell r="C473" t="str">
            <v>36769-16558-SX</v>
          </cell>
          <cell r="D473" t="str">
            <v>L-M-2.5</v>
          </cell>
        </row>
        <row r="474">
          <cell r="C474" t="str">
            <v>10138-31681-SD</v>
          </cell>
          <cell r="D474" t="str">
            <v>A-D-0.2</v>
          </cell>
        </row>
        <row r="475">
          <cell r="C475" t="str">
            <v>24669-76297-SF</v>
          </cell>
          <cell r="D475" t="str">
            <v>A-L-1</v>
          </cell>
        </row>
        <row r="476">
          <cell r="C476" t="str">
            <v>78050-20355-DI</v>
          </cell>
          <cell r="D476" t="str">
            <v>E-M-2.5</v>
          </cell>
        </row>
        <row r="477">
          <cell r="C477" t="str">
            <v>79825-17822-UH</v>
          </cell>
          <cell r="D477" t="str">
            <v>L-M-0.2</v>
          </cell>
        </row>
        <row r="478">
          <cell r="C478" t="str">
            <v>03990-21586-MQ</v>
          </cell>
          <cell r="D478" t="str">
            <v>E-L-0.2</v>
          </cell>
        </row>
        <row r="479">
          <cell r="C479" t="str">
            <v>27493-46921-TZ</v>
          </cell>
          <cell r="D479" t="str">
            <v>L-M-0.2</v>
          </cell>
        </row>
        <row r="480">
          <cell r="C480" t="str">
            <v>27132-68907-RC</v>
          </cell>
          <cell r="D480" t="str">
            <v>R-D-1</v>
          </cell>
        </row>
        <row r="481">
          <cell r="C481" t="str">
            <v>27132-68907-RC</v>
          </cell>
          <cell r="D481" t="str">
            <v>E-M-2.5</v>
          </cell>
        </row>
        <row r="482">
          <cell r="C482" t="str">
            <v>27132-68907-RC</v>
          </cell>
          <cell r="D482" t="str">
            <v>E-M-0.2</v>
          </cell>
        </row>
        <row r="483">
          <cell r="C483" t="str">
            <v>58816-74064-TF</v>
          </cell>
          <cell r="D483" t="str">
            <v>R-L-1</v>
          </cell>
        </row>
        <row r="484">
          <cell r="C484" t="str">
            <v>09818-59895-EH</v>
          </cell>
          <cell r="D484" t="str">
            <v>E-D-2.5</v>
          </cell>
        </row>
        <row r="485">
          <cell r="C485" t="str">
            <v>06488-46303-IZ</v>
          </cell>
          <cell r="D485" t="str">
            <v>L-D-2.5</v>
          </cell>
        </row>
        <row r="486">
          <cell r="C486" t="str">
            <v>93046-67561-AY</v>
          </cell>
          <cell r="D486" t="str">
            <v>L-L-0.5</v>
          </cell>
        </row>
        <row r="487">
          <cell r="C487" t="str">
            <v>68946-40750-LK</v>
          </cell>
          <cell r="D487" t="str">
            <v>R-L-0.2</v>
          </cell>
        </row>
        <row r="488">
          <cell r="C488" t="str">
            <v>38387-64959-WW</v>
          </cell>
          <cell r="D488" t="str">
            <v>L-M-0.5</v>
          </cell>
        </row>
        <row r="489">
          <cell r="C489" t="str">
            <v>48418-60841-CC</v>
          </cell>
          <cell r="D489" t="str">
            <v>E-D-1</v>
          </cell>
        </row>
        <row r="490">
          <cell r="C490" t="str">
            <v>13736-92418-JS</v>
          </cell>
          <cell r="D490" t="str">
            <v>R-M-0.2</v>
          </cell>
        </row>
        <row r="491">
          <cell r="C491" t="str">
            <v>33000-22405-LO</v>
          </cell>
          <cell r="D491" t="str">
            <v>L-L-1</v>
          </cell>
        </row>
        <row r="492">
          <cell r="C492" t="str">
            <v>46959-60474-LT</v>
          </cell>
          <cell r="D492" t="str">
            <v>L-D-0.5</v>
          </cell>
        </row>
        <row r="493">
          <cell r="C493" t="str">
            <v>73431-39823-UP</v>
          </cell>
          <cell r="D493" t="str">
            <v>L-D-0.2</v>
          </cell>
        </row>
        <row r="494">
          <cell r="C494" t="str">
            <v>90993-98984-JK</v>
          </cell>
          <cell r="D494" t="str">
            <v>E-M-0.2</v>
          </cell>
        </row>
        <row r="495">
          <cell r="C495" t="str">
            <v>06552-04430-AG</v>
          </cell>
          <cell r="D495" t="str">
            <v>R-M-0.5</v>
          </cell>
        </row>
        <row r="496">
          <cell r="C496" t="str">
            <v>54597-57004-QM</v>
          </cell>
          <cell r="D496" t="str">
            <v>L-L-1</v>
          </cell>
        </row>
        <row r="497">
          <cell r="C497" t="str">
            <v>50238-24377-ZS</v>
          </cell>
          <cell r="D497" t="str">
            <v>L-L-1</v>
          </cell>
        </row>
        <row r="498">
          <cell r="C498" t="str">
            <v>60370-41934-IF</v>
          </cell>
          <cell r="D498" t="str">
            <v>E-D-0.2</v>
          </cell>
        </row>
        <row r="499">
          <cell r="C499" t="str">
            <v>06899-54551-EH</v>
          </cell>
          <cell r="D499" t="str">
            <v>A-D-1</v>
          </cell>
        </row>
        <row r="500">
          <cell r="C500" t="str">
            <v>66458-91190-YC</v>
          </cell>
          <cell r="D500" t="str">
            <v>R-M-1</v>
          </cell>
        </row>
        <row r="501">
          <cell r="C501" t="str">
            <v>80463-43913-WZ</v>
          </cell>
          <cell r="D501" t="str">
            <v>R-D-0.2</v>
          </cell>
        </row>
        <row r="502">
          <cell r="C502" t="str">
            <v>67204-04870-LG</v>
          </cell>
          <cell r="D502" t="str">
            <v>R-L-1</v>
          </cell>
        </row>
        <row r="503">
          <cell r="C503" t="str">
            <v>22721-63196-UJ</v>
          </cell>
          <cell r="D503" t="str">
            <v>R-M-0.2</v>
          </cell>
        </row>
        <row r="504">
          <cell r="C504" t="str">
            <v>22721-63196-UJ</v>
          </cell>
          <cell r="D504" t="str">
            <v>E-M-0.2</v>
          </cell>
        </row>
        <row r="505">
          <cell r="C505" t="str">
            <v>22721-63196-UJ</v>
          </cell>
          <cell r="D505" t="str">
            <v>L-D-1</v>
          </cell>
        </row>
        <row r="506">
          <cell r="C506" t="str">
            <v>22721-63196-UJ</v>
          </cell>
          <cell r="D506" t="str">
            <v>L-L-0.2</v>
          </cell>
        </row>
        <row r="507">
          <cell r="C507" t="str">
            <v>55515-37571-RS</v>
          </cell>
          <cell r="D507" t="str">
            <v>L-M-0.2</v>
          </cell>
        </row>
        <row r="508">
          <cell r="C508" t="str">
            <v>25598-77476-CB</v>
          </cell>
          <cell r="D508" t="str">
            <v>A-L-1</v>
          </cell>
        </row>
        <row r="509">
          <cell r="C509" t="str">
            <v>14888-85625-TM</v>
          </cell>
          <cell r="D509" t="str">
            <v>A-L-2.5</v>
          </cell>
        </row>
        <row r="510">
          <cell r="C510" t="str">
            <v>92793-68332-NR</v>
          </cell>
          <cell r="D510" t="str">
            <v>L-D-0.5</v>
          </cell>
        </row>
        <row r="511">
          <cell r="C511" t="str">
            <v>66458-91190-YC</v>
          </cell>
          <cell r="D511" t="str">
            <v>A-D-1</v>
          </cell>
        </row>
        <row r="512">
          <cell r="C512" t="str">
            <v>64439-27325-LG</v>
          </cell>
          <cell r="D512" t="str">
            <v>R-L-0.2</v>
          </cell>
        </row>
        <row r="513">
          <cell r="C513" t="str">
            <v>78570-76770-LB</v>
          </cell>
          <cell r="D513" t="str">
            <v>A-M-0.2</v>
          </cell>
        </row>
        <row r="514">
          <cell r="C514" t="str">
            <v>98661-69719-VI</v>
          </cell>
          <cell r="D514" t="str">
            <v>L-L-1</v>
          </cell>
        </row>
        <row r="515">
          <cell r="C515" t="str">
            <v>82990-92703-IX</v>
          </cell>
          <cell r="D515" t="str">
            <v>L-L-1</v>
          </cell>
        </row>
        <row r="516">
          <cell r="C516" t="str">
            <v>49412-86877-VY</v>
          </cell>
          <cell r="D516" t="str">
            <v>L-M-0.2</v>
          </cell>
        </row>
        <row r="517">
          <cell r="C517" t="str">
            <v>70879-00984-FJ</v>
          </cell>
          <cell r="D517" t="str">
            <v>R-L-0.5</v>
          </cell>
        </row>
        <row r="518">
          <cell r="C518" t="str">
            <v>53414-73391-CR</v>
          </cell>
          <cell r="D518" t="str">
            <v>R-D-2.5</v>
          </cell>
        </row>
        <row r="519">
          <cell r="C519" t="str">
            <v>43606-83072-OA</v>
          </cell>
          <cell r="D519" t="str">
            <v>L-D-0.2</v>
          </cell>
        </row>
        <row r="520">
          <cell r="C520" t="str">
            <v>84466-22864-CE</v>
          </cell>
          <cell r="D520" t="str">
            <v>E-D-2.5</v>
          </cell>
        </row>
        <row r="521">
          <cell r="C521" t="str">
            <v>66458-91190-YC</v>
          </cell>
          <cell r="D521" t="str">
            <v>A-D-0.5</v>
          </cell>
        </row>
        <row r="522">
          <cell r="C522" t="str">
            <v>76499-89100-JQ</v>
          </cell>
          <cell r="D522" t="str">
            <v>L-D-0.2</v>
          </cell>
        </row>
        <row r="523">
          <cell r="C523" t="str">
            <v>76499-89100-JQ</v>
          </cell>
          <cell r="D523" t="str">
            <v>R-M-1</v>
          </cell>
        </row>
        <row r="524">
          <cell r="C524" t="str">
            <v>39582-35773-ZJ</v>
          </cell>
          <cell r="D524" t="str">
            <v>R-M-0.5</v>
          </cell>
        </row>
        <row r="525">
          <cell r="C525" t="str">
            <v>66240-46962-IO</v>
          </cell>
          <cell r="D525" t="str">
            <v>L-D-2.5</v>
          </cell>
        </row>
        <row r="526">
          <cell r="C526" t="str">
            <v>10637-45522-ID</v>
          </cell>
          <cell r="D526" t="str">
            <v>L-L-2.5</v>
          </cell>
        </row>
        <row r="527">
          <cell r="C527" t="str">
            <v>92599-58687-CS</v>
          </cell>
          <cell r="D527" t="str">
            <v>R-D-0.2</v>
          </cell>
        </row>
        <row r="528">
          <cell r="C528" t="str">
            <v>06058-48844-PI</v>
          </cell>
          <cell r="D528" t="str">
            <v>E-M-2.5</v>
          </cell>
        </row>
        <row r="529">
          <cell r="C529" t="str">
            <v>53631-24432-SY</v>
          </cell>
          <cell r="D529" t="str">
            <v>E-M-0.5</v>
          </cell>
        </row>
        <row r="530">
          <cell r="C530" t="str">
            <v>18275-73980-KL</v>
          </cell>
          <cell r="D530" t="str">
            <v>E-L-0.5</v>
          </cell>
        </row>
        <row r="531">
          <cell r="C531" t="str">
            <v>23187-65750-HZ</v>
          </cell>
          <cell r="D531" t="str">
            <v>R-M-1</v>
          </cell>
        </row>
        <row r="532">
          <cell r="C532" t="str">
            <v>22725-79522-GP</v>
          </cell>
          <cell r="D532" t="str">
            <v>R-M-1</v>
          </cell>
        </row>
        <row r="533">
          <cell r="C533" t="str">
            <v>06279-72603-JE</v>
          </cell>
          <cell r="D533" t="str">
            <v>R-D-1</v>
          </cell>
        </row>
        <row r="534">
          <cell r="C534" t="str">
            <v>83543-79246-ON</v>
          </cell>
          <cell r="D534" t="str">
            <v>E-M-0.5</v>
          </cell>
        </row>
        <row r="535">
          <cell r="C535" t="str">
            <v>66794-66795-VW</v>
          </cell>
          <cell r="D535" t="str">
            <v>R-D-0.5</v>
          </cell>
        </row>
        <row r="536">
          <cell r="C536" t="str">
            <v>95424-67020-AP</v>
          </cell>
          <cell r="D536" t="str">
            <v>R-M-2.5</v>
          </cell>
        </row>
        <row r="537">
          <cell r="C537" t="str">
            <v>73017-69644-MS</v>
          </cell>
          <cell r="D537" t="str">
            <v>L-L-0.2</v>
          </cell>
        </row>
        <row r="538">
          <cell r="C538" t="str">
            <v>66458-91190-YC</v>
          </cell>
          <cell r="D538" t="str">
            <v>R-D-0.2</v>
          </cell>
        </row>
        <row r="539">
          <cell r="C539" t="str">
            <v>67423-10113-LM</v>
          </cell>
          <cell r="D539" t="str">
            <v>E-D-2.5</v>
          </cell>
        </row>
        <row r="540">
          <cell r="C540" t="str">
            <v>48582-05061-RY</v>
          </cell>
          <cell r="D540" t="str">
            <v>R-D-0.2</v>
          </cell>
        </row>
        <row r="541">
          <cell r="C541" t="str">
            <v>32031-49093-KE</v>
          </cell>
          <cell r="D541" t="str">
            <v>R-D-0.5</v>
          </cell>
        </row>
        <row r="542">
          <cell r="C542" t="str">
            <v>31715-98714-OO</v>
          </cell>
          <cell r="D542" t="str">
            <v>L-L-1</v>
          </cell>
        </row>
        <row r="543">
          <cell r="C543" t="str">
            <v>73759-17258-KA</v>
          </cell>
          <cell r="D543" t="str">
            <v>A-D-2.5</v>
          </cell>
        </row>
        <row r="544">
          <cell r="C544" t="str">
            <v>64897-79178-MH</v>
          </cell>
          <cell r="D544" t="str">
            <v>A-M-2.5</v>
          </cell>
        </row>
        <row r="545">
          <cell r="C545" t="str">
            <v>73346-85564-JB</v>
          </cell>
          <cell r="D545" t="str">
            <v>R-L-2.5</v>
          </cell>
        </row>
        <row r="546">
          <cell r="C546" t="str">
            <v>07476-13102-NJ</v>
          </cell>
          <cell r="D546" t="str">
            <v>A-L-0.5</v>
          </cell>
        </row>
        <row r="547">
          <cell r="C547" t="str">
            <v>87223-37422-SK</v>
          </cell>
          <cell r="D547" t="str">
            <v>L-D-0.2</v>
          </cell>
        </row>
        <row r="548">
          <cell r="C548" t="str">
            <v>57837-15577-YK</v>
          </cell>
          <cell r="D548" t="str">
            <v>E-D-2.5</v>
          </cell>
        </row>
        <row r="549">
          <cell r="C549" t="str">
            <v>10142-55267-YO</v>
          </cell>
          <cell r="D549" t="str">
            <v>R-L-0.2</v>
          </cell>
        </row>
        <row r="550">
          <cell r="C550" t="str">
            <v>73647-66148-VM</v>
          </cell>
          <cell r="D550" t="str">
            <v>E-L-0.2</v>
          </cell>
        </row>
        <row r="551">
          <cell r="C551" t="str">
            <v>10142-55267-YO</v>
          </cell>
          <cell r="D551" t="str">
            <v>E-L-0.2</v>
          </cell>
        </row>
        <row r="552">
          <cell r="C552" t="str">
            <v>92976-19453-DT</v>
          </cell>
          <cell r="D552" t="str">
            <v>L-D-0.2</v>
          </cell>
        </row>
        <row r="553">
          <cell r="C553" t="str">
            <v>89757-51438-HX</v>
          </cell>
          <cell r="D553" t="str">
            <v>E-D-0.2</v>
          </cell>
        </row>
        <row r="554">
          <cell r="C554" t="str">
            <v>76192-13390-HZ</v>
          </cell>
          <cell r="D554" t="str">
            <v>E-L-0.2</v>
          </cell>
        </row>
        <row r="555">
          <cell r="C555" t="str">
            <v>02009-87294-SY</v>
          </cell>
          <cell r="D555" t="str">
            <v>E-M-1</v>
          </cell>
        </row>
        <row r="556">
          <cell r="C556" t="str">
            <v>82872-34456-LJ</v>
          </cell>
          <cell r="D556" t="str">
            <v>R-L-2.5</v>
          </cell>
        </row>
        <row r="557">
          <cell r="C557" t="str">
            <v>13181-04387-LI</v>
          </cell>
          <cell r="D557" t="str">
            <v>E-M-1</v>
          </cell>
        </row>
        <row r="558">
          <cell r="C558" t="str">
            <v>24845-36117-TI</v>
          </cell>
          <cell r="D558" t="str">
            <v>L-M-0.2</v>
          </cell>
        </row>
        <row r="559">
          <cell r="C559" t="str">
            <v>66458-91190-YC</v>
          </cell>
          <cell r="D559" t="str">
            <v>E-L-1</v>
          </cell>
        </row>
        <row r="560">
          <cell r="C560" t="str">
            <v>86646-65810-TD</v>
          </cell>
          <cell r="D560" t="str">
            <v>L-D-0.2</v>
          </cell>
        </row>
        <row r="561">
          <cell r="C561" t="str">
            <v>59480-02795-IU</v>
          </cell>
          <cell r="D561" t="str">
            <v>A-L-1</v>
          </cell>
        </row>
        <row r="562">
          <cell r="C562" t="str">
            <v>61809-87758-LJ</v>
          </cell>
          <cell r="D562" t="str">
            <v>E-M-2.5</v>
          </cell>
        </row>
        <row r="563">
          <cell r="C563" t="str">
            <v>77408-43873-RS</v>
          </cell>
          <cell r="D563" t="str">
            <v>A-D-0.2</v>
          </cell>
        </row>
        <row r="564">
          <cell r="C564" t="str">
            <v>18366-65239-WF</v>
          </cell>
          <cell r="D564" t="str">
            <v>L-L-0.2</v>
          </cell>
        </row>
        <row r="565">
          <cell r="C565" t="str">
            <v>19485-98072-PS</v>
          </cell>
          <cell r="D565" t="str">
            <v>E-M-1</v>
          </cell>
        </row>
        <row r="566">
          <cell r="C566" t="str">
            <v>72072-33025-SD</v>
          </cell>
          <cell r="D566" t="str">
            <v>R-L-0.5</v>
          </cell>
        </row>
        <row r="567">
          <cell r="C567" t="str">
            <v>58118-22461-GC</v>
          </cell>
          <cell r="D567" t="str">
            <v>R-D-2.5</v>
          </cell>
        </row>
        <row r="568">
          <cell r="C568" t="str">
            <v>90940-63327-DJ</v>
          </cell>
          <cell r="D568" t="str">
            <v>A-M-0.2</v>
          </cell>
        </row>
        <row r="569">
          <cell r="C569" t="str">
            <v>64481-42546-II</v>
          </cell>
          <cell r="D569" t="str">
            <v>R-L-2.5</v>
          </cell>
        </row>
        <row r="570">
          <cell r="C570" t="str">
            <v>27536-28463-NJ</v>
          </cell>
          <cell r="D570" t="str">
            <v>L-L-0.2</v>
          </cell>
        </row>
        <row r="571">
          <cell r="C571" t="str">
            <v>19485-98072-PS</v>
          </cell>
          <cell r="D571" t="str">
            <v>A-D-2.5</v>
          </cell>
        </row>
        <row r="572">
          <cell r="C572" t="str">
            <v>70140-82812-KD</v>
          </cell>
          <cell r="D572" t="str">
            <v>A-M-0.5</v>
          </cell>
        </row>
        <row r="573">
          <cell r="C573" t="str">
            <v>91895-55605-LS</v>
          </cell>
          <cell r="D573" t="str">
            <v>E-L-0.5</v>
          </cell>
        </row>
        <row r="574">
          <cell r="C574" t="str">
            <v>43155-71724-XP</v>
          </cell>
          <cell r="D574" t="str">
            <v>A-D-0.2</v>
          </cell>
        </row>
        <row r="575">
          <cell r="C575" t="str">
            <v>32038-81174-JF</v>
          </cell>
          <cell r="D575" t="str">
            <v>A-M-1</v>
          </cell>
        </row>
        <row r="576">
          <cell r="C576" t="str">
            <v>59205-20324-NB</v>
          </cell>
          <cell r="D576" t="str">
            <v>R-L-0.2</v>
          </cell>
        </row>
        <row r="577">
          <cell r="C577" t="str">
            <v>99899-54612-NX</v>
          </cell>
          <cell r="D577" t="str">
            <v>L-M-2.5</v>
          </cell>
        </row>
        <row r="578">
          <cell r="C578" t="str">
            <v>26248-84194-FI</v>
          </cell>
          <cell r="D578" t="str">
            <v>A-D-0.2</v>
          </cell>
        </row>
        <row r="579">
          <cell r="C579" t="str">
            <v>19485-98072-PS</v>
          </cell>
          <cell r="D579" t="str">
            <v>L-M-1</v>
          </cell>
        </row>
        <row r="580">
          <cell r="C580" t="str">
            <v>84493-71314-WX</v>
          </cell>
          <cell r="D580" t="str">
            <v>E-L-0.2</v>
          </cell>
        </row>
        <row r="581">
          <cell r="C581" t="str">
            <v>84493-71314-WX</v>
          </cell>
          <cell r="D581" t="str">
            <v>A-M-0.5</v>
          </cell>
        </row>
        <row r="582">
          <cell r="C582" t="str">
            <v>39789-43945-IV</v>
          </cell>
          <cell r="D582" t="str">
            <v>E-L-1</v>
          </cell>
        </row>
        <row r="583">
          <cell r="C583" t="str">
            <v>38972-89678-ZM</v>
          </cell>
          <cell r="D583" t="str">
            <v>E-L-0.5</v>
          </cell>
        </row>
        <row r="584">
          <cell r="C584" t="str">
            <v>91465-84526-IJ</v>
          </cell>
          <cell r="D584" t="str">
            <v>E-D-1</v>
          </cell>
        </row>
        <row r="585">
          <cell r="C585" t="str">
            <v>22832-98538-RB</v>
          </cell>
          <cell r="D585" t="str">
            <v>R-L-0.2</v>
          </cell>
        </row>
        <row r="586">
          <cell r="C586" t="str">
            <v>30844-91890-ZA</v>
          </cell>
          <cell r="D586" t="str">
            <v>R-L-0.2</v>
          </cell>
        </row>
        <row r="587">
          <cell r="C587" t="str">
            <v>05325-97750-WP</v>
          </cell>
          <cell r="D587" t="str">
            <v>E-M-0.5</v>
          </cell>
        </row>
        <row r="588">
          <cell r="C588" t="str">
            <v>88992-49081-AT</v>
          </cell>
          <cell r="D588" t="str">
            <v>R-L-2.5</v>
          </cell>
        </row>
        <row r="589">
          <cell r="C589" t="str">
            <v>10204-31464-SA</v>
          </cell>
          <cell r="D589" t="str">
            <v>L-D-0.5</v>
          </cell>
        </row>
        <row r="590">
          <cell r="C590" t="str">
            <v>75156-80911-YT</v>
          </cell>
          <cell r="D590" t="str">
            <v>R-M-0.5</v>
          </cell>
        </row>
        <row r="591">
          <cell r="C591" t="str">
            <v>53971-49906-PZ</v>
          </cell>
          <cell r="D591" t="str">
            <v>E-L-2.5</v>
          </cell>
        </row>
        <row r="592">
          <cell r="C592" t="str">
            <v>10728-17633-ST</v>
          </cell>
          <cell r="D592" t="str">
            <v>E-M-2.5</v>
          </cell>
        </row>
        <row r="593">
          <cell r="C593" t="str">
            <v>13549-65017-VE</v>
          </cell>
          <cell r="D593" t="str">
            <v>R-D-0.2</v>
          </cell>
        </row>
        <row r="594">
          <cell r="C594" t="str">
            <v>87688-42420-TO</v>
          </cell>
          <cell r="D594" t="str">
            <v>A-M-2.5</v>
          </cell>
        </row>
        <row r="595">
          <cell r="C595" t="str">
            <v>05325-97750-WP</v>
          </cell>
          <cell r="D595" t="str">
            <v>E-D-2.5</v>
          </cell>
        </row>
        <row r="596">
          <cell r="C596" t="str">
            <v>51901-35210-UI</v>
          </cell>
          <cell r="D596" t="str">
            <v>A-L-2.5</v>
          </cell>
        </row>
        <row r="597">
          <cell r="C597" t="str">
            <v>62483-50867-OM</v>
          </cell>
          <cell r="D597" t="str">
            <v>E-L-1</v>
          </cell>
        </row>
        <row r="598">
          <cell r="C598" t="str">
            <v>92753-50029-SD</v>
          </cell>
          <cell r="D598" t="str">
            <v>A-M-0.5</v>
          </cell>
        </row>
        <row r="599">
          <cell r="C599" t="str">
            <v>53809-98498-SN</v>
          </cell>
          <cell r="D599" t="str">
            <v>L-L-2.5</v>
          </cell>
        </row>
        <row r="600">
          <cell r="C600" t="str">
            <v>66308-13503-KD</v>
          </cell>
          <cell r="D600" t="str">
            <v>R-M-0.2</v>
          </cell>
        </row>
        <row r="601">
          <cell r="C601" t="str">
            <v>82458-87830-JE</v>
          </cell>
          <cell r="D601" t="str">
            <v>A-D-0.2</v>
          </cell>
        </row>
        <row r="602">
          <cell r="C602" t="str">
            <v>41611-34336-WT</v>
          </cell>
          <cell r="D602" t="str">
            <v>L-D-0.5</v>
          </cell>
        </row>
        <row r="603">
          <cell r="C603" t="str">
            <v>70089-27418-UJ</v>
          </cell>
          <cell r="D603" t="str">
            <v>R-L-2.5</v>
          </cell>
        </row>
        <row r="604">
          <cell r="C604" t="str">
            <v>99978-56910-BN</v>
          </cell>
          <cell r="D604" t="str">
            <v>E-L-0.2</v>
          </cell>
        </row>
        <row r="605">
          <cell r="C605" t="str">
            <v>09668-23340-IC</v>
          </cell>
          <cell r="D605" t="str">
            <v>R-M-0.2</v>
          </cell>
        </row>
        <row r="606">
          <cell r="C606" t="str">
            <v>39457-62611-YK</v>
          </cell>
          <cell r="D606" t="str">
            <v>L-D-2.5</v>
          </cell>
        </row>
        <row r="607">
          <cell r="C607" t="str">
            <v>90985-89807-RW</v>
          </cell>
          <cell r="D607" t="str">
            <v>A-L-2.5</v>
          </cell>
        </row>
        <row r="608">
          <cell r="C608" t="str">
            <v>05325-97750-WP</v>
          </cell>
          <cell r="D608" t="str">
            <v>L-L-2.5</v>
          </cell>
        </row>
        <row r="609">
          <cell r="C609" t="str">
            <v>17816-67941-ZS</v>
          </cell>
          <cell r="D609" t="str">
            <v>E-D-0.2</v>
          </cell>
        </row>
        <row r="610">
          <cell r="C610" t="str">
            <v>90816-65619-LM</v>
          </cell>
          <cell r="D610" t="str">
            <v>E-D-2.5</v>
          </cell>
        </row>
        <row r="611">
          <cell r="C611" t="str">
            <v>69761-61146-KD</v>
          </cell>
          <cell r="D611" t="str">
            <v>L-M-0.2</v>
          </cell>
        </row>
        <row r="612">
          <cell r="C612" t="str">
            <v>24040-20817-QB</v>
          </cell>
          <cell r="D612" t="str">
            <v>R-M-1</v>
          </cell>
        </row>
        <row r="613">
          <cell r="C613" t="str">
            <v>19524-21432-XP</v>
          </cell>
          <cell r="D613" t="str">
            <v>E-L-2.5</v>
          </cell>
        </row>
        <row r="614">
          <cell r="C614" t="str">
            <v>14398-43114-RV</v>
          </cell>
          <cell r="D614" t="str">
            <v>A-M-0.2</v>
          </cell>
        </row>
        <row r="615">
          <cell r="C615" t="str">
            <v>41486-52502-QQ</v>
          </cell>
          <cell r="D615" t="str">
            <v>R-M-0.5</v>
          </cell>
        </row>
        <row r="616">
          <cell r="C616" t="str">
            <v>05325-97750-WP</v>
          </cell>
          <cell r="D616" t="str">
            <v>R-M-0.5</v>
          </cell>
        </row>
        <row r="617">
          <cell r="C617" t="str">
            <v>20236-64364-QL</v>
          </cell>
          <cell r="D617" t="str">
            <v>L-L-2.5</v>
          </cell>
        </row>
        <row r="618">
          <cell r="C618" t="str">
            <v>29102-40100-TZ</v>
          </cell>
          <cell r="D618" t="str">
            <v>E-M-2.5</v>
          </cell>
        </row>
        <row r="619">
          <cell r="C619" t="str">
            <v>09171-42203-EB</v>
          </cell>
          <cell r="D619" t="str">
            <v>L-M-2.5</v>
          </cell>
        </row>
        <row r="620">
          <cell r="C620" t="str">
            <v>29060-75856-UI</v>
          </cell>
          <cell r="D620" t="str">
            <v>E-D-1</v>
          </cell>
        </row>
        <row r="621">
          <cell r="C621" t="str">
            <v>17088-16989-PL</v>
          </cell>
          <cell r="D621" t="str">
            <v>L-D-0.5</v>
          </cell>
        </row>
        <row r="622">
          <cell r="C622" t="str">
            <v>14756-18321-CL</v>
          </cell>
          <cell r="D622" t="str">
            <v>A-M-0.2</v>
          </cell>
        </row>
        <row r="623">
          <cell r="C623" t="str">
            <v>13324-78688-MI</v>
          </cell>
          <cell r="D623" t="str">
            <v>A-L-1</v>
          </cell>
        </row>
        <row r="624">
          <cell r="C624" t="str">
            <v>73799-04749-BM</v>
          </cell>
          <cell r="D624" t="str">
            <v>L-M-2.5</v>
          </cell>
        </row>
        <row r="625">
          <cell r="C625" t="str">
            <v>01927-46702-YT</v>
          </cell>
          <cell r="D625" t="str">
            <v>E-D-1</v>
          </cell>
        </row>
        <row r="626">
          <cell r="C626" t="str">
            <v>80467-17137-TO</v>
          </cell>
          <cell r="D626" t="str">
            <v>E-M-2.5</v>
          </cell>
        </row>
        <row r="627">
          <cell r="C627" t="str">
            <v>14640-87215-BK</v>
          </cell>
          <cell r="D627" t="str">
            <v>R-L-0.5</v>
          </cell>
        </row>
        <row r="628">
          <cell r="C628" t="str">
            <v>94447-35885-HK</v>
          </cell>
          <cell r="D628" t="str">
            <v>A-M-2.5</v>
          </cell>
        </row>
        <row r="629">
          <cell r="C629" t="str">
            <v>71034-49694-CS</v>
          </cell>
          <cell r="D629" t="str">
            <v>E-M-2.5</v>
          </cell>
        </row>
        <row r="630">
          <cell r="C630" t="str">
            <v>00445-42781-KX</v>
          </cell>
          <cell r="D630" t="str">
            <v>E-L-0.2</v>
          </cell>
        </row>
        <row r="631">
          <cell r="C631" t="str">
            <v>00445-42781-KX</v>
          </cell>
          <cell r="D631" t="str">
            <v>L-D-0.5</v>
          </cell>
        </row>
        <row r="632">
          <cell r="C632" t="str">
            <v>00445-42781-KX</v>
          </cell>
          <cell r="D632" t="str">
            <v>A-D-0.2</v>
          </cell>
        </row>
        <row r="633">
          <cell r="C633" t="str">
            <v>00445-42781-KX</v>
          </cell>
          <cell r="D633" t="str">
            <v>R-D-2.5</v>
          </cell>
        </row>
        <row r="634">
          <cell r="C634" t="str">
            <v>96116-24737-LV</v>
          </cell>
          <cell r="D634" t="str">
            <v>E-L-0.5</v>
          </cell>
        </row>
        <row r="635">
          <cell r="C635" t="str">
            <v>18684-73088-YL</v>
          </cell>
          <cell r="D635" t="str">
            <v>R-L-1</v>
          </cell>
        </row>
        <row r="636">
          <cell r="C636" t="str">
            <v>74671-55639-TU</v>
          </cell>
          <cell r="D636" t="str">
            <v>L-M-1</v>
          </cell>
        </row>
        <row r="637">
          <cell r="C637" t="str">
            <v>17488-65879-XL</v>
          </cell>
          <cell r="D637" t="str">
            <v>E-L-0.5</v>
          </cell>
        </row>
        <row r="638">
          <cell r="C638" t="str">
            <v>46431-09298-OU</v>
          </cell>
          <cell r="D638" t="str">
            <v>L-L-1</v>
          </cell>
        </row>
        <row r="639">
          <cell r="C639" t="str">
            <v>60378-26473-FE</v>
          </cell>
          <cell r="D639" t="str">
            <v>E-M-2.5</v>
          </cell>
        </row>
        <row r="640">
          <cell r="C640" t="str">
            <v>34927-68586-ZV</v>
          </cell>
          <cell r="D640" t="str">
            <v>A-M-2.5</v>
          </cell>
        </row>
        <row r="641">
          <cell r="C641" t="str">
            <v>29051-27555-GD</v>
          </cell>
          <cell r="D641" t="str">
            <v>L-D-0.2</v>
          </cell>
        </row>
        <row r="642">
          <cell r="C642" t="str">
            <v>52143-35672-JF</v>
          </cell>
          <cell r="D642" t="str">
            <v>R-L-2.5</v>
          </cell>
        </row>
        <row r="643">
          <cell r="C643" t="str">
            <v>64918-67725-MN</v>
          </cell>
          <cell r="D643" t="str">
            <v>R-L-1</v>
          </cell>
        </row>
        <row r="644">
          <cell r="C644" t="str">
            <v>85634-61759-ND</v>
          </cell>
          <cell r="D644" t="str">
            <v>E-M-0.2</v>
          </cell>
        </row>
        <row r="645">
          <cell r="C645" t="str">
            <v>40180-22940-QB</v>
          </cell>
          <cell r="D645" t="str">
            <v>E-L-2.5</v>
          </cell>
        </row>
        <row r="646">
          <cell r="C646" t="str">
            <v>34666-76738-SQ</v>
          </cell>
          <cell r="D646" t="str">
            <v>R-D-2.5</v>
          </cell>
        </row>
        <row r="647">
          <cell r="C647" t="str">
            <v>98536-88616-FF</v>
          </cell>
          <cell r="D647" t="str">
            <v>A-D-2.5</v>
          </cell>
        </row>
        <row r="648">
          <cell r="C648" t="str">
            <v>55621-06130-SA</v>
          </cell>
          <cell r="D648" t="str">
            <v>A-D-1</v>
          </cell>
        </row>
        <row r="649">
          <cell r="C649" t="str">
            <v>45666-86771-EH</v>
          </cell>
          <cell r="D649" t="str">
            <v>L-L-0.5</v>
          </cell>
        </row>
        <row r="650">
          <cell r="C650" t="str">
            <v>52143-35672-JF</v>
          </cell>
          <cell r="D650" t="str">
            <v>R-D-0.2</v>
          </cell>
        </row>
        <row r="651">
          <cell r="C651" t="str">
            <v>24689-69376-XX</v>
          </cell>
          <cell r="D651" t="str">
            <v>L-L-1</v>
          </cell>
        </row>
        <row r="652">
          <cell r="C652" t="str">
            <v>71891-51101-VQ</v>
          </cell>
          <cell r="D652" t="str">
            <v>R-D-0.5</v>
          </cell>
        </row>
        <row r="653">
          <cell r="C653" t="str">
            <v>71749-05400-CN</v>
          </cell>
          <cell r="D653" t="str">
            <v>R-L-1</v>
          </cell>
        </row>
        <row r="654">
          <cell r="C654" t="str">
            <v>64845-00270-NO</v>
          </cell>
          <cell r="D654" t="str">
            <v>L-L-1</v>
          </cell>
        </row>
        <row r="655">
          <cell r="C655" t="str">
            <v>29851-36402-UX</v>
          </cell>
          <cell r="D655" t="str">
            <v>A-M-2.5</v>
          </cell>
        </row>
        <row r="656">
          <cell r="C656" t="str">
            <v>12190-25421-WM</v>
          </cell>
          <cell r="D656" t="str">
            <v>A-D-2.5</v>
          </cell>
        </row>
        <row r="657">
          <cell r="C657" t="str">
            <v>52316-30571-GD</v>
          </cell>
          <cell r="D657" t="str">
            <v>R-M-2.5</v>
          </cell>
        </row>
        <row r="658">
          <cell r="C658" t="str">
            <v>23243-92649-RY</v>
          </cell>
          <cell r="D658" t="str">
            <v>L-D-1</v>
          </cell>
        </row>
        <row r="659">
          <cell r="C659" t="str">
            <v>39528-19971-OR</v>
          </cell>
          <cell r="D659" t="str">
            <v>A-M-0.5</v>
          </cell>
        </row>
        <row r="660">
          <cell r="C660" t="str">
            <v>32743-78448-KT</v>
          </cell>
          <cell r="D660" t="str">
            <v>E-M-0.5</v>
          </cell>
        </row>
        <row r="661">
          <cell r="C661" t="str">
            <v>93417-12322-YB</v>
          </cell>
          <cell r="D661" t="str">
            <v>A-D-2.5</v>
          </cell>
        </row>
        <row r="662">
          <cell r="C662" t="str">
            <v>56891-86662-UY</v>
          </cell>
          <cell r="D662" t="str">
            <v>E-L-0.5</v>
          </cell>
        </row>
        <row r="663">
          <cell r="C663" t="str">
            <v>40414-26467-VE</v>
          </cell>
          <cell r="D663" t="str">
            <v>A-M-0.2</v>
          </cell>
        </row>
        <row r="664">
          <cell r="C664" t="str">
            <v>87858-83734-RK</v>
          </cell>
          <cell r="D664" t="str">
            <v>L-D-2.5</v>
          </cell>
        </row>
        <row r="665">
          <cell r="C665" t="str">
            <v>46818-20198-GB</v>
          </cell>
          <cell r="D665" t="str">
            <v>A-M-1</v>
          </cell>
        </row>
        <row r="666">
          <cell r="C666" t="str">
            <v>29808-89098-XD</v>
          </cell>
          <cell r="D666" t="str">
            <v>E-D-1</v>
          </cell>
        </row>
        <row r="667">
          <cell r="C667" t="str">
            <v>29808-89098-XD</v>
          </cell>
          <cell r="D667" t="str">
            <v>L-D-0.2</v>
          </cell>
        </row>
        <row r="668">
          <cell r="C668" t="str">
            <v>78786-77449-RQ</v>
          </cell>
          <cell r="D668" t="str">
            <v>A-D-2.5</v>
          </cell>
        </row>
        <row r="669">
          <cell r="C669" t="str">
            <v>27878-42224-QF</v>
          </cell>
          <cell r="D669" t="str">
            <v>A-D-1</v>
          </cell>
        </row>
        <row r="670">
          <cell r="C670" t="str">
            <v>32743-78448-KT</v>
          </cell>
          <cell r="D670" t="str">
            <v>R-L-2.5</v>
          </cell>
        </row>
        <row r="671">
          <cell r="C671" t="str">
            <v>25331-13794-SB</v>
          </cell>
          <cell r="D671" t="str">
            <v>L-M-2.5</v>
          </cell>
        </row>
        <row r="672">
          <cell r="C672" t="str">
            <v>55864-37682-GQ</v>
          </cell>
          <cell r="D672" t="str">
            <v>L-M-0.2</v>
          </cell>
        </row>
        <row r="673">
          <cell r="C673" t="str">
            <v>97005-25609-CQ</v>
          </cell>
          <cell r="D673" t="str">
            <v>R-L-1</v>
          </cell>
        </row>
        <row r="674">
          <cell r="C674" t="str">
            <v>94058-95794-IJ</v>
          </cell>
          <cell r="D674" t="str">
            <v>L-M-0.5</v>
          </cell>
        </row>
        <row r="675">
          <cell r="C675" t="str">
            <v>40214-03678-GU</v>
          </cell>
          <cell r="D675" t="str">
            <v>E-M-1</v>
          </cell>
        </row>
        <row r="676">
          <cell r="C676" t="str">
            <v>04921-85445-SL</v>
          </cell>
          <cell r="D676" t="str">
            <v>A-L-2.5</v>
          </cell>
        </row>
        <row r="677">
          <cell r="C677" t="str">
            <v>53386-94266-LJ</v>
          </cell>
          <cell r="D677" t="str">
            <v>L-D-2.5</v>
          </cell>
        </row>
        <row r="678">
          <cell r="C678" t="str">
            <v>49480-85909-DG</v>
          </cell>
          <cell r="D678" t="str">
            <v>L-L-0.5</v>
          </cell>
        </row>
        <row r="679">
          <cell r="C679" t="str">
            <v>18293-78136-MN</v>
          </cell>
          <cell r="D679" t="str">
            <v>L-M-0.5</v>
          </cell>
        </row>
        <row r="680">
          <cell r="C680" t="str">
            <v>84641-67384-TD</v>
          </cell>
          <cell r="D680" t="str">
            <v>A-L-2.5</v>
          </cell>
        </row>
        <row r="681">
          <cell r="C681" t="str">
            <v>72320-29738-EB</v>
          </cell>
          <cell r="D681" t="str">
            <v>R-L-2.5</v>
          </cell>
        </row>
        <row r="682">
          <cell r="C682" t="str">
            <v>47355-97488-XS</v>
          </cell>
          <cell r="D682" t="str">
            <v>A-M-1</v>
          </cell>
        </row>
        <row r="683">
          <cell r="C683" t="str">
            <v>63499-24884-PP</v>
          </cell>
          <cell r="D683" t="str">
            <v>L-L-0.2</v>
          </cell>
        </row>
        <row r="684">
          <cell r="C684" t="str">
            <v>39193-51770-FM</v>
          </cell>
          <cell r="D684" t="str">
            <v>E-M-0.2</v>
          </cell>
        </row>
        <row r="685">
          <cell r="C685" t="str">
            <v>61323-91967-GG</v>
          </cell>
          <cell r="D685" t="str">
            <v>L-D-0.5</v>
          </cell>
        </row>
        <row r="686">
          <cell r="C686" t="str">
            <v>90123-01967-KS</v>
          </cell>
          <cell r="D686" t="str">
            <v>R-L-1</v>
          </cell>
        </row>
        <row r="687">
          <cell r="C687" t="str">
            <v>15958-25089-OS</v>
          </cell>
          <cell r="D687" t="str">
            <v>L-L-2.5</v>
          </cell>
        </row>
        <row r="688">
          <cell r="C688" t="str">
            <v>98430-37820-UV</v>
          </cell>
          <cell r="D688" t="str">
            <v>R-D-0.2</v>
          </cell>
        </row>
        <row r="689">
          <cell r="C689" t="str">
            <v>21798-04171-XC</v>
          </cell>
          <cell r="D689" t="str">
            <v>E-M-0.5</v>
          </cell>
        </row>
        <row r="690">
          <cell r="C690" t="str">
            <v>52798-46508-HP</v>
          </cell>
          <cell r="D690" t="str">
            <v>A-L-1</v>
          </cell>
        </row>
        <row r="691">
          <cell r="C691" t="str">
            <v>46478-42970-EM</v>
          </cell>
          <cell r="D691" t="str">
            <v>A-M-0.5</v>
          </cell>
        </row>
        <row r="692">
          <cell r="C692" t="str">
            <v>00246-15080-LE</v>
          </cell>
          <cell r="D692" t="str">
            <v>L-D-2.5</v>
          </cell>
        </row>
        <row r="693">
          <cell r="C693" t="str">
            <v>94091-86957-HX</v>
          </cell>
          <cell r="D693" t="str">
            <v>A-M-1</v>
          </cell>
        </row>
        <row r="694">
          <cell r="C694" t="str">
            <v>26295-44907-DK</v>
          </cell>
          <cell r="D694" t="str">
            <v>L-D-1</v>
          </cell>
        </row>
        <row r="695">
          <cell r="C695" t="str">
            <v>95351-96177-QV</v>
          </cell>
          <cell r="D695" t="str">
            <v>A-M-2.5</v>
          </cell>
        </row>
        <row r="696">
          <cell r="C696" t="str">
            <v>92204-96636-BS</v>
          </cell>
          <cell r="D696" t="str">
            <v>E-D-0.5</v>
          </cell>
        </row>
        <row r="697">
          <cell r="C697" t="str">
            <v>03010-30348-UA</v>
          </cell>
          <cell r="D697" t="str">
            <v>L-L-2.5</v>
          </cell>
        </row>
        <row r="698">
          <cell r="C698" t="str">
            <v>13441-34686-SW</v>
          </cell>
          <cell r="D698" t="str">
            <v>L-D-0.5</v>
          </cell>
        </row>
        <row r="699">
          <cell r="C699" t="str">
            <v>96612-41722-VJ</v>
          </cell>
          <cell r="D699" t="str">
            <v>A-M-0.5</v>
          </cell>
        </row>
        <row r="700">
          <cell r="C700" t="str">
            <v>94091-86957-HX</v>
          </cell>
          <cell r="D700" t="str">
            <v>L-D-1</v>
          </cell>
        </row>
        <row r="701">
          <cell r="C701" t="str">
            <v>25504-41681-WA</v>
          </cell>
          <cell r="D701" t="str">
            <v>A-D-0.5</v>
          </cell>
        </row>
        <row r="702">
          <cell r="C702" t="str">
            <v>75443-07820-DZ</v>
          </cell>
          <cell r="D702" t="str">
            <v>L-L-0.5</v>
          </cell>
        </row>
        <row r="703">
          <cell r="C703" t="str">
            <v>39276-95489-XV</v>
          </cell>
          <cell r="D703" t="str">
            <v>A-D-0.5</v>
          </cell>
        </row>
        <row r="704">
          <cell r="C704" t="str">
            <v>61437-83623-PZ</v>
          </cell>
          <cell r="D704" t="str">
            <v>A-L-0.5</v>
          </cell>
        </row>
        <row r="705">
          <cell r="C705" t="str">
            <v>34317-87258-HQ</v>
          </cell>
          <cell r="D705" t="str">
            <v>L-D-2.5</v>
          </cell>
        </row>
        <row r="706">
          <cell r="C706" t="str">
            <v>18570-80998-ZS</v>
          </cell>
          <cell r="D706" t="str">
            <v>E-D-0.2</v>
          </cell>
        </row>
        <row r="707">
          <cell r="C707" t="str">
            <v>66580-33745-OQ</v>
          </cell>
          <cell r="D707" t="str">
            <v>E-L-0.5</v>
          </cell>
        </row>
        <row r="708">
          <cell r="C708" t="str">
            <v>19820-29285-FD</v>
          </cell>
          <cell r="D708" t="str">
            <v>E-M-0.2</v>
          </cell>
        </row>
        <row r="709">
          <cell r="C709" t="str">
            <v>11349-55147-SN</v>
          </cell>
          <cell r="D709" t="str">
            <v>L-D-1</v>
          </cell>
        </row>
        <row r="710">
          <cell r="C710" t="str">
            <v>21141-12455-VB</v>
          </cell>
          <cell r="D710" t="str">
            <v>A-M-0.5</v>
          </cell>
        </row>
        <row r="711">
          <cell r="C711" t="str">
            <v>71003-85639-HB</v>
          </cell>
          <cell r="D711" t="str">
            <v>E-L-0.5</v>
          </cell>
        </row>
        <row r="712">
          <cell r="C712" t="str">
            <v>58443-95866-YO</v>
          </cell>
          <cell r="D712" t="str">
            <v>E-M-0.5</v>
          </cell>
        </row>
        <row r="713">
          <cell r="C713" t="str">
            <v>89646-21249-OH</v>
          </cell>
          <cell r="D713" t="str">
            <v>R-M-0.2</v>
          </cell>
        </row>
        <row r="714">
          <cell r="C714" t="str">
            <v>64988-20636-XQ</v>
          </cell>
          <cell r="D714" t="str">
            <v>E-M-0.5</v>
          </cell>
        </row>
        <row r="715">
          <cell r="C715" t="str">
            <v>34704-83143-KS</v>
          </cell>
          <cell r="D715" t="str">
            <v>R-M-0.2</v>
          </cell>
        </row>
        <row r="716">
          <cell r="C716" t="str">
            <v>67388-17544-XX</v>
          </cell>
          <cell r="D716" t="str">
            <v>E-D-0.2</v>
          </cell>
        </row>
        <row r="717">
          <cell r="C717" t="str">
            <v>69411-48470-ID</v>
          </cell>
          <cell r="D717" t="str">
            <v>E-L-1</v>
          </cell>
        </row>
        <row r="718">
          <cell r="C718" t="str">
            <v>94091-86957-HX</v>
          </cell>
          <cell r="D718" t="str">
            <v>R-L-1</v>
          </cell>
        </row>
        <row r="719">
          <cell r="C719" t="str">
            <v>97741-98924-KT</v>
          </cell>
          <cell r="D719" t="str">
            <v>A-D-2.5</v>
          </cell>
        </row>
        <row r="720">
          <cell r="C720" t="str">
            <v>79857-78167-KO</v>
          </cell>
          <cell r="D720" t="str">
            <v>L-D-1</v>
          </cell>
        </row>
        <row r="721">
          <cell r="C721" t="str">
            <v>46963-10322-ZA</v>
          </cell>
          <cell r="D721" t="str">
            <v>L-L-1</v>
          </cell>
        </row>
        <row r="722">
          <cell r="C722" t="str">
            <v>93812-74772-MV</v>
          </cell>
          <cell r="D722" t="str">
            <v>E-D-0.5</v>
          </cell>
        </row>
        <row r="723">
          <cell r="C723" t="str">
            <v>48203-23480-UB</v>
          </cell>
          <cell r="D723" t="str">
            <v>R-M-0.2</v>
          </cell>
        </row>
        <row r="724">
          <cell r="C724" t="str">
            <v>60357-65386-RD</v>
          </cell>
          <cell r="D724" t="str">
            <v>E-D-1</v>
          </cell>
        </row>
        <row r="725">
          <cell r="C725" t="str">
            <v>35099-13971-JI</v>
          </cell>
          <cell r="D725" t="str">
            <v>E-M-2.5</v>
          </cell>
        </row>
        <row r="726">
          <cell r="C726" t="str">
            <v>01304-59807-OB</v>
          </cell>
          <cell r="D726" t="str">
            <v>A-M-0.2</v>
          </cell>
        </row>
        <row r="727">
          <cell r="C727" t="str">
            <v>50705-17295-NK</v>
          </cell>
          <cell r="D727" t="str">
            <v>A-L-0.2</v>
          </cell>
        </row>
        <row r="728">
          <cell r="C728" t="str">
            <v>77657-61366-FY</v>
          </cell>
          <cell r="D728" t="str">
            <v>L-L-2.5</v>
          </cell>
        </row>
        <row r="729">
          <cell r="C729" t="str">
            <v>57192-13428-PL</v>
          </cell>
          <cell r="D729" t="str">
            <v>R-M-0.5</v>
          </cell>
        </row>
        <row r="730">
          <cell r="C730" t="str">
            <v>24891-77957-LU</v>
          </cell>
          <cell r="D730" t="str">
            <v>E-D-0.5</v>
          </cell>
        </row>
        <row r="731">
          <cell r="C731" t="str">
            <v>64896-18468-BT</v>
          </cell>
          <cell r="D731" t="str">
            <v>L-M-0.2</v>
          </cell>
        </row>
        <row r="732">
          <cell r="C732" t="str">
            <v>84761-40784-SV</v>
          </cell>
          <cell r="D732" t="str">
            <v>L-L-2.5</v>
          </cell>
        </row>
        <row r="733">
          <cell r="C733" t="str">
            <v>20236-42322-CM</v>
          </cell>
          <cell r="D733" t="str">
            <v>L-D-0.2</v>
          </cell>
        </row>
        <row r="734">
          <cell r="C734" t="str">
            <v>49671-11547-WG</v>
          </cell>
          <cell r="D734" t="str">
            <v>E-L-0.2</v>
          </cell>
        </row>
        <row r="735">
          <cell r="C735" t="str">
            <v>57976-33535-WK</v>
          </cell>
          <cell r="D735" t="str">
            <v>L-M-2.5</v>
          </cell>
        </row>
        <row r="736">
          <cell r="C736" t="str">
            <v>55915-19477-MK</v>
          </cell>
          <cell r="D736" t="str">
            <v>R-D-0.2</v>
          </cell>
        </row>
        <row r="737">
          <cell r="C737" t="str">
            <v>28121-11641-UA</v>
          </cell>
          <cell r="D737" t="str">
            <v>E-D-0.2</v>
          </cell>
        </row>
        <row r="738">
          <cell r="C738" t="str">
            <v>09540-70637-EV</v>
          </cell>
          <cell r="D738" t="str">
            <v>L-D-1</v>
          </cell>
        </row>
        <row r="739">
          <cell r="C739" t="str">
            <v>17775-77072-PP</v>
          </cell>
          <cell r="D739" t="str">
            <v>A-M-1</v>
          </cell>
        </row>
        <row r="740">
          <cell r="C740" t="str">
            <v>90392-73338-BC</v>
          </cell>
          <cell r="D740" t="str">
            <v>R-L-0.2</v>
          </cell>
        </row>
        <row r="741">
          <cell r="C741" t="str">
            <v>94091-86957-HX</v>
          </cell>
          <cell r="D741" t="str">
            <v>E-D-0.2</v>
          </cell>
        </row>
        <row r="742">
          <cell r="C742" t="str">
            <v>10725-45724-CO</v>
          </cell>
          <cell r="D742" t="str">
            <v>R-L-0.5</v>
          </cell>
        </row>
        <row r="743">
          <cell r="C743" t="str">
            <v>87242-18006-IR</v>
          </cell>
          <cell r="D743" t="str">
            <v>L-M-0.2</v>
          </cell>
        </row>
        <row r="744">
          <cell r="C744" t="str">
            <v>36572-91896-PP</v>
          </cell>
          <cell r="D744" t="str">
            <v>L-M-1</v>
          </cell>
        </row>
        <row r="745">
          <cell r="C745" t="str">
            <v>25181-97933-UX</v>
          </cell>
          <cell r="D745" t="str">
            <v>A-D-0.5</v>
          </cell>
        </row>
        <row r="746">
          <cell r="C746" t="str">
            <v>55374-03175-IA</v>
          </cell>
          <cell r="D746" t="str">
            <v>R-M-0.2</v>
          </cell>
        </row>
        <row r="747">
          <cell r="C747" t="str">
            <v>76948-43532-JS</v>
          </cell>
          <cell r="D747" t="str">
            <v>E-D-0.5</v>
          </cell>
        </row>
        <row r="748">
          <cell r="C748" t="str">
            <v>24344-88599-PP</v>
          </cell>
          <cell r="D748" t="str">
            <v>A-M-1</v>
          </cell>
        </row>
        <row r="749">
          <cell r="C749" t="str">
            <v>54462-58311-YF</v>
          </cell>
          <cell r="D749" t="str">
            <v>L-M-0.5</v>
          </cell>
        </row>
        <row r="750">
          <cell r="C750" t="str">
            <v>90767-92589-LV</v>
          </cell>
          <cell r="D750" t="str">
            <v>E-D-0.5</v>
          </cell>
        </row>
        <row r="751">
          <cell r="C751" t="str">
            <v>27517-43747-YD</v>
          </cell>
          <cell r="D751" t="str">
            <v>R-D-0.2</v>
          </cell>
        </row>
        <row r="752">
          <cell r="C752" t="str">
            <v>77828-66867-KH</v>
          </cell>
          <cell r="D752" t="str">
            <v>R-M-0.5</v>
          </cell>
        </row>
        <row r="753">
          <cell r="C753" t="str">
            <v>41054-59693-XE</v>
          </cell>
          <cell r="D753" t="str">
            <v>L-L-0.5</v>
          </cell>
        </row>
        <row r="754">
          <cell r="C754" t="str">
            <v>26314-66792-VP</v>
          </cell>
          <cell r="D754" t="str">
            <v>E-M-1</v>
          </cell>
        </row>
        <row r="755">
          <cell r="C755" t="str">
            <v>69410-04668-MA</v>
          </cell>
          <cell r="D755" t="str">
            <v>A-D-0.5</v>
          </cell>
        </row>
        <row r="756">
          <cell r="C756" t="str">
            <v>94091-86957-HX</v>
          </cell>
          <cell r="D756" t="str">
            <v>A-D-0.2</v>
          </cell>
        </row>
        <row r="757">
          <cell r="C757" t="str">
            <v>24972-55878-KX</v>
          </cell>
          <cell r="D757" t="str">
            <v>L-L-0.2</v>
          </cell>
        </row>
        <row r="758">
          <cell r="C758" t="str">
            <v>46296-42617-OQ</v>
          </cell>
          <cell r="D758" t="str">
            <v>R-D-1</v>
          </cell>
        </row>
        <row r="759">
          <cell r="C759" t="str">
            <v>44494-89923-UW</v>
          </cell>
          <cell r="D759" t="str">
            <v>A-D-0.5</v>
          </cell>
        </row>
        <row r="760">
          <cell r="C760" t="str">
            <v>11621-09964-ID</v>
          </cell>
          <cell r="D760" t="str">
            <v>R-D-1</v>
          </cell>
        </row>
        <row r="761">
          <cell r="C761" t="str">
            <v>76319-80715-II</v>
          </cell>
          <cell r="D761" t="str">
            <v>L-D-2.5</v>
          </cell>
        </row>
        <row r="762">
          <cell r="C762" t="str">
            <v>91654-79216-IC</v>
          </cell>
          <cell r="D762" t="str">
            <v>E-L-0.5</v>
          </cell>
        </row>
        <row r="763">
          <cell r="C763" t="str">
            <v>56450-21890-HK</v>
          </cell>
          <cell r="D763" t="str">
            <v>E-L-1</v>
          </cell>
        </row>
        <row r="764">
          <cell r="C764" t="str">
            <v>40600-58915-WZ</v>
          </cell>
          <cell r="D764" t="str">
            <v>L-M-0.5</v>
          </cell>
        </row>
        <row r="765">
          <cell r="C765" t="str">
            <v>66527-94478-PB</v>
          </cell>
          <cell r="D765" t="str">
            <v>A-L-0.5</v>
          </cell>
        </row>
        <row r="766">
          <cell r="C766" t="str">
            <v>77154-45038-IH</v>
          </cell>
          <cell r="D766" t="str">
            <v>A-L-2.5</v>
          </cell>
        </row>
        <row r="767">
          <cell r="C767" t="str">
            <v>08439-55669-AI</v>
          </cell>
          <cell r="D767" t="str">
            <v>R-M-1</v>
          </cell>
        </row>
        <row r="768">
          <cell r="C768" t="str">
            <v>08439-55669-AI</v>
          </cell>
          <cell r="D768" t="str">
            <v>A-L-0.5</v>
          </cell>
        </row>
        <row r="769">
          <cell r="C769" t="str">
            <v>24972-55878-KX</v>
          </cell>
          <cell r="D769" t="str">
            <v>A-L-2.5</v>
          </cell>
        </row>
        <row r="770">
          <cell r="C770" t="str">
            <v>24972-55878-KX</v>
          </cell>
          <cell r="D770" t="str">
            <v>R-L-1</v>
          </cell>
        </row>
        <row r="771">
          <cell r="C771" t="str">
            <v>91509-62250-GN</v>
          </cell>
          <cell r="D771" t="str">
            <v>R-M-2.5</v>
          </cell>
        </row>
        <row r="772">
          <cell r="C772" t="str">
            <v>83833-46106-ZC</v>
          </cell>
          <cell r="D772" t="str">
            <v>A-D-1</v>
          </cell>
        </row>
        <row r="773">
          <cell r="C773" t="str">
            <v>19383-33606-PW</v>
          </cell>
          <cell r="D773" t="str">
            <v>R-L-0.5</v>
          </cell>
        </row>
        <row r="774">
          <cell r="C774" t="str">
            <v>67052-76184-CB</v>
          </cell>
          <cell r="D774" t="str">
            <v>E-M-1</v>
          </cell>
        </row>
        <row r="775">
          <cell r="C775" t="str">
            <v>43452-18035-DH</v>
          </cell>
          <cell r="D775" t="str">
            <v>L-M-0.2</v>
          </cell>
        </row>
        <row r="776">
          <cell r="C776" t="str">
            <v>88060-50676-MV</v>
          </cell>
          <cell r="D776" t="str">
            <v>R-M-1</v>
          </cell>
        </row>
        <row r="777">
          <cell r="C777" t="str">
            <v>89574-96203-EP</v>
          </cell>
          <cell r="D777" t="str">
            <v>E-L-0.5</v>
          </cell>
        </row>
        <row r="778">
          <cell r="C778" t="str">
            <v>12607-75113-UV</v>
          </cell>
          <cell r="D778" t="str">
            <v>A-M-0.5</v>
          </cell>
        </row>
        <row r="779">
          <cell r="C779" t="str">
            <v>56991-05510-PR</v>
          </cell>
          <cell r="D779" t="str">
            <v>A-L-2.5</v>
          </cell>
        </row>
        <row r="780">
          <cell r="C780" t="str">
            <v>01841-48191-NL</v>
          </cell>
          <cell r="D780" t="str">
            <v>L-L-0.5</v>
          </cell>
        </row>
        <row r="781">
          <cell r="C781" t="str">
            <v>33269-10023-CO</v>
          </cell>
          <cell r="D781" t="str">
            <v>L-D-1</v>
          </cell>
        </row>
        <row r="782">
          <cell r="C782" t="str">
            <v>31245-81098-PJ</v>
          </cell>
          <cell r="D782" t="str">
            <v>E-M-1</v>
          </cell>
        </row>
        <row r="783">
          <cell r="C783" t="str">
            <v>08946-56610-IH</v>
          </cell>
          <cell r="D783" t="str">
            <v>L-L-2.5</v>
          </cell>
        </row>
        <row r="784">
          <cell r="C784" t="str">
            <v>20260-32948-EB</v>
          </cell>
          <cell r="D784" t="str">
            <v>E-L-0.2</v>
          </cell>
        </row>
        <row r="785">
          <cell r="C785" t="str">
            <v>31613-41626-KX</v>
          </cell>
          <cell r="D785" t="str">
            <v>L-M-0.5</v>
          </cell>
        </row>
        <row r="786">
          <cell r="C786" t="str">
            <v>75961-20170-RD</v>
          </cell>
          <cell r="D786" t="str">
            <v>L-L-1</v>
          </cell>
        </row>
        <row r="787">
          <cell r="C787" t="str">
            <v>72524-06410-KD</v>
          </cell>
          <cell r="D787" t="str">
            <v>A-D-2.5</v>
          </cell>
        </row>
        <row r="788">
          <cell r="C788" t="str">
            <v>01841-48191-NL</v>
          </cell>
          <cell r="D788" t="str">
            <v>E-D-2.5</v>
          </cell>
        </row>
        <row r="789">
          <cell r="C789" t="str">
            <v>98918-34330-GY</v>
          </cell>
          <cell r="D789" t="str">
            <v>E-M-1</v>
          </cell>
        </row>
        <row r="790">
          <cell r="C790" t="str">
            <v>51497-50894-WU</v>
          </cell>
          <cell r="D790" t="str">
            <v>R-M-2.5</v>
          </cell>
        </row>
        <row r="791">
          <cell r="C791" t="str">
            <v>98636-90072-YE</v>
          </cell>
          <cell r="D791" t="str">
            <v>A-L-1</v>
          </cell>
        </row>
        <row r="792">
          <cell r="C792" t="str">
            <v>47011-57815-HJ</v>
          </cell>
          <cell r="D792" t="str">
            <v>A-L-0.5</v>
          </cell>
        </row>
        <row r="793">
          <cell r="C793" t="str">
            <v>61253-98356-VD</v>
          </cell>
          <cell r="D793" t="str">
            <v>L-L-0.2</v>
          </cell>
        </row>
        <row r="794">
          <cell r="C794" t="str">
            <v>96762-10814-DA</v>
          </cell>
          <cell r="D794" t="str">
            <v>L-M-0.5</v>
          </cell>
        </row>
        <row r="795">
          <cell r="C795" t="str">
            <v>63112-10870-LC</v>
          </cell>
          <cell r="D795" t="str">
            <v>R-L-0.2</v>
          </cell>
        </row>
        <row r="796">
          <cell r="C796" t="str">
            <v>21403-49423-PD</v>
          </cell>
          <cell r="D796" t="str">
            <v>A-L-2.5</v>
          </cell>
        </row>
        <row r="797">
          <cell r="C797" t="str">
            <v>29581-13303-VB</v>
          </cell>
          <cell r="D797" t="str">
            <v>R-L-0.5</v>
          </cell>
        </row>
        <row r="798">
          <cell r="C798" t="str">
            <v>86110-83695-YS</v>
          </cell>
          <cell r="D798" t="str">
            <v>L-L-0.5</v>
          </cell>
        </row>
        <row r="799">
          <cell r="C799" t="str">
            <v>80454-42225-FT</v>
          </cell>
          <cell r="D799" t="str">
            <v>A-L-0.5</v>
          </cell>
        </row>
        <row r="800">
          <cell r="C800" t="str">
            <v>29129-60664-KO</v>
          </cell>
          <cell r="D800" t="str">
            <v>R-D-0.2</v>
          </cell>
        </row>
        <row r="801">
          <cell r="C801" t="str">
            <v>63025-62939-AN</v>
          </cell>
          <cell r="D801" t="str">
            <v>E-D-1</v>
          </cell>
        </row>
        <row r="802">
          <cell r="C802" t="str">
            <v>49012-12987-QT</v>
          </cell>
          <cell r="D802" t="str">
            <v>R-D-0.2</v>
          </cell>
        </row>
        <row r="803">
          <cell r="C803" t="str">
            <v>50924-94200-SQ</v>
          </cell>
          <cell r="D803" t="str">
            <v>R-D-2.5</v>
          </cell>
        </row>
        <row r="804">
          <cell r="C804" t="str">
            <v>15673-18812-IU</v>
          </cell>
          <cell r="D804" t="str">
            <v>R-D-0.2</v>
          </cell>
        </row>
        <row r="805">
          <cell r="C805" t="str">
            <v>52151-75971-YY</v>
          </cell>
          <cell r="D805" t="str">
            <v>E-M-2.5</v>
          </cell>
        </row>
        <row r="806">
          <cell r="C806" t="str">
            <v>19413-02045-CG</v>
          </cell>
          <cell r="D806" t="str">
            <v>R-L-1</v>
          </cell>
        </row>
        <row r="807">
          <cell r="C807" t="str">
            <v>98185-92775-KT</v>
          </cell>
          <cell r="D807" t="str">
            <v>R-M-0.5</v>
          </cell>
        </row>
        <row r="808">
          <cell r="C808" t="str">
            <v>86991-53901-AT</v>
          </cell>
          <cell r="D808" t="str">
            <v>L-D-0.2</v>
          </cell>
        </row>
        <row r="809">
          <cell r="C809" t="str">
            <v>78226-97287-JI</v>
          </cell>
          <cell r="D809" t="str">
            <v>L-D-0.5</v>
          </cell>
        </row>
        <row r="810">
          <cell r="C810" t="str">
            <v>27930-59250-JT</v>
          </cell>
          <cell r="D810" t="str">
            <v>R-L-2.5</v>
          </cell>
        </row>
        <row r="811">
          <cell r="C811" t="str">
            <v>40560-18556-YE</v>
          </cell>
          <cell r="D811" t="str">
            <v>R-D-0.2</v>
          </cell>
        </row>
        <row r="812">
          <cell r="C812" t="str">
            <v>40780-22081-LX</v>
          </cell>
          <cell r="D812" t="str">
            <v>L-L-0.5</v>
          </cell>
        </row>
        <row r="813">
          <cell r="C813" t="str">
            <v>01603-43789-TN</v>
          </cell>
          <cell r="D813" t="str">
            <v>A-M-1</v>
          </cell>
        </row>
        <row r="814">
          <cell r="C814" t="str">
            <v>01603-43789-TN</v>
          </cell>
          <cell r="D814" t="str">
            <v>L-D-2.5</v>
          </cell>
        </row>
        <row r="815">
          <cell r="C815" t="str">
            <v>75419-92838-TI</v>
          </cell>
          <cell r="D815" t="str">
            <v>E-M-2.5</v>
          </cell>
        </row>
        <row r="816">
          <cell r="C816" t="str">
            <v>96516-97464-MF</v>
          </cell>
          <cell r="D816" t="str">
            <v>E-L-0.2</v>
          </cell>
        </row>
        <row r="817">
          <cell r="C817" t="str">
            <v>90285-56295-PO</v>
          </cell>
          <cell r="D817" t="str">
            <v>R-M-0.5</v>
          </cell>
        </row>
        <row r="818">
          <cell r="C818" t="str">
            <v>08100-71102-HQ</v>
          </cell>
          <cell r="D818" t="str">
            <v>L-L-0.5</v>
          </cell>
        </row>
        <row r="819">
          <cell r="C819" t="str">
            <v>84074-28110-OV</v>
          </cell>
          <cell r="D819" t="str">
            <v>L-D-0.5</v>
          </cell>
        </row>
        <row r="820">
          <cell r="C820" t="str">
            <v>27930-59250-JT</v>
          </cell>
          <cell r="D820" t="str">
            <v>L-L-1</v>
          </cell>
        </row>
        <row r="821">
          <cell r="C821" t="str">
            <v>12747-63766-EU</v>
          </cell>
          <cell r="D821" t="str">
            <v>L-L-0.2</v>
          </cell>
        </row>
        <row r="822">
          <cell r="C822" t="str">
            <v>83490-88357-LJ</v>
          </cell>
          <cell r="D822" t="str">
            <v>E-M-1</v>
          </cell>
        </row>
        <row r="823">
          <cell r="C823" t="str">
            <v>53729-30320-XZ</v>
          </cell>
          <cell r="D823" t="str">
            <v>R-D-0.5</v>
          </cell>
        </row>
        <row r="824">
          <cell r="C824" t="str">
            <v>50384-52703-LA</v>
          </cell>
          <cell r="D824" t="str">
            <v>E-L-2.5</v>
          </cell>
        </row>
        <row r="825">
          <cell r="C825" t="str">
            <v>53864-36201-FG</v>
          </cell>
          <cell r="D825" t="str">
            <v>L-L-1</v>
          </cell>
        </row>
        <row r="826">
          <cell r="C826" t="str">
            <v>70631-33225-MZ</v>
          </cell>
          <cell r="D826" t="str">
            <v>A-M-0.2</v>
          </cell>
        </row>
        <row r="827">
          <cell r="C827" t="str">
            <v>54798-14109-HC</v>
          </cell>
          <cell r="D827" t="str">
            <v>A-D-1</v>
          </cell>
        </row>
        <row r="828">
          <cell r="C828" t="str">
            <v>08023-52962-ET</v>
          </cell>
          <cell r="D828" t="str">
            <v>E-M-0.5</v>
          </cell>
        </row>
        <row r="829">
          <cell r="C829" t="str">
            <v>41899-00283-VK</v>
          </cell>
          <cell r="D829" t="str">
            <v>E-M-0.2</v>
          </cell>
        </row>
        <row r="830">
          <cell r="C830" t="str">
            <v>39011-18412-GR</v>
          </cell>
          <cell r="D830" t="str">
            <v>A-D-2.5</v>
          </cell>
        </row>
        <row r="831">
          <cell r="C831" t="str">
            <v>60255-12579-PZ</v>
          </cell>
          <cell r="D831" t="str">
            <v>A-D-0.2</v>
          </cell>
        </row>
        <row r="832">
          <cell r="C832" t="str">
            <v>80541-38332-BP</v>
          </cell>
          <cell r="D832" t="str">
            <v>E-M-1</v>
          </cell>
        </row>
        <row r="833">
          <cell r="C833" t="str">
            <v>80541-38332-BP</v>
          </cell>
          <cell r="D833" t="str">
            <v>A-D-0.2</v>
          </cell>
        </row>
        <row r="834">
          <cell r="C834" t="str">
            <v>72778-50968-UQ</v>
          </cell>
          <cell r="D834" t="str">
            <v>R-M-1</v>
          </cell>
        </row>
        <row r="835">
          <cell r="C835" t="str">
            <v>23941-30203-MO</v>
          </cell>
          <cell r="D835" t="str">
            <v>R-D-2.5</v>
          </cell>
        </row>
        <row r="836">
          <cell r="C836" t="str">
            <v>96434-50068-DZ</v>
          </cell>
          <cell r="D836" t="str">
            <v>A-D-2.5</v>
          </cell>
        </row>
        <row r="837">
          <cell r="C837" t="str">
            <v>11729-74102-XB</v>
          </cell>
          <cell r="D837" t="str">
            <v>E-L-0.5</v>
          </cell>
        </row>
        <row r="838">
          <cell r="C838" t="str">
            <v>88116-12604-TE</v>
          </cell>
          <cell r="D838" t="str">
            <v>A-D-0.2</v>
          </cell>
        </row>
        <row r="839">
          <cell r="C839" t="str">
            <v>27930-59250-JT</v>
          </cell>
          <cell r="D839" t="str">
            <v>L-M-2.5</v>
          </cell>
        </row>
        <row r="840">
          <cell r="C840" t="str">
            <v>13082-41034-PD</v>
          </cell>
          <cell r="D840" t="str">
            <v>A-D-2.5</v>
          </cell>
        </row>
        <row r="841">
          <cell r="C841" t="str">
            <v>18082-74419-QH</v>
          </cell>
          <cell r="D841" t="str">
            <v>E-M-0.5</v>
          </cell>
        </row>
        <row r="842">
          <cell r="C842" t="str">
            <v>49401-45041-ZU</v>
          </cell>
          <cell r="D842" t="str">
            <v>R-L-0.5</v>
          </cell>
        </row>
        <row r="843">
          <cell r="C843" t="str">
            <v>41252-45992-VS</v>
          </cell>
          <cell r="D843" t="str">
            <v>L-M-0.2</v>
          </cell>
        </row>
        <row r="844">
          <cell r="C844" t="str">
            <v>54798-14109-HC</v>
          </cell>
          <cell r="D844" t="str">
            <v>E-M-0.2</v>
          </cell>
        </row>
        <row r="845">
          <cell r="C845" t="str">
            <v>00852-54571-WP</v>
          </cell>
          <cell r="D845" t="str">
            <v>E-M-0.2</v>
          </cell>
        </row>
        <row r="846">
          <cell r="C846" t="str">
            <v>13321-57602-GK</v>
          </cell>
          <cell r="D846" t="str">
            <v>A-D-0.5</v>
          </cell>
        </row>
        <row r="847">
          <cell r="C847" t="str">
            <v>75006-89922-VW</v>
          </cell>
          <cell r="D847" t="str">
            <v>E-D-2.5</v>
          </cell>
        </row>
        <row r="848">
          <cell r="C848" t="str">
            <v>52098-80103-FD</v>
          </cell>
          <cell r="D848" t="str">
            <v>A-M-2.5</v>
          </cell>
        </row>
        <row r="849">
          <cell r="C849" t="str">
            <v>60121-12432-VU</v>
          </cell>
          <cell r="D849" t="str">
            <v>A-D-0.2</v>
          </cell>
        </row>
        <row r="850">
          <cell r="C850" t="str">
            <v>68346-14810-UA</v>
          </cell>
          <cell r="D850" t="str">
            <v>E-L-0.5</v>
          </cell>
        </row>
        <row r="851">
          <cell r="C851" t="str">
            <v>48464-99723-HK</v>
          </cell>
          <cell r="D851" t="str">
            <v>A-L-0.2</v>
          </cell>
        </row>
        <row r="852">
          <cell r="C852" t="str">
            <v>48464-99723-HK</v>
          </cell>
          <cell r="D852" t="str">
            <v>A-M-0.2</v>
          </cell>
        </row>
        <row r="853">
          <cell r="C853" t="str">
            <v>88420-46464-XE</v>
          </cell>
          <cell r="D853" t="str">
            <v>L-D-0.5</v>
          </cell>
        </row>
        <row r="854">
          <cell r="C854" t="str">
            <v>37762-09530-MP</v>
          </cell>
          <cell r="D854" t="str">
            <v>L-D-2.5</v>
          </cell>
        </row>
        <row r="855">
          <cell r="C855" t="str">
            <v>47268-50127-XY</v>
          </cell>
          <cell r="D855" t="str">
            <v>A-D-1</v>
          </cell>
        </row>
        <row r="856">
          <cell r="C856" t="str">
            <v>25544-84179-QC</v>
          </cell>
          <cell r="D856" t="str">
            <v>R-L-0.5</v>
          </cell>
        </row>
        <row r="857">
          <cell r="C857" t="str">
            <v>32058-76765-ZL</v>
          </cell>
          <cell r="D857" t="str">
            <v>L-D-2.5</v>
          </cell>
        </row>
        <row r="858">
          <cell r="C858" t="str">
            <v>54798-14109-HC</v>
          </cell>
          <cell r="D858" t="str">
            <v>L-M-0.2</v>
          </cell>
        </row>
        <row r="859">
          <cell r="C859" t="str">
            <v>69171-65646-UC</v>
          </cell>
          <cell r="D859" t="str">
            <v>R-L-2.5</v>
          </cell>
        </row>
        <row r="860">
          <cell r="C860" t="str">
            <v>22503-52799-MI</v>
          </cell>
          <cell r="D860" t="str">
            <v>L-M-0.5</v>
          </cell>
        </row>
        <row r="861">
          <cell r="C861" t="str">
            <v>08934-65581-ZI</v>
          </cell>
          <cell r="D861" t="str">
            <v>A-L-2.5</v>
          </cell>
        </row>
        <row r="862">
          <cell r="C862" t="str">
            <v>15764-22559-ZT</v>
          </cell>
          <cell r="D862" t="str">
            <v>A-M-2.5</v>
          </cell>
        </row>
        <row r="863">
          <cell r="C863" t="str">
            <v>87519-68847-ZG</v>
          </cell>
          <cell r="D863" t="str">
            <v>L-D-1</v>
          </cell>
        </row>
        <row r="864">
          <cell r="C864" t="str">
            <v>78012-56878-UB</v>
          </cell>
          <cell r="D864" t="str">
            <v>R-M-1</v>
          </cell>
        </row>
        <row r="865">
          <cell r="C865" t="str">
            <v>77192-72145-RG</v>
          </cell>
          <cell r="D865" t="str">
            <v>L-M-1</v>
          </cell>
        </row>
        <row r="866">
          <cell r="C866" t="str">
            <v>86071-79238-CX</v>
          </cell>
          <cell r="D866" t="str">
            <v>R-L-0.2</v>
          </cell>
        </row>
        <row r="867">
          <cell r="C867" t="str">
            <v>16809-16936-WF</v>
          </cell>
          <cell r="D867" t="str">
            <v>A-M-0.5</v>
          </cell>
        </row>
        <row r="868">
          <cell r="C868" t="str">
            <v>11212-69985-ZJ</v>
          </cell>
          <cell r="D868" t="str">
            <v>A-D-0.5</v>
          </cell>
        </row>
        <row r="869">
          <cell r="C869" t="str">
            <v>53893-01719-CL</v>
          </cell>
          <cell r="D869" t="str">
            <v>A-L-2.5</v>
          </cell>
        </row>
        <row r="870">
          <cell r="C870" t="str">
            <v>66028-99867-WJ</v>
          </cell>
          <cell r="D870" t="str">
            <v>E-M-0.5</v>
          </cell>
        </row>
        <row r="871">
          <cell r="C871" t="str">
            <v>62839-56723-CH</v>
          </cell>
          <cell r="D871" t="str">
            <v>R-M-0.5</v>
          </cell>
        </row>
        <row r="872">
          <cell r="C872" t="str">
            <v>96849-52854-CR</v>
          </cell>
          <cell r="D872" t="str">
            <v>E-D-0.5</v>
          </cell>
        </row>
        <row r="873">
          <cell r="C873" t="str">
            <v>19755-55847-VW</v>
          </cell>
          <cell r="D873" t="str">
            <v>E-L-1</v>
          </cell>
        </row>
        <row r="874">
          <cell r="C874" t="str">
            <v>32900-82606-BO</v>
          </cell>
          <cell r="D874" t="str">
            <v>A-M-1</v>
          </cell>
        </row>
        <row r="875">
          <cell r="C875" t="str">
            <v>16809-16936-WF</v>
          </cell>
          <cell r="D875" t="str">
            <v>R-M-0.2</v>
          </cell>
        </row>
        <row r="876">
          <cell r="C876" t="str">
            <v>20118-28138-QD</v>
          </cell>
          <cell r="D876" t="str">
            <v>A-L-1</v>
          </cell>
        </row>
        <row r="877">
          <cell r="C877" t="str">
            <v>84057-45461-AH</v>
          </cell>
          <cell r="D877" t="str">
            <v>L-M-0.5</v>
          </cell>
        </row>
        <row r="878">
          <cell r="C878" t="str">
            <v>84057-45461-AH</v>
          </cell>
          <cell r="D878" t="str">
            <v>A-L-0.5</v>
          </cell>
        </row>
        <row r="879">
          <cell r="C879" t="str">
            <v>90882-88130-KQ</v>
          </cell>
          <cell r="D879" t="str">
            <v>L-L-0.5</v>
          </cell>
        </row>
        <row r="880">
          <cell r="C880" t="str">
            <v>21617-79890-DD</v>
          </cell>
          <cell r="D880" t="str">
            <v>R-L-2.5</v>
          </cell>
        </row>
        <row r="881">
          <cell r="C881" t="str">
            <v>20256-54689-LO</v>
          </cell>
          <cell r="D881" t="str">
            <v>E-D-0.2</v>
          </cell>
        </row>
        <row r="882">
          <cell r="C882" t="str">
            <v>17572-27091-AA</v>
          </cell>
          <cell r="D882" t="str">
            <v>R-L-0.2</v>
          </cell>
        </row>
        <row r="883">
          <cell r="C883" t="str">
            <v>82300-88786-UE</v>
          </cell>
          <cell r="D883" t="str">
            <v>A-L-0.2</v>
          </cell>
        </row>
        <row r="884">
          <cell r="C884" t="str">
            <v>65732-22589-OW</v>
          </cell>
          <cell r="D884" t="str">
            <v>A-D-2.5</v>
          </cell>
        </row>
        <row r="885">
          <cell r="C885" t="str">
            <v>77175-09826-SF</v>
          </cell>
          <cell r="D885" t="str">
            <v>A-M-2.5</v>
          </cell>
        </row>
        <row r="886">
          <cell r="C886" t="str">
            <v>07237-32539-NB</v>
          </cell>
          <cell r="D886" t="str">
            <v>R-D-0.5</v>
          </cell>
        </row>
        <row r="887">
          <cell r="C887" t="str">
            <v>54722-76431-EX</v>
          </cell>
          <cell r="D887" t="str">
            <v>R-D-2.5</v>
          </cell>
        </row>
        <row r="888">
          <cell r="C888" t="str">
            <v>67847-82662-TE</v>
          </cell>
          <cell r="D888" t="str">
            <v>L-M-0.5</v>
          </cell>
        </row>
        <row r="889">
          <cell r="C889" t="str">
            <v>51114-51191-EW</v>
          </cell>
          <cell r="D889" t="str">
            <v>E-L-0.2</v>
          </cell>
        </row>
        <row r="890">
          <cell r="C890" t="str">
            <v>91809-58808-TV</v>
          </cell>
          <cell r="D890" t="str">
            <v>A-L-0.2</v>
          </cell>
        </row>
        <row r="891">
          <cell r="C891" t="str">
            <v>84996-26826-DK</v>
          </cell>
          <cell r="D891" t="str">
            <v>R-D-0.2</v>
          </cell>
        </row>
        <row r="892">
          <cell r="C892" t="str">
            <v>65732-22589-OW</v>
          </cell>
          <cell r="D892" t="str">
            <v>R-D-2.5</v>
          </cell>
        </row>
        <row r="893">
          <cell r="C893" t="str">
            <v>93676-95250-XJ</v>
          </cell>
          <cell r="D893" t="str">
            <v>A-D-2.5</v>
          </cell>
        </row>
        <row r="894">
          <cell r="C894" t="str">
            <v>28300-14355-GF</v>
          </cell>
          <cell r="D894" t="str">
            <v>E-M-0.2</v>
          </cell>
        </row>
        <row r="895">
          <cell r="C895" t="str">
            <v>91190-84826-IQ</v>
          </cell>
          <cell r="D895" t="str">
            <v>L-L-0.5</v>
          </cell>
        </row>
        <row r="896">
          <cell r="C896" t="str">
            <v>34570-99384-AF</v>
          </cell>
          <cell r="D896" t="str">
            <v>R-D-2.5</v>
          </cell>
        </row>
        <row r="897">
          <cell r="C897" t="str">
            <v>57808-90533-UE</v>
          </cell>
          <cell r="D897" t="str">
            <v>E-M-2.5</v>
          </cell>
        </row>
        <row r="898">
          <cell r="C898" t="str">
            <v>76060-30540-LB</v>
          </cell>
          <cell r="D898" t="str">
            <v>R-D-0.5</v>
          </cell>
        </row>
        <row r="899">
          <cell r="C899" t="str">
            <v>76730-63769-ND</v>
          </cell>
          <cell r="D899" t="str">
            <v>E-D-1</v>
          </cell>
        </row>
        <row r="900">
          <cell r="C900" t="str">
            <v>96042-27290-EQ</v>
          </cell>
          <cell r="D900" t="str">
            <v>R-L-0.5</v>
          </cell>
        </row>
        <row r="901">
          <cell r="C901" t="str">
            <v>57808-90533-UE</v>
          </cell>
          <cell r="D901" t="str">
            <v>L-M-1</v>
          </cell>
        </row>
        <row r="902">
          <cell r="C902" t="str">
            <v>51940-02669-OR</v>
          </cell>
          <cell r="D902" t="str">
            <v>L-L-1</v>
          </cell>
        </row>
        <row r="903">
          <cell r="C903" t="str">
            <v>99144-98314-GN</v>
          </cell>
          <cell r="D903" t="str">
            <v>R-L-0.2</v>
          </cell>
        </row>
        <row r="904">
          <cell r="C904" t="str">
            <v>16358-63919-CE</v>
          </cell>
          <cell r="D904" t="str">
            <v>E-M-2.5</v>
          </cell>
        </row>
        <row r="905">
          <cell r="C905" t="str">
            <v>67743-54817-UT</v>
          </cell>
          <cell r="D905" t="str">
            <v>L-M-0.5</v>
          </cell>
        </row>
        <row r="906">
          <cell r="C906" t="str">
            <v>44601-51441-BH</v>
          </cell>
          <cell r="D906" t="str">
            <v>A-L-2.5</v>
          </cell>
        </row>
        <row r="907">
          <cell r="C907" t="str">
            <v>97201-58870-WB</v>
          </cell>
          <cell r="D907" t="str">
            <v>A-M-0.5</v>
          </cell>
        </row>
        <row r="908">
          <cell r="C908" t="str">
            <v>19849-12926-QF</v>
          </cell>
          <cell r="D908" t="str">
            <v>A-M-0.5</v>
          </cell>
        </row>
        <row r="909">
          <cell r="C909" t="str">
            <v>40535-56770-UM</v>
          </cell>
          <cell r="D909" t="str">
            <v>L-D-1</v>
          </cell>
        </row>
        <row r="910">
          <cell r="C910" t="str">
            <v>74940-09646-MU</v>
          </cell>
          <cell r="D910" t="str">
            <v>R-L-1</v>
          </cell>
        </row>
        <row r="911">
          <cell r="C911" t="str">
            <v>06623-54610-HC</v>
          </cell>
          <cell r="D911" t="str">
            <v>R-L-0.2</v>
          </cell>
        </row>
        <row r="912">
          <cell r="C912" t="str">
            <v>89490-75361-AF</v>
          </cell>
          <cell r="D912" t="str">
            <v>A-D-2.5</v>
          </cell>
        </row>
        <row r="913">
          <cell r="C913" t="str">
            <v>94526-79230-GZ</v>
          </cell>
          <cell r="D913" t="str">
            <v>A-M-1</v>
          </cell>
        </row>
        <row r="914">
          <cell r="C914" t="str">
            <v>58559-08254-UY</v>
          </cell>
          <cell r="D914" t="str">
            <v>R-M-2.5</v>
          </cell>
        </row>
        <row r="915">
          <cell r="C915" t="str">
            <v>88574-37083-WX</v>
          </cell>
          <cell r="D915" t="str">
            <v>A-M-0.5</v>
          </cell>
        </row>
        <row r="916">
          <cell r="C916" t="str">
            <v>67953-79896-AC</v>
          </cell>
          <cell r="D916" t="str">
            <v>A-M-1</v>
          </cell>
        </row>
        <row r="917">
          <cell r="C917" t="str">
            <v>69207-93422-CQ</v>
          </cell>
          <cell r="D917" t="str">
            <v>E-D-2.5</v>
          </cell>
        </row>
        <row r="918">
          <cell r="C918" t="str">
            <v>56060-17602-RG</v>
          </cell>
          <cell r="D918" t="str">
            <v>E-D-0.2</v>
          </cell>
        </row>
        <row r="919">
          <cell r="C919" t="str">
            <v>46859-14212-FI</v>
          </cell>
          <cell r="D919" t="str">
            <v>A-M-0.5</v>
          </cell>
        </row>
        <row r="920">
          <cell r="C920" t="str">
            <v>46859-14212-FI</v>
          </cell>
          <cell r="D920" t="str">
            <v>E-D-0.5</v>
          </cell>
        </row>
        <row r="921">
          <cell r="C921" t="str">
            <v>33555-01585-RP</v>
          </cell>
          <cell r="D921" t="str">
            <v>R-D-0.2</v>
          </cell>
        </row>
        <row r="922">
          <cell r="C922" t="str">
            <v>11932-85629-CU</v>
          </cell>
          <cell r="D922" t="str">
            <v>R-D-2.5</v>
          </cell>
        </row>
        <row r="923">
          <cell r="C923" t="str">
            <v>36192-07175-XC</v>
          </cell>
          <cell r="D923" t="str">
            <v>L-D-0.2</v>
          </cell>
        </row>
        <row r="924">
          <cell r="C924" t="str">
            <v>46242-54946-ZW</v>
          </cell>
          <cell r="D924" t="str">
            <v>A-M-1</v>
          </cell>
        </row>
        <row r="925">
          <cell r="C925" t="str">
            <v>95152-82155-VQ</v>
          </cell>
          <cell r="D925" t="str">
            <v>E-D-2.5</v>
          </cell>
        </row>
        <row r="926">
          <cell r="C926" t="str">
            <v>13404-39127-WQ</v>
          </cell>
          <cell r="D926" t="str">
            <v>A-L-2.5</v>
          </cell>
        </row>
        <row r="927">
          <cell r="C927" t="str">
            <v>57808-90533-UE</v>
          </cell>
          <cell r="D927" t="str">
            <v>A-M-0.5</v>
          </cell>
        </row>
        <row r="928">
          <cell r="C928" t="str">
            <v>40226-52317-IO</v>
          </cell>
          <cell r="D928" t="str">
            <v>A-M-0.5</v>
          </cell>
        </row>
        <row r="929">
          <cell r="C929" t="str">
            <v>34419-18068-AG</v>
          </cell>
          <cell r="D929" t="str">
            <v>E-D-2.5</v>
          </cell>
        </row>
        <row r="930">
          <cell r="C930" t="str">
            <v>51738-61457-RS</v>
          </cell>
          <cell r="D930" t="str">
            <v>E-M-2.5</v>
          </cell>
        </row>
        <row r="931">
          <cell r="C931" t="str">
            <v>86757-52367-ON</v>
          </cell>
          <cell r="D931" t="str">
            <v>E-L-0.2</v>
          </cell>
        </row>
        <row r="932">
          <cell r="C932" t="str">
            <v>28158-93383-CK</v>
          </cell>
          <cell r="D932" t="str">
            <v>E-D-1</v>
          </cell>
        </row>
        <row r="933">
          <cell r="C933" t="str">
            <v>44799-09711-XW</v>
          </cell>
          <cell r="D933" t="str">
            <v>A-D-0.5</v>
          </cell>
        </row>
        <row r="934">
          <cell r="C934" t="str">
            <v>53667-91553-LT</v>
          </cell>
          <cell r="D934" t="str">
            <v>E-M-1</v>
          </cell>
        </row>
        <row r="935">
          <cell r="C935" t="str">
            <v>86579-92122-OC</v>
          </cell>
          <cell r="D935" t="str">
            <v>R-D-1</v>
          </cell>
        </row>
        <row r="936">
          <cell r="C936" t="str">
            <v>01474-63436-TP</v>
          </cell>
          <cell r="D936" t="str">
            <v>R-M-2.5</v>
          </cell>
        </row>
        <row r="937">
          <cell r="C937" t="str">
            <v>90533-82440-EE</v>
          </cell>
          <cell r="D937" t="str">
            <v>A-M-2.5</v>
          </cell>
        </row>
        <row r="938">
          <cell r="C938" t="str">
            <v>48553-69225-VX</v>
          </cell>
          <cell r="D938" t="str">
            <v>L-D-0.5</v>
          </cell>
        </row>
        <row r="939">
          <cell r="C939" t="str">
            <v>48553-69225-VX</v>
          </cell>
          <cell r="D939" t="str">
            <v>R-M-2.5</v>
          </cell>
        </row>
        <row r="940">
          <cell r="C940" t="str">
            <v>52374-27313-IV</v>
          </cell>
          <cell r="D940" t="str">
            <v>E-L-1</v>
          </cell>
        </row>
        <row r="941">
          <cell r="C941" t="str">
            <v>14264-41252-SL</v>
          </cell>
          <cell r="D941" t="str">
            <v>L-L-0.2</v>
          </cell>
        </row>
        <row r="942">
          <cell r="C942" t="str">
            <v>35367-50483-AR</v>
          </cell>
          <cell r="D942" t="str">
            <v>R-L-0.5</v>
          </cell>
        </row>
        <row r="943">
          <cell r="C943" t="str">
            <v>69443-77665-QW</v>
          </cell>
          <cell r="D943" t="str">
            <v>A-L-0.5</v>
          </cell>
        </row>
        <row r="944">
          <cell r="C944" t="str">
            <v>63411-51758-QC</v>
          </cell>
          <cell r="D944" t="str">
            <v>R-L-1</v>
          </cell>
        </row>
        <row r="945">
          <cell r="C945" t="str">
            <v>68605-21835-UF</v>
          </cell>
          <cell r="D945" t="str">
            <v>A-L-0.5</v>
          </cell>
        </row>
        <row r="946">
          <cell r="C946" t="str">
            <v>34786-30419-XY</v>
          </cell>
          <cell r="D946" t="str">
            <v>R-L-0.5</v>
          </cell>
        </row>
        <row r="947">
          <cell r="C947" t="str">
            <v>15456-29250-RU</v>
          </cell>
          <cell r="D947" t="str">
            <v>L-D-2.5</v>
          </cell>
        </row>
        <row r="948">
          <cell r="C948" t="str">
            <v>00886-35803-FG</v>
          </cell>
          <cell r="D948" t="str">
            <v>L-D-0.5</v>
          </cell>
        </row>
        <row r="949">
          <cell r="C949" t="str">
            <v>31599-82152-AD</v>
          </cell>
          <cell r="D949" t="str">
            <v>A-M-1</v>
          </cell>
        </row>
        <row r="950">
          <cell r="C950" t="str">
            <v>76209-39601-ZR</v>
          </cell>
          <cell r="D950" t="str">
            <v>E-D-2.5</v>
          </cell>
        </row>
        <row r="951">
          <cell r="C951" t="str">
            <v>15064-65241-HB</v>
          </cell>
          <cell r="D951" t="str">
            <v>R-L-2.5</v>
          </cell>
        </row>
        <row r="952">
          <cell r="C952" t="str">
            <v>69215-90789-DL</v>
          </cell>
          <cell r="D952" t="str">
            <v>R-L-0.2</v>
          </cell>
        </row>
        <row r="953">
          <cell r="C953" t="str">
            <v>04317-46176-TB</v>
          </cell>
          <cell r="D953" t="str">
            <v>R-L-0.2</v>
          </cell>
        </row>
        <row r="954">
          <cell r="C954" t="str">
            <v>04713-57765-KR</v>
          </cell>
          <cell r="D954" t="str">
            <v>A-M-1</v>
          </cell>
        </row>
        <row r="955">
          <cell r="C955" t="str">
            <v>86579-92122-OC</v>
          </cell>
          <cell r="D955" t="str">
            <v>A-L-0.2</v>
          </cell>
        </row>
        <row r="956">
          <cell r="C956" t="str">
            <v>86579-92122-OC</v>
          </cell>
          <cell r="D956" t="str">
            <v>E-D-2.5</v>
          </cell>
        </row>
        <row r="957">
          <cell r="C957" t="str">
            <v>86579-92122-OC</v>
          </cell>
          <cell r="D957" t="str">
            <v>E-L-2.5</v>
          </cell>
        </row>
        <row r="958">
          <cell r="C958" t="str">
            <v>86579-92122-OC</v>
          </cell>
          <cell r="D958" t="str">
            <v>R-L-2.5</v>
          </cell>
        </row>
        <row r="959">
          <cell r="C959" t="str">
            <v>86579-92122-OC</v>
          </cell>
          <cell r="D959" t="str">
            <v>E-L-1</v>
          </cell>
        </row>
        <row r="960">
          <cell r="C960" t="str">
            <v>86579-92122-OC</v>
          </cell>
          <cell r="D960" t="str">
            <v>A-L-0.2</v>
          </cell>
        </row>
        <row r="961">
          <cell r="C961" t="str">
            <v>40959-32642-DN</v>
          </cell>
          <cell r="D961" t="str">
            <v>L-L-0.2</v>
          </cell>
        </row>
        <row r="962">
          <cell r="C962" t="str">
            <v>77746-08153-PM</v>
          </cell>
          <cell r="D962" t="str">
            <v>L-L-1</v>
          </cell>
        </row>
        <row r="963">
          <cell r="C963" t="str">
            <v>49667-96708-JL</v>
          </cell>
          <cell r="D963" t="str">
            <v>A-D-2.5</v>
          </cell>
        </row>
        <row r="964">
          <cell r="C964" t="str">
            <v>24155-79322-EQ</v>
          </cell>
          <cell r="D964" t="str">
            <v>R-D-1</v>
          </cell>
        </row>
        <row r="965">
          <cell r="C965" t="str">
            <v>95342-88311-SF</v>
          </cell>
          <cell r="D965" t="str">
            <v>R-M-0.5</v>
          </cell>
        </row>
        <row r="966">
          <cell r="C966" t="str">
            <v>69374-08133-RI</v>
          </cell>
          <cell r="D966" t="str">
            <v>E-L-0.2</v>
          </cell>
        </row>
        <row r="967">
          <cell r="C967" t="str">
            <v>83844-95908-RX</v>
          </cell>
          <cell r="D967" t="str">
            <v>R-M-1</v>
          </cell>
        </row>
        <row r="968">
          <cell r="C968" t="str">
            <v>09667-09231-YM</v>
          </cell>
          <cell r="D968" t="str">
            <v>E-L-0.5</v>
          </cell>
        </row>
        <row r="969">
          <cell r="C969" t="str">
            <v>55427-08059-DF</v>
          </cell>
          <cell r="D969" t="str">
            <v>R-D-0.2</v>
          </cell>
        </row>
        <row r="970">
          <cell r="C970" t="str">
            <v>06624-54037-BQ</v>
          </cell>
          <cell r="D970" t="str">
            <v>R-M-0.2</v>
          </cell>
        </row>
        <row r="971">
          <cell r="C971" t="str">
            <v>48544-90737-AZ</v>
          </cell>
          <cell r="D971" t="str">
            <v>L-D-1</v>
          </cell>
        </row>
        <row r="972">
          <cell r="C972" t="str">
            <v>79463-01597-FQ</v>
          </cell>
          <cell r="D972" t="str">
            <v>E-M-0.5</v>
          </cell>
        </row>
        <row r="973">
          <cell r="C973" t="str">
            <v>27702-50024-XC</v>
          </cell>
          <cell r="D973" t="str">
            <v>A-L-2.5</v>
          </cell>
        </row>
        <row r="974">
          <cell r="C974" t="str">
            <v>57360-46846-NS</v>
          </cell>
          <cell r="D974" t="str">
            <v>A-L-2.5</v>
          </cell>
        </row>
        <row r="975">
          <cell r="C975" t="str">
            <v>84045-66771-SL</v>
          </cell>
          <cell r="D975" t="str">
            <v>L-M-1</v>
          </cell>
        </row>
        <row r="976">
          <cell r="C976" t="str">
            <v>46885-00260-TL</v>
          </cell>
          <cell r="D976" t="str">
            <v>R-D-0.5</v>
          </cell>
        </row>
        <row r="977">
          <cell r="C977" t="str">
            <v>96446-62142-EN</v>
          </cell>
          <cell r="D977" t="str">
            <v>A-D-0.2</v>
          </cell>
        </row>
        <row r="978">
          <cell r="C978" t="str">
            <v>07756-71018-GU</v>
          </cell>
          <cell r="D978" t="str">
            <v>R-L-2.5</v>
          </cell>
        </row>
        <row r="979">
          <cell r="C979" t="str">
            <v>92048-47813-QB</v>
          </cell>
          <cell r="D979" t="str">
            <v>R-L-1</v>
          </cell>
        </row>
        <row r="980">
          <cell r="C980" t="str">
            <v>84045-66771-SL</v>
          </cell>
          <cell r="D980" t="str">
            <v>A-L-0.5</v>
          </cell>
        </row>
        <row r="981">
          <cell r="C981" t="str">
            <v>28699-16256-XV</v>
          </cell>
          <cell r="D981" t="str">
            <v>R-D-0.5</v>
          </cell>
        </row>
        <row r="982">
          <cell r="C982" t="str">
            <v>98476-63654-CG</v>
          </cell>
          <cell r="D982" t="str">
            <v>E-D-2.5</v>
          </cell>
        </row>
        <row r="983">
          <cell r="C983" t="str">
            <v>55409-07759-YG</v>
          </cell>
          <cell r="D983" t="str">
            <v>E-D-0.2</v>
          </cell>
        </row>
        <row r="984">
          <cell r="C984" t="str">
            <v>06136-65250-PG</v>
          </cell>
          <cell r="D984" t="str">
            <v>R-L-1</v>
          </cell>
        </row>
        <row r="985">
          <cell r="C985" t="str">
            <v>08405-33165-BS</v>
          </cell>
          <cell r="D985" t="str">
            <v>A-M-0.2</v>
          </cell>
        </row>
        <row r="986">
          <cell r="C986" t="str">
            <v>66070-30559-WI</v>
          </cell>
          <cell r="D986" t="str">
            <v>E-M-2.5</v>
          </cell>
        </row>
        <row r="987">
          <cell r="C987" t="str">
            <v>01282-28364-RZ</v>
          </cell>
          <cell r="D987" t="str">
            <v>R-L-1</v>
          </cell>
        </row>
        <row r="988">
          <cell r="C988" t="str">
            <v>51277-93873-RP</v>
          </cell>
          <cell r="D988" t="str">
            <v>L-M-2.5</v>
          </cell>
        </row>
        <row r="989">
          <cell r="C989" t="str">
            <v>84405-83364-DG</v>
          </cell>
          <cell r="D989" t="str">
            <v>A-D-0.5</v>
          </cell>
        </row>
        <row r="990">
          <cell r="C990" t="str">
            <v>83731-53280-YC</v>
          </cell>
          <cell r="D990" t="str">
            <v>R-M-1</v>
          </cell>
        </row>
        <row r="991">
          <cell r="C991" t="str">
            <v>03917-13632-KC</v>
          </cell>
          <cell r="D991" t="str">
            <v>A-M-2.5</v>
          </cell>
        </row>
        <row r="992">
          <cell r="C992" t="str">
            <v>62494-09113-RP</v>
          </cell>
          <cell r="D992" t="str">
            <v>E-D-0.2</v>
          </cell>
        </row>
        <row r="993">
          <cell r="C993" t="str">
            <v>62494-09113-RP</v>
          </cell>
          <cell r="D993" t="str">
            <v>L-D-0.5</v>
          </cell>
        </row>
        <row r="994">
          <cell r="C994" t="str">
            <v>70567-65133-CN</v>
          </cell>
          <cell r="D994" t="str">
            <v>L-L-2.5</v>
          </cell>
        </row>
        <row r="995">
          <cell r="C995" t="str">
            <v>77869-81373-AY</v>
          </cell>
          <cell r="D995" t="str">
            <v>A-L-1</v>
          </cell>
        </row>
        <row r="996">
          <cell r="C996" t="str">
            <v>38536-98293-JZ</v>
          </cell>
          <cell r="D996" t="str">
            <v>A-D-0.2</v>
          </cell>
        </row>
        <row r="997">
          <cell r="C997" t="str">
            <v>43014-53743-XK</v>
          </cell>
          <cell r="D997" t="str">
            <v>R-L-2.5</v>
          </cell>
        </row>
        <row r="998">
          <cell r="C998" t="str">
            <v>62494-09113-RP</v>
          </cell>
          <cell r="D998" t="str">
            <v>R-M-0.5</v>
          </cell>
        </row>
        <row r="999">
          <cell r="C999" t="str">
            <v>62494-09113-RP</v>
          </cell>
          <cell r="D999" t="str">
            <v>A-M-0.5</v>
          </cell>
        </row>
        <row r="1000">
          <cell r="C1000" t="str">
            <v>64965-78386-MY</v>
          </cell>
          <cell r="D1000" t="str">
            <v>A-D-1</v>
          </cell>
        </row>
        <row r="1001">
          <cell r="C1001" t="str">
            <v>77131-58092-GE</v>
          </cell>
          <cell r="D1001" t="str">
            <v>E-M-0.2</v>
          </cell>
        </row>
      </sheetData>
      <sheetData sheetId="5">
        <row r="1">
          <cell r="A1" t="str">
            <v>Customer ID</v>
          </cell>
          <cell r="I1" t="str">
            <v>Loyalty Card</v>
          </cell>
        </row>
        <row r="2">
          <cell r="A2" t="str">
            <v>17670-51384-MA</v>
          </cell>
          <cell r="B2" t="str">
            <v>Aloisia Allner</v>
          </cell>
          <cell r="C2" t="str">
            <v>aallner0@lulu.com</v>
          </cell>
          <cell r="G2" t="str">
            <v>United States</v>
          </cell>
          <cell r="I2" t="str">
            <v>Yes</v>
          </cell>
        </row>
        <row r="3">
          <cell r="A3" t="str">
            <v>73342-18763-UW</v>
          </cell>
          <cell r="B3" t="str">
            <v>Piotr Bote</v>
          </cell>
          <cell r="C3" t="str">
            <v>pbote1@yelp.com</v>
          </cell>
          <cell r="G3" t="str">
            <v>Ireland</v>
          </cell>
          <cell r="I3" t="str">
            <v>No</v>
          </cell>
        </row>
        <row r="4">
          <cell r="A4" t="str">
            <v>21125-22134-PX</v>
          </cell>
          <cell r="B4" t="str">
            <v>Jami Redholes</v>
          </cell>
          <cell r="C4" t="str">
            <v>jredholes2@tmall.com</v>
          </cell>
          <cell r="G4" t="str">
            <v>United States</v>
          </cell>
          <cell r="I4" t="str">
            <v>Yes</v>
          </cell>
        </row>
        <row r="5">
          <cell r="A5" t="str">
            <v>71253-00052-RN</v>
          </cell>
          <cell r="B5" t="str">
            <v>Dene Azema</v>
          </cell>
          <cell r="C5" t="str">
            <v>dazema3@facebook.com</v>
          </cell>
          <cell r="G5" t="str">
            <v>United States</v>
          </cell>
          <cell r="I5" t="str">
            <v>Yes</v>
          </cell>
        </row>
        <row r="6">
          <cell r="A6" t="str">
            <v>23806-46781-OU</v>
          </cell>
          <cell r="B6" t="str">
            <v>Christoffer O' Shea</v>
          </cell>
          <cell r="G6" t="str">
            <v>Ireland</v>
          </cell>
          <cell r="I6" t="str">
            <v>No</v>
          </cell>
        </row>
        <row r="7">
          <cell r="A7" t="str">
            <v>86561-91660-RB</v>
          </cell>
          <cell r="B7" t="str">
            <v>Beryle Cottier</v>
          </cell>
          <cell r="G7" t="str">
            <v>United States</v>
          </cell>
          <cell r="I7" t="str">
            <v>No</v>
          </cell>
        </row>
        <row r="8">
          <cell r="A8" t="str">
            <v>65223-29612-CB</v>
          </cell>
          <cell r="B8" t="str">
            <v>Shaylynn Lobe</v>
          </cell>
          <cell r="C8" t="str">
            <v>slobe6@nifty.com</v>
          </cell>
          <cell r="G8" t="str">
            <v>United States</v>
          </cell>
          <cell r="I8" t="str">
            <v>Yes</v>
          </cell>
        </row>
        <row r="9">
          <cell r="A9" t="str">
            <v>21134-81676-FR</v>
          </cell>
          <cell r="B9" t="str">
            <v>Melvin Wharfe</v>
          </cell>
          <cell r="G9" t="str">
            <v>Ireland</v>
          </cell>
          <cell r="I9" t="str">
            <v>Yes</v>
          </cell>
        </row>
        <row r="10">
          <cell r="A10" t="str">
            <v>03396-68805-ZC</v>
          </cell>
          <cell r="B10" t="str">
            <v>Guthrey Petracci</v>
          </cell>
          <cell r="C10" t="str">
            <v>gpetracci8@livejournal.com</v>
          </cell>
          <cell r="G10" t="str">
            <v>United States</v>
          </cell>
          <cell r="I10" t="str">
            <v>No</v>
          </cell>
        </row>
        <row r="11">
          <cell r="A11" t="str">
            <v>61021-27840-ZN</v>
          </cell>
          <cell r="B11" t="str">
            <v>Rodger Raven</v>
          </cell>
          <cell r="C11" t="str">
            <v>rraven9@ed.gov</v>
          </cell>
          <cell r="G11" t="str">
            <v>United States</v>
          </cell>
          <cell r="I11" t="str">
            <v>No</v>
          </cell>
        </row>
        <row r="12">
          <cell r="A12" t="str">
            <v>76239-90137-UQ</v>
          </cell>
          <cell r="B12" t="str">
            <v>Ferrell Ferber</v>
          </cell>
          <cell r="C12" t="str">
            <v>fferbera@businesswire.com</v>
          </cell>
          <cell r="G12" t="str">
            <v>United States</v>
          </cell>
          <cell r="I12" t="str">
            <v>No</v>
          </cell>
        </row>
        <row r="13">
          <cell r="A13" t="str">
            <v>49315-21985-BB</v>
          </cell>
          <cell r="B13" t="str">
            <v>Duky Phizackerly</v>
          </cell>
          <cell r="C13" t="str">
            <v>dphizackerlyb@utexas.edu</v>
          </cell>
          <cell r="G13" t="str">
            <v>United States</v>
          </cell>
          <cell r="I13" t="str">
            <v>Yes</v>
          </cell>
        </row>
        <row r="14">
          <cell r="A14" t="str">
            <v>34136-36674-OM</v>
          </cell>
          <cell r="B14" t="str">
            <v>Rosaleen Scholar</v>
          </cell>
          <cell r="C14" t="str">
            <v>rscholarc@nyu.edu</v>
          </cell>
          <cell r="G14" t="str">
            <v>United States</v>
          </cell>
          <cell r="I14" t="str">
            <v>No</v>
          </cell>
        </row>
        <row r="15">
          <cell r="A15" t="str">
            <v>39396-12890-PE</v>
          </cell>
          <cell r="B15" t="str">
            <v>Terence Vanyutin</v>
          </cell>
          <cell r="C15" t="str">
            <v>tvanyutind@wix.com</v>
          </cell>
          <cell r="G15" t="str">
            <v>United States</v>
          </cell>
          <cell r="I15" t="str">
            <v>No</v>
          </cell>
        </row>
        <row r="16">
          <cell r="A16" t="str">
            <v>95875-73336-RG</v>
          </cell>
          <cell r="B16" t="str">
            <v>Patrice Trobe</v>
          </cell>
          <cell r="C16" t="str">
            <v>ptrobee@wunderground.com</v>
          </cell>
          <cell r="G16" t="str">
            <v>United States</v>
          </cell>
          <cell r="I16" t="str">
            <v>Yes</v>
          </cell>
        </row>
        <row r="17">
          <cell r="A17" t="str">
            <v>25473-43727-BY</v>
          </cell>
          <cell r="B17" t="str">
            <v>Llywellyn Oscroft</v>
          </cell>
          <cell r="C17" t="str">
            <v>loscroftf@ebay.co.uk</v>
          </cell>
          <cell r="G17" t="str">
            <v>United States</v>
          </cell>
          <cell r="I17" t="str">
            <v>No</v>
          </cell>
        </row>
        <row r="18">
          <cell r="A18" t="str">
            <v>99643-51048-IQ</v>
          </cell>
          <cell r="B18" t="str">
            <v>Minni Alabaster</v>
          </cell>
          <cell r="C18" t="str">
            <v>malabasterg@hexun.com</v>
          </cell>
          <cell r="G18" t="str">
            <v>United States</v>
          </cell>
          <cell r="I18" t="str">
            <v>No</v>
          </cell>
        </row>
        <row r="19">
          <cell r="A19" t="str">
            <v>62173-15287-CU</v>
          </cell>
          <cell r="B19" t="str">
            <v>Rhianon Broxup</v>
          </cell>
          <cell r="C19" t="str">
            <v>rbroxuph@jimdo.com</v>
          </cell>
          <cell r="G19" t="str">
            <v>United States</v>
          </cell>
          <cell r="I19" t="str">
            <v>No</v>
          </cell>
        </row>
        <row r="20">
          <cell r="A20" t="str">
            <v>57611-05522-ST</v>
          </cell>
          <cell r="B20" t="str">
            <v>Pall Redford</v>
          </cell>
          <cell r="C20" t="str">
            <v>predfordi@ow.ly</v>
          </cell>
          <cell r="G20" t="str">
            <v>Ireland</v>
          </cell>
          <cell r="I20" t="str">
            <v>Yes</v>
          </cell>
        </row>
        <row r="21">
          <cell r="A21" t="str">
            <v>76664-37050-DT</v>
          </cell>
          <cell r="B21" t="str">
            <v>Aurea Corradino</v>
          </cell>
          <cell r="C21" t="str">
            <v>acorradinoj@harvard.edu</v>
          </cell>
          <cell r="G21" t="str">
            <v>United States</v>
          </cell>
          <cell r="I21" t="str">
            <v>Yes</v>
          </cell>
        </row>
        <row r="22">
          <cell r="A22" t="str">
            <v>84565-53984-SX</v>
          </cell>
          <cell r="B22" t="str">
            <v>Kendal Scardefield</v>
          </cell>
          <cell r="G22" t="str">
            <v>Ireland</v>
          </cell>
          <cell r="I22" t="str">
            <v>Yes</v>
          </cell>
        </row>
        <row r="23">
          <cell r="A23" t="str">
            <v>03090-88267-BQ</v>
          </cell>
          <cell r="B23" t="str">
            <v>Avrit Davidowsky</v>
          </cell>
          <cell r="C23" t="str">
            <v>adavidowskyl@netvibes.com</v>
          </cell>
          <cell r="G23" t="str">
            <v>United States</v>
          </cell>
          <cell r="I23" t="str">
            <v>No</v>
          </cell>
        </row>
        <row r="24">
          <cell r="A24" t="str">
            <v>37651-47492-NC</v>
          </cell>
          <cell r="B24" t="str">
            <v>Annabel Antuk</v>
          </cell>
          <cell r="C24" t="str">
            <v>aantukm@kickstarter.com</v>
          </cell>
          <cell r="G24" t="str">
            <v>United States</v>
          </cell>
          <cell r="I24" t="str">
            <v>Yes</v>
          </cell>
        </row>
        <row r="25">
          <cell r="A25" t="str">
            <v>95399-57205-HI</v>
          </cell>
          <cell r="B25" t="str">
            <v>Iorgo Kleinert</v>
          </cell>
          <cell r="C25" t="str">
            <v>ikleinertn@timesonline.co.uk</v>
          </cell>
          <cell r="G25" t="str">
            <v>United States</v>
          </cell>
          <cell r="I25" t="str">
            <v>Yes</v>
          </cell>
        </row>
        <row r="26">
          <cell r="A26" t="str">
            <v>24010-66714-HW</v>
          </cell>
          <cell r="B26" t="str">
            <v>Chrisy Blofeld</v>
          </cell>
          <cell r="C26" t="str">
            <v>cblofeldo@amazon.co.uk</v>
          </cell>
          <cell r="G26" t="str">
            <v>United States</v>
          </cell>
          <cell r="I26" t="str">
            <v>No</v>
          </cell>
        </row>
        <row r="27">
          <cell r="A27" t="str">
            <v>07591-92789-UA</v>
          </cell>
          <cell r="B27" t="str">
            <v>Culley Farris</v>
          </cell>
          <cell r="G27" t="str">
            <v>United States</v>
          </cell>
          <cell r="I27" t="str">
            <v>Yes</v>
          </cell>
        </row>
        <row r="28">
          <cell r="A28" t="str">
            <v>49231-44455-IC</v>
          </cell>
          <cell r="B28" t="str">
            <v>Selene Shales</v>
          </cell>
          <cell r="C28" t="str">
            <v>sshalesq@umich.edu</v>
          </cell>
          <cell r="G28" t="str">
            <v>United States</v>
          </cell>
          <cell r="I28" t="str">
            <v>Yes</v>
          </cell>
        </row>
        <row r="29">
          <cell r="A29" t="str">
            <v>50124-88608-EO</v>
          </cell>
          <cell r="B29" t="str">
            <v>Vivie Danneil</v>
          </cell>
          <cell r="C29" t="str">
            <v>vdanneilr@mtv.com</v>
          </cell>
          <cell r="G29" t="str">
            <v>Ireland</v>
          </cell>
          <cell r="I29" t="str">
            <v>No</v>
          </cell>
        </row>
        <row r="30">
          <cell r="A30" t="str">
            <v>00888-74814-UZ</v>
          </cell>
          <cell r="B30" t="str">
            <v>Theresita Newbury</v>
          </cell>
          <cell r="C30" t="str">
            <v>tnewburys@usda.gov</v>
          </cell>
          <cell r="G30" t="str">
            <v>Ireland</v>
          </cell>
          <cell r="I30" t="str">
            <v>No</v>
          </cell>
        </row>
        <row r="31">
          <cell r="A31" t="str">
            <v>14158-30713-OB</v>
          </cell>
          <cell r="B31" t="str">
            <v>Mozelle Calcutt</v>
          </cell>
          <cell r="C31" t="str">
            <v>mcalcuttt@baidu.com</v>
          </cell>
          <cell r="G31" t="str">
            <v>Ireland</v>
          </cell>
          <cell r="I31" t="str">
            <v>Yes</v>
          </cell>
        </row>
        <row r="32">
          <cell r="A32" t="str">
            <v>51427-89175-QJ</v>
          </cell>
          <cell r="B32" t="str">
            <v>Adrian Swaine</v>
          </cell>
          <cell r="G32" t="str">
            <v>United States</v>
          </cell>
          <cell r="I32" t="str">
            <v>No</v>
          </cell>
        </row>
        <row r="33">
          <cell r="A33" t="str">
            <v>52082-49024-ON</v>
          </cell>
          <cell r="B33" t="str">
            <v>Ray Leivesley</v>
          </cell>
          <cell r="C33" t="str">
            <v>rleivesleyv@canalblog.com</v>
          </cell>
          <cell r="G33" t="str">
            <v>United States</v>
          </cell>
          <cell r="I33" t="str">
            <v>No</v>
          </cell>
        </row>
        <row r="34">
          <cell r="A34" t="str">
            <v>04540-43685-DV</v>
          </cell>
          <cell r="B34" t="str">
            <v>Nelly Basezzi</v>
          </cell>
          <cell r="C34" t="str">
            <v>nbasezziw@webeden.co.uk</v>
          </cell>
          <cell r="G34" t="str">
            <v>Ireland</v>
          </cell>
          <cell r="I34" t="str">
            <v>Yes</v>
          </cell>
        </row>
        <row r="35">
          <cell r="A35" t="str">
            <v>39123-12846-YJ</v>
          </cell>
          <cell r="B35" t="str">
            <v>Gallard Gatheral</v>
          </cell>
          <cell r="C35" t="str">
            <v>ggatheralx@123-reg.co.uk</v>
          </cell>
          <cell r="G35" t="str">
            <v>United States</v>
          </cell>
          <cell r="I35" t="str">
            <v>No</v>
          </cell>
        </row>
        <row r="36">
          <cell r="A36" t="str">
            <v>44981-99666-XB</v>
          </cell>
          <cell r="B36" t="str">
            <v>Una Welberry</v>
          </cell>
          <cell r="C36" t="str">
            <v>uwelberryy@ebay.co.uk</v>
          </cell>
          <cell r="G36" t="str">
            <v>United Kingdom</v>
          </cell>
          <cell r="I36" t="str">
            <v>Yes</v>
          </cell>
        </row>
        <row r="37">
          <cell r="A37" t="str">
            <v>24825-51803-CQ</v>
          </cell>
          <cell r="B37" t="str">
            <v>Faber Eilhart</v>
          </cell>
          <cell r="C37" t="str">
            <v>feilhartz@who.int</v>
          </cell>
          <cell r="G37" t="str">
            <v>United States</v>
          </cell>
          <cell r="I37" t="str">
            <v>No</v>
          </cell>
        </row>
        <row r="38">
          <cell r="A38" t="str">
            <v>77634-13918-GJ</v>
          </cell>
          <cell r="B38" t="str">
            <v>Zorina Ponting</v>
          </cell>
          <cell r="C38" t="str">
            <v>zponting10@altervista.org</v>
          </cell>
          <cell r="G38" t="str">
            <v>United States</v>
          </cell>
          <cell r="I38" t="str">
            <v>No</v>
          </cell>
        </row>
        <row r="39">
          <cell r="A39" t="str">
            <v>13694-25001-LX</v>
          </cell>
          <cell r="B39" t="str">
            <v>Silvio Strase</v>
          </cell>
          <cell r="C39" t="str">
            <v>sstrase11@booking.com</v>
          </cell>
          <cell r="G39" t="str">
            <v>United States</v>
          </cell>
          <cell r="I39" t="str">
            <v>No</v>
          </cell>
        </row>
        <row r="40">
          <cell r="A40" t="str">
            <v>08523-01791-TI</v>
          </cell>
          <cell r="B40" t="str">
            <v>Dorie de la Tremoille</v>
          </cell>
          <cell r="C40" t="str">
            <v>dde12@unesco.org</v>
          </cell>
          <cell r="G40" t="str">
            <v>United States</v>
          </cell>
          <cell r="I40" t="str">
            <v>No</v>
          </cell>
        </row>
        <row r="41">
          <cell r="A41" t="str">
            <v>49860-68865-AB</v>
          </cell>
          <cell r="B41" t="str">
            <v>Hy Zanetto</v>
          </cell>
          <cell r="G41" t="str">
            <v>United States</v>
          </cell>
          <cell r="I41" t="str">
            <v>Yes</v>
          </cell>
        </row>
        <row r="42">
          <cell r="A42" t="str">
            <v>21240-83132-SP</v>
          </cell>
          <cell r="B42" t="str">
            <v>Jessica McNess</v>
          </cell>
          <cell r="G42" t="str">
            <v>United States</v>
          </cell>
          <cell r="I42" t="str">
            <v>No</v>
          </cell>
        </row>
        <row r="43">
          <cell r="A43" t="str">
            <v>08350-81623-TF</v>
          </cell>
          <cell r="B43" t="str">
            <v>Lorenzo Yeoland</v>
          </cell>
          <cell r="C43" t="str">
            <v>lyeoland15@pbs.org</v>
          </cell>
          <cell r="G43" t="str">
            <v>United States</v>
          </cell>
          <cell r="I43" t="str">
            <v>Yes</v>
          </cell>
        </row>
        <row r="44">
          <cell r="A44" t="str">
            <v>73284-01385-SJ</v>
          </cell>
          <cell r="B44" t="str">
            <v>Abigail Tolworthy</v>
          </cell>
          <cell r="C44" t="str">
            <v>atolworthy16@toplist.cz</v>
          </cell>
          <cell r="G44" t="str">
            <v>United States</v>
          </cell>
          <cell r="I44" t="str">
            <v>Yes</v>
          </cell>
        </row>
        <row r="45">
          <cell r="A45" t="str">
            <v>04152-34436-IE</v>
          </cell>
          <cell r="B45" t="str">
            <v>Maurie Bartol</v>
          </cell>
          <cell r="G45" t="str">
            <v>United States</v>
          </cell>
          <cell r="I45" t="str">
            <v>No</v>
          </cell>
        </row>
        <row r="46">
          <cell r="A46" t="str">
            <v>06631-86965-XP</v>
          </cell>
          <cell r="B46" t="str">
            <v>Olag Baudassi</v>
          </cell>
          <cell r="C46" t="str">
            <v>obaudassi18@seesaa.net</v>
          </cell>
          <cell r="G46" t="str">
            <v>United States</v>
          </cell>
          <cell r="I46" t="str">
            <v>Yes</v>
          </cell>
        </row>
        <row r="47">
          <cell r="A47" t="str">
            <v>54619-08558-ZU</v>
          </cell>
          <cell r="B47" t="str">
            <v>Petey Kingsbury</v>
          </cell>
          <cell r="C47" t="str">
            <v>pkingsbury19@comcast.net</v>
          </cell>
          <cell r="G47" t="str">
            <v>United States</v>
          </cell>
          <cell r="I47" t="str">
            <v>No</v>
          </cell>
        </row>
        <row r="48">
          <cell r="A48" t="str">
            <v>85589-17020-CX</v>
          </cell>
          <cell r="B48" t="str">
            <v>Donna Baskeyfied</v>
          </cell>
          <cell r="G48" t="str">
            <v>United States</v>
          </cell>
          <cell r="I48" t="str">
            <v>Yes</v>
          </cell>
        </row>
        <row r="49">
          <cell r="A49" t="str">
            <v>36078-91009-WU</v>
          </cell>
          <cell r="B49" t="str">
            <v>Arda Curley</v>
          </cell>
          <cell r="C49" t="str">
            <v>acurley1b@hao123.com</v>
          </cell>
          <cell r="G49" t="str">
            <v>United States</v>
          </cell>
          <cell r="I49" t="str">
            <v>Yes</v>
          </cell>
        </row>
        <row r="50">
          <cell r="A50" t="str">
            <v>15770-27099-GX</v>
          </cell>
          <cell r="B50" t="str">
            <v>Raynor McGilvary</v>
          </cell>
          <cell r="C50" t="str">
            <v>rmcgilvary1c@tamu.edu</v>
          </cell>
          <cell r="G50" t="str">
            <v>United States</v>
          </cell>
          <cell r="I50" t="str">
            <v>No</v>
          </cell>
        </row>
        <row r="51">
          <cell r="A51" t="str">
            <v>91460-04823-BX</v>
          </cell>
          <cell r="B51" t="str">
            <v>Isis Pikett</v>
          </cell>
          <cell r="C51" t="str">
            <v>ipikett1d@xinhuanet.com</v>
          </cell>
          <cell r="G51" t="str">
            <v>United States</v>
          </cell>
          <cell r="I51" t="str">
            <v>No</v>
          </cell>
        </row>
        <row r="52">
          <cell r="A52" t="str">
            <v>45089-52817-WN</v>
          </cell>
          <cell r="B52" t="str">
            <v>Inger Bouldon</v>
          </cell>
          <cell r="C52" t="str">
            <v>ibouldon1e@gizmodo.com</v>
          </cell>
          <cell r="G52" t="str">
            <v>United States</v>
          </cell>
          <cell r="I52" t="str">
            <v>No</v>
          </cell>
        </row>
        <row r="53">
          <cell r="A53" t="str">
            <v>76447-50326-IC</v>
          </cell>
          <cell r="B53" t="str">
            <v>Karry Flanders</v>
          </cell>
          <cell r="C53" t="str">
            <v>kflanders1f@over-blog.com</v>
          </cell>
          <cell r="G53" t="str">
            <v>Ireland</v>
          </cell>
          <cell r="I53" t="str">
            <v>Yes</v>
          </cell>
        </row>
        <row r="54">
          <cell r="A54" t="str">
            <v>26333-67911-OL</v>
          </cell>
          <cell r="B54" t="str">
            <v>Hartley Mattioli</v>
          </cell>
          <cell r="C54" t="str">
            <v>hmattioli1g@webmd.com</v>
          </cell>
          <cell r="G54" t="str">
            <v>United Kingdom</v>
          </cell>
          <cell r="I54" t="str">
            <v>No</v>
          </cell>
        </row>
        <row r="55">
          <cell r="A55" t="str">
            <v>40768-49176-BL</v>
          </cell>
          <cell r="B55" t="str">
            <v>Horatio Rubberts</v>
          </cell>
          <cell r="C55" t="str">
            <v>hrubberts1h@google.com.hk</v>
          </cell>
          <cell r="G55" t="str">
            <v>United States</v>
          </cell>
          <cell r="I55" t="str">
            <v>No</v>
          </cell>
        </row>
        <row r="56">
          <cell r="A56" t="str">
            <v>22107-86640-SB</v>
          </cell>
          <cell r="B56" t="str">
            <v>Archambault Gillard</v>
          </cell>
          <cell r="C56" t="str">
            <v>agillard1i@issuu.com</v>
          </cell>
          <cell r="G56" t="str">
            <v>United States</v>
          </cell>
          <cell r="I56" t="str">
            <v>No</v>
          </cell>
        </row>
        <row r="57">
          <cell r="A57" t="str">
            <v>09960-34242-LZ</v>
          </cell>
          <cell r="B57" t="str">
            <v>Salomo Cushworth</v>
          </cell>
          <cell r="G57" t="str">
            <v>United States</v>
          </cell>
          <cell r="I57" t="str">
            <v>No</v>
          </cell>
        </row>
        <row r="58">
          <cell r="A58" t="str">
            <v>04671-85591-RT</v>
          </cell>
          <cell r="B58" t="str">
            <v>Theda Grizard</v>
          </cell>
          <cell r="C58" t="str">
            <v>tgrizard1k@odnoklassniki.ru</v>
          </cell>
          <cell r="G58" t="str">
            <v>United States</v>
          </cell>
          <cell r="I58" t="str">
            <v>Yes</v>
          </cell>
        </row>
        <row r="59">
          <cell r="A59" t="str">
            <v>25729-68859-UA</v>
          </cell>
          <cell r="B59" t="str">
            <v>Rozele Relton</v>
          </cell>
          <cell r="C59" t="str">
            <v>rrelton1l@stanford.edu</v>
          </cell>
          <cell r="G59" t="str">
            <v>United States</v>
          </cell>
          <cell r="I59" t="str">
            <v>No</v>
          </cell>
        </row>
        <row r="60">
          <cell r="A60" t="str">
            <v>05501-86351-NX</v>
          </cell>
          <cell r="B60" t="str">
            <v>Willa Rolling</v>
          </cell>
          <cell r="G60" t="str">
            <v>United States</v>
          </cell>
          <cell r="I60" t="str">
            <v>Yes</v>
          </cell>
        </row>
        <row r="61">
          <cell r="A61" t="str">
            <v>04521-04300-OK</v>
          </cell>
          <cell r="B61" t="str">
            <v>Stanislaus Gilroy</v>
          </cell>
          <cell r="C61" t="str">
            <v>sgilroy1n@eepurl.com</v>
          </cell>
          <cell r="G61" t="str">
            <v>United States</v>
          </cell>
          <cell r="I61" t="str">
            <v>Yes</v>
          </cell>
        </row>
        <row r="62">
          <cell r="A62" t="str">
            <v>58689-55264-VK</v>
          </cell>
          <cell r="B62" t="str">
            <v>Correy Cottingham</v>
          </cell>
          <cell r="C62" t="str">
            <v>ccottingham1o@wikipedia.org</v>
          </cell>
          <cell r="G62" t="str">
            <v>United States</v>
          </cell>
          <cell r="I62" t="str">
            <v>No</v>
          </cell>
        </row>
        <row r="63">
          <cell r="A63" t="str">
            <v>79436-73011-MM</v>
          </cell>
          <cell r="B63" t="str">
            <v>Pammi Endacott</v>
          </cell>
          <cell r="G63" t="str">
            <v>United Kingdom</v>
          </cell>
          <cell r="I63" t="str">
            <v>Yes</v>
          </cell>
        </row>
        <row r="64">
          <cell r="A64" t="str">
            <v>65552-60476-KY</v>
          </cell>
          <cell r="B64" t="str">
            <v>Nona Linklater</v>
          </cell>
          <cell r="G64" t="str">
            <v>United States</v>
          </cell>
          <cell r="I64" t="str">
            <v>Yes</v>
          </cell>
        </row>
        <row r="65">
          <cell r="A65" t="str">
            <v>69904-02729-YS</v>
          </cell>
          <cell r="B65" t="str">
            <v>Annadiane Dykes</v>
          </cell>
          <cell r="C65" t="str">
            <v>adykes1r@eventbrite.com</v>
          </cell>
          <cell r="G65" t="str">
            <v>United States</v>
          </cell>
          <cell r="I65" t="str">
            <v>No</v>
          </cell>
        </row>
        <row r="66">
          <cell r="A66" t="str">
            <v>01433-04270-AX</v>
          </cell>
          <cell r="B66" t="str">
            <v>Felecia Dodgson</v>
          </cell>
          <cell r="G66" t="str">
            <v>United States</v>
          </cell>
          <cell r="I66" t="str">
            <v>Yes</v>
          </cell>
        </row>
        <row r="67">
          <cell r="A67" t="str">
            <v>14204-14186-LA</v>
          </cell>
          <cell r="B67" t="str">
            <v>Angelia Cockrem</v>
          </cell>
          <cell r="C67" t="str">
            <v>acockrem1t@engadget.com</v>
          </cell>
          <cell r="G67" t="str">
            <v>United States</v>
          </cell>
          <cell r="I67" t="str">
            <v>Yes</v>
          </cell>
        </row>
        <row r="68">
          <cell r="A68" t="str">
            <v>32948-34398-HC</v>
          </cell>
          <cell r="B68" t="str">
            <v>Belvia Umpleby</v>
          </cell>
          <cell r="C68" t="str">
            <v>bumpleby1u@soundcloud.com</v>
          </cell>
          <cell r="G68" t="str">
            <v>United States</v>
          </cell>
          <cell r="I68" t="str">
            <v>Yes</v>
          </cell>
        </row>
        <row r="69">
          <cell r="A69" t="str">
            <v>77343-52608-FF</v>
          </cell>
          <cell r="B69" t="str">
            <v>Nat Saleway</v>
          </cell>
          <cell r="C69" t="str">
            <v>nsaleway1v@dedecms.com</v>
          </cell>
          <cell r="G69" t="str">
            <v>United States</v>
          </cell>
          <cell r="I69" t="str">
            <v>No</v>
          </cell>
        </row>
        <row r="70">
          <cell r="A70" t="str">
            <v>42770-36274-QA</v>
          </cell>
          <cell r="B70" t="str">
            <v>Hayward Goulter</v>
          </cell>
          <cell r="C70" t="str">
            <v>hgoulter1w@abc.net.au</v>
          </cell>
          <cell r="G70" t="str">
            <v>United States</v>
          </cell>
          <cell r="I70" t="str">
            <v>No</v>
          </cell>
        </row>
        <row r="71">
          <cell r="A71" t="str">
            <v>14103-58987-ZU</v>
          </cell>
          <cell r="B71" t="str">
            <v>Gay Rizzello</v>
          </cell>
          <cell r="C71" t="str">
            <v>grizzello1x@symantec.com</v>
          </cell>
          <cell r="G71" t="str">
            <v>United Kingdom</v>
          </cell>
          <cell r="I71" t="str">
            <v>Yes</v>
          </cell>
        </row>
        <row r="72">
          <cell r="A72" t="str">
            <v>69958-32065-SW</v>
          </cell>
          <cell r="B72" t="str">
            <v>Shannon List</v>
          </cell>
          <cell r="C72" t="str">
            <v>slist1y@mapquest.com</v>
          </cell>
          <cell r="G72" t="str">
            <v>United States</v>
          </cell>
          <cell r="I72" t="str">
            <v>No</v>
          </cell>
        </row>
        <row r="73">
          <cell r="A73" t="str">
            <v>69533-84907-FA</v>
          </cell>
          <cell r="B73" t="str">
            <v>Shirlene Edmondson</v>
          </cell>
          <cell r="C73" t="str">
            <v>sedmondson1z@theguardian.com</v>
          </cell>
          <cell r="G73" t="str">
            <v>Ireland</v>
          </cell>
          <cell r="I73" t="str">
            <v>No</v>
          </cell>
        </row>
        <row r="74">
          <cell r="A74" t="str">
            <v>76005-95461-CI</v>
          </cell>
          <cell r="B74" t="str">
            <v>Aurlie McCarl</v>
          </cell>
          <cell r="G74" t="str">
            <v>United States</v>
          </cell>
          <cell r="I74" t="str">
            <v>No</v>
          </cell>
        </row>
        <row r="75">
          <cell r="A75" t="str">
            <v>15395-90855-VB</v>
          </cell>
          <cell r="B75" t="str">
            <v>Alikee Carryer</v>
          </cell>
          <cell r="G75" t="str">
            <v>United States</v>
          </cell>
          <cell r="I75" t="str">
            <v>Yes</v>
          </cell>
        </row>
        <row r="76">
          <cell r="A76" t="str">
            <v>80640-45811-LB</v>
          </cell>
          <cell r="B76" t="str">
            <v>Jennifer Rangall</v>
          </cell>
          <cell r="C76" t="str">
            <v>jrangall22@newsvine.com</v>
          </cell>
          <cell r="G76" t="str">
            <v>United States</v>
          </cell>
          <cell r="I76" t="str">
            <v>Yes</v>
          </cell>
        </row>
        <row r="77">
          <cell r="A77" t="str">
            <v>28476-04082-GR</v>
          </cell>
          <cell r="B77" t="str">
            <v>Kipper Boorn</v>
          </cell>
          <cell r="C77" t="str">
            <v>kboorn23@ezinearticles.com</v>
          </cell>
          <cell r="G77" t="str">
            <v>Ireland</v>
          </cell>
          <cell r="I77" t="str">
            <v>Yes</v>
          </cell>
        </row>
        <row r="78">
          <cell r="A78" t="str">
            <v>12018-75670-EU</v>
          </cell>
          <cell r="B78" t="str">
            <v>Melania Beadle</v>
          </cell>
          <cell r="G78" t="str">
            <v>Ireland</v>
          </cell>
          <cell r="I78" t="str">
            <v>Yes</v>
          </cell>
        </row>
        <row r="79">
          <cell r="A79" t="str">
            <v>86437-17399-FK</v>
          </cell>
          <cell r="B79" t="str">
            <v>Colene Elgey</v>
          </cell>
          <cell r="C79" t="str">
            <v>celgey25@webs.com</v>
          </cell>
          <cell r="G79" t="str">
            <v>United States</v>
          </cell>
          <cell r="I79" t="str">
            <v>No</v>
          </cell>
        </row>
        <row r="80">
          <cell r="A80" t="str">
            <v>62979-53167-ML</v>
          </cell>
          <cell r="B80" t="str">
            <v>Lothaire Mizzi</v>
          </cell>
          <cell r="C80" t="str">
            <v>lmizzi26@rakuten.co.jp</v>
          </cell>
          <cell r="G80" t="str">
            <v>United States</v>
          </cell>
          <cell r="I80" t="str">
            <v>Yes</v>
          </cell>
        </row>
        <row r="81">
          <cell r="A81" t="str">
            <v>54810-81899-HL</v>
          </cell>
          <cell r="B81" t="str">
            <v>Cletis Giacomazzo</v>
          </cell>
          <cell r="C81" t="str">
            <v>cgiacomazzo27@jigsy.com</v>
          </cell>
          <cell r="G81" t="str">
            <v>United States</v>
          </cell>
          <cell r="I81" t="str">
            <v>No</v>
          </cell>
        </row>
        <row r="82">
          <cell r="A82" t="str">
            <v>26103-41504-IB</v>
          </cell>
          <cell r="B82" t="str">
            <v>Ami Arnow</v>
          </cell>
          <cell r="C82" t="str">
            <v>aarnow28@arizona.edu</v>
          </cell>
          <cell r="G82" t="str">
            <v>United States</v>
          </cell>
          <cell r="I82" t="str">
            <v>Yes</v>
          </cell>
        </row>
        <row r="83">
          <cell r="A83" t="str">
            <v>76534-45229-SG</v>
          </cell>
          <cell r="B83" t="str">
            <v>Sheppard Yann</v>
          </cell>
          <cell r="C83" t="str">
            <v>syann29@senate.gov</v>
          </cell>
          <cell r="G83" t="str">
            <v>United States</v>
          </cell>
          <cell r="I83" t="str">
            <v>Yes</v>
          </cell>
        </row>
        <row r="84">
          <cell r="A84" t="str">
            <v>81744-27332-RR</v>
          </cell>
          <cell r="B84" t="str">
            <v>Bunny Naulls</v>
          </cell>
          <cell r="C84" t="str">
            <v>bnaulls2a@tiny.cc</v>
          </cell>
          <cell r="G84" t="str">
            <v>Ireland</v>
          </cell>
          <cell r="I84" t="str">
            <v>Yes</v>
          </cell>
        </row>
        <row r="85">
          <cell r="A85" t="str">
            <v>91513-75657-PH</v>
          </cell>
          <cell r="B85" t="str">
            <v>Hally Lorait</v>
          </cell>
          <cell r="G85" t="str">
            <v>United States</v>
          </cell>
          <cell r="I85" t="str">
            <v>Yes</v>
          </cell>
        </row>
        <row r="86">
          <cell r="A86" t="str">
            <v>30373-66619-CB</v>
          </cell>
          <cell r="B86" t="str">
            <v>Zaccaria Sherewood</v>
          </cell>
          <cell r="C86" t="str">
            <v>zsherewood2c@apache.org</v>
          </cell>
          <cell r="G86" t="str">
            <v>United States</v>
          </cell>
          <cell r="I86" t="str">
            <v>No</v>
          </cell>
        </row>
        <row r="87">
          <cell r="A87" t="str">
            <v>31582-23562-FM</v>
          </cell>
          <cell r="B87" t="str">
            <v>Jeffrey Dufaire</v>
          </cell>
          <cell r="C87" t="str">
            <v>jdufaire2d@fc2.com</v>
          </cell>
          <cell r="G87" t="str">
            <v>United States</v>
          </cell>
          <cell r="I87" t="str">
            <v>No</v>
          </cell>
        </row>
        <row r="88">
          <cell r="A88" t="str">
            <v>58638-01029-CB</v>
          </cell>
          <cell r="B88" t="str">
            <v>Blancha McAmish</v>
          </cell>
          <cell r="C88" t="str">
            <v>bmcamish2e@tripadvisor.com</v>
          </cell>
          <cell r="G88" t="str">
            <v>United States</v>
          </cell>
          <cell r="I88" t="str">
            <v>Yes</v>
          </cell>
        </row>
        <row r="89">
          <cell r="A89" t="str">
            <v>81431-12577-VD</v>
          </cell>
          <cell r="B89" t="str">
            <v>Beitris Keaveney</v>
          </cell>
          <cell r="C89" t="str">
            <v>bkeaveney2f@netlog.com</v>
          </cell>
          <cell r="G89" t="str">
            <v>United States</v>
          </cell>
          <cell r="I89" t="str">
            <v>No</v>
          </cell>
        </row>
        <row r="90">
          <cell r="A90" t="str">
            <v>68894-91205-MP</v>
          </cell>
          <cell r="B90" t="str">
            <v>Elna Grise</v>
          </cell>
          <cell r="C90" t="str">
            <v>egrise2g@cargocollective.com</v>
          </cell>
          <cell r="G90" t="str">
            <v>United States</v>
          </cell>
          <cell r="I90" t="str">
            <v>No</v>
          </cell>
        </row>
        <row r="91">
          <cell r="A91" t="str">
            <v>87602-55754-VN</v>
          </cell>
          <cell r="B91" t="str">
            <v>Torie Gottelier</v>
          </cell>
          <cell r="C91" t="str">
            <v>tgottelier2h@vistaprint.com</v>
          </cell>
          <cell r="G91" t="str">
            <v>United States</v>
          </cell>
          <cell r="I91" t="str">
            <v>No</v>
          </cell>
        </row>
        <row r="92">
          <cell r="A92" t="str">
            <v>39181-35745-WH</v>
          </cell>
          <cell r="B92" t="str">
            <v>Loydie Langlais</v>
          </cell>
          <cell r="G92" t="str">
            <v>Ireland</v>
          </cell>
          <cell r="I92" t="str">
            <v>Yes</v>
          </cell>
        </row>
        <row r="93">
          <cell r="A93" t="str">
            <v>30381-64762-NG</v>
          </cell>
          <cell r="B93" t="str">
            <v>Adham Greenhead</v>
          </cell>
          <cell r="C93" t="str">
            <v>agreenhead2j@dailymail.co.uk</v>
          </cell>
          <cell r="G93" t="str">
            <v>United States</v>
          </cell>
          <cell r="I93" t="str">
            <v>No</v>
          </cell>
        </row>
        <row r="94">
          <cell r="A94" t="str">
            <v>17503-27693-ZH</v>
          </cell>
          <cell r="B94" t="str">
            <v>Hamish MacSherry</v>
          </cell>
          <cell r="G94" t="str">
            <v>United States</v>
          </cell>
          <cell r="I94" t="str">
            <v>Yes</v>
          </cell>
        </row>
        <row r="95">
          <cell r="A95" t="str">
            <v>89442-35633-HJ</v>
          </cell>
          <cell r="B95" t="str">
            <v>Else Langcaster</v>
          </cell>
          <cell r="C95" t="str">
            <v>elangcaster2l@spotify.com</v>
          </cell>
          <cell r="G95" t="str">
            <v>United Kingdom</v>
          </cell>
          <cell r="I95" t="str">
            <v>Yes</v>
          </cell>
        </row>
        <row r="96">
          <cell r="A96" t="str">
            <v>13654-85265-IL</v>
          </cell>
          <cell r="B96" t="str">
            <v>Rudy Farquharson</v>
          </cell>
          <cell r="G96" t="str">
            <v>Ireland</v>
          </cell>
          <cell r="I96" t="str">
            <v>Yes</v>
          </cell>
        </row>
        <row r="97">
          <cell r="A97" t="str">
            <v>40946-22090-FP</v>
          </cell>
          <cell r="B97" t="str">
            <v>Norene Magauran</v>
          </cell>
          <cell r="C97" t="str">
            <v>nmagauran2n@51.la</v>
          </cell>
          <cell r="G97" t="str">
            <v>United States</v>
          </cell>
          <cell r="I97" t="str">
            <v>No</v>
          </cell>
        </row>
        <row r="98">
          <cell r="A98" t="str">
            <v>29050-93691-TS</v>
          </cell>
          <cell r="B98" t="str">
            <v>Vicki Kirdsch</v>
          </cell>
          <cell r="C98" t="str">
            <v>vkirdsch2o@google.fr</v>
          </cell>
          <cell r="G98" t="str">
            <v>United States</v>
          </cell>
          <cell r="I98" t="str">
            <v>No</v>
          </cell>
        </row>
        <row r="99">
          <cell r="A99" t="str">
            <v>64395-74865-WF</v>
          </cell>
          <cell r="B99" t="str">
            <v>Ilysa Whapple</v>
          </cell>
          <cell r="C99" t="str">
            <v>iwhapple2p@com.com</v>
          </cell>
          <cell r="G99" t="str">
            <v>United States</v>
          </cell>
          <cell r="I99" t="str">
            <v>No</v>
          </cell>
        </row>
        <row r="100">
          <cell r="A100" t="str">
            <v>81861-66046-SU</v>
          </cell>
          <cell r="B100" t="str">
            <v>Ruy Cancellieri</v>
          </cell>
          <cell r="G100" t="str">
            <v>Ireland</v>
          </cell>
          <cell r="I100" t="str">
            <v>No</v>
          </cell>
        </row>
        <row r="101">
          <cell r="A101" t="str">
            <v>13366-78506-KP</v>
          </cell>
          <cell r="B101" t="str">
            <v>Aube Follett</v>
          </cell>
          <cell r="G101" t="str">
            <v>United States</v>
          </cell>
          <cell r="I101" t="str">
            <v>Yes</v>
          </cell>
        </row>
        <row r="102">
          <cell r="A102" t="str">
            <v>08847-29858-HN</v>
          </cell>
          <cell r="B102" t="str">
            <v>Rudiger Di Bartolomeo</v>
          </cell>
          <cell r="G102" t="str">
            <v>United States</v>
          </cell>
          <cell r="I102" t="str">
            <v>Yes</v>
          </cell>
        </row>
        <row r="103">
          <cell r="A103" t="str">
            <v>00539-42510-RY</v>
          </cell>
          <cell r="B103" t="str">
            <v>Nickey Youles</v>
          </cell>
          <cell r="C103" t="str">
            <v>nyoules2t@reference.com</v>
          </cell>
          <cell r="G103" t="str">
            <v>Ireland</v>
          </cell>
          <cell r="I103" t="str">
            <v>Yes</v>
          </cell>
        </row>
        <row r="104">
          <cell r="A104" t="str">
            <v>45190-08727-NV</v>
          </cell>
          <cell r="B104" t="str">
            <v>Dyanna Aizikovitz</v>
          </cell>
          <cell r="C104" t="str">
            <v>daizikovitz2u@answers.com</v>
          </cell>
          <cell r="G104" t="str">
            <v>Ireland</v>
          </cell>
          <cell r="I104" t="str">
            <v>Yes</v>
          </cell>
        </row>
        <row r="105">
          <cell r="A105" t="str">
            <v>87049-37901-FU</v>
          </cell>
          <cell r="B105" t="str">
            <v>Bram Revel</v>
          </cell>
          <cell r="C105" t="str">
            <v>brevel2v@fastcompany.com</v>
          </cell>
          <cell r="G105" t="str">
            <v>United States</v>
          </cell>
          <cell r="I105" t="str">
            <v>No</v>
          </cell>
        </row>
        <row r="106">
          <cell r="A106" t="str">
            <v>34015-31593-JC</v>
          </cell>
          <cell r="B106" t="str">
            <v>Emiline Priddis</v>
          </cell>
          <cell r="C106" t="str">
            <v>epriddis2w@nationalgeographic.com</v>
          </cell>
          <cell r="G106" t="str">
            <v>United States</v>
          </cell>
          <cell r="I106" t="str">
            <v>No</v>
          </cell>
        </row>
        <row r="107">
          <cell r="A107" t="str">
            <v>90305-50099-SV</v>
          </cell>
          <cell r="B107" t="str">
            <v>Queenie Veel</v>
          </cell>
          <cell r="C107" t="str">
            <v>qveel2x@jugem.jp</v>
          </cell>
          <cell r="G107" t="str">
            <v>United States</v>
          </cell>
          <cell r="I107" t="str">
            <v>Yes</v>
          </cell>
        </row>
        <row r="108">
          <cell r="A108" t="str">
            <v>55871-61935-MF</v>
          </cell>
          <cell r="B108" t="str">
            <v>Lind Conyers</v>
          </cell>
          <cell r="C108" t="str">
            <v>lconyers2y@twitter.com</v>
          </cell>
          <cell r="G108" t="str">
            <v>United States</v>
          </cell>
          <cell r="I108" t="str">
            <v>No</v>
          </cell>
        </row>
        <row r="109">
          <cell r="A109" t="str">
            <v>15405-60469-TM</v>
          </cell>
          <cell r="B109" t="str">
            <v>Pen Wye</v>
          </cell>
          <cell r="C109" t="str">
            <v>pwye2z@dagondesign.com</v>
          </cell>
          <cell r="G109" t="str">
            <v>United States</v>
          </cell>
          <cell r="I109" t="str">
            <v>Yes</v>
          </cell>
        </row>
        <row r="110">
          <cell r="A110" t="str">
            <v>06953-94794-FB</v>
          </cell>
          <cell r="B110" t="str">
            <v>Isahella Hagland</v>
          </cell>
          <cell r="G110" t="str">
            <v>United States</v>
          </cell>
          <cell r="I110" t="str">
            <v>No</v>
          </cell>
        </row>
        <row r="111">
          <cell r="A111" t="str">
            <v>22305-40299-CY</v>
          </cell>
          <cell r="B111" t="str">
            <v>Terry Sheryn</v>
          </cell>
          <cell r="C111" t="str">
            <v>tsheryn31@mtv.com</v>
          </cell>
          <cell r="G111" t="str">
            <v>United States</v>
          </cell>
          <cell r="I111" t="str">
            <v>Yes</v>
          </cell>
        </row>
        <row r="112">
          <cell r="A112" t="str">
            <v>09020-56774-GU</v>
          </cell>
          <cell r="B112" t="str">
            <v>Marie-jeanne Redgrave</v>
          </cell>
          <cell r="C112" t="str">
            <v>mredgrave32@cargocollective.com</v>
          </cell>
          <cell r="G112" t="str">
            <v>United States</v>
          </cell>
          <cell r="I112" t="str">
            <v>Yes</v>
          </cell>
        </row>
        <row r="113">
          <cell r="A113" t="str">
            <v>92926-08470-YS</v>
          </cell>
          <cell r="B113" t="str">
            <v>Betty Fominov</v>
          </cell>
          <cell r="C113" t="str">
            <v>bfominov33@yale.edu</v>
          </cell>
          <cell r="G113" t="str">
            <v>United States</v>
          </cell>
          <cell r="I113" t="str">
            <v>No</v>
          </cell>
        </row>
        <row r="114">
          <cell r="A114" t="str">
            <v>07250-63194-JO</v>
          </cell>
          <cell r="B114" t="str">
            <v>Shawnee Critchlow</v>
          </cell>
          <cell r="C114" t="str">
            <v>scritchlow34@un.org</v>
          </cell>
          <cell r="G114" t="str">
            <v>United States</v>
          </cell>
          <cell r="I114" t="str">
            <v>No</v>
          </cell>
        </row>
        <row r="115">
          <cell r="A115" t="str">
            <v>63787-96257-TQ</v>
          </cell>
          <cell r="B115" t="str">
            <v>Merrel Steptow</v>
          </cell>
          <cell r="C115" t="str">
            <v>msteptow35@earthlink.net</v>
          </cell>
          <cell r="G115" t="str">
            <v>Ireland</v>
          </cell>
          <cell r="I115" t="str">
            <v>No</v>
          </cell>
        </row>
        <row r="116">
          <cell r="A116" t="str">
            <v>49530-25460-RW</v>
          </cell>
          <cell r="B116" t="str">
            <v>Carmina Hubbuck</v>
          </cell>
          <cell r="G116" t="str">
            <v>United States</v>
          </cell>
          <cell r="I116" t="str">
            <v>No</v>
          </cell>
        </row>
        <row r="117">
          <cell r="A117" t="str">
            <v>66508-21373-OQ</v>
          </cell>
          <cell r="B117" t="str">
            <v>Ingeberg Mulliner</v>
          </cell>
          <cell r="C117" t="str">
            <v>imulliner37@pinterest.com</v>
          </cell>
          <cell r="G117" t="str">
            <v>United Kingdom</v>
          </cell>
          <cell r="I117" t="str">
            <v>No</v>
          </cell>
        </row>
        <row r="118">
          <cell r="A118" t="str">
            <v>20203-03950-FY</v>
          </cell>
          <cell r="B118" t="str">
            <v>Geneva Standley</v>
          </cell>
          <cell r="C118" t="str">
            <v>gstandley38@dion.ne.jp</v>
          </cell>
          <cell r="G118" t="str">
            <v>Ireland</v>
          </cell>
          <cell r="I118" t="str">
            <v>Yes</v>
          </cell>
        </row>
        <row r="119">
          <cell r="A119" t="str">
            <v>83895-90735-XH</v>
          </cell>
          <cell r="B119" t="str">
            <v>Brook Drage</v>
          </cell>
          <cell r="C119" t="str">
            <v>bdrage39@youku.com</v>
          </cell>
          <cell r="G119" t="str">
            <v>United States</v>
          </cell>
          <cell r="I119" t="str">
            <v>No</v>
          </cell>
        </row>
        <row r="120">
          <cell r="A120" t="str">
            <v>61954-61462-RJ</v>
          </cell>
          <cell r="B120" t="str">
            <v>Muffin Yallop</v>
          </cell>
          <cell r="C120" t="str">
            <v>myallop3a@fema.gov</v>
          </cell>
          <cell r="G120" t="str">
            <v>United States</v>
          </cell>
          <cell r="I120" t="str">
            <v>Yes</v>
          </cell>
        </row>
        <row r="121">
          <cell r="A121" t="str">
            <v>47939-53158-LS</v>
          </cell>
          <cell r="B121" t="str">
            <v>Cordi Switsur</v>
          </cell>
          <cell r="C121" t="str">
            <v>cswitsur3b@chronoengine.com</v>
          </cell>
          <cell r="G121" t="str">
            <v>United States</v>
          </cell>
          <cell r="I121" t="str">
            <v>No</v>
          </cell>
        </row>
        <row r="122">
          <cell r="A122" t="str">
            <v>38903-46478-ZE</v>
          </cell>
          <cell r="B122" t="str">
            <v>Ezri Hows</v>
          </cell>
          <cell r="C122" t="str">
            <v>ehows3c@devhub.com</v>
          </cell>
          <cell r="G122" t="str">
            <v>United States</v>
          </cell>
          <cell r="I122" t="str">
            <v>Yes</v>
          </cell>
        </row>
        <row r="123">
          <cell r="A123" t="str">
            <v>76841-77583-BJ</v>
          </cell>
          <cell r="B123" t="str">
            <v>Sylas Becaris</v>
          </cell>
          <cell r="C123" t="str">
            <v>sbecaris3d@google.ru</v>
          </cell>
          <cell r="G123" t="str">
            <v>United States</v>
          </cell>
          <cell r="I123" t="str">
            <v>No</v>
          </cell>
        </row>
        <row r="124">
          <cell r="A124" t="str">
            <v>61513-27752-FA</v>
          </cell>
          <cell r="B124" t="str">
            <v>Mahala Ludwell</v>
          </cell>
          <cell r="C124" t="str">
            <v>mludwell3e@blogger.com</v>
          </cell>
          <cell r="G124" t="str">
            <v>United States</v>
          </cell>
          <cell r="I124" t="str">
            <v>Yes</v>
          </cell>
        </row>
        <row r="125">
          <cell r="A125" t="str">
            <v>89714-19856-WX</v>
          </cell>
          <cell r="B125" t="str">
            <v>Doll Beauchamp</v>
          </cell>
          <cell r="C125" t="str">
            <v>dbeauchamp3f@usda.gov</v>
          </cell>
          <cell r="G125" t="str">
            <v>United States</v>
          </cell>
          <cell r="I125" t="str">
            <v>No</v>
          </cell>
        </row>
        <row r="126">
          <cell r="A126" t="str">
            <v>87979-56781-YV</v>
          </cell>
          <cell r="B126" t="str">
            <v>Stanford Rodliff</v>
          </cell>
          <cell r="C126" t="str">
            <v>srodliff3g@ted.com</v>
          </cell>
          <cell r="G126" t="str">
            <v>United States</v>
          </cell>
          <cell r="I126" t="str">
            <v>Yes</v>
          </cell>
        </row>
        <row r="127">
          <cell r="A127" t="str">
            <v>74126-88836-KA</v>
          </cell>
          <cell r="B127" t="str">
            <v>Stevana Woodham</v>
          </cell>
          <cell r="C127" t="str">
            <v>swoodham3h@businesswire.com</v>
          </cell>
          <cell r="G127" t="str">
            <v>Ireland</v>
          </cell>
          <cell r="I127" t="str">
            <v>Yes</v>
          </cell>
        </row>
        <row r="128">
          <cell r="A128" t="str">
            <v>37397-05992-VO</v>
          </cell>
          <cell r="B128" t="str">
            <v>Hewet Synnot</v>
          </cell>
          <cell r="C128" t="str">
            <v>hsynnot3i@about.com</v>
          </cell>
          <cell r="G128" t="str">
            <v>United States</v>
          </cell>
          <cell r="I128" t="str">
            <v>No</v>
          </cell>
        </row>
        <row r="129">
          <cell r="A129" t="str">
            <v>54904-18397-UD</v>
          </cell>
          <cell r="B129" t="str">
            <v>Raleigh Lepere</v>
          </cell>
          <cell r="C129" t="str">
            <v>rlepere3j@shop-pro.jp</v>
          </cell>
          <cell r="G129" t="str">
            <v>Ireland</v>
          </cell>
          <cell r="I129" t="str">
            <v>No</v>
          </cell>
        </row>
        <row r="130">
          <cell r="A130" t="str">
            <v>19017-95853-EK</v>
          </cell>
          <cell r="B130" t="str">
            <v>Timofei Woofinden</v>
          </cell>
          <cell r="C130" t="str">
            <v>twoofinden3k@businesswire.com</v>
          </cell>
          <cell r="G130" t="str">
            <v>United States</v>
          </cell>
          <cell r="I130" t="str">
            <v>No</v>
          </cell>
        </row>
        <row r="131">
          <cell r="A131" t="str">
            <v>88593-59934-VU</v>
          </cell>
          <cell r="B131" t="str">
            <v>Evelina Dacca</v>
          </cell>
          <cell r="C131" t="str">
            <v>edacca3l@google.pl</v>
          </cell>
          <cell r="G131" t="str">
            <v>United States</v>
          </cell>
          <cell r="I131" t="str">
            <v>Yes</v>
          </cell>
        </row>
        <row r="132">
          <cell r="A132" t="str">
            <v>47493-68564-YM</v>
          </cell>
          <cell r="B132" t="str">
            <v>Bidget Tremellier</v>
          </cell>
          <cell r="G132" t="str">
            <v>Ireland</v>
          </cell>
          <cell r="I132" t="str">
            <v>Yes</v>
          </cell>
        </row>
        <row r="133">
          <cell r="A133" t="str">
            <v>82246-82543-DW</v>
          </cell>
          <cell r="B133" t="str">
            <v>Bobinette Hindsberg</v>
          </cell>
          <cell r="C133" t="str">
            <v>bhindsberg3n@blogs.com</v>
          </cell>
          <cell r="G133" t="str">
            <v>United States</v>
          </cell>
          <cell r="I133" t="str">
            <v>Yes</v>
          </cell>
        </row>
        <row r="134">
          <cell r="A134" t="str">
            <v>03384-62101-IY</v>
          </cell>
          <cell r="B134" t="str">
            <v>Osbert Robins</v>
          </cell>
          <cell r="C134" t="str">
            <v>orobins3o@salon.com</v>
          </cell>
          <cell r="G134" t="str">
            <v>United States</v>
          </cell>
          <cell r="I134" t="str">
            <v>Yes</v>
          </cell>
        </row>
        <row r="135">
          <cell r="A135" t="str">
            <v>86881-41559-OR</v>
          </cell>
          <cell r="B135" t="str">
            <v>Othello Syseland</v>
          </cell>
          <cell r="C135" t="str">
            <v>osyseland3p@independent.co.uk</v>
          </cell>
          <cell r="G135" t="str">
            <v>United States</v>
          </cell>
          <cell r="I135" t="str">
            <v>No</v>
          </cell>
        </row>
        <row r="136">
          <cell r="A136" t="str">
            <v>02536-18494-AQ</v>
          </cell>
          <cell r="B136" t="str">
            <v>Ewell Hanby</v>
          </cell>
          <cell r="G136" t="str">
            <v>United States</v>
          </cell>
          <cell r="I136" t="str">
            <v>Yes</v>
          </cell>
        </row>
        <row r="137">
          <cell r="A137" t="str">
            <v>29732-74147-HX</v>
          </cell>
          <cell r="B137" t="str">
            <v>Chalmers Havenhand</v>
          </cell>
          <cell r="C137" t="str">
            <v>chavenhand3r@1688.com</v>
          </cell>
          <cell r="G137" t="str">
            <v>Ireland</v>
          </cell>
          <cell r="I137" t="str">
            <v>No</v>
          </cell>
        </row>
        <row r="138">
          <cell r="A138" t="str">
            <v>90312-11148-LA</v>
          </cell>
          <cell r="B138" t="str">
            <v>Lowell Keenleyside</v>
          </cell>
          <cell r="C138" t="str">
            <v>lkeenleyside3s@topsy.com</v>
          </cell>
          <cell r="G138" t="str">
            <v>United States</v>
          </cell>
          <cell r="I138" t="str">
            <v>No</v>
          </cell>
        </row>
        <row r="139">
          <cell r="A139" t="str">
            <v>68239-74809-TF</v>
          </cell>
          <cell r="B139" t="str">
            <v>Elonore Joliffe</v>
          </cell>
          <cell r="G139" t="str">
            <v>Ireland</v>
          </cell>
          <cell r="I139" t="str">
            <v>No</v>
          </cell>
        </row>
        <row r="140">
          <cell r="A140" t="str">
            <v>91074-60023-IP</v>
          </cell>
          <cell r="B140" t="str">
            <v>Abraham Coleman</v>
          </cell>
          <cell r="G140" t="str">
            <v>United States</v>
          </cell>
          <cell r="I140" t="str">
            <v>No</v>
          </cell>
        </row>
        <row r="141">
          <cell r="A141" t="str">
            <v>07972-83748-JI</v>
          </cell>
          <cell r="B141" t="str">
            <v>Rivy Farington</v>
          </cell>
          <cell r="G141" t="str">
            <v>United States</v>
          </cell>
          <cell r="I141" t="str">
            <v>Yes</v>
          </cell>
        </row>
        <row r="142">
          <cell r="A142" t="str">
            <v>08694-57330-XR</v>
          </cell>
          <cell r="B142" t="str">
            <v>Vallie Kundt</v>
          </cell>
          <cell r="C142" t="str">
            <v>vkundt3w@bigcartel.com</v>
          </cell>
          <cell r="G142" t="str">
            <v>Ireland</v>
          </cell>
          <cell r="I142" t="str">
            <v>Yes</v>
          </cell>
        </row>
        <row r="143">
          <cell r="A143" t="str">
            <v>68412-11126-YJ</v>
          </cell>
          <cell r="B143" t="str">
            <v>Boyd Bett</v>
          </cell>
          <cell r="C143" t="str">
            <v>bbett3x@google.de</v>
          </cell>
          <cell r="G143" t="str">
            <v>United States</v>
          </cell>
          <cell r="I143" t="str">
            <v>Yes</v>
          </cell>
        </row>
        <row r="144">
          <cell r="A144" t="str">
            <v>69037-66822-DW</v>
          </cell>
          <cell r="B144" t="str">
            <v>Julio Armytage</v>
          </cell>
          <cell r="G144" t="str">
            <v>Ireland</v>
          </cell>
          <cell r="I144" t="str">
            <v>Yes</v>
          </cell>
        </row>
        <row r="145">
          <cell r="A145" t="str">
            <v>01297-94364-XH</v>
          </cell>
          <cell r="B145" t="str">
            <v>Deana Staite</v>
          </cell>
          <cell r="C145" t="str">
            <v>dstaite3z@scientificamerican.com</v>
          </cell>
          <cell r="G145" t="str">
            <v>United States</v>
          </cell>
          <cell r="I145" t="str">
            <v>No</v>
          </cell>
        </row>
        <row r="146">
          <cell r="A146" t="str">
            <v>39919-06540-ZI</v>
          </cell>
          <cell r="B146" t="str">
            <v>Winn Keyse</v>
          </cell>
          <cell r="C146" t="str">
            <v>wkeyse40@apple.com</v>
          </cell>
          <cell r="G146" t="str">
            <v>United States</v>
          </cell>
          <cell r="I146" t="str">
            <v>Yes</v>
          </cell>
        </row>
        <row r="147">
          <cell r="A147" t="str">
            <v>60512-78550-WS</v>
          </cell>
          <cell r="B147" t="str">
            <v>Osmund Clausen-Thue</v>
          </cell>
          <cell r="C147" t="str">
            <v>oclausenthue41@marriott.com</v>
          </cell>
          <cell r="G147" t="str">
            <v>United States</v>
          </cell>
          <cell r="I147" t="str">
            <v>No</v>
          </cell>
        </row>
        <row r="148">
          <cell r="A148" t="str">
            <v>40172-12000-AU</v>
          </cell>
          <cell r="B148" t="str">
            <v>Leonore Francisco</v>
          </cell>
          <cell r="C148" t="str">
            <v>lfrancisco42@fema.gov</v>
          </cell>
          <cell r="G148" t="str">
            <v>United States</v>
          </cell>
          <cell r="I148" t="str">
            <v>No</v>
          </cell>
        </row>
        <row r="149">
          <cell r="A149" t="str">
            <v>42394-07234-AM</v>
          </cell>
          <cell r="B149" t="str">
            <v>Adey Lowseley</v>
          </cell>
          <cell r="C149" t="str">
            <v>alowseley43@timesonline.co.uk</v>
          </cell>
          <cell r="G149" t="str">
            <v>United States</v>
          </cell>
          <cell r="I149" t="str">
            <v>Yes</v>
          </cell>
        </row>
        <row r="150">
          <cell r="A150" t="str">
            <v>39019-13649-CL</v>
          </cell>
          <cell r="B150" t="str">
            <v>Giacobo Skingle</v>
          </cell>
          <cell r="C150" t="str">
            <v>gskingle44@clickbank.net</v>
          </cell>
          <cell r="G150" t="str">
            <v>United States</v>
          </cell>
          <cell r="I150" t="str">
            <v>Yes</v>
          </cell>
        </row>
        <row r="151">
          <cell r="A151" t="str">
            <v>12715-05198-QU</v>
          </cell>
          <cell r="B151" t="str">
            <v>Gerard Pirdy</v>
          </cell>
          <cell r="G151" t="str">
            <v>United States</v>
          </cell>
          <cell r="I151" t="str">
            <v>Yes</v>
          </cell>
        </row>
        <row r="152">
          <cell r="A152" t="str">
            <v>04513-76520-QO</v>
          </cell>
          <cell r="B152" t="str">
            <v>Jacinthe Balsillie</v>
          </cell>
          <cell r="C152" t="str">
            <v>jbalsillie46@princeton.edu</v>
          </cell>
          <cell r="G152" t="str">
            <v>United States</v>
          </cell>
          <cell r="I152" t="str">
            <v>Yes</v>
          </cell>
        </row>
        <row r="153">
          <cell r="A153" t="str">
            <v>88446-59251-SQ</v>
          </cell>
          <cell r="B153" t="str">
            <v>Quinton Fouracres</v>
          </cell>
          <cell r="G153" t="str">
            <v>United States</v>
          </cell>
          <cell r="I153" t="str">
            <v>Yes</v>
          </cell>
        </row>
        <row r="154">
          <cell r="A154" t="str">
            <v>23779-10274-KN</v>
          </cell>
          <cell r="B154" t="str">
            <v>Bettina Leffek</v>
          </cell>
          <cell r="C154" t="str">
            <v>bleffek48@ning.com</v>
          </cell>
          <cell r="G154" t="str">
            <v>United States</v>
          </cell>
          <cell r="I154" t="str">
            <v>Yes</v>
          </cell>
        </row>
        <row r="155">
          <cell r="A155" t="str">
            <v>57235-92842-DK</v>
          </cell>
          <cell r="B155" t="str">
            <v>Hetti Penson</v>
          </cell>
          <cell r="G155" t="str">
            <v>United States</v>
          </cell>
          <cell r="I155" t="str">
            <v>No</v>
          </cell>
        </row>
        <row r="156">
          <cell r="A156" t="str">
            <v>75977-30364-AY</v>
          </cell>
          <cell r="B156" t="str">
            <v>Jocko Pray</v>
          </cell>
          <cell r="C156" t="str">
            <v>jpray4a@youtube.com</v>
          </cell>
          <cell r="G156" t="str">
            <v>United States</v>
          </cell>
          <cell r="I156" t="str">
            <v>No</v>
          </cell>
        </row>
        <row r="157">
          <cell r="A157" t="str">
            <v>12299-30914-NG</v>
          </cell>
          <cell r="B157" t="str">
            <v>Grete Holborn</v>
          </cell>
          <cell r="C157" t="str">
            <v>gholborn4b@ow.ly</v>
          </cell>
          <cell r="G157" t="str">
            <v>United States</v>
          </cell>
          <cell r="I157" t="str">
            <v>Yes</v>
          </cell>
        </row>
        <row r="158">
          <cell r="A158" t="str">
            <v>59971-35626-YJ</v>
          </cell>
          <cell r="B158" t="str">
            <v>Fielding Keinrat</v>
          </cell>
          <cell r="C158" t="str">
            <v>fkeinrat4c@dailymail.co.uk</v>
          </cell>
          <cell r="G158" t="str">
            <v>United States</v>
          </cell>
          <cell r="I158" t="str">
            <v>Yes</v>
          </cell>
        </row>
        <row r="159">
          <cell r="A159" t="str">
            <v>15380-76513-PS</v>
          </cell>
          <cell r="B159" t="str">
            <v>Paulo Yea</v>
          </cell>
          <cell r="C159" t="str">
            <v>pyea4d@aol.com</v>
          </cell>
          <cell r="G159" t="str">
            <v>Ireland</v>
          </cell>
          <cell r="I159" t="str">
            <v>No</v>
          </cell>
        </row>
        <row r="160">
          <cell r="A160" t="str">
            <v>73564-98204-EY</v>
          </cell>
          <cell r="B160" t="str">
            <v>Say Risborough</v>
          </cell>
          <cell r="G160" t="str">
            <v>United States</v>
          </cell>
          <cell r="I160" t="str">
            <v>Yes</v>
          </cell>
        </row>
        <row r="161">
          <cell r="A161" t="str">
            <v>72282-40594-RX</v>
          </cell>
          <cell r="B161" t="str">
            <v>Alexa Sizey</v>
          </cell>
          <cell r="G161" t="str">
            <v>United States</v>
          </cell>
          <cell r="I161" t="str">
            <v>No</v>
          </cell>
        </row>
        <row r="162">
          <cell r="A162" t="str">
            <v>17514-94165-RJ</v>
          </cell>
          <cell r="B162" t="str">
            <v>Kari Swede</v>
          </cell>
          <cell r="C162" t="str">
            <v>kswede4g@addthis.com</v>
          </cell>
          <cell r="G162" t="str">
            <v>United States</v>
          </cell>
          <cell r="I162" t="str">
            <v>No</v>
          </cell>
        </row>
        <row r="163">
          <cell r="A163" t="str">
            <v>56248-75861-JX</v>
          </cell>
          <cell r="B163" t="str">
            <v>Leontine Rubrow</v>
          </cell>
          <cell r="C163" t="str">
            <v>lrubrow4h@microsoft.com</v>
          </cell>
          <cell r="G163" t="str">
            <v>United States</v>
          </cell>
          <cell r="I163" t="str">
            <v>No</v>
          </cell>
        </row>
        <row r="164">
          <cell r="A164" t="str">
            <v>97855-54761-IS</v>
          </cell>
          <cell r="B164" t="str">
            <v>Dottie Tift</v>
          </cell>
          <cell r="C164" t="str">
            <v>dtift4i@netvibes.com</v>
          </cell>
          <cell r="G164" t="str">
            <v>United States</v>
          </cell>
          <cell r="I164" t="str">
            <v>Yes</v>
          </cell>
        </row>
        <row r="165">
          <cell r="A165" t="str">
            <v>96544-91644-IT</v>
          </cell>
          <cell r="B165" t="str">
            <v>Gerardo Schonfeld</v>
          </cell>
          <cell r="C165" t="str">
            <v>gschonfeld4j@oracle.com</v>
          </cell>
          <cell r="G165" t="str">
            <v>United States</v>
          </cell>
          <cell r="I165" t="str">
            <v>No</v>
          </cell>
        </row>
        <row r="166">
          <cell r="A166" t="str">
            <v>51971-70393-QM</v>
          </cell>
          <cell r="B166" t="str">
            <v>Claiborne Feye</v>
          </cell>
          <cell r="C166" t="str">
            <v>cfeye4k@google.co.jp</v>
          </cell>
          <cell r="G166" t="str">
            <v>Ireland</v>
          </cell>
          <cell r="I166" t="str">
            <v>No</v>
          </cell>
        </row>
        <row r="167">
          <cell r="A167" t="str">
            <v>06812-11924-IK</v>
          </cell>
          <cell r="B167" t="str">
            <v>Mina Elstone</v>
          </cell>
          <cell r="G167" t="str">
            <v>United States</v>
          </cell>
          <cell r="I167" t="str">
            <v>Yes</v>
          </cell>
        </row>
        <row r="168">
          <cell r="A168" t="str">
            <v>59741-90220-OW</v>
          </cell>
          <cell r="B168" t="str">
            <v>Sherman Mewrcik</v>
          </cell>
          <cell r="G168" t="str">
            <v>United States</v>
          </cell>
          <cell r="I168" t="str">
            <v>Yes</v>
          </cell>
        </row>
        <row r="169">
          <cell r="A169" t="str">
            <v>62682-27930-PD</v>
          </cell>
          <cell r="B169" t="str">
            <v>Tamarah Fero</v>
          </cell>
          <cell r="C169" t="str">
            <v>tfero4n@comsenz.com</v>
          </cell>
          <cell r="G169" t="str">
            <v>United States</v>
          </cell>
          <cell r="I169" t="str">
            <v>Yes</v>
          </cell>
        </row>
        <row r="170">
          <cell r="A170" t="str">
            <v>00256-19905-YG</v>
          </cell>
          <cell r="B170" t="str">
            <v>Stanislaus Valsler</v>
          </cell>
          <cell r="G170" t="str">
            <v>Ireland</v>
          </cell>
          <cell r="I170" t="str">
            <v>No</v>
          </cell>
        </row>
        <row r="171">
          <cell r="A171" t="str">
            <v>38890-22576-UI</v>
          </cell>
          <cell r="B171" t="str">
            <v>Felita Dauney</v>
          </cell>
          <cell r="C171" t="str">
            <v>fdauney4p@sphinn.com</v>
          </cell>
          <cell r="G171" t="str">
            <v>Ireland</v>
          </cell>
          <cell r="I171" t="str">
            <v>No</v>
          </cell>
        </row>
        <row r="172">
          <cell r="A172" t="str">
            <v>94573-61802-PH</v>
          </cell>
          <cell r="B172" t="str">
            <v>Serena Earley</v>
          </cell>
          <cell r="C172" t="str">
            <v>searley4q@youku.com</v>
          </cell>
          <cell r="G172" t="str">
            <v>United Kingdom</v>
          </cell>
          <cell r="I172" t="str">
            <v>No</v>
          </cell>
        </row>
        <row r="173">
          <cell r="A173" t="str">
            <v>86447-02699-UT</v>
          </cell>
          <cell r="B173" t="str">
            <v>Minny Chamberlayne</v>
          </cell>
          <cell r="C173" t="str">
            <v>mchamberlayne4r@bigcartel.com</v>
          </cell>
          <cell r="G173" t="str">
            <v>United States</v>
          </cell>
          <cell r="I173" t="str">
            <v>Yes</v>
          </cell>
        </row>
        <row r="174">
          <cell r="A174" t="str">
            <v>51432-27169-KN</v>
          </cell>
          <cell r="B174" t="str">
            <v>Bartholemy Flaherty</v>
          </cell>
          <cell r="C174" t="str">
            <v>bflaherty4s@moonfruit.com</v>
          </cell>
          <cell r="G174" t="str">
            <v>Ireland</v>
          </cell>
          <cell r="I174" t="str">
            <v>No</v>
          </cell>
        </row>
        <row r="175">
          <cell r="A175" t="str">
            <v>43074-00987-PB</v>
          </cell>
          <cell r="B175" t="str">
            <v>Oran Colbeck</v>
          </cell>
          <cell r="C175" t="str">
            <v>ocolbeck4t@sina.com.cn</v>
          </cell>
          <cell r="G175" t="str">
            <v>United States</v>
          </cell>
          <cell r="I175" t="str">
            <v>No</v>
          </cell>
        </row>
        <row r="176">
          <cell r="A176" t="str">
            <v>04739-85772-QT</v>
          </cell>
          <cell r="B176" t="str">
            <v>Elysee Sketch</v>
          </cell>
          <cell r="G176" t="str">
            <v>United States</v>
          </cell>
          <cell r="I176" t="str">
            <v>Yes</v>
          </cell>
        </row>
        <row r="177">
          <cell r="A177" t="str">
            <v>28279-78469-YW</v>
          </cell>
          <cell r="B177" t="str">
            <v>Ethelda Hobbing</v>
          </cell>
          <cell r="C177" t="str">
            <v>ehobbing4v@nsw.gov.au</v>
          </cell>
          <cell r="G177" t="str">
            <v>United States</v>
          </cell>
          <cell r="I177" t="str">
            <v>Yes</v>
          </cell>
        </row>
        <row r="178">
          <cell r="A178" t="str">
            <v>91829-99544-DS</v>
          </cell>
          <cell r="B178" t="str">
            <v>Odille Thynne</v>
          </cell>
          <cell r="C178" t="str">
            <v>othynne4w@auda.org.au</v>
          </cell>
          <cell r="G178" t="str">
            <v>United States</v>
          </cell>
          <cell r="I178" t="str">
            <v>Yes</v>
          </cell>
        </row>
        <row r="179">
          <cell r="A179" t="str">
            <v>38978-59582-JP</v>
          </cell>
          <cell r="B179" t="str">
            <v>Emlynne Heining</v>
          </cell>
          <cell r="C179" t="str">
            <v>eheining4x@flickr.com</v>
          </cell>
          <cell r="G179" t="str">
            <v>United States</v>
          </cell>
          <cell r="I179" t="str">
            <v>Yes</v>
          </cell>
        </row>
        <row r="180">
          <cell r="A180" t="str">
            <v>86504-96610-BH</v>
          </cell>
          <cell r="B180" t="str">
            <v>Katerina Melloi</v>
          </cell>
          <cell r="C180" t="str">
            <v>kmelloi4y@imdb.com</v>
          </cell>
          <cell r="G180" t="str">
            <v>United States</v>
          </cell>
          <cell r="I180" t="str">
            <v>No</v>
          </cell>
        </row>
        <row r="181">
          <cell r="A181" t="str">
            <v>75986-98864-EZ</v>
          </cell>
          <cell r="B181" t="str">
            <v>Tiffany Scardafield</v>
          </cell>
          <cell r="G181" t="str">
            <v>Ireland</v>
          </cell>
          <cell r="I181" t="str">
            <v>No</v>
          </cell>
        </row>
        <row r="182">
          <cell r="A182" t="str">
            <v>66776-88682-RG</v>
          </cell>
          <cell r="B182" t="str">
            <v>Abrahan Mussen</v>
          </cell>
          <cell r="C182" t="str">
            <v>amussen50@51.la</v>
          </cell>
          <cell r="G182" t="str">
            <v>United States</v>
          </cell>
          <cell r="I182" t="str">
            <v>No</v>
          </cell>
        </row>
        <row r="183">
          <cell r="A183" t="str">
            <v>33284-98063-SE</v>
          </cell>
          <cell r="B183" t="str">
            <v>Essie Nellies</v>
          </cell>
          <cell r="C183" t="str">
            <v>enellies51@goodreads.com</v>
          </cell>
          <cell r="G183" t="str">
            <v>United States</v>
          </cell>
          <cell r="I183" t="str">
            <v>No</v>
          </cell>
        </row>
        <row r="184">
          <cell r="A184" t="str">
            <v>85851-78384-DM</v>
          </cell>
          <cell r="B184" t="str">
            <v>Anny Mundford</v>
          </cell>
          <cell r="C184" t="str">
            <v>amundford52@nbcnews.com</v>
          </cell>
          <cell r="G184" t="str">
            <v>United States</v>
          </cell>
          <cell r="I184" t="str">
            <v>No</v>
          </cell>
        </row>
        <row r="185">
          <cell r="A185" t="str">
            <v>55232-81621-BX</v>
          </cell>
          <cell r="B185" t="str">
            <v>Tory Walas</v>
          </cell>
          <cell r="C185" t="str">
            <v>twalas53@google.ca</v>
          </cell>
          <cell r="G185" t="str">
            <v>United States</v>
          </cell>
          <cell r="I185" t="str">
            <v>No</v>
          </cell>
        </row>
        <row r="186">
          <cell r="A186" t="str">
            <v>80310-92912-JA</v>
          </cell>
          <cell r="B186" t="str">
            <v>Isa Blazewicz</v>
          </cell>
          <cell r="C186" t="str">
            <v>iblazewicz54@thetimes.co.uk</v>
          </cell>
          <cell r="G186" t="str">
            <v>United States</v>
          </cell>
          <cell r="I186" t="str">
            <v>No</v>
          </cell>
        </row>
        <row r="187">
          <cell r="A187" t="str">
            <v>19821-05175-WZ</v>
          </cell>
          <cell r="B187" t="str">
            <v>Angie Rizzetti</v>
          </cell>
          <cell r="C187" t="str">
            <v>arizzetti55@naver.com</v>
          </cell>
          <cell r="G187" t="str">
            <v>United States</v>
          </cell>
          <cell r="I187" t="str">
            <v>Yes</v>
          </cell>
        </row>
        <row r="188">
          <cell r="A188" t="str">
            <v>01338-83217-GV</v>
          </cell>
          <cell r="B188" t="str">
            <v>Mord Meriet</v>
          </cell>
          <cell r="C188" t="str">
            <v>mmeriet56@noaa.gov</v>
          </cell>
          <cell r="G188" t="str">
            <v>United States</v>
          </cell>
          <cell r="I188" t="str">
            <v>No</v>
          </cell>
        </row>
        <row r="189">
          <cell r="A189" t="str">
            <v>66044-25298-TA</v>
          </cell>
          <cell r="B189" t="str">
            <v>Lawrence Pratt</v>
          </cell>
          <cell r="C189" t="str">
            <v>lpratt57@netvibes.com</v>
          </cell>
          <cell r="G189" t="str">
            <v>United States</v>
          </cell>
          <cell r="I189" t="str">
            <v>Yes</v>
          </cell>
        </row>
        <row r="190">
          <cell r="A190" t="str">
            <v>28728-47861-TZ</v>
          </cell>
          <cell r="B190" t="str">
            <v>Astrix Kitchingham</v>
          </cell>
          <cell r="C190" t="str">
            <v>akitchingham58@com.com</v>
          </cell>
          <cell r="G190" t="str">
            <v>United States</v>
          </cell>
          <cell r="I190" t="str">
            <v>Yes</v>
          </cell>
        </row>
        <row r="191">
          <cell r="A191" t="str">
            <v>32638-38620-AX</v>
          </cell>
          <cell r="B191" t="str">
            <v>Burnard Bartholin</v>
          </cell>
          <cell r="C191" t="str">
            <v>bbartholin59@xinhuanet.com</v>
          </cell>
          <cell r="G191" t="str">
            <v>United States</v>
          </cell>
          <cell r="I191" t="str">
            <v>Yes</v>
          </cell>
        </row>
        <row r="192">
          <cell r="A192" t="str">
            <v>83163-65741-IH</v>
          </cell>
          <cell r="B192" t="str">
            <v>Madelene Prinn</v>
          </cell>
          <cell r="C192" t="str">
            <v>mprinn5a@usa.gov</v>
          </cell>
          <cell r="G192" t="str">
            <v>United States</v>
          </cell>
          <cell r="I192" t="str">
            <v>Yes</v>
          </cell>
        </row>
        <row r="193">
          <cell r="A193" t="str">
            <v>89422-58281-FD</v>
          </cell>
          <cell r="B193" t="str">
            <v>Alisun Baudino</v>
          </cell>
          <cell r="C193" t="str">
            <v>abaudino5b@netvibes.com</v>
          </cell>
          <cell r="G193" t="str">
            <v>United States</v>
          </cell>
          <cell r="I193" t="str">
            <v>Yes</v>
          </cell>
        </row>
        <row r="194">
          <cell r="A194" t="str">
            <v>76293-30918-DQ</v>
          </cell>
          <cell r="B194" t="str">
            <v>Philipa Petrushanko</v>
          </cell>
          <cell r="C194" t="str">
            <v>ppetrushanko5c@blinklist.com</v>
          </cell>
          <cell r="G194" t="str">
            <v>Ireland</v>
          </cell>
          <cell r="I194" t="str">
            <v>Yes</v>
          </cell>
        </row>
        <row r="195">
          <cell r="A195" t="str">
            <v>86779-84838-EJ</v>
          </cell>
          <cell r="B195" t="str">
            <v>Kimberli Mustchin</v>
          </cell>
          <cell r="G195" t="str">
            <v>United States</v>
          </cell>
          <cell r="I195" t="str">
            <v>No</v>
          </cell>
        </row>
        <row r="196">
          <cell r="A196" t="str">
            <v>66806-41795-MX</v>
          </cell>
          <cell r="B196" t="str">
            <v>Emlynne Laird</v>
          </cell>
          <cell r="C196" t="str">
            <v>elaird5e@bing.com</v>
          </cell>
          <cell r="G196" t="str">
            <v>United States</v>
          </cell>
          <cell r="I196" t="str">
            <v>No</v>
          </cell>
        </row>
        <row r="197">
          <cell r="A197" t="str">
            <v>64875-71224-UI</v>
          </cell>
          <cell r="B197" t="str">
            <v>Marlena Howsden</v>
          </cell>
          <cell r="C197" t="str">
            <v>mhowsden5f@infoseek.co.jp</v>
          </cell>
          <cell r="G197" t="str">
            <v>United States</v>
          </cell>
          <cell r="I197" t="str">
            <v>No</v>
          </cell>
        </row>
        <row r="198">
          <cell r="A198" t="str">
            <v>16982-35708-BZ</v>
          </cell>
          <cell r="B198" t="str">
            <v>Nealson Cuttler</v>
          </cell>
          <cell r="C198" t="str">
            <v>ncuttler5g@parallels.com</v>
          </cell>
          <cell r="G198" t="str">
            <v>United States</v>
          </cell>
          <cell r="I198" t="str">
            <v>No</v>
          </cell>
        </row>
        <row r="199">
          <cell r="A199" t="str">
            <v>62425-26461-RK</v>
          </cell>
          <cell r="B199" t="str">
            <v>Crin Vernham</v>
          </cell>
          <cell r="C199" t="str">
            <v>cvernham5h@e-recht24.de</v>
          </cell>
          <cell r="G199" t="str">
            <v>Ireland</v>
          </cell>
          <cell r="I199" t="str">
            <v>Yes</v>
          </cell>
        </row>
        <row r="200">
          <cell r="A200" t="str">
            <v>71468-76923-BU</v>
          </cell>
          <cell r="B200" t="str">
            <v>Jenn Munnings</v>
          </cell>
          <cell r="C200" t="str">
            <v>jmunnings5i@springer.com</v>
          </cell>
          <cell r="G200" t="str">
            <v>United States</v>
          </cell>
          <cell r="I200" t="str">
            <v>No</v>
          </cell>
        </row>
        <row r="201">
          <cell r="A201" t="str">
            <v>23014-48364-QB</v>
          </cell>
          <cell r="B201" t="str">
            <v>Olympie Dautry</v>
          </cell>
          <cell r="C201" t="str">
            <v>odautry5j@etsy.com</v>
          </cell>
          <cell r="G201" t="str">
            <v>United States</v>
          </cell>
          <cell r="I201" t="str">
            <v>No</v>
          </cell>
        </row>
        <row r="202">
          <cell r="A202" t="str">
            <v>92588-14671-JM</v>
          </cell>
          <cell r="B202" t="str">
            <v>Ingaborg Dunwoody</v>
          </cell>
          <cell r="C202" t="str">
            <v>idunwoody5k@sourceforge.net</v>
          </cell>
          <cell r="G202" t="str">
            <v>United Kingdom</v>
          </cell>
          <cell r="I202" t="str">
            <v>No</v>
          </cell>
        </row>
        <row r="203">
          <cell r="A203" t="str">
            <v>66708-26678-QK</v>
          </cell>
          <cell r="B203" t="str">
            <v>Adriana Lazarus</v>
          </cell>
          <cell r="G203" t="str">
            <v>United States</v>
          </cell>
          <cell r="I203" t="str">
            <v>No</v>
          </cell>
        </row>
        <row r="204">
          <cell r="A204" t="str">
            <v>08743-09057-OO</v>
          </cell>
          <cell r="B204" t="str">
            <v>Tallie felip</v>
          </cell>
          <cell r="C204" t="str">
            <v>tfelip5m@typepad.com</v>
          </cell>
          <cell r="G204" t="str">
            <v>United States</v>
          </cell>
          <cell r="I204" t="str">
            <v>Yes</v>
          </cell>
        </row>
        <row r="205">
          <cell r="A205" t="str">
            <v>37490-01572-JW</v>
          </cell>
          <cell r="B205" t="str">
            <v>Vanna Le - Count</v>
          </cell>
          <cell r="C205" t="str">
            <v>vle5n@disqus.com</v>
          </cell>
          <cell r="G205" t="str">
            <v>United States</v>
          </cell>
          <cell r="I205" t="str">
            <v>No</v>
          </cell>
        </row>
        <row r="206">
          <cell r="A206" t="str">
            <v>01811-60350-CU</v>
          </cell>
          <cell r="B206" t="str">
            <v>Sarette Ducarel</v>
          </cell>
          <cell r="G206" t="str">
            <v>United States</v>
          </cell>
          <cell r="I206" t="str">
            <v>No</v>
          </cell>
        </row>
        <row r="207">
          <cell r="A207" t="str">
            <v>24766-58139-GT</v>
          </cell>
          <cell r="B207" t="str">
            <v>Kendra Glison</v>
          </cell>
          <cell r="G207" t="str">
            <v>United States</v>
          </cell>
          <cell r="I207" t="str">
            <v>Yes</v>
          </cell>
        </row>
        <row r="208">
          <cell r="A208" t="str">
            <v>90123-70970-NY</v>
          </cell>
          <cell r="B208" t="str">
            <v>Nertie Poolman</v>
          </cell>
          <cell r="C208" t="str">
            <v>npoolman5q@howstuffworks.com</v>
          </cell>
          <cell r="G208" t="str">
            <v>United States</v>
          </cell>
          <cell r="I208" t="str">
            <v>No</v>
          </cell>
        </row>
        <row r="209">
          <cell r="A209" t="str">
            <v>93809-05424-MG</v>
          </cell>
          <cell r="B209" t="str">
            <v>Orbadiah Duny</v>
          </cell>
          <cell r="C209" t="str">
            <v>oduny5r@constantcontact.com</v>
          </cell>
          <cell r="G209" t="str">
            <v>United States</v>
          </cell>
          <cell r="I209" t="str">
            <v>Yes</v>
          </cell>
        </row>
        <row r="210">
          <cell r="A210" t="str">
            <v>85425-33494-HQ</v>
          </cell>
          <cell r="B210" t="str">
            <v>Constance Halfhide</v>
          </cell>
          <cell r="C210" t="str">
            <v>chalfhide5s@google.ru</v>
          </cell>
          <cell r="G210" t="str">
            <v>Ireland</v>
          </cell>
          <cell r="I210" t="str">
            <v>Yes</v>
          </cell>
        </row>
        <row r="211">
          <cell r="A211" t="str">
            <v>54387-64897-XC</v>
          </cell>
          <cell r="B211" t="str">
            <v>Fransisco Malecky</v>
          </cell>
          <cell r="C211" t="str">
            <v>fmalecky5t@list-manage.com</v>
          </cell>
          <cell r="G211" t="str">
            <v>United Kingdom</v>
          </cell>
          <cell r="I211" t="str">
            <v>No</v>
          </cell>
        </row>
        <row r="212">
          <cell r="A212" t="str">
            <v>01035-70465-UO</v>
          </cell>
          <cell r="B212" t="str">
            <v>Anselma Attwater</v>
          </cell>
          <cell r="C212" t="str">
            <v>aattwater5u@wikia.com</v>
          </cell>
          <cell r="G212" t="str">
            <v>United States</v>
          </cell>
          <cell r="I212" t="str">
            <v>Yes</v>
          </cell>
        </row>
        <row r="213">
          <cell r="A213" t="str">
            <v>84260-39432-ML</v>
          </cell>
          <cell r="B213" t="str">
            <v>Minette Whellans</v>
          </cell>
          <cell r="C213" t="str">
            <v>mwhellans5v@mapquest.com</v>
          </cell>
          <cell r="G213" t="str">
            <v>United States</v>
          </cell>
          <cell r="I213" t="str">
            <v>No</v>
          </cell>
        </row>
        <row r="214">
          <cell r="A214" t="str">
            <v>69779-40609-RS</v>
          </cell>
          <cell r="B214" t="str">
            <v>Dael Camilletti</v>
          </cell>
          <cell r="C214" t="str">
            <v>dcamilletti5w@businesswire.com</v>
          </cell>
          <cell r="G214" t="str">
            <v>United States</v>
          </cell>
          <cell r="I214" t="str">
            <v>Yes</v>
          </cell>
        </row>
        <row r="215">
          <cell r="A215" t="str">
            <v>80247-70000-HT</v>
          </cell>
          <cell r="B215" t="str">
            <v>Emiline Galgey</v>
          </cell>
          <cell r="C215" t="str">
            <v>egalgey5x@wufoo.com</v>
          </cell>
          <cell r="G215" t="str">
            <v>United States</v>
          </cell>
          <cell r="I215" t="str">
            <v>No</v>
          </cell>
        </row>
        <row r="216">
          <cell r="A216" t="str">
            <v>35058-04550-VC</v>
          </cell>
          <cell r="B216" t="str">
            <v>Murdock Hame</v>
          </cell>
          <cell r="C216" t="str">
            <v>mhame5y@newsvine.com</v>
          </cell>
          <cell r="G216" t="str">
            <v>Ireland</v>
          </cell>
          <cell r="I216" t="str">
            <v>No</v>
          </cell>
        </row>
        <row r="217">
          <cell r="A217" t="str">
            <v>27226-53717-SY</v>
          </cell>
          <cell r="B217" t="str">
            <v>Ilka Gurnee</v>
          </cell>
          <cell r="C217" t="str">
            <v>igurnee5z@usnews.com</v>
          </cell>
          <cell r="G217" t="str">
            <v>United States</v>
          </cell>
          <cell r="I217" t="str">
            <v>No</v>
          </cell>
        </row>
        <row r="218">
          <cell r="A218" t="str">
            <v>02002-98725-CH</v>
          </cell>
          <cell r="B218" t="str">
            <v>Alfy Snowding</v>
          </cell>
          <cell r="C218" t="str">
            <v>asnowding60@comsenz.com</v>
          </cell>
          <cell r="G218" t="str">
            <v>United States</v>
          </cell>
          <cell r="I218" t="str">
            <v>Yes</v>
          </cell>
        </row>
        <row r="219">
          <cell r="A219" t="str">
            <v>38487-01549-MV</v>
          </cell>
          <cell r="B219" t="str">
            <v>Godfry Poinsett</v>
          </cell>
          <cell r="C219" t="str">
            <v>gpoinsett61@berkeley.edu</v>
          </cell>
          <cell r="G219" t="str">
            <v>United States</v>
          </cell>
          <cell r="I219" t="str">
            <v>No</v>
          </cell>
        </row>
        <row r="220">
          <cell r="A220" t="str">
            <v>98573-41811-EQ</v>
          </cell>
          <cell r="B220" t="str">
            <v>Rem Furman</v>
          </cell>
          <cell r="C220" t="str">
            <v>rfurman62@t.co</v>
          </cell>
          <cell r="G220" t="str">
            <v>Ireland</v>
          </cell>
          <cell r="I220" t="str">
            <v>Yes</v>
          </cell>
        </row>
        <row r="221">
          <cell r="A221" t="str">
            <v>72463-75685-MV</v>
          </cell>
          <cell r="B221" t="str">
            <v>Charis Crosier</v>
          </cell>
          <cell r="C221" t="str">
            <v>ccrosier63@xrea.com</v>
          </cell>
          <cell r="G221" t="str">
            <v>United States</v>
          </cell>
          <cell r="I221" t="str">
            <v>No</v>
          </cell>
        </row>
        <row r="222">
          <cell r="A222" t="str">
            <v>14797-35530-HY</v>
          </cell>
          <cell r="B222" t="str">
            <v>Monte Percifull</v>
          </cell>
          <cell r="C222" t="str">
            <v>mpercifull64@netlog.com</v>
          </cell>
          <cell r="G222" t="str">
            <v>United States</v>
          </cell>
          <cell r="I222" t="str">
            <v>No</v>
          </cell>
        </row>
        <row r="223">
          <cell r="A223" t="str">
            <v>10225-91535-AI</v>
          </cell>
          <cell r="B223" t="str">
            <v>Lenka Rushmer</v>
          </cell>
          <cell r="C223" t="str">
            <v>lrushmer65@europa.eu</v>
          </cell>
          <cell r="G223" t="str">
            <v>United States</v>
          </cell>
          <cell r="I223" t="str">
            <v>Yes</v>
          </cell>
        </row>
        <row r="224">
          <cell r="A224" t="str">
            <v>48090-06534-HI</v>
          </cell>
          <cell r="B224" t="str">
            <v>Waneta Edinborough</v>
          </cell>
          <cell r="C224" t="str">
            <v>wedinborough66@github.io</v>
          </cell>
          <cell r="G224" t="str">
            <v>United States</v>
          </cell>
          <cell r="I224" t="str">
            <v>No</v>
          </cell>
        </row>
        <row r="225">
          <cell r="A225" t="str">
            <v>80444-58185-FX</v>
          </cell>
          <cell r="B225" t="str">
            <v>Bobbe Piggott</v>
          </cell>
          <cell r="G225" t="str">
            <v>United States</v>
          </cell>
          <cell r="I225" t="str">
            <v>Yes</v>
          </cell>
        </row>
        <row r="226">
          <cell r="A226" t="str">
            <v>13561-92774-WP</v>
          </cell>
          <cell r="B226" t="str">
            <v>Ketty Bromehead</v>
          </cell>
          <cell r="C226" t="str">
            <v>kbromehead68@un.org</v>
          </cell>
          <cell r="G226" t="str">
            <v>United States</v>
          </cell>
          <cell r="I226" t="str">
            <v>Yes</v>
          </cell>
        </row>
        <row r="227">
          <cell r="A227" t="str">
            <v>11550-78378-GE</v>
          </cell>
          <cell r="B227" t="str">
            <v>Elsbeth Westerman</v>
          </cell>
          <cell r="C227" t="str">
            <v>ewesterman69@si.edu</v>
          </cell>
          <cell r="G227" t="str">
            <v>Ireland</v>
          </cell>
          <cell r="I227" t="str">
            <v>No</v>
          </cell>
        </row>
        <row r="228">
          <cell r="A228" t="str">
            <v>90961-35603-RP</v>
          </cell>
          <cell r="B228" t="str">
            <v>Anabelle Hutchens</v>
          </cell>
          <cell r="C228" t="str">
            <v>ahutchens6a@amazonaws.com</v>
          </cell>
          <cell r="G228" t="str">
            <v>United States</v>
          </cell>
          <cell r="I228" t="str">
            <v>No</v>
          </cell>
        </row>
        <row r="229">
          <cell r="A229" t="str">
            <v>57145-03803-ZL</v>
          </cell>
          <cell r="B229" t="str">
            <v>Noak Wyvill</v>
          </cell>
          <cell r="C229" t="str">
            <v>nwyvill6b@naver.com</v>
          </cell>
          <cell r="G229" t="str">
            <v>United Kingdom</v>
          </cell>
          <cell r="I229" t="str">
            <v>Yes</v>
          </cell>
        </row>
        <row r="230">
          <cell r="A230" t="str">
            <v>89115-11966-VF</v>
          </cell>
          <cell r="B230" t="str">
            <v>Beltran Mathon</v>
          </cell>
          <cell r="C230" t="str">
            <v>bmathon6c@barnesandnoble.com</v>
          </cell>
          <cell r="G230" t="str">
            <v>United States</v>
          </cell>
          <cell r="I230" t="str">
            <v>No</v>
          </cell>
        </row>
        <row r="231">
          <cell r="A231" t="str">
            <v>05754-41702-FG</v>
          </cell>
          <cell r="B231" t="str">
            <v>Kristos Streight</v>
          </cell>
          <cell r="C231" t="str">
            <v>kstreight6d@about.com</v>
          </cell>
          <cell r="G231" t="str">
            <v>United States</v>
          </cell>
          <cell r="I231" t="str">
            <v>No</v>
          </cell>
        </row>
        <row r="232">
          <cell r="A232" t="str">
            <v>84269-49816-ML</v>
          </cell>
          <cell r="B232" t="str">
            <v>Portie Cutchie</v>
          </cell>
          <cell r="C232" t="str">
            <v>pcutchie6e@globo.com</v>
          </cell>
          <cell r="G232" t="str">
            <v>United States</v>
          </cell>
          <cell r="I232" t="str">
            <v>No</v>
          </cell>
        </row>
        <row r="233">
          <cell r="A233" t="str">
            <v>23600-98432-ME</v>
          </cell>
          <cell r="B233" t="str">
            <v>Sinclare Edsell</v>
          </cell>
          <cell r="G233" t="str">
            <v>United States</v>
          </cell>
          <cell r="I233" t="str">
            <v>Yes</v>
          </cell>
        </row>
        <row r="234">
          <cell r="A234" t="str">
            <v>79058-02767-CP</v>
          </cell>
          <cell r="B234" t="str">
            <v>Conny Gheraldi</v>
          </cell>
          <cell r="C234" t="str">
            <v>cgheraldi6g@opera.com</v>
          </cell>
          <cell r="G234" t="str">
            <v>United Kingdom</v>
          </cell>
          <cell r="I234" t="str">
            <v>No</v>
          </cell>
        </row>
        <row r="235">
          <cell r="A235" t="str">
            <v>89208-74646-UK</v>
          </cell>
          <cell r="B235" t="str">
            <v>Beryle Kenwell</v>
          </cell>
          <cell r="C235" t="str">
            <v>bkenwell6h@over-blog.com</v>
          </cell>
          <cell r="G235" t="str">
            <v>United States</v>
          </cell>
          <cell r="I235" t="str">
            <v>No</v>
          </cell>
        </row>
        <row r="236">
          <cell r="A236" t="str">
            <v>11408-81032-UR</v>
          </cell>
          <cell r="B236" t="str">
            <v>Tomas Sutty</v>
          </cell>
          <cell r="C236" t="str">
            <v>tsutty6i@google.es</v>
          </cell>
          <cell r="G236" t="str">
            <v>United States</v>
          </cell>
          <cell r="I236" t="str">
            <v>No</v>
          </cell>
        </row>
        <row r="237">
          <cell r="A237" t="str">
            <v>32070-55528-UG</v>
          </cell>
          <cell r="B237" t="str">
            <v>Samuele Ales0</v>
          </cell>
          <cell r="G237" t="str">
            <v>Ireland</v>
          </cell>
          <cell r="I237" t="str">
            <v>No</v>
          </cell>
        </row>
        <row r="238">
          <cell r="A238" t="str">
            <v>48873-84433-PN</v>
          </cell>
          <cell r="B238" t="str">
            <v>Carlie Harce</v>
          </cell>
          <cell r="C238" t="str">
            <v>charce6k@cafepress.com</v>
          </cell>
          <cell r="G238" t="str">
            <v>Ireland</v>
          </cell>
          <cell r="I238" t="str">
            <v>No</v>
          </cell>
        </row>
        <row r="239">
          <cell r="A239" t="str">
            <v>32928-18158-OW</v>
          </cell>
          <cell r="B239" t="str">
            <v>Craggy Bril</v>
          </cell>
          <cell r="G239" t="str">
            <v>United States</v>
          </cell>
          <cell r="I239" t="str">
            <v>Yes</v>
          </cell>
        </row>
        <row r="240">
          <cell r="A240" t="str">
            <v>89711-56688-GG</v>
          </cell>
          <cell r="B240" t="str">
            <v>Friederike Drysdale</v>
          </cell>
          <cell r="C240" t="str">
            <v>fdrysdale6m@symantec.com</v>
          </cell>
          <cell r="G240" t="str">
            <v>United States</v>
          </cell>
          <cell r="I240" t="str">
            <v>Yes</v>
          </cell>
        </row>
        <row r="241">
          <cell r="A241" t="str">
            <v>48389-71976-JB</v>
          </cell>
          <cell r="B241" t="str">
            <v>Devon Magowan</v>
          </cell>
          <cell r="C241" t="str">
            <v>dmagowan6n@fc2.com</v>
          </cell>
          <cell r="G241" t="str">
            <v>United States</v>
          </cell>
          <cell r="I241" t="str">
            <v>No</v>
          </cell>
        </row>
        <row r="242">
          <cell r="A242" t="str">
            <v>84033-80762-EQ</v>
          </cell>
          <cell r="B242" t="str">
            <v>Codi Littrell</v>
          </cell>
          <cell r="G242" t="str">
            <v>United States</v>
          </cell>
          <cell r="I242" t="str">
            <v>Yes</v>
          </cell>
        </row>
        <row r="243">
          <cell r="A243" t="str">
            <v>12743-00952-KO</v>
          </cell>
          <cell r="B243" t="str">
            <v>Christel Speak</v>
          </cell>
          <cell r="G243" t="str">
            <v>United States</v>
          </cell>
          <cell r="I243" t="str">
            <v>No</v>
          </cell>
        </row>
        <row r="244">
          <cell r="A244" t="str">
            <v>41505-42181-EF</v>
          </cell>
          <cell r="B244" t="str">
            <v>Sibella Rushbrooke</v>
          </cell>
          <cell r="C244" t="str">
            <v>srushbrooke6q@youku.com</v>
          </cell>
          <cell r="G244" t="str">
            <v>United States</v>
          </cell>
          <cell r="I244" t="str">
            <v>Yes</v>
          </cell>
        </row>
        <row r="245">
          <cell r="A245" t="str">
            <v>14307-87663-KB</v>
          </cell>
          <cell r="B245" t="str">
            <v>Tammie Drynan</v>
          </cell>
          <cell r="C245" t="str">
            <v>tdrynan6r@deviantart.com</v>
          </cell>
          <cell r="G245" t="str">
            <v>United States</v>
          </cell>
          <cell r="I245" t="str">
            <v>Yes</v>
          </cell>
        </row>
        <row r="246">
          <cell r="A246" t="str">
            <v>08360-19442-GB</v>
          </cell>
          <cell r="B246" t="str">
            <v>Effie Yurkov</v>
          </cell>
          <cell r="C246" t="str">
            <v>eyurkov6s@hud.gov</v>
          </cell>
          <cell r="G246" t="str">
            <v>United States</v>
          </cell>
          <cell r="I246" t="str">
            <v>No</v>
          </cell>
        </row>
        <row r="247">
          <cell r="A247" t="str">
            <v>93405-51204-UW</v>
          </cell>
          <cell r="B247" t="str">
            <v>Lexie Mallan</v>
          </cell>
          <cell r="C247" t="str">
            <v>lmallan6t@state.gov</v>
          </cell>
          <cell r="G247" t="str">
            <v>United States</v>
          </cell>
          <cell r="I247" t="str">
            <v>Yes</v>
          </cell>
        </row>
        <row r="248">
          <cell r="A248" t="str">
            <v>97152-03355-IW</v>
          </cell>
          <cell r="B248" t="str">
            <v>Georgena Bentjens</v>
          </cell>
          <cell r="C248" t="str">
            <v>gbentjens6u@netlog.com</v>
          </cell>
          <cell r="G248" t="str">
            <v>United Kingdom</v>
          </cell>
          <cell r="I248" t="str">
            <v>No</v>
          </cell>
        </row>
        <row r="249">
          <cell r="A249" t="str">
            <v>79216-73157-TE</v>
          </cell>
          <cell r="B249" t="str">
            <v>Delmar Beasant</v>
          </cell>
          <cell r="G249" t="str">
            <v>Ireland</v>
          </cell>
          <cell r="I249" t="str">
            <v>Yes</v>
          </cell>
        </row>
        <row r="250">
          <cell r="A250" t="str">
            <v>20259-47723-AC</v>
          </cell>
          <cell r="B250" t="str">
            <v>Lyn Entwistle</v>
          </cell>
          <cell r="C250" t="str">
            <v>lentwistle6w@omniture.com</v>
          </cell>
          <cell r="G250" t="str">
            <v>United States</v>
          </cell>
          <cell r="I250" t="str">
            <v>Yes</v>
          </cell>
        </row>
        <row r="251">
          <cell r="A251" t="str">
            <v>04947-41413-JP</v>
          </cell>
          <cell r="B251" t="str">
            <v>Stuart Lafee</v>
          </cell>
          <cell r="G251" t="str">
            <v>United States</v>
          </cell>
          <cell r="I251" t="str">
            <v>No</v>
          </cell>
        </row>
        <row r="252">
          <cell r="A252" t="str">
            <v>08909-77713-CG</v>
          </cell>
          <cell r="B252" t="str">
            <v>Mercedes Acott</v>
          </cell>
          <cell r="C252" t="str">
            <v>macott6y@pagesperso-orange.fr</v>
          </cell>
          <cell r="G252" t="str">
            <v>United States</v>
          </cell>
          <cell r="I252" t="str">
            <v>Yes</v>
          </cell>
        </row>
        <row r="253">
          <cell r="A253" t="str">
            <v>84340-73931-VV</v>
          </cell>
          <cell r="B253" t="str">
            <v>Connor Heaviside</v>
          </cell>
          <cell r="C253" t="str">
            <v>cheaviside6z@rediff.com</v>
          </cell>
          <cell r="G253" t="str">
            <v>United States</v>
          </cell>
          <cell r="I253" t="str">
            <v>Yes</v>
          </cell>
        </row>
        <row r="254">
          <cell r="A254" t="str">
            <v>04609-95151-XH</v>
          </cell>
          <cell r="B254" t="str">
            <v>Devy Bulbrook</v>
          </cell>
          <cell r="G254" t="str">
            <v>United States</v>
          </cell>
          <cell r="I254" t="str">
            <v>No</v>
          </cell>
        </row>
        <row r="255">
          <cell r="A255" t="str">
            <v>99562-88650-YF</v>
          </cell>
          <cell r="B255" t="str">
            <v>Leia Kernan</v>
          </cell>
          <cell r="C255" t="str">
            <v>lkernan71@wsj.com</v>
          </cell>
          <cell r="G255" t="str">
            <v>United States</v>
          </cell>
          <cell r="I255" t="str">
            <v>No</v>
          </cell>
        </row>
        <row r="256">
          <cell r="A256" t="str">
            <v>46560-73885-PJ</v>
          </cell>
          <cell r="B256" t="str">
            <v>Rosaline McLae</v>
          </cell>
          <cell r="C256" t="str">
            <v>rmclae72@dailymotion.com</v>
          </cell>
          <cell r="G256" t="str">
            <v>United Kingdom</v>
          </cell>
          <cell r="I256" t="str">
            <v>No</v>
          </cell>
        </row>
        <row r="257">
          <cell r="A257" t="str">
            <v>80179-44620-WN</v>
          </cell>
          <cell r="B257" t="str">
            <v>Cleve Blowfelde</v>
          </cell>
          <cell r="C257" t="str">
            <v>cblowfelde73@ustream.tv</v>
          </cell>
          <cell r="G257" t="str">
            <v>United States</v>
          </cell>
          <cell r="I257" t="str">
            <v>No</v>
          </cell>
        </row>
        <row r="258">
          <cell r="A258" t="str">
            <v>04666-71569-RI</v>
          </cell>
          <cell r="B258" t="str">
            <v>Zacharias Kiffe</v>
          </cell>
          <cell r="C258" t="str">
            <v>zkiffe74@cyberchimps.com</v>
          </cell>
          <cell r="G258" t="str">
            <v>United States</v>
          </cell>
          <cell r="I258" t="str">
            <v>Yes</v>
          </cell>
        </row>
        <row r="259">
          <cell r="A259" t="str">
            <v>59081-87231-VP</v>
          </cell>
          <cell r="B259" t="str">
            <v>Denyse O'Calleran</v>
          </cell>
          <cell r="C259" t="str">
            <v>docalleran75@ucla.edu</v>
          </cell>
          <cell r="G259" t="str">
            <v>United States</v>
          </cell>
          <cell r="I259" t="str">
            <v>Yes</v>
          </cell>
        </row>
        <row r="260">
          <cell r="A260" t="str">
            <v>07878-45872-CC</v>
          </cell>
          <cell r="B260" t="str">
            <v>Cobby Cromwell</v>
          </cell>
          <cell r="C260" t="str">
            <v>ccromwell76@desdev.cn</v>
          </cell>
          <cell r="G260" t="str">
            <v>United States</v>
          </cell>
          <cell r="I260" t="str">
            <v>No</v>
          </cell>
        </row>
        <row r="261">
          <cell r="A261" t="str">
            <v>12444-05174-OO</v>
          </cell>
          <cell r="B261" t="str">
            <v>Irv Hay</v>
          </cell>
          <cell r="C261" t="str">
            <v>ihay77@lulu.com</v>
          </cell>
          <cell r="G261" t="str">
            <v>United Kingdom</v>
          </cell>
          <cell r="I261" t="str">
            <v>No</v>
          </cell>
        </row>
        <row r="262">
          <cell r="A262" t="str">
            <v>34665-62561-AU</v>
          </cell>
          <cell r="B262" t="str">
            <v>Tani Taffarello</v>
          </cell>
          <cell r="C262" t="str">
            <v>ttaffarello78@sciencedaily.com</v>
          </cell>
          <cell r="G262" t="str">
            <v>United States</v>
          </cell>
          <cell r="I262" t="str">
            <v>Yes</v>
          </cell>
        </row>
        <row r="263">
          <cell r="A263" t="str">
            <v>77877-11993-QH</v>
          </cell>
          <cell r="B263" t="str">
            <v>Monique Canty</v>
          </cell>
          <cell r="C263" t="str">
            <v>mcanty79@jigsy.com</v>
          </cell>
          <cell r="G263" t="str">
            <v>United States</v>
          </cell>
          <cell r="I263" t="str">
            <v>Yes</v>
          </cell>
        </row>
        <row r="264">
          <cell r="A264" t="str">
            <v>32291-18308-YZ</v>
          </cell>
          <cell r="B264" t="str">
            <v>Javier Kopke</v>
          </cell>
          <cell r="C264" t="str">
            <v>jkopke7a@auda.org.au</v>
          </cell>
          <cell r="G264" t="str">
            <v>United States</v>
          </cell>
          <cell r="I264" t="str">
            <v>No</v>
          </cell>
        </row>
        <row r="265">
          <cell r="A265" t="str">
            <v>25754-33191-ZI</v>
          </cell>
          <cell r="B265" t="str">
            <v>Mar McIver</v>
          </cell>
          <cell r="G265" t="str">
            <v>United States</v>
          </cell>
          <cell r="I265" t="str">
            <v>No</v>
          </cell>
        </row>
        <row r="266">
          <cell r="A266" t="str">
            <v>53120-45532-KL</v>
          </cell>
          <cell r="B266" t="str">
            <v>Arabella Fransewich</v>
          </cell>
          <cell r="G266" t="str">
            <v>Ireland</v>
          </cell>
          <cell r="I266" t="str">
            <v>Yes</v>
          </cell>
        </row>
        <row r="267">
          <cell r="A267" t="str">
            <v>36605-83052-WB</v>
          </cell>
          <cell r="B267" t="str">
            <v>Violette Hellmore</v>
          </cell>
          <cell r="C267" t="str">
            <v>vhellmore7d@bbc.co.uk</v>
          </cell>
          <cell r="G267" t="str">
            <v>United States</v>
          </cell>
          <cell r="I267" t="str">
            <v>Yes</v>
          </cell>
        </row>
        <row r="268">
          <cell r="A268" t="str">
            <v>53683-35977-KI</v>
          </cell>
          <cell r="B268" t="str">
            <v>Myles Seawright</v>
          </cell>
          <cell r="C268" t="str">
            <v>mseawright7e@nbcnews.com</v>
          </cell>
          <cell r="G268" t="str">
            <v>United Kingdom</v>
          </cell>
          <cell r="I268" t="str">
            <v>No</v>
          </cell>
        </row>
        <row r="269">
          <cell r="A269" t="str">
            <v>07972-83134-NM</v>
          </cell>
          <cell r="B269" t="str">
            <v>Silvana Northeast</v>
          </cell>
          <cell r="C269" t="str">
            <v>snortheast7f@mashable.com</v>
          </cell>
          <cell r="G269" t="str">
            <v>United States</v>
          </cell>
          <cell r="I269" t="str">
            <v>Yes</v>
          </cell>
        </row>
        <row r="270">
          <cell r="A270" t="str">
            <v>23229-79220-TE</v>
          </cell>
          <cell r="B270" t="str">
            <v>Annecorinne Leehane</v>
          </cell>
          <cell r="G270" t="str">
            <v>United States</v>
          </cell>
          <cell r="I270" t="str">
            <v>Yes</v>
          </cell>
        </row>
        <row r="271">
          <cell r="A271" t="str">
            <v>25514-23938-IQ</v>
          </cell>
          <cell r="B271" t="str">
            <v>Monica Fearon</v>
          </cell>
          <cell r="C271" t="str">
            <v>mfearon7h@reverbnation.com</v>
          </cell>
          <cell r="G271" t="str">
            <v>United States</v>
          </cell>
          <cell r="I271" t="str">
            <v>No</v>
          </cell>
        </row>
        <row r="272">
          <cell r="A272" t="str">
            <v>49084-44492-OJ</v>
          </cell>
          <cell r="B272" t="str">
            <v>Barney Chisnell</v>
          </cell>
          <cell r="G272" t="str">
            <v>Ireland</v>
          </cell>
          <cell r="I272" t="str">
            <v>Yes</v>
          </cell>
        </row>
        <row r="273">
          <cell r="A273" t="str">
            <v>76624-72205-CK</v>
          </cell>
          <cell r="B273" t="str">
            <v>Jasper Sisneros</v>
          </cell>
          <cell r="C273" t="str">
            <v>jsisneros7j@a8.net</v>
          </cell>
          <cell r="G273" t="str">
            <v>United States</v>
          </cell>
          <cell r="I273" t="str">
            <v>Yes</v>
          </cell>
        </row>
        <row r="274">
          <cell r="A274" t="str">
            <v>12729-50170-JE</v>
          </cell>
          <cell r="B274" t="str">
            <v>Zachariah Carlson</v>
          </cell>
          <cell r="C274" t="str">
            <v>zcarlson7k@bigcartel.com</v>
          </cell>
          <cell r="G274" t="str">
            <v>Ireland</v>
          </cell>
          <cell r="I274" t="str">
            <v>Yes</v>
          </cell>
        </row>
        <row r="275">
          <cell r="A275" t="str">
            <v>43974-44760-QI</v>
          </cell>
          <cell r="B275" t="str">
            <v>Warner Maddox</v>
          </cell>
          <cell r="C275" t="str">
            <v>wmaddox7l@timesonline.co.uk</v>
          </cell>
          <cell r="G275" t="str">
            <v>United States</v>
          </cell>
          <cell r="I275" t="str">
            <v>No</v>
          </cell>
        </row>
        <row r="276">
          <cell r="A276" t="str">
            <v>30585-48726-BK</v>
          </cell>
          <cell r="B276" t="str">
            <v>Donnie Hedlestone</v>
          </cell>
          <cell r="C276" t="str">
            <v>dhedlestone7m@craigslist.org</v>
          </cell>
          <cell r="G276" t="str">
            <v>United States</v>
          </cell>
          <cell r="I276" t="str">
            <v>No</v>
          </cell>
        </row>
        <row r="277">
          <cell r="A277" t="str">
            <v>16123-07017-TY</v>
          </cell>
          <cell r="B277" t="str">
            <v>Teddi Crowthe</v>
          </cell>
          <cell r="C277" t="str">
            <v>tcrowthe7n@europa.eu</v>
          </cell>
          <cell r="G277" t="str">
            <v>United States</v>
          </cell>
          <cell r="I277" t="str">
            <v>No</v>
          </cell>
        </row>
        <row r="278">
          <cell r="A278" t="str">
            <v>27723-45097-MH</v>
          </cell>
          <cell r="B278" t="str">
            <v>Dorelia Bury</v>
          </cell>
          <cell r="C278" t="str">
            <v>dbury7o@tinyurl.com</v>
          </cell>
          <cell r="G278" t="str">
            <v>Ireland</v>
          </cell>
          <cell r="I278" t="str">
            <v>Yes</v>
          </cell>
        </row>
        <row r="279">
          <cell r="A279" t="str">
            <v>37078-56703-AF</v>
          </cell>
          <cell r="B279" t="str">
            <v>Gussy Broadbear</v>
          </cell>
          <cell r="C279" t="str">
            <v>gbroadbear7p@omniture.com</v>
          </cell>
          <cell r="G279" t="str">
            <v>United States</v>
          </cell>
          <cell r="I279" t="str">
            <v>No</v>
          </cell>
        </row>
        <row r="280">
          <cell r="A280" t="str">
            <v>79420-11075-MY</v>
          </cell>
          <cell r="B280" t="str">
            <v>Emlynne Palfrey</v>
          </cell>
          <cell r="C280" t="str">
            <v>epalfrey7q@devhub.com</v>
          </cell>
          <cell r="G280" t="str">
            <v>United States</v>
          </cell>
          <cell r="I280" t="str">
            <v>Yes</v>
          </cell>
        </row>
        <row r="281">
          <cell r="A281" t="str">
            <v>57504-13456-UO</v>
          </cell>
          <cell r="B281" t="str">
            <v>Parsifal Metrick</v>
          </cell>
          <cell r="C281" t="str">
            <v>pmetrick7r@rakuten.co.jp</v>
          </cell>
          <cell r="G281" t="str">
            <v>United States</v>
          </cell>
          <cell r="I281" t="str">
            <v>Yes</v>
          </cell>
        </row>
        <row r="282">
          <cell r="A282" t="str">
            <v>53751-57560-CN</v>
          </cell>
          <cell r="B282" t="str">
            <v>Christopher Grieveson</v>
          </cell>
          <cell r="G282" t="str">
            <v>United States</v>
          </cell>
          <cell r="I282" t="str">
            <v>Yes</v>
          </cell>
        </row>
        <row r="283">
          <cell r="A283" t="str">
            <v>96112-42558-EA</v>
          </cell>
          <cell r="B283" t="str">
            <v>Karlan Karby</v>
          </cell>
          <cell r="C283" t="str">
            <v>kkarby7t@sbwire.com</v>
          </cell>
          <cell r="G283" t="str">
            <v>United States</v>
          </cell>
          <cell r="I283" t="str">
            <v>Yes</v>
          </cell>
        </row>
        <row r="284">
          <cell r="A284" t="str">
            <v>03157-23165-UB</v>
          </cell>
          <cell r="B284" t="str">
            <v>Flory Crumpe</v>
          </cell>
          <cell r="C284" t="str">
            <v>fcrumpe7u@ftc.gov</v>
          </cell>
          <cell r="G284" t="str">
            <v>United Kingdom</v>
          </cell>
          <cell r="I284" t="str">
            <v>No</v>
          </cell>
        </row>
        <row r="285">
          <cell r="A285" t="str">
            <v>51466-52850-AG</v>
          </cell>
          <cell r="B285" t="str">
            <v>Amity Chatto</v>
          </cell>
          <cell r="C285" t="str">
            <v>achatto7v@sakura.ne.jp</v>
          </cell>
          <cell r="G285" t="str">
            <v>United Kingdom</v>
          </cell>
          <cell r="I285" t="str">
            <v>Yes</v>
          </cell>
        </row>
        <row r="286">
          <cell r="A286" t="str">
            <v>57145-31023-FK</v>
          </cell>
          <cell r="B286" t="str">
            <v>Nanine McCarthy</v>
          </cell>
          <cell r="G286" t="str">
            <v>United States</v>
          </cell>
          <cell r="I286" t="str">
            <v>No</v>
          </cell>
        </row>
        <row r="287">
          <cell r="A287" t="str">
            <v>66408-53777-VE</v>
          </cell>
          <cell r="B287" t="str">
            <v>Lyndsey Megany</v>
          </cell>
          <cell r="G287" t="str">
            <v>United States</v>
          </cell>
          <cell r="I287" t="str">
            <v>No</v>
          </cell>
        </row>
        <row r="288">
          <cell r="A288" t="str">
            <v>53035-99701-WG</v>
          </cell>
          <cell r="B288" t="str">
            <v>Byram Mergue</v>
          </cell>
          <cell r="C288" t="str">
            <v>bmergue7y@umn.edu</v>
          </cell>
          <cell r="G288" t="str">
            <v>United States</v>
          </cell>
          <cell r="I288" t="str">
            <v>Yes</v>
          </cell>
        </row>
        <row r="289">
          <cell r="A289" t="str">
            <v>45899-92796-EI</v>
          </cell>
          <cell r="B289" t="str">
            <v>Kerr Patise</v>
          </cell>
          <cell r="C289" t="str">
            <v>kpatise7z@jigsy.com</v>
          </cell>
          <cell r="G289" t="str">
            <v>United States</v>
          </cell>
          <cell r="I289" t="str">
            <v>No</v>
          </cell>
        </row>
        <row r="290">
          <cell r="A290" t="str">
            <v>17649-28133-PY</v>
          </cell>
          <cell r="B290" t="str">
            <v>Mathew Goulter</v>
          </cell>
          <cell r="G290" t="str">
            <v>Ireland</v>
          </cell>
          <cell r="I290" t="str">
            <v>Yes</v>
          </cell>
        </row>
        <row r="291">
          <cell r="A291" t="str">
            <v>49612-33852-CN</v>
          </cell>
          <cell r="B291" t="str">
            <v>Marris Grcic</v>
          </cell>
          <cell r="G291" t="str">
            <v>United States</v>
          </cell>
          <cell r="I291" t="str">
            <v>Yes</v>
          </cell>
        </row>
        <row r="292">
          <cell r="A292" t="str">
            <v>66976-43829-YG</v>
          </cell>
          <cell r="B292" t="str">
            <v>Domeniga Duke</v>
          </cell>
          <cell r="C292" t="str">
            <v>dduke82@vkontakte.ru</v>
          </cell>
          <cell r="G292" t="str">
            <v>United States</v>
          </cell>
          <cell r="I292" t="str">
            <v>No</v>
          </cell>
        </row>
        <row r="293">
          <cell r="A293" t="str">
            <v>64852-04619-XZ</v>
          </cell>
          <cell r="B293" t="str">
            <v>Violante Skouling</v>
          </cell>
          <cell r="G293" t="str">
            <v>Ireland</v>
          </cell>
          <cell r="I293" t="str">
            <v>No</v>
          </cell>
        </row>
        <row r="294">
          <cell r="A294" t="str">
            <v>58690-31815-VY</v>
          </cell>
          <cell r="B294" t="str">
            <v>Isidore Hussey</v>
          </cell>
          <cell r="C294" t="str">
            <v>ihussey84@mapy.cz</v>
          </cell>
          <cell r="G294" t="str">
            <v>United States</v>
          </cell>
          <cell r="I294" t="str">
            <v>No</v>
          </cell>
        </row>
        <row r="295">
          <cell r="A295" t="str">
            <v>62863-81239-DT</v>
          </cell>
          <cell r="B295" t="str">
            <v>Cassie Pinkerton</v>
          </cell>
          <cell r="C295" t="str">
            <v>cpinkerton85@upenn.edu</v>
          </cell>
          <cell r="G295" t="str">
            <v>United States</v>
          </cell>
          <cell r="I295" t="str">
            <v>No</v>
          </cell>
        </row>
        <row r="296">
          <cell r="A296" t="str">
            <v>21177-40725-CF</v>
          </cell>
          <cell r="B296" t="str">
            <v>Micki Fero</v>
          </cell>
          <cell r="G296" t="str">
            <v>United States</v>
          </cell>
          <cell r="I296" t="str">
            <v>No</v>
          </cell>
        </row>
        <row r="297">
          <cell r="A297" t="str">
            <v>99421-80253-UI</v>
          </cell>
          <cell r="B297" t="str">
            <v>Cybill Graddell</v>
          </cell>
          <cell r="G297" t="str">
            <v>United States</v>
          </cell>
          <cell r="I297" t="str">
            <v>No</v>
          </cell>
        </row>
        <row r="298">
          <cell r="A298" t="str">
            <v>45315-50206-DK</v>
          </cell>
          <cell r="B298" t="str">
            <v>Dorian Vizor</v>
          </cell>
          <cell r="C298" t="str">
            <v>dvizor88@furl.net</v>
          </cell>
          <cell r="G298" t="str">
            <v>United States</v>
          </cell>
          <cell r="I298" t="str">
            <v>Yes</v>
          </cell>
        </row>
        <row r="299">
          <cell r="A299" t="str">
            <v>09595-95726-OV</v>
          </cell>
          <cell r="B299" t="str">
            <v>Eddi Sedgebeer</v>
          </cell>
          <cell r="C299" t="str">
            <v>esedgebeer89@oaic.gov.au</v>
          </cell>
          <cell r="G299" t="str">
            <v>United States</v>
          </cell>
          <cell r="I299" t="str">
            <v>Yes</v>
          </cell>
        </row>
        <row r="300">
          <cell r="A300" t="str">
            <v>60221-67036-TD</v>
          </cell>
          <cell r="B300" t="str">
            <v>Ken Lestrange</v>
          </cell>
          <cell r="C300" t="str">
            <v>klestrange8a@lulu.com</v>
          </cell>
          <cell r="G300" t="str">
            <v>United States</v>
          </cell>
          <cell r="I300" t="str">
            <v>Yes</v>
          </cell>
        </row>
        <row r="301">
          <cell r="A301" t="str">
            <v>62923-29397-KX</v>
          </cell>
          <cell r="B301" t="str">
            <v>Lacee Tanti</v>
          </cell>
          <cell r="C301" t="str">
            <v>ltanti8b@techcrunch.com</v>
          </cell>
          <cell r="G301" t="str">
            <v>United States</v>
          </cell>
          <cell r="I301" t="str">
            <v>Yes</v>
          </cell>
        </row>
        <row r="302">
          <cell r="A302" t="str">
            <v>33011-52383-BA</v>
          </cell>
          <cell r="B302" t="str">
            <v>Arel De Lasci</v>
          </cell>
          <cell r="C302" t="str">
            <v>ade8c@1und1.de</v>
          </cell>
          <cell r="G302" t="str">
            <v>United States</v>
          </cell>
          <cell r="I302" t="str">
            <v>Yes</v>
          </cell>
        </row>
        <row r="303">
          <cell r="A303" t="str">
            <v>86768-91598-FA</v>
          </cell>
          <cell r="B303" t="str">
            <v>Trescha Jedrachowicz</v>
          </cell>
          <cell r="C303" t="str">
            <v>tjedrachowicz8d@acquirethisname.com</v>
          </cell>
          <cell r="G303" t="str">
            <v>United States</v>
          </cell>
          <cell r="I303" t="str">
            <v>Yes</v>
          </cell>
        </row>
        <row r="304">
          <cell r="A304" t="str">
            <v>37191-12203-MX</v>
          </cell>
          <cell r="B304" t="str">
            <v>Perkin Stonner</v>
          </cell>
          <cell r="C304" t="str">
            <v>pstonner8e@moonfruit.com</v>
          </cell>
          <cell r="G304" t="str">
            <v>United States</v>
          </cell>
          <cell r="I304" t="str">
            <v>No</v>
          </cell>
        </row>
        <row r="305">
          <cell r="A305" t="str">
            <v>16545-76328-JY</v>
          </cell>
          <cell r="B305" t="str">
            <v>Darrin Tingly</v>
          </cell>
          <cell r="C305" t="str">
            <v>dtingly8f@goo.ne.jp</v>
          </cell>
          <cell r="G305" t="str">
            <v>United States</v>
          </cell>
          <cell r="I305" t="str">
            <v>Yes</v>
          </cell>
        </row>
        <row r="306">
          <cell r="A306" t="str">
            <v>32177-42200-TP</v>
          </cell>
          <cell r="B306" t="str">
            <v>Rhodie Whife</v>
          </cell>
          <cell r="C306" t="str">
            <v>rwhife8g@360.cn</v>
          </cell>
          <cell r="G306" t="str">
            <v>United States</v>
          </cell>
          <cell r="I306" t="str">
            <v>Yes</v>
          </cell>
        </row>
        <row r="307">
          <cell r="A307" t="str">
            <v>22349-47389-GY</v>
          </cell>
          <cell r="B307" t="str">
            <v>Benn Checci</v>
          </cell>
          <cell r="C307" t="str">
            <v>bchecci8h@usa.gov</v>
          </cell>
          <cell r="G307" t="str">
            <v>United Kingdom</v>
          </cell>
          <cell r="I307" t="str">
            <v>No</v>
          </cell>
        </row>
        <row r="308">
          <cell r="A308" t="str">
            <v>70290-38099-GB</v>
          </cell>
          <cell r="B308" t="str">
            <v>Janifer Bagot</v>
          </cell>
          <cell r="C308" t="str">
            <v>jbagot8i@mac.com</v>
          </cell>
          <cell r="G308" t="str">
            <v>United States</v>
          </cell>
          <cell r="I308" t="str">
            <v>No</v>
          </cell>
        </row>
        <row r="309">
          <cell r="A309" t="str">
            <v>18741-72071-PP</v>
          </cell>
          <cell r="B309" t="str">
            <v>Ermin Beeble</v>
          </cell>
          <cell r="C309" t="str">
            <v>ebeeble8j@soundcloud.com</v>
          </cell>
          <cell r="G309" t="str">
            <v>United States</v>
          </cell>
          <cell r="I309" t="str">
            <v>Yes</v>
          </cell>
        </row>
        <row r="310">
          <cell r="A310" t="str">
            <v>62588-82624-II</v>
          </cell>
          <cell r="B310" t="str">
            <v>Cos Fluin</v>
          </cell>
          <cell r="C310" t="str">
            <v>cfluin8k@flickr.com</v>
          </cell>
          <cell r="G310" t="str">
            <v>United Kingdom</v>
          </cell>
          <cell r="I310" t="str">
            <v>No</v>
          </cell>
        </row>
        <row r="311">
          <cell r="A311" t="str">
            <v>37430-29579-HD</v>
          </cell>
          <cell r="B311" t="str">
            <v>Eveleen Bletsor</v>
          </cell>
          <cell r="C311" t="str">
            <v>ebletsor8l@vinaora.com</v>
          </cell>
          <cell r="G311" t="str">
            <v>United States</v>
          </cell>
          <cell r="I311" t="str">
            <v>Yes</v>
          </cell>
        </row>
        <row r="312">
          <cell r="A312" t="str">
            <v>84132-22322-QT</v>
          </cell>
          <cell r="B312" t="str">
            <v>Paola Brydell</v>
          </cell>
          <cell r="C312" t="str">
            <v>pbrydell8m@bloglovin.com</v>
          </cell>
          <cell r="G312" t="str">
            <v>Ireland</v>
          </cell>
          <cell r="I312" t="str">
            <v>No</v>
          </cell>
        </row>
        <row r="313">
          <cell r="A313" t="str">
            <v>74330-29286-RO</v>
          </cell>
          <cell r="B313" t="str">
            <v>Claudetta Rushe</v>
          </cell>
          <cell r="C313" t="str">
            <v>crushe8n@about.me</v>
          </cell>
          <cell r="G313" t="str">
            <v>United States</v>
          </cell>
          <cell r="I313" t="str">
            <v>Yes</v>
          </cell>
        </row>
        <row r="314">
          <cell r="A314" t="str">
            <v>37445-17791-NQ</v>
          </cell>
          <cell r="B314" t="str">
            <v>Natka Leethem</v>
          </cell>
          <cell r="C314" t="str">
            <v>nleethem8o@mac.com</v>
          </cell>
          <cell r="G314" t="str">
            <v>United States</v>
          </cell>
          <cell r="I314" t="str">
            <v>Yes</v>
          </cell>
        </row>
        <row r="315">
          <cell r="A315" t="str">
            <v>58511-10548-ZU</v>
          </cell>
          <cell r="B315" t="str">
            <v>Ailene Nesfield</v>
          </cell>
          <cell r="C315" t="str">
            <v>anesfield8p@people.com.cn</v>
          </cell>
          <cell r="G315" t="str">
            <v>United Kingdom</v>
          </cell>
          <cell r="I315" t="str">
            <v>Yes</v>
          </cell>
        </row>
        <row r="316">
          <cell r="A316" t="str">
            <v>47725-34771-FJ</v>
          </cell>
          <cell r="B316" t="str">
            <v>Stacy Pickworth</v>
          </cell>
          <cell r="G316" t="str">
            <v>United States</v>
          </cell>
          <cell r="I316" t="str">
            <v>No</v>
          </cell>
        </row>
        <row r="317">
          <cell r="A317" t="str">
            <v>53086-67334-KT</v>
          </cell>
          <cell r="B317" t="str">
            <v>Melli Brockway</v>
          </cell>
          <cell r="C317" t="str">
            <v>mbrockway8r@ibm.com</v>
          </cell>
          <cell r="G317" t="str">
            <v>United States</v>
          </cell>
          <cell r="I317" t="str">
            <v>Yes</v>
          </cell>
        </row>
        <row r="318">
          <cell r="A318" t="str">
            <v>83308-82257-UN</v>
          </cell>
          <cell r="B318" t="str">
            <v>Nanny Lush</v>
          </cell>
          <cell r="C318" t="str">
            <v>nlush8s@dedecms.com</v>
          </cell>
          <cell r="G318" t="str">
            <v>Ireland</v>
          </cell>
          <cell r="I318" t="str">
            <v>No</v>
          </cell>
        </row>
        <row r="319">
          <cell r="A319" t="str">
            <v>37274-08534-FM</v>
          </cell>
          <cell r="B319" t="str">
            <v>Selma McMillian</v>
          </cell>
          <cell r="C319" t="str">
            <v>smcmillian8t@csmonitor.com</v>
          </cell>
          <cell r="G319" t="str">
            <v>United States</v>
          </cell>
          <cell r="I319" t="str">
            <v>No</v>
          </cell>
        </row>
        <row r="320">
          <cell r="A320" t="str">
            <v>54004-04664-AA</v>
          </cell>
          <cell r="B320" t="str">
            <v>Tess Bennison</v>
          </cell>
          <cell r="C320" t="str">
            <v>tbennison8u@google.cn</v>
          </cell>
          <cell r="G320" t="str">
            <v>United States</v>
          </cell>
          <cell r="I320" t="str">
            <v>Yes</v>
          </cell>
        </row>
        <row r="321">
          <cell r="A321" t="str">
            <v>26822-19510-SD</v>
          </cell>
          <cell r="B321" t="str">
            <v>Gabie Tweed</v>
          </cell>
          <cell r="C321" t="str">
            <v>gtweed8v@yolasite.com</v>
          </cell>
          <cell r="G321" t="str">
            <v>United States</v>
          </cell>
          <cell r="I321" t="str">
            <v>Yes</v>
          </cell>
        </row>
        <row r="322">
          <cell r="A322" t="str">
            <v>37916-57149-GE</v>
          </cell>
          <cell r="B322" t="str">
            <v>Freddie Cusick</v>
          </cell>
          <cell r="C322" t="str">
            <v>fcusick8w@hatena.ne.jp</v>
          </cell>
          <cell r="G322" t="str">
            <v>United States</v>
          </cell>
          <cell r="I322" t="str">
            <v>Yes</v>
          </cell>
        </row>
        <row r="323">
          <cell r="A323" t="str">
            <v>06432-73165-ML</v>
          </cell>
          <cell r="B323" t="str">
            <v>Gaile Goggin</v>
          </cell>
          <cell r="C323" t="str">
            <v>ggoggin8x@wix.com</v>
          </cell>
          <cell r="G323" t="str">
            <v>Ireland</v>
          </cell>
          <cell r="I323" t="str">
            <v>Yes</v>
          </cell>
        </row>
        <row r="324">
          <cell r="A324" t="str">
            <v>96503-31833-CW</v>
          </cell>
          <cell r="B324" t="str">
            <v>Skylar Jeyness</v>
          </cell>
          <cell r="C324" t="str">
            <v>sjeyness8y@biglobe.ne.jp</v>
          </cell>
          <cell r="G324" t="str">
            <v>Ireland</v>
          </cell>
          <cell r="I324" t="str">
            <v>No</v>
          </cell>
        </row>
        <row r="325">
          <cell r="A325" t="str">
            <v>63985-64148-MG</v>
          </cell>
          <cell r="B325" t="str">
            <v>Donica Bonhome</v>
          </cell>
          <cell r="C325" t="str">
            <v>dbonhome8z@shinystat.com</v>
          </cell>
          <cell r="G325" t="str">
            <v>United States</v>
          </cell>
          <cell r="I325" t="str">
            <v>Yes</v>
          </cell>
        </row>
        <row r="326">
          <cell r="A326" t="str">
            <v>19597-91185-CM</v>
          </cell>
          <cell r="B326" t="str">
            <v>Diena Peetermann</v>
          </cell>
          <cell r="G326" t="str">
            <v>United States</v>
          </cell>
          <cell r="I326" t="str">
            <v>No</v>
          </cell>
        </row>
        <row r="327">
          <cell r="A327" t="str">
            <v>79814-23626-JR</v>
          </cell>
          <cell r="B327" t="str">
            <v>Trina Le Sarr</v>
          </cell>
          <cell r="C327" t="str">
            <v>tle91@epa.gov</v>
          </cell>
          <cell r="G327" t="str">
            <v>United States</v>
          </cell>
          <cell r="I327" t="str">
            <v>Yes</v>
          </cell>
        </row>
        <row r="328">
          <cell r="A328" t="str">
            <v>43439-94003-DW</v>
          </cell>
          <cell r="B328" t="str">
            <v>Flynn Antony</v>
          </cell>
          <cell r="G328" t="str">
            <v>United States</v>
          </cell>
          <cell r="I328" t="str">
            <v>No</v>
          </cell>
        </row>
        <row r="329">
          <cell r="A329" t="str">
            <v>97655-45555-LI</v>
          </cell>
          <cell r="B329" t="str">
            <v>Baudoin Alldridge</v>
          </cell>
          <cell r="C329" t="str">
            <v>balldridge93@yandex.ru</v>
          </cell>
          <cell r="G329" t="str">
            <v>United States</v>
          </cell>
          <cell r="I329" t="str">
            <v>Yes</v>
          </cell>
        </row>
        <row r="330">
          <cell r="A330" t="str">
            <v>64418-01720-VW</v>
          </cell>
          <cell r="B330" t="str">
            <v>Homer Dulany</v>
          </cell>
          <cell r="G330" t="str">
            <v>United States</v>
          </cell>
          <cell r="I330" t="str">
            <v>Yes</v>
          </cell>
        </row>
        <row r="331">
          <cell r="A331" t="str">
            <v>96836-09258-RI</v>
          </cell>
          <cell r="B331" t="str">
            <v>Lisa Goodger</v>
          </cell>
          <cell r="C331" t="str">
            <v>lgoodger95@guardian.co.uk</v>
          </cell>
          <cell r="G331" t="str">
            <v>United States</v>
          </cell>
          <cell r="I331" t="str">
            <v>Yes</v>
          </cell>
        </row>
        <row r="332">
          <cell r="A332" t="str">
            <v>33622-01348-PF</v>
          </cell>
          <cell r="B332" t="str">
            <v>Fiorenze Drogan</v>
          </cell>
          <cell r="C332" t="str">
            <v>fdrogan96@gnu.org</v>
          </cell>
          <cell r="G332" t="str">
            <v>United States</v>
          </cell>
          <cell r="I332" t="str">
            <v>No</v>
          </cell>
        </row>
        <row r="333">
          <cell r="A333" t="str">
            <v>69529-07533-CV</v>
          </cell>
          <cell r="B333" t="str">
            <v>Corine Drewett</v>
          </cell>
          <cell r="C333" t="str">
            <v>cdrewett97@wikipedia.org</v>
          </cell>
          <cell r="G333" t="str">
            <v>United States</v>
          </cell>
          <cell r="I333" t="str">
            <v>Yes</v>
          </cell>
        </row>
        <row r="334">
          <cell r="A334" t="str">
            <v>94840-49457-UD</v>
          </cell>
          <cell r="B334" t="str">
            <v>Quinn Parsons</v>
          </cell>
          <cell r="C334" t="str">
            <v>qparsons98@blogtalkradio.com</v>
          </cell>
          <cell r="G334" t="str">
            <v>United States</v>
          </cell>
          <cell r="I334" t="str">
            <v>Yes</v>
          </cell>
        </row>
        <row r="335">
          <cell r="A335" t="str">
            <v>81414-81273-DK</v>
          </cell>
          <cell r="B335" t="str">
            <v>Vivyan Ceely</v>
          </cell>
          <cell r="C335" t="str">
            <v>vceely99@auda.org.au</v>
          </cell>
          <cell r="G335" t="str">
            <v>United States</v>
          </cell>
          <cell r="I335" t="str">
            <v>Yes</v>
          </cell>
        </row>
        <row r="336">
          <cell r="A336" t="str">
            <v>76930-61689-CH</v>
          </cell>
          <cell r="B336" t="str">
            <v>Elonore Goodings</v>
          </cell>
          <cell r="G336" t="str">
            <v>United States</v>
          </cell>
          <cell r="I336" t="str">
            <v>No</v>
          </cell>
        </row>
        <row r="337">
          <cell r="A337" t="str">
            <v>12839-56537-TQ</v>
          </cell>
          <cell r="B337" t="str">
            <v>Clement Vasiliev</v>
          </cell>
          <cell r="C337" t="str">
            <v>cvasiliev9b@discuz.net</v>
          </cell>
          <cell r="G337" t="str">
            <v>United States</v>
          </cell>
          <cell r="I337" t="str">
            <v>Yes</v>
          </cell>
        </row>
        <row r="338">
          <cell r="A338" t="str">
            <v>62741-01322-HU</v>
          </cell>
          <cell r="B338" t="str">
            <v>Terencio O'Moylan</v>
          </cell>
          <cell r="C338" t="str">
            <v>tomoylan9c@liveinternet.ru</v>
          </cell>
          <cell r="G338" t="str">
            <v>United Kingdom</v>
          </cell>
          <cell r="I338" t="str">
            <v>No</v>
          </cell>
        </row>
        <row r="339">
          <cell r="A339" t="str">
            <v>34104-15243-UX</v>
          </cell>
          <cell r="B339" t="str">
            <v>Jeddy Vanyarkin</v>
          </cell>
          <cell r="G339" t="str">
            <v>United States</v>
          </cell>
          <cell r="I339" t="str">
            <v>No</v>
          </cell>
        </row>
        <row r="340">
          <cell r="A340" t="str">
            <v>44932-34838-RM</v>
          </cell>
          <cell r="B340" t="str">
            <v>Wyatan Fetherston</v>
          </cell>
          <cell r="C340" t="str">
            <v>wfetherston9e@constantcontact.com</v>
          </cell>
          <cell r="G340" t="str">
            <v>United States</v>
          </cell>
          <cell r="I340" t="str">
            <v>No</v>
          </cell>
        </row>
        <row r="341">
          <cell r="A341" t="str">
            <v>91181-19412-RQ</v>
          </cell>
          <cell r="B341" t="str">
            <v>Emmaline Rasmus</v>
          </cell>
          <cell r="C341" t="str">
            <v>erasmus9f@techcrunch.com</v>
          </cell>
          <cell r="G341" t="str">
            <v>United States</v>
          </cell>
          <cell r="I341" t="str">
            <v>Yes</v>
          </cell>
        </row>
        <row r="342">
          <cell r="A342" t="str">
            <v>37182-54930-XC</v>
          </cell>
          <cell r="B342" t="str">
            <v>Wesley Giorgioni</v>
          </cell>
          <cell r="C342" t="str">
            <v>wgiorgioni9g@wikipedia.org</v>
          </cell>
          <cell r="G342" t="str">
            <v>United States</v>
          </cell>
          <cell r="I342" t="str">
            <v>Yes</v>
          </cell>
        </row>
        <row r="343">
          <cell r="A343" t="str">
            <v>08613-17327-XT</v>
          </cell>
          <cell r="B343" t="str">
            <v>Lucienne Scargle</v>
          </cell>
          <cell r="C343" t="str">
            <v>lscargle9h@myspace.com</v>
          </cell>
          <cell r="G343" t="str">
            <v>United States</v>
          </cell>
          <cell r="I343" t="str">
            <v>No</v>
          </cell>
        </row>
        <row r="344">
          <cell r="A344" t="str">
            <v>40507-83899-MR</v>
          </cell>
          <cell r="B344" t="str">
            <v>Christy Franseco</v>
          </cell>
          <cell r="C344" t="str">
            <v>cfranseco9i@phoca.cz</v>
          </cell>
          <cell r="G344" t="str">
            <v>United States</v>
          </cell>
          <cell r="I344" t="str">
            <v>No</v>
          </cell>
        </row>
        <row r="345">
          <cell r="A345" t="str">
            <v>70451-38048-AH</v>
          </cell>
          <cell r="B345" t="str">
            <v>Noam Climance</v>
          </cell>
          <cell r="C345" t="str">
            <v>nclimance9j@europa.eu</v>
          </cell>
          <cell r="G345" t="str">
            <v>United States</v>
          </cell>
          <cell r="I345" t="str">
            <v>No</v>
          </cell>
        </row>
        <row r="346">
          <cell r="A346" t="str">
            <v>35442-75769-PL</v>
          </cell>
          <cell r="B346" t="str">
            <v>Catarina Donn</v>
          </cell>
          <cell r="G346" t="str">
            <v>Ireland</v>
          </cell>
          <cell r="I346" t="str">
            <v>Yes</v>
          </cell>
        </row>
        <row r="347">
          <cell r="A347" t="str">
            <v>83737-56117-JE</v>
          </cell>
          <cell r="B347" t="str">
            <v>Ameline Snazle</v>
          </cell>
          <cell r="C347" t="str">
            <v>asnazle9l@oracle.com</v>
          </cell>
          <cell r="G347" t="str">
            <v>United States</v>
          </cell>
          <cell r="I347" t="str">
            <v>No</v>
          </cell>
        </row>
        <row r="348">
          <cell r="A348" t="str">
            <v>07095-81281-NJ</v>
          </cell>
          <cell r="B348" t="str">
            <v>Rebeka Worg</v>
          </cell>
          <cell r="C348" t="str">
            <v>rworg9m@arstechnica.com</v>
          </cell>
          <cell r="G348" t="str">
            <v>United States</v>
          </cell>
          <cell r="I348" t="str">
            <v>Yes</v>
          </cell>
        </row>
        <row r="349">
          <cell r="A349" t="str">
            <v>77043-48851-HG</v>
          </cell>
          <cell r="B349" t="str">
            <v>Lewes Danes</v>
          </cell>
          <cell r="C349" t="str">
            <v>ldanes9n@umn.edu</v>
          </cell>
          <cell r="G349" t="str">
            <v>United States</v>
          </cell>
          <cell r="I349" t="str">
            <v>No</v>
          </cell>
        </row>
        <row r="350">
          <cell r="A350" t="str">
            <v>78224-60622-KH</v>
          </cell>
          <cell r="B350" t="str">
            <v>Shelli Keynd</v>
          </cell>
          <cell r="C350" t="str">
            <v>skeynd9o@narod.ru</v>
          </cell>
          <cell r="G350" t="str">
            <v>United States</v>
          </cell>
          <cell r="I350" t="str">
            <v>No</v>
          </cell>
        </row>
        <row r="351">
          <cell r="A351" t="str">
            <v>83105-86631-IU</v>
          </cell>
          <cell r="B351" t="str">
            <v>Dell Daveridge</v>
          </cell>
          <cell r="C351" t="str">
            <v>ddaveridge9p@arstechnica.com</v>
          </cell>
          <cell r="G351" t="str">
            <v>United States</v>
          </cell>
          <cell r="I351" t="str">
            <v>No</v>
          </cell>
        </row>
        <row r="352">
          <cell r="A352" t="str">
            <v>99358-65399-TC</v>
          </cell>
          <cell r="B352" t="str">
            <v>Joshuah Awdry</v>
          </cell>
          <cell r="C352" t="str">
            <v>jawdry9q@utexas.edu</v>
          </cell>
          <cell r="G352" t="str">
            <v>United States</v>
          </cell>
          <cell r="I352" t="str">
            <v>No</v>
          </cell>
        </row>
        <row r="353">
          <cell r="A353" t="str">
            <v>94525-76037-JP</v>
          </cell>
          <cell r="B353" t="str">
            <v>Ethel Ryles</v>
          </cell>
          <cell r="C353" t="str">
            <v>eryles9r@fastcompany.com</v>
          </cell>
          <cell r="G353" t="str">
            <v>United States</v>
          </cell>
          <cell r="I353" t="str">
            <v>No</v>
          </cell>
        </row>
        <row r="354">
          <cell r="A354" t="str">
            <v>91336-36621-RB</v>
          </cell>
          <cell r="B354" t="str">
            <v>Selie Baulcombe</v>
          </cell>
          <cell r="C354" t="str">
            <v>sbaulcombe9s@dropbox.com</v>
          </cell>
          <cell r="G354" t="str">
            <v>United States</v>
          </cell>
          <cell r="I354" t="str">
            <v>No</v>
          </cell>
        </row>
        <row r="355">
          <cell r="A355" t="str">
            <v>82718-93677-XO</v>
          </cell>
          <cell r="B355" t="str">
            <v>Maitilde Boxill</v>
          </cell>
          <cell r="G355" t="str">
            <v>United States</v>
          </cell>
          <cell r="I355" t="str">
            <v>Yes</v>
          </cell>
        </row>
        <row r="356">
          <cell r="A356" t="str">
            <v>44708-78241-DF</v>
          </cell>
          <cell r="B356" t="str">
            <v>Jodee Caldicott</v>
          </cell>
          <cell r="C356" t="str">
            <v>jcaldicott9u@usda.gov</v>
          </cell>
          <cell r="G356" t="str">
            <v>United States</v>
          </cell>
          <cell r="I356" t="str">
            <v>No</v>
          </cell>
        </row>
        <row r="357">
          <cell r="A357" t="str">
            <v>23039-93032-FN</v>
          </cell>
          <cell r="B357" t="str">
            <v>Marianna Vedmore</v>
          </cell>
          <cell r="C357" t="str">
            <v>mvedmore9v@a8.net</v>
          </cell>
          <cell r="G357" t="str">
            <v>United States</v>
          </cell>
          <cell r="I357" t="str">
            <v>Yes</v>
          </cell>
        </row>
        <row r="358">
          <cell r="A358" t="str">
            <v>35256-12529-FT</v>
          </cell>
          <cell r="B358" t="str">
            <v>Willey Romao</v>
          </cell>
          <cell r="C358" t="str">
            <v>wromao9w@chronoengine.com</v>
          </cell>
          <cell r="G358" t="str">
            <v>United States</v>
          </cell>
          <cell r="I358" t="str">
            <v>Yes</v>
          </cell>
        </row>
        <row r="359">
          <cell r="A359" t="str">
            <v>86100-33488-WP</v>
          </cell>
          <cell r="B359" t="str">
            <v>Enriqueta Ixor</v>
          </cell>
          <cell r="G359" t="str">
            <v>United States</v>
          </cell>
          <cell r="I359" t="str">
            <v>No</v>
          </cell>
        </row>
        <row r="360">
          <cell r="A360" t="str">
            <v>64435-53100-WM</v>
          </cell>
          <cell r="B360" t="str">
            <v>Tomasina Cotmore</v>
          </cell>
          <cell r="C360" t="str">
            <v>tcotmore9y@amazonaws.com</v>
          </cell>
          <cell r="G360" t="str">
            <v>United States</v>
          </cell>
          <cell r="I360" t="str">
            <v>No</v>
          </cell>
        </row>
        <row r="361">
          <cell r="A361" t="str">
            <v>44699-43836-UH</v>
          </cell>
          <cell r="B361" t="str">
            <v>Yuma Skipsey</v>
          </cell>
          <cell r="C361" t="str">
            <v>yskipsey9z@spotify.com</v>
          </cell>
          <cell r="G361" t="str">
            <v>United Kingdom</v>
          </cell>
          <cell r="I361" t="str">
            <v>No</v>
          </cell>
        </row>
        <row r="362">
          <cell r="A362" t="str">
            <v>29588-35679-RG</v>
          </cell>
          <cell r="B362" t="str">
            <v>Nicko Corps</v>
          </cell>
          <cell r="C362" t="str">
            <v>ncorpsa0@gmpg.org</v>
          </cell>
          <cell r="G362" t="str">
            <v>United States</v>
          </cell>
          <cell r="I362" t="str">
            <v>No</v>
          </cell>
        </row>
        <row r="363">
          <cell r="A363" t="str">
            <v>09003-89770-JO</v>
          </cell>
          <cell r="B363" t="str">
            <v>Christabel Rubury</v>
          </cell>
          <cell r="C363" t="str">
            <v>cruburya1@geocities.jp</v>
          </cell>
          <cell r="G363" t="str">
            <v>United States</v>
          </cell>
          <cell r="I363" t="str">
            <v>Yes</v>
          </cell>
        </row>
        <row r="364">
          <cell r="A364" t="str">
            <v>64815-54078-HH</v>
          </cell>
          <cell r="B364" t="str">
            <v>Feliks Babber</v>
          </cell>
          <cell r="C364" t="str">
            <v>fbabbera2@stanford.edu</v>
          </cell>
          <cell r="G364" t="str">
            <v>United States</v>
          </cell>
          <cell r="I364" t="str">
            <v>Yes</v>
          </cell>
        </row>
        <row r="365">
          <cell r="A365" t="str">
            <v>59572-41990-XY</v>
          </cell>
          <cell r="B365" t="str">
            <v>Kaja Loxton</v>
          </cell>
          <cell r="C365" t="str">
            <v>kloxtona3@opensource.org</v>
          </cell>
          <cell r="G365" t="str">
            <v>United States</v>
          </cell>
          <cell r="I365" t="str">
            <v>No</v>
          </cell>
        </row>
        <row r="366">
          <cell r="A366" t="str">
            <v>32481-61533-ZJ</v>
          </cell>
          <cell r="B366" t="str">
            <v>Parker Tofful</v>
          </cell>
          <cell r="C366" t="str">
            <v>ptoffula4@posterous.com</v>
          </cell>
          <cell r="G366" t="str">
            <v>United States</v>
          </cell>
          <cell r="I366" t="str">
            <v>Yes</v>
          </cell>
        </row>
        <row r="367">
          <cell r="A367" t="str">
            <v>31587-92570-HL</v>
          </cell>
          <cell r="B367" t="str">
            <v>Casi Gwinnett</v>
          </cell>
          <cell r="C367" t="str">
            <v>cgwinnetta5@behance.net</v>
          </cell>
          <cell r="G367" t="str">
            <v>United States</v>
          </cell>
          <cell r="I367" t="str">
            <v>No</v>
          </cell>
        </row>
        <row r="368">
          <cell r="A368" t="str">
            <v>93832-04799-ID</v>
          </cell>
          <cell r="B368" t="str">
            <v>Saree Ellesworth</v>
          </cell>
          <cell r="G368" t="str">
            <v>United States</v>
          </cell>
          <cell r="I368" t="str">
            <v>No</v>
          </cell>
        </row>
        <row r="369">
          <cell r="A369" t="str">
            <v>59367-30821-ZQ</v>
          </cell>
          <cell r="B369" t="str">
            <v>Silvio Iorizzi</v>
          </cell>
          <cell r="G369" t="str">
            <v>United States</v>
          </cell>
          <cell r="I369" t="str">
            <v>Yes</v>
          </cell>
        </row>
        <row r="370">
          <cell r="A370" t="str">
            <v>83947-45528-ET</v>
          </cell>
          <cell r="B370" t="str">
            <v>Leesa Flaonier</v>
          </cell>
          <cell r="C370" t="str">
            <v>lflaoniera8@wordpress.org</v>
          </cell>
          <cell r="G370" t="str">
            <v>United States</v>
          </cell>
          <cell r="I370" t="str">
            <v>No</v>
          </cell>
        </row>
        <row r="371">
          <cell r="A371" t="str">
            <v>60799-92593-CX</v>
          </cell>
          <cell r="B371" t="str">
            <v>Abba Pummell</v>
          </cell>
          <cell r="G371" t="str">
            <v>United States</v>
          </cell>
          <cell r="I371" t="str">
            <v>Yes</v>
          </cell>
        </row>
        <row r="372">
          <cell r="A372" t="str">
            <v>61600-55136-UM</v>
          </cell>
          <cell r="B372" t="str">
            <v>Corinna Catcheside</v>
          </cell>
          <cell r="C372" t="str">
            <v>ccatchesideaa@macromedia.com</v>
          </cell>
          <cell r="G372" t="str">
            <v>United States</v>
          </cell>
          <cell r="I372" t="str">
            <v>Yes</v>
          </cell>
        </row>
        <row r="373">
          <cell r="A373" t="str">
            <v>59771-90302-OF</v>
          </cell>
          <cell r="B373" t="str">
            <v>Cortney Gibbonson</v>
          </cell>
          <cell r="C373" t="str">
            <v>cgibbonsonab@accuweather.com</v>
          </cell>
          <cell r="G373" t="str">
            <v>United States</v>
          </cell>
          <cell r="I373" t="str">
            <v>Yes</v>
          </cell>
        </row>
        <row r="374">
          <cell r="A374" t="str">
            <v>16880-78077-FB</v>
          </cell>
          <cell r="B374" t="str">
            <v>Terri Farra</v>
          </cell>
          <cell r="C374" t="str">
            <v>tfarraac@behance.net</v>
          </cell>
          <cell r="G374" t="str">
            <v>United States</v>
          </cell>
          <cell r="I374" t="str">
            <v>No</v>
          </cell>
        </row>
        <row r="375">
          <cell r="A375" t="str">
            <v>74415-50873-FC</v>
          </cell>
          <cell r="B375" t="str">
            <v>Corney Curme</v>
          </cell>
          <cell r="G375" t="str">
            <v>Ireland</v>
          </cell>
          <cell r="I375" t="str">
            <v>Yes</v>
          </cell>
        </row>
        <row r="376">
          <cell r="A376" t="str">
            <v>31798-95707-NR</v>
          </cell>
          <cell r="B376" t="str">
            <v>Gothart Bamfield</v>
          </cell>
          <cell r="C376" t="str">
            <v>gbamfieldae@yellowpages.com</v>
          </cell>
          <cell r="G376" t="str">
            <v>United States</v>
          </cell>
          <cell r="I376" t="str">
            <v>Yes</v>
          </cell>
        </row>
        <row r="377">
          <cell r="A377" t="str">
            <v>59122-08794-WT</v>
          </cell>
          <cell r="B377" t="str">
            <v>Waylin Hollingdale</v>
          </cell>
          <cell r="C377" t="str">
            <v>whollingdaleaf@about.me</v>
          </cell>
          <cell r="G377" t="str">
            <v>United States</v>
          </cell>
          <cell r="I377" t="str">
            <v>Yes</v>
          </cell>
        </row>
        <row r="378">
          <cell r="A378" t="str">
            <v>37238-52421-JJ</v>
          </cell>
          <cell r="B378" t="str">
            <v>Judd De Leek</v>
          </cell>
          <cell r="C378" t="str">
            <v>jdeag@xrea.com</v>
          </cell>
          <cell r="G378" t="str">
            <v>United States</v>
          </cell>
          <cell r="I378" t="str">
            <v>Yes</v>
          </cell>
        </row>
        <row r="379">
          <cell r="A379" t="str">
            <v>48854-01899-FN</v>
          </cell>
          <cell r="B379" t="str">
            <v>Vanya Skullet</v>
          </cell>
          <cell r="C379" t="str">
            <v>vskulletah@tinyurl.com</v>
          </cell>
          <cell r="G379" t="str">
            <v>Ireland</v>
          </cell>
          <cell r="I379" t="str">
            <v>No</v>
          </cell>
        </row>
        <row r="380">
          <cell r="A380" t="str">
            <v>80896-38819-DW</v>
          </cell>
          <cell r="B380" t="str">
            <v>Jany Rudeforth</v>
          </cell>
          <cell r="C380" t="str">
            <v>jrudeforthai@wunderground.com</v>
          </cell>
          <cell r="G380" t="str">
            <v>Ireland</v>
          </cell>
          <cell r="I380" t="str">
            <v>Yes</v>
          </cell>
        </row>
        <row r="381">
          <cell r="A381" t="str">
            <v>29814-01459-RC</v>
          </cell>
          <cell r="B381" t="str">
            <v>Ashbey Tomaszewski</v>
          </cell>
          <cell r="C381" t="str">
            <v>atomaszewskiaj@answers.com</v>
          </cell>
          <cell r="G381" t="str">
            <v>United Kingdom</v>
          </cell>
          <cell r="I381" t="str">
            <v>Yes</v>
          </cell>
        </row>
        <row r="382">
          <cell r="A382" t="str">
            <v>21815-71230-UT</v>
          </cell>
          <cell r="B382" t="str">
            <v>Fanni Marti</v>
          </cell>
          <cell r="C382" t="str">
            <v>fmartiak@stumbleupon.com</v>
          </cell>
          <cell r="G382" t="str">
            <v>United States</v>
          </cell>
          <cell r="I382" t="str">
            <v>No</v>
          </cell>
        </row>
        <row r="383">
          <cell r="A383" t="str">
            <v>48497-29281-FE</v>
          </cell>
          <cell r="B383" t="str">
            <v>Pren Bess</v>
          </cell>
          <cell r="C383" t="str">
            <v>pbessal@qq.com</v>
          </cell>
          <cell r="G383" t="str">
            <v>United States</v>
          </cell>
          <cell r="I383" t="str">
            <v>Yes</v>
          </cell>
        </row>
        <row r="384">
          <cell r="A384" t="str">
            <v>43605-12616-YH</v>
          </cell>
          <cell r="B384" t="str">
            <v>Elka Windress</v>
          </cell>
          <cell r="C384" t="str">
            <v>ewindressam@marketwatch.com</v>
          </cell>
          <cell r="G384" t="str">
            <v>United States</v>
          </cell>
          <cell r="I384" t="str">
            <v>No</v>
          </cell>
        </row>
        <row r="385">
          <cell r="A385" t="str">
            <v>21907-75962-VB</v>
          </cell>
          <cell r="B385" t="str">
            <v>Marty Kidstoun</v>
          </cell>
          <cell r="G385" t="str">
            <v>United States</v>
          </cell>
          <cell r="I385" t="str">
            <v>Yes</v>
          </cell>
        </row>
        <row r="386">
          <cell r="A386" t="str">
            <v>69503-12127-YD</v>
          </cell>
          <cell r="B386" t="str">
            <v>Nickey Dimbleby</v>
          </cell>
          <cell r="G386" t="str">
            <v>United States</v>
          </cell>
          <cell r="I386" t="str">
            <v>No</v>
          </cell>
        </row>
        <row r="387">
          <cell r="A387" t="str">
            <v>68810-07329-EU</v>
          </cell>
          <cell r="B387" t="str">
            <v>Virgil Baumadier</v>
          </cell>
          <cell r="C387" t="str">
            <v>vbaumadierap@google.cn</v>
          </cell>
          <cell r="G387" t="str">
            <v>United States</v>
          </cell>
          <cell r="I387" t="str">
            <v>Yes</v>
          </cell>
        </row>
        <row r="388">
          <cell r="A388" t="str">
            <v>08478-75251-OG</v>
          </cell>
          <cell r="B388" t="str">
            <v>Lenore Messenbird</v>
          </cell>
          <cell r="G388" t="str">
            <v>United States</v>
          </cell>
          <cell r="I388" t="str">
            <v>Yes</v>
          </cell>
        </row>
        <row r="389">
          <cell r="A389" t="str">
            <v>17005-82030-EA</v>
          </cell>
          <cell r="B389" t="str">
            <v>Shirleen Welds</v>
          </cell>
          <cell r="C389" t="str">
            <v>sweldsar@wired.com</v>
          </cell>
          <cell r="G389" t="str">
            <v>United States</v>
          </cell>
          <cell r="I389" t="str">
            <v>Yes</v>
          </cell>
        </row>
        <row r="390">
          <cell r="A390" t="str">
            <v>42179-95059-DO</v>
          </cell>
          <cell r="B390" t="str">
            <v>Maisie Sarvar</v>
          </cell>
          <cell r="C390" t="str">
            <v>msarvaras@artisteer.com</v>
          </cell>
          <cell r="G390" t="str">
            <v>United States</v>
          </cell>
          <cell r="I390" t="str">
            <v>Yes</v>
          </cell>
        </row>
        <row r="391">
          <cell r="A391" t="str">
            <v>55989-39849-WO</v>
          </cell>
          <cell r="B391" t="str">
            <v>Andrej Havick</v>
          </cell>
          <cell r="C391" t="str">
            <v>ahavickat@nsw.gov.au</v>
          </cell>
          <cell r="G391" t="str">
            <v>United States</v>
          </cell>
          <cell r="I391" t="str">
            <v>Yes</v>
          </cell>
        </row>
        <row r="392">
          <cell r="A392" t="str">
            <v>28932-49296-TM</v>
          </cell>
          <cell r="B392" t="str">
            <v>Sloan Diviny</v>
          </cell>
          <cell r="C392" t="str">
            <v>sdivinyau@ask.com</v>
          </cell>
          <cell r="G392" t="str">
            <v>United States</v>
          </cell>
          <cell r="I392" t="str">
            <v>Yes</v>
          </cell>
        </row>
        <row r="393">
          <cell r="A393" t="str">
            <v>86144-10144-CB</v>
          </cell>
          <cell r="B393" t="str">
            <v>Itch Norquoy</v>
          </cell>
          <cell r="C393" t="str">
            <v>inorquoyav@businessweek.com</v>
          </cell>
          <cell r="G393" t="str">
            <v>United States</v>
          </cell>
          <cell r="I393" t="str">
            <v>No</v>
          </cell>
        </row>
        <row r="394">
          <cell r="A394" t="str">
            <v>60973-72562-DQ</v>
          </cell>
          <cell r="B394" t="str">
            <v>Anson Iddison</v>
          </cell>
          <cell r="C394" t="str">
            <v>aiddisonaw@usa.gov</v>
          </cell>
          <cell r="G394" t="str">
            <v>United States</v>
          </cell>
          <cell r="I394" t="str">
            <v>No</v>
          </cell>
        </row>
        <row r="395">
          <cell r="A395" t="str">
            <v>94341-60520-PF</v>
          </cell>
          <cell r="B395" t="str">
            <v>Dov Sprosson</v>
          </cell>
          <cell r="C395" t="str">
            <v>dsprossonax@wunderground.com</v>
          </cell>
          <cell r="G395" t="str">
            <v>United States</v>
          </cell>
          <cell r="I395" t="str">
            <v>Yes</v>
          </cell>
        </row>
        <row r="396">
          <cell r="A396" t="str">
            <v>11263-86515-VU</v>
          </cell>
          <cell r="B396" t="str">
            <v>Randal Longfield</v>
          </cell>
          <cell r="C396" t="str">
            <v>rlongfielday@bluehost.com</v>
          </cell>
          <cell r="G396" t="str">
            <v>United States</v>
          </cell>
          <cell r="I396" t="str">
            <v>No</v>
          </cell>
        </row>
        <row r="397">
          <cell r="A397" t="str">
            <v>60004-62976-NI</v>
          </cell>
          <cell r="B397" t="str">
            <v>Gregorius Kislingbury</v>
          </cell>
          <cell r="C397" t="str">
            <v>gkislingburyaz@samsung.com</v>
          </cell>
          <cell r="G397" t="str">
            <v>United States</v>
          </cell>
          <cell r="I397" t="str">
            <v>Yes</v>
          </cell>
        </row>
        <row r="398">
          <cell r="A398" t="str">
            <v>77876-28498-HI</v>
          </cell>
          <cell r="B398" t="str">
            <v>Xenos Gibbons</v>
          </cell>
          <cell r="C398" t="str">
            <v>xgibbonsb0@artisteer.com</v>
          </cell>
          <cell r="G398" t="str">
            <v>United States</v>
          </cell>
          <cell r="I398" t="str">
            <v>No</v>
          </cell>
        </row>
        <row r="399">
          <cell r="A399" t="str">
            <v>61302-06948-EH</v>
          </cell>
          <cell r="B399" t="str">
            <v>Fleur Parres</v>
          </cell>
          <cell r="C399" t="str">
            <v>fparresb1@imageshack.us</v>
          </cell>
          <cell r="G399" t="str">
            <v>United States</v>
          </cell>
          <cell r="I399" t="str">
            <v>Yes</v>
          </cell>
        </row>
        <row r="400">
          <cell r="A400" t="str">
            <v>06757-96251-UH</v>
          </cell>
          <cell r="B400" t="str">
            <v>Gran Sibray</v>
          </cell>
          <cell r="C400" t="str">
            <v>gsibrayb2@wsj.com</v>
          </cell>
          <cell r="G400" t="str">
            <v>United States</v>
          </cell>
          <cell r="I400" t="str">
            <v>Yes</v>
          </cell>
        </row>
        <row r="401">
          <cell r="A401" t="str">
            <v>44530-75983-OD</v>
          </cell>
          <cell r="B401" t="str">
            <v>Ingelbert Hotchkin</v>
          </cell>
          <cell r="C401" t="str">
            <v>ihotchkinb3@mit.edu</v>
          </cell>
          <cell r="G401" t="str">
            <v>United Kingdom</v>
          </cell>
          <cell r="I401" t="str">
            <v>No</v>
          </cell>
        </row>
        <row r="402">
          <cell r="A402" t="str">
            <v>44865-58249-RY</v>
          </cell>
          <cell r="B402" t="str">
            <v>Neely Broadberrie</v>
          </cell>
          <cell r="C402" t="str">
            <v>nbroadberrieb4@gnu.org</v>
          </cell>
          <cell r="G402" t="str">
            <v>United States</v>
          </cell>
          <cell r="I402" t="str">
            <v>No</v>
          </cell>
        </row>
        <row r="403">
          <cell r="A403" t="str">
            <v>36021-61205-DF</v>
          </cell>
          <cell r="B403" t="str">
            <v>Rutger Pithcock</v>
          </cell>
          <cell r="C403" t="str">
            <v>rpithcockb5@yellowbook.com</v>
          </cell>
          <cell r="G403" t="str">
            <v>United States</v>
          </cell>
          <cell r="I403" t="str">
            <v>Yes</v>
          </cell>
        </row>
        <row r="404">
          <cell r="A404" t="str">
            <v>75716-12782-SS</v>
          </cell>
          <cell r="B404" t="str">
            <v>Gale Croysdale</v>
          </cell>
          <cell r="C404" t="str">
            <v>gcroysdaleb6@nih.gov</v>
          </cell>
          <cell r="G404" t="str">
            <v>United States</v>
          </cell>
          <cell r="I404" t="str">
            <v>Yes</v>
          </cell>
        </row>
        <row r="405">
          <cell r="A405" t="str">
            <v>11812-00461-KH</v>
          </cell>
          <cell r="B405" t="str">
            <v>Benedetto Gozzett</v>
          </cell>
          <cell r="C405" t="str">
            <v>bgozzettb7@github.com</v>
          </cell>
          <cell r="G405" t="str">
            <v>United States</v>
          </cell>
          <cell r="I405" t="str">
            <v>No</v>
          </cell>
        </row>
        <row r="406">
          <cell r="A406" t="str">
            <v>46681-78850-ZW</v>
          </cell>
          <cell r="B406" t="str">
            <v>Tania Craggs</v>
          </cell>
          <cell r="C406" t="str">
            <v>tcraggsb8@house.gov</v>
          </cell>
          <cell r="G406" t="str">
            <v>Ireland</v>
          </cell>
          <cell r="I406" t="str">
            <v>No</v>
          </cell>
        </row>
        <row r="407">
          <cell r="A407" t="str">
            <v>01932-87052-KO</v>
          </cell>
          <cell r="B407" t="str">
            <v>Leonie Cullrford</v>
          </cell>
          <cell r="C407" t="str">
            <v>lcullrfordb9@xing.com</v>
          </cell>
          <cell r="G407" t="str">
            <v>United States</v>
          </cell>
          <cell r="I407" t="str">
            <v>Yes</v>
          </cell>
        </row>
        <row r="408">
          <cell r="A408" t="str">
            <v>16046-34805-ZF</v>
          </cell>
          <cell r="B408" t="str">
            <v>Auguste Rizon</v>
          </cell>
          <cell r="C408" t="str">
            <v>arizonba@xing.com</v>
          </cell>
          <cell r="G408" t="str">
            <v>United States</v>
          </cell>
          <cell r="I408" t="str">
            <v>Yes</v>
          </cell>
        </row>
        <row r="409">
          <cell r="A409" t="str">
            <v>34546-70516-LR</v>
          </cell>
          <cell r="B409" t="str">
            <v>Lorin Guerrazzi</v>
          </cell>
          <cell r="G409" t="str">
            <v>Ireland</v>
          </cell>
          <cell r="I409" t="str">
            <v>No</v>
          </cell>
        </row>
        <row r="410">
          <cell r="A410" t="str">
            <v>73699-93557-FZ</v>
          </cell>
          <cell r="B410" t="str">
            <v>Felice Miell</v>
          </cell>
          <cell r="C410" t="str">
            <v>fmiellbc@spiegel.de</v>
          </cell>
          <cell r="G410" t="str">
            <v>United States</v>
          </cell>
          <cell r="I410" t="str">
            <v>Yes</v>
          </cell>
        </row>
        <row r="411">
          <cell r="A411" t="str">
            <v>86686-37462-CK</v>
          </cell>
          <cell r="B411" t="str">
            <v>Hamish Skeech</v>
          </cell>
          <cell r="G411" t="str">
            <v>Ireland</v>
          </cell>
          <cell r="I411" t="str">
            <v>Yes</v>
          </cell>
        </row>
        <row r="412">
          <cell r="A412" t="str">
            <v>14298-02150-KH</v>
          </cell>
          <cell r="B412" t="str">
            <v>Giordano Lorenzin</v>
          </cell>
          <cell r="G412" t="str">
            <v>United States</v>
          </cell>
          <cell r="I412" t="str">
            <v>No</v>
          </cell>
        </row>
        <row r="413">
          <cell r="A413" t="str">
            <v>48675-07824-HJ</v>
          </cell>
          <cell r="B413" t="str">
            <v>Harwilll Bishell</v>
          </cell>
          <cell r="G413" t="str">
            <v>United States</v>
          </cell>
          <cell r="I413" t="str">
            <v>Yes</v>
          </cell>
        </row>
        <row r="414">
          <cell r="A414" t="str">
            <v>18551-80943-YQ</v>
          </cell>
          <cell r="B414" t="str">
            <v>Freeland Missenden</v>
          </cell>
          <cell r="G414" t="str">
            <v>United States</v>
          </cell>
          <cell r="I414" t="str">
            <v>Yes</v>
          </cell>
        </row>
        <row r="415">
          <cell r="A415" t="str">
            <v>19196-09748-DB</v>
          </cell>
          <cell r="B415" t="str">
            <v>Waylan Springall</v>
          </cell>
          <cell r="C415" t="str">
            <v>wspringallbh@jugem.jp</v>
          </cell>
          <cell r="G415" t="str">
            <v>United States</v>
          </cell>
          <cell r="I415" t="str">
            <v>Yes</v>
          </cell>
        </row>
        <row r="416">
          <cell r="A416" t="str">
            <v>72233-08665-IP</v>
          </cell>
          <cell r="B416" t="str">
            <v>Kiri Avramow</v>
          </cell>
          <cell r="G416" t="str">
            <v>United States</v>
          </cell>
          <cell r="I416" t="str">
            <v>Yes</v>
          </cell>
        </row>
        <row r="417">
          <cell r="A417" t="str">
            <v>53817-13148-RK</v>
          </cell>
          <cell r="B417" t="str">
            <v>Gregg Hawkyens</v>
          </cell>
          <cell r="C417" t="str">
            <v>ghawkyensbj@census.gov</v>
          </cell>
          <cell r="G417" t="str">
            <v>United States</v>
          </cell>
          <cell r="I417" t="str">
            <v>No</v>
          </cell>
        </row>
        <row r="418">
          <cell r="A418" t="str">
            <v>92227-49331-QR</v>
          </cell>
          <cell r="B418" t="str">
            <v>Reggis Pracy</v>
          </cell>
          <cell r="G418" t="str">
            <v>United States</v>
          </cell>
          <cell r="I418" t="str">
            <v>Yes</v>
          </cell>
        </row>
        <row r="419">
          <cell r="A419" t="str">
            <v>12997-41076-FQ</v>
          </cell>
          <cell r="B419" t="str">
            <v>Paula Denis</v>
          </cell>
          <cell r="G419" t="str">
            <v>United States</v>
          </cell>
          <cell r="I419" t="str">
            <v>Yes</v>
          </cell>
        </row>
        <row r="420">
          <cell r="A420" t="str">
            <v>44220-00348-MB</v>
          </cell>
          <cell r="B420" t="str">
            <v>Broderick McGilvra</v>
          </cell>
          <cell r="C420" t="str">
            <v>bmcgilvrabm@so-net.ne.jp</v>
          </cell>
          <cell r="G420" t="str">
            <v>United States</v>
          </cell>
          <cell r="I420" t="str">
            <v>Yes</v>
          </cell>
        </row>
        <row r="421">
          <cell r="A421" t="str">
            <v>93047-98331-DD</v>
          </cell>
          <cell r="B421" t="str">
            <v>Annabella Danzey</v>
          </cell>
          <cell r="C421" t="str">
            <v>adanzeybn@github.com</v>
          </cell>
          <cell r="G421" t="str">
            <v>United States</v>
          </cell>
          <cell r="I421" t="str">
            <v>Yes</v>
          </cell>
        </row>
        <row r="422">
          <cell r="A422" t="str">
            <v>83537-35563-UF</v>
          </cell>
          <cell r="B422" t="str">
            <v>Anthia McKeller</v>
          </cell>
          <cell r="C422" t="str">
            <v>amckellerbo@ning.com</v>
          </cell>
          <cell r="G422" t="str">
            <v>United States</v>
          </cell>
          <cell r="I422" t="str">
            <v>No</v>
          </cell>
        </row>
        <row r="423">
          <cell r="A423" t="str">
            <v>01881-40815-VO</v>
          </cell>
          <cell r="B423" t="str">
            <v>Faith Powley</v>
          </cell>
          <cell r="C423" t="str">
            <v>fpowleybp@dyndns.org</v>
          </cell>
          <cell r="G423" t="str">
            <v>United States</v>
          </cell>
          <cell r="I423" t="str">
            <v>Yes</v>
          </cell>
        </row>
        <row r="424">
          <cell r="A424" t="str">
            <v>67285-75317-XI</v>
          </cell>
          <cell r="B424" t="str">
            <v>Nevins Glowacz</v>
          </cell>
          <cell r="G424" t="str">
            <v>United States</v>
          </cell>
          <cell r="I424" t="str">
            <v>No</v>
          </cell>
        </row>
        <row r="425">
          <cell r="A425" t="str">
            <v>88167-57964-PH</v>
          </cell>
          <cell r="B425" t="str">
            <v>Adelice Isabell</v>
          </cell>
          <cell r="G425" t="str">
            <v>United States</v>
          </cell>
          <cell r="I425" t="str">
            <v>No</v>
          </cell>
        </row>
        <row r="426">
          <cell r="A426" t="str">
            <v>16106-36039-QS</v>
          </cell>
          <cell r="B426" t="str">
            <v>Yulma Dombrell</v>
          </cell>
          <cell r="C426" t="str">
            <v>ydombrellbs@dedecms.com</v>
          </cell>
          <cell r="G426" t="str">
            <v>United States</v>
          </cell>
          <cell r="I426" t="str">
            <v>Yes</v>
          </cell>
        </row>
        <row r="427">
          <cell r="A427" t="str">
            <v>98921-82417-GN</v>
          </cell>
          <cell r="B427" t="str">
            <v>Alric Darth</v>
          </cell>
          <cell r="C427" t="str">
            <v>adarthbt@t.co</v>
          </cell>
          <cell r="G427" t="str">
            <v>United States</v>
          </cell>
          <cell r="I427" t="str">
            <v>No</v>
          </cell>
        </row>
        <row r="428">
          <cell r="A428" t="str">
            <v>55265-75151-AK</v>
          </cell>
          <cell r="B428" t="str">
            <v>Manuel Darrigoe</v>
          </cell>
          <cell r="C428" t="str">
            <v>mdarrigoebu@hud.gov</v>
          </cell>
          <cell r="G428" t="str">
            <v>Ireland</v>
          </cell>
          <cell r="I428" t="str">
            <v>Yes</v>
          </cell>
        </row>
        <row r="429">
          <cell r="A429" t="str">
            <v>47386-50743-FG</v>
          </cell>
          <cell r="B429" t="str">
            <v>Kynthia Berick</v>
          </cell>
          <cell r="G429" t="str">
            <v>United States</v>
          </cell>
          <cell r="I429" t="str">
            <v>Yes</v>
          </cell>
        </row>
        <row r="430">
          <cell r="A430" t="str">
            <v>32622-54551-UC</v>
          </cell>
          <cell r="B430" t="str">
            <v>Minetta Ackrill</v>
          </cell>
          <cell r="C430" t="str">
            <v>mackrillbw@bandcamp.com</v>
          </cell>
          <cell r="G430" t="str">
            <v>United States</v>
          </cell>
          <cell r="I430" t="str">
            <v>No</v>
          </cell>
        </row>
        <row r="431">
          <cell r="A431" t="str">
            <v>61516-88984-DK</v>
          </cell>
          <cell r="B431" t="str">
            <v>Maximo Bricksey</v>
          </cell>
          <cell r="C431" t="str">
            <v>mbrickseybx@youku.com</v>
          </cell>
          <cell r="G431" t="str">
            <v>United States</v>
          </cell>
          <cell r="I431" t="str">
            <v>No</v>
          </cell>
        </row>
        <row r="432">
          <cell r="A432" t="str">
            <v>48419-02347-XP</v>
          </cell>
          <cell r="B432" t="str">
            <v>Melosa Kippen</v>
          </cell>
          <cell r="C432" t="str">
            <v>mkippenby@dion.ne.jp</v>
          </cell>
          <cell r="G432" t="str">
            <v>United States</v>
          </cell>
          <cell r="I432" t="str">
            <v>Yes</v>
          </cell>
        </row>
        <row r="433">
          <cell r="A433" t="str">
            <v>14121-20527-OJ</v>
          </cell>
          <cell r="B433" t="str">
            <v>Witty Ranson</v>
          </cell>
          <cell r="C433" t="str">
            <v>wransonbz@ted.com</v>
          </cell>
          <cell r="G433" t="str">
            <v>Ireland</v>
          </cell>
          <cell r="I433" t="str">
            <v>Yes</v>
          </cell>
        </row>
        <row r="434">
          <cell r="A434" t="str">
            <v>53486-73919-BQ</v>
          </cell>
          <cell r="B434" t="str">
            <v>Rod Gowdie</v>
          </cell>
          <cell r="G434" t="str">
            <v>United States</v>
          </cell>
          <cell r="I434" t="str">
            <v>No</v>
          </cell>
        </row>
        <row r="435">
          <cell r="A435" t="str">
            <v>21889-94615-WT</v>
          </cell>
          <cell r="B435" t="str">
            <v>Lemuel Rignold</v>
          </cell>
          <cell r="C435" t="str">
            <v>lrignoldc1@miibeian.gov.cn</v>
          </cell>
          <cell r="G435" t="str">
            <v>United States</v>
          </cell>
          <cell r="I435" t="str">
            <v>Yes</v>
          </cell>
        </row>
        <row r="436">
          <cell r="A436" t="str">
            <v>87726-16941-QW</v>
          </cell>
          <cell r="B436" t="str">
            <v>Nevsa Fields</v>
          </cell>
          <cell r="G436" t="str">
            <v>United States</v>
          </cell>
          <cell r="I436" t="str">
            <v>No</v>
          </cell>
        </row>
        <row r="437">
          <cell r="A437" t="str">
            <v>03677-09134-BC</v>
          </cell>
          <cell r="B437" t="str">
            <v>Chance Rowthorn</v>
          </cell>
          <cell r="C437" t="str">
            <v>crowthornc3@msn.com</v>
          </cell>
          <cell r="G437" t="str">
            <v>United States</v>
          </cell>
          <cell r="I437" t="str">
            <v>No</v>
          </cell>
        </row>
        <row r="438">
          <cell r="A438" t="str">
            <v>93224-71517-WV</v>
          </cell>
          <cell r="B438" t="str">
            <v>Orly Ryland</v>
          </cell>
          <cell r="C438" t="str">
            <v>orylandc4@deviantart.com</v>
          </cell>
          <cell r="G438" t="str">
            <v>United States</v>
          </cell>
          <cell r="I438" t="str">
            <v>Yes</v>
          </cell>
        </row>
        <row r="439">
          <cell r="A439" t="str">
            <v>76263-95145-GJ</v>
          </cell>
          <cell r="B439" t="str">
            <v>Willabella Abramski</v>
          </cell>
          <cell r="G439" t="str">
            <v>United States</v>
          </cell>
          <cell r="I439" t="str">
            <v>No</v>
          </cell>
        </row>
        <row r="440">
          <cell r="A440" t="str">
            <v>48314-32864-VI</v>
          </cell>
          <cell r="B440" t="str">
            <v>Brandy Lottrington</v>
          </cell>
          <cell r="C440" t="str">
            <v>blottringtonc6@redcross.org</v>
          </cell>
          <cell r="G440" t="str">
            <v>United States</v>
          </cell>
          <cell r="I440" t="str">
            <v>No</v>
          </cell>
        </row>
        <row r="441">
          <cell r="A441" t="str">
            <v>70624-19112-AO</v>
          </cell>
          <cell r="B441" t="str">
            <v>Chickie Ragless</v>
          </cell>
          <cell r="C441" t="str">
            <v>craglessc7@webmd.com</v>
          </cell>
          <cell r="G441" t="str">
            <v>Ireland</v>
          </cell>
          <cell r="I441" t="str">
            <v>No</v>
          </cell>
        </row>
        <row r="442">
          <cell r="A442" t="str">
            <v>58916-61837-QH</v>
          </cell>
          <cell r="B442" t="str">
            <v>Freda Hollows</v>
          </cell>
          <cell r="C442" t="str">
            <v>fhollowsc8@blogtalkradio.com</v>
          </cell>
          <cell r="G442" t="str">
            <v>United States</v>
          </cell>
          <cell r="I442" t="str">
            <v>Yes</v>
          </cell>
        </row>
        <row r="443">
          <cell r="A443" t="str">
            <v>89292-52335-YZ</v>
          </cell>
          <cell r="B443" t="str">
            <v>Livy Lathleiff</v>
          </cell>
          <cell r="C443" t="str">
            <v>llathleiffc9@nationalgeographic.com</v>
          </cell>
          <cell r="G443" t="str">
            <v>Ireland</v>
          </cell>
          <cell r="I443" t="str">
            <v>Yes</v>
          </cell>
        </row>
        <row r="444">
          <cell r="A444" t="str">
            <v>77284-34297-YY</v>
          </cell>
          <cell r="B444" t="str">
            <v>Koralle Heads</v>
          </cell>
          <cell r="C444" t="str">
            <v>kheadsca@jalbum.net</v>
          </cell>
          <cell r="G444" t="str">
            <v>United States</v>
          </cell>
          <cell r="I444" t="str">
            <v>No</v>
          </cell>
        </row>
        <row r="445">
          <cell r="A445" t="str">
            <v>50449-80974-BZ</v>
          </cell>
          <cell r="B445" t="str">
            <v>Theo Bowne</v>
          </cell>
          <cell r="C445" t="str">
            <v>tbownecb@unicef.org</v>
          </cell>
          <cell r="G445" t="str">
            <v>Ireland</v>
          </cell>
          <cell r="I445" t="str">
            <v>Yes</v>
          </cell>
        </row>
        <row r="446">
          <cell r="A446" t="str">
            <v>08120-16183-AW</v>
          </cell>
          <cell r="B446" t="str">
            <v>Rasia Jacquemard</v>
          </cell>
          <cell r="C446" t="str">
            <v>rjacquemardcc@acquirethisname.com</v>
          </cell>
          <cell r="G446" t="str">
            <v>Ireland</v>
          </cell>
          <cell r="I446" t="str">
            <v>No</v>
          </cell>
        </row>
        <row r="447">
          <cell r="A447" t="str">
            <v>68044-89277-ML</v>
          </cell>
          <cell r="B447" t="str">
            <v>Kizzie Warman</v>
          </cell>
          <cell r="C447" t="str">
            <v>kwarmancd@printfriendly.com</v>
          </cell>
          <cell r="G447" t="str">
            <v>Ireland</v>
          </cell>
          <cell r="I447" t="str">
            <v>Yes</v>
          </cell>
        </row>
        <row r="448">
          <cell r="A448" t="str">
            <v>71364-35210-HS</v>
          </cell>
          <cell r="B448" t="str">
            <v>Wain Cholomin</v>
          </cell>
          <cell r="C448" t="str">
            <v>wcholomince@about.com</v>
          </cell>
          <cell r="G448" t="str">
            <v>United Kingdom</v>
          </cell>
          <cell r="I448" t="str">
            <v>Yes</v>
          </cell>
        </row>
        <row r="449">
          <cell r="A449" t="str">
            <v>37177-68797-ON</v>
          </cell>
          <cell r="B449" t="str">
            <v>Arleen Braidman</v>
          </cell>
          <cell r="C449" t="str">
            <v>abraidmancf@census.gov</v>
          </cell>
          <cell r="G449" t="str">
            <v>United States</v>
          </cell>
          <cell r="I449" t="str">
            <v>No</v>
          </cell>
        </row>
        <row r="450">
          <cell r="A450" t="str">
            <v>60308-06944-GS</v>
          </cell>
          <cell r="B450" t="str">
            <v>Pru Durban</v>
          </cell>
          <cell r="C450" t="str">
            <v>pdurbancg@symantec.com</v>
          </cell>
          <cell r="G450" t="str">
            <v>Ireland</v>
          </cell>
          <cell r="I450" t="str">
            <v>No</v>
          </cell>
        </row>
        <row r="451">
          <cell r="A451" t="str">
            <v>49888-39458-PF</v>
          </cell>
          <cell r="B451" t="str">
            <v>Antone Harrold</v>
          </cell>
          <cell r="C451" t="str">
            <v>aharroldch@miibeian.gov.cn</v>
          </cell>
          <cell r="G451" t="str">
            <v>United States</v>
          </cell>
          <cell r="I451" t="str">
            <v>No</v>
          </cell>
        </row>
        <row r="452">
          <cell r="A452" t="str">
            <v>60748-46813-DZ</v>
          </cell>
          <cell r="B452" t="str">
            <v>Sim Pamphilon</v>
          </cell>
          <cell r="C452" t="str">
            <v>spamphilonci@mlb.com</v>
          </cell>
          <cell r="G452" t="str">
            <v>Ireland</v>
          </cell>
          <cell r="I452" t="str">
            <v>No</v>
          </cell>
        </row>
        <row r="453">
          <cell r="A453" t="str">
            <v>16385-11286-NX</v>
          </cell>
          <cell r="B453" t="str">
            <v>Mohandis Spurden</v>
          </cell>
          <cell r="C453" t="str">
            <v>mspurdencj@exblog.jp</v>
          </cell>
          <cell r="G453" t="str">
            <v>United States</v>
          </cell>
          <cell r="I453" t="str">
            <v>Yes</v>
          </cell>
        </row>
        <row r="454">
          <cell r="A454" t="str">
            <v>68555-89840-GZ</v>
          </cell>
          <cell r="B454" t="str">
            <v>Morgen Seson</v>
          </cell>
          <cell r="C454" t="str">
            <v>msesonck@census.gov</v>
          </cell>
          <cell r="G454" t="str">
            <v>United States</v>
          </cell>
          <cell r="I454" t="str">
            <v>No</v>
          </cell>
        </row>
        <row r="455">
          <cell r="A455" t="str">
            <v>72164-90254-EJ</v>
          </cell>
          <cell r="B455" t="str">
            <v>Nalani Pirrone</v>
          </cell>
          <cell r="C455" t="str">
            <v>npirronecl@weibo.com</v>
          </cell>
          <cell r="G455" t="str">
            <v>United States</v>
          </cell>
          <cell r="I455" t="str">
            <v>No</v>
          </cell>
        </row>
        <row r="456">
          <cell r="A456" t="str">
            <v>67010-92988-CT</v>
          </cell>
          <cell r="B456" t="str">
            <v>Reube Cawley</v>
          </cell>
          <cell r="C456" t="str">
            <v>rcawleycm@yellowbook.com</v>
          </cell>
          <cell r="G456" t="str">
            <v>Ireland</v>
          </cell>
          <cell r="I456" t="str">
            <v>Yes</v>
          </cell>
        </row>
        <row r="457">
          <cell r="A457" t="str">
            <v>15776-91507-GT</v>
          </cell>
          <cell r="B457" t="str">
            <v>Stan Barribal</v>
          </cell>
          <cell r="C457" t="str">
            <v>sbarribalcn@microsoft.com</v>
          </cell>
          <cell r="G457" t="str">
            <v>Ireland</v>
          </cell>
          <cell r="I457" t="str">
            <v>Yes</v>
          </cell>
        </row>
        <row r="458">
          <cell r="A458" t="str">
            <v>23473-41001-CD</v>
          </cell>
          <cell r="B458" t="str">
            <v>Agnes Adamides</v>
          </cell>
          <cell r="C458" t="str">
            <v>aadamidesco@bizjournals.com</v>
          </cell>
          <cell r="G458" t="str">
            <v>United Kingdom</v>
          </cell>
          <cell r="I458" t="str">
            <v>No</v>
          </cell>
        </row>
        <row r="459">
          <cell r="A459" t="str">
            <v>23446-47798-ID</v>
          </cell>
          <cell r="B459" t="str">
            <v>Carmelita Thowes</v>
          </cell>
          <cell r="C459" t="str">
            <v>cthowescp@craigslist.org</v>
          </cell>
          <cell r="G459" t="str">
            <v>United States</v>
          </cell>
          <cell r="I459" t="str">
            <v>No</v>
          </cell>
        </row>
        <row r="460">
          <cell r="A460" t="str">
            <v>28327-84469-ND</v>
          </cell>
          <cell r="B460" t="str">
            <v>Rodolfo Willoway</v>
          </cell>
          <cell r="C460" t="str">
            <v>rwillowaycq@admin.ch</v>
          </cell>
          <cell r="G460" t="str">
            <v>United States</v>
          </cell>
          <cell r="I460" t="str">
            <v>No</v>
          </cell>
        </row>
        <row r="461">
          <cell r="A461" t="str">
            <v>42466-87067-DT</v>
          </cell>
          <cell r="B461" t="str">
            <v>Alvis Elwin</v>
          </cell>
          <cell r="C461" t="str">
            <v>aelwincr@privacy.gov.au</v>
          </cell>
          <cell r="G461" t="str">
            <v>United States</v>
          </cell>
          <cell r="I461" t="str">
            <v>No</v>
          </cell>
        </row>
        <row r="462">
          <cell r="A462" t="str">
            <v>62246-99443-HF</v>
          </cell>
          <cell r="B462" t="str">
            <v>Araldo Bilbrook</v>
          </cell>
          <cell r="C462" t="str">
            <v>abilbrookcs@booking.com</v>
          </cell>
          <cell r="G462" t="str">
            <v>Ireland</v>
          </cell>
          <cell r="I462" t="str">
            <v>Yes</v>
          </cell>
        </row>
        <row r="463">
          <cell r="A463" t="str">
            <v>99869-55718-UU</v>
          </cell>
          <cell r="B463" t="str">
            <v>Ransell McKall</v>
          </cell>
          <cell r="C463" t="str">
            <v>rmckallct@sakura.ne.jp</v>
          </cell>
          <cell r="G463" t="str">
            <v>United Kingdom</v>
          </cell>
          <cell r="I463" t="str">
            <v>Yes</v>
          </cell>
        </row>
        <row r="464">
          <cell r="A464" t="str">
            <v>77421-46059-RY</v>
          </cell>
          <cell r="B464" t="str">
            <v>Borg Daile</v>
          </cell>
          <cell r="C464" t="str">
            <v>bdailecu@vistaprint.com</v>
          </cell>
          <cell r="G464" t="str">
            <v>United States</v>
          </cell>
          <cell r="I464" t="str">
            <v>Yes</v>
          </cell>
        </row>
        <row r="465">
          <cell r="A465" t="str">
            <v>49894-06550-OQ</v>
          </cell>
          <cell r="B465" t="str">
            <v>Adolphe Treherne</v>
          </cell>
          <cell r="C465" t="str">
            <v>atrehernecv@state.tx.us</v>
          </cell>
          <cell r="G465" t="str">
            <v>Ireland</v>
          </cell>
          <cell r="I465" t="str">
            <v>No</v>
          </cell>
        </row>
        <row r="466">
          <cell r="A466" t="str">
            <v>72028-63343-SU</v>
          </cell>
          <cell r="B466" t="str">
            <v>Annetta Brentnall</v>
          </cell>
          <cell r="C466" t="str">
            <v>abrentnallcw@biglobe.ne.jp</v>
          </cell>
          <cell r="G466" t="str">
            <v>United Kingdom</v>
          </cell>
          <cell r="I466" t="str">
            <v>No</v>
          </cell>
        </row>
        <row r="467">
          <cell r="A467" t="str">
            <v>10074-20104-NN</v>
          </cell>
          <cell r="B467" t="str">
            <v>Dick Drinkall</v>
          </cell>
          <cell r="C467" t="str">
            <v>ddrinkallcx@psu.edu</v>
          </cell>
          <cell r="G467" t="str">
            <v>United States</v>
          </cell>
          <cell r="I467" t="str">
            <v>Yes</v>
          </cell>
        </row>
        <row r="468">
          <cell r="A468" t="str">
            <v>71769-10219-IM</v>
          </cell>
          <cell r="B468" t="str">
            <v>Dagny Kornel</v>
          </cell>
          <cell r="C468" t="str">
            <v>dkornelcy@cyberchimps.com</v>
          </cell>
          <cell r="G468" t="str">
            <v>United States</v>
          </cell>
          <cell r="I468" t="str">
            <v>Yes</v>
          </cell>
        </row>
        <row r="469">
          <cell r="A469" t="str">
            <v>22221-71106-JD</v>
          </cell>
          <cell r="B469" t="str">
            <v>Rhona Lequeux</v>
          </cell>
          <cell r="C469" t="str">
            <v>rlequeuxcz@newyorker.com</v>
          </cell>
          <cell r="G469" t="str">
            <v>United States</v>
          </cell>
          <cell r="I469" t="str">
            <v>No</v>
          </cell>
        </row>
        <row r="470">
          <cell r="A470" t="str">
            <v>99735-44927-OL</v>
          </cell>
          <cell r="B470" t="str">
            <v>Julius Mccaull</v>
          </cell>
          <cell r="C470" t="str">
            <v>jmccaulld0@parallels.com</v>
          </cell>
          <cell r="G470" t="str">
            <v>United States</v>
          </cell>
          <cell r="I470" t="str">
            <v>Yes</v>
          </cell>
        </row>
        <row r="471">
          <cell r="A471" t="str">
            <v>27064-10803-SB</v>
          </cell>
          <cell r="B471" t="str">
            <v>Jolyn Dymoke</v>
          </cell>
          <cell r="C471" t="str">
            <v>jdymoked1@mapquest.com</v>
          </cell>
          <cell r="G471" t="str">
            <v>United States</v>
          </cell>
          <cell r="I471" t="str">
            <v>Yes</v>
          </cell>
        </row>
        <row r="472">
          <cell r="A472" t="str">
            <v>90440-62727-HI</v>
          </cell>
          <cell r="B472" t="str">
            <v>Alberto Hutchinson</v>
          </cell>
          <cell r="C472" t="str">
            <v>ahutchinsond2@imgur.com</v>
          </cell>
          <cell r="G472" t="str">
            <v>United States</v>
          </cell>
          <cell r="I472" t="str">
            <v>Yes</v>
          </cell>
        </row>
        <row r="473">
          <cell r="A473" t="str">
            <v>36769-16558-SX</v>
          </cell>
          <cell r="B473" t="str">
            <v>Lamond Gheeraert</v>
          </cell>
          <cell r="G473" t="str">
            <v>United States</v>
          </cell>
          <cell r="I473" t="str">
            <v>Yes</v>
          </cell>
        </row>
        <row r="474">
          <cell r="A474" t="str">
            <v>10138-31681-SD</v>
          </cell>
          <cell r="B474" t="str">
            <v>Roxine Drivers</v>
          </cell>
          <cell r="C474" t="str">
            <v>rdriversd4@hexun.com</v>
          </cell>
          <cell r="G474" t="str">
            <v>United States</v>
          </cell>
          <cell r="I474" t="str">
            <v>No</v>
          </cell>
        </row>
        <row r="475">
          <cell r="A475" t="str">
            <v>24669-76297-SF</v>
          </cell>
          <cell r="B475" t="str">
            <v>Heloise Zeal</v>
          </cell>
          <cell r="C475" t="str">
            <v>hzeald5@google.de</v>
          </cell>
          <cell r="G475" t="str">
            <v>United States</v>
          </cell>
          <cell r="I475" t="str">
            <v>No</v>
          </cell>
        </row>
        <row r="476">
          <cell r="A476" t="str">
            <v>78050-20355-DI</v>
          </cell>
          <cell r="B476" t="str">
            <v>Granger Smallcombe</v>
          </cell>
          <cell r="C476" t="str">
            <v>gsmallcombed6@ucla.edu</v>
          </cell>
          <cell r="G476" t="str">
            <v>Ireland</v>
          </cell>
          <cell r="I476" t="str">
            <v>Yes</v>
          </cell>
        </row>
        <row r="477">
          <cell r="A477" t="str">
            <v>79825-17822-UH</v>
          </cell>
          <cell r="B477" t="str">
            <v>Daryn Dibley</v>
          </cell>
          <cell r="C477" t="str">
            <v>ddibleyd7@feedburner.com</v>
          </cell>
          <cell r="G477" t="str">
            <v>United States</v>
          </cell>
          <cell r="I477" t="str">
            <v>No</v>
          </cell>
        </row>
        <row r="478">
          <cell r="A478" t="str">
            <v>03990-21586-MQ</v>
          </cell>
          <cell r="B478" t="str">
            <v>Gardy Dimitriou</v>
          </cell>
          <cell r="C478" t="str">
            <v>gdimitrioud8@chronoengine.com</v>
          </cell>
          <cell r="G478" t="str">
            <v>United States</v>
          </cell>
          <cell r="I478" t="str">
            <v>Yes</v>
          </cell>
        </row>
        <row r="479">
          <cell r="A479" t="str">
            <v>27493-46921-TZ</v>
          </cell>
          <cell r="B479" t="str">
            <v>Fanny Flanagan</v>
          </cell>
          <cell r="C479" t="str">
            <v>fflanagand9@woothemes.com</v>
          </cell>
          <cell r="G479" t="str">
            <v>United States</v>
          </cell>
          <cell r="I479" t="str">
            <v>No</v>
          </cell>
        </row>
        <row r="480">
          <cell r="A480" t="str">
            <v>27132-68907-RC</v>
          </cell>
          <cell r="B480" t="str">
            <v>Ailey Brash</v>
          </cell>
          <cell r="C480" t="str">
            <v>abrashda@plala.or.jp</v>
          </cell>
          <cell r="G480" t="str">
            <v>United States</v>
          </cell>
          <cell r="I480" t="str">
            <v>Yes</v>
          </cell>
        </row>
        <row r="481">
          <cell r="A481" t="str">
            <v>21565-13068-SH</v>
          </cell>
          <cell r="B481" t="str">
            <v>Tatiana Thorn</v>
          </cell>
          <cell r="G481" t="str">
            <v>United States</v>
          </cell>
          <cell r="I481" t="str">
            <v>Yes</v>
          </cell>
        </row>
        <row r="482">
          <cell r="A482" t="str">
            <v>04776-34127-MX</v>
          </cell>
          <cell r="B482" t="str">
            <v>Wendeline McInerney</v>
          </cell>
          <cell r="C482" t="str">
            <v>wmcinerneydc@wordpress.com</v>
          </cell>
          <cell r="G482" t="str">
            <v>United States</v>
          </cell>
          <cell r="I482" t="str">
            <v>No</v>
          </cell>
        </row>
        <row r="483">
          <cell r="A483" t="str">
            <v>58816-74064-TF</v>
          </cell>
          <cell r="B483" t="str">
            <v>Nanny Izhakov</v>
          </cell>
          <cell r="C483" t="str">
            <v>nizhakovdd@aol.com</v>
          </cell>
          <cell r="G483" t="str">
            <v>United Kingdom</v>
          </cell>
          <cell r="I483" t="str">
            <v>No</v>
          </cell>
        </row>
        <row r="484">
          <cell r="A484" t="str">
            <v>09818-59895-EH</v>
          </cell>
          <cell r="B484" t="str">
            <v>Stanly Keets</v>
          </cell>
          <cell r="C484" t="str">
            <v>skeetsde@answers.com</v>
          </cell>
          <cell r="G484" t="str">
            <v>United States</v>
          </cell>
          <cell r="I484" t="str">
            <v>Yes</v>
          </cell>
        </row>
        <row r="485">
          <cell r="A485" t="str">
            <v>06488-46303-IZ</v>
          </cell>
          <cell r="B485" t="str">
            <v>Orion Dyott</v>
          </cell>
          <cell r="G485" t="str">
            <v>United States</v>
          </cell>
          <cell r="I485" t="str">
            <v>Yes</v>
          </cell>
        </row>
        <row r="486">
          <cell r="A486" t="str">
            <v>93046-67561-AY</v>
          </cell>
          <cell r="B486" t="str">
            <v>Keefer Cake</v>
          </cell>
          <cell r="C486" t="str">
            <v>kcakedg@huffingtonpost.com</v>
          </cell>
          <cell r="G486" t="str">
            <v>United States</v>
          </cell>
          <cell r="I486" t="str">
            <v>No</v>
          </cell>
        </row>
        <row r="487">
          <cell r="A487" t="str">
            <v>68946-40750-LK</v>
          </cell>
          <cell r="B487" t="str">
            <v>Morna Hansed</v>
          </cell>
          <cell r="C487" t="str">
            <v>mhanseddh@instagram.com</v>
          </cell>
          <cell r="G487" t="str">
            <v>Ireland</v>
          </cell>
          <cell r="I487" t="str">
            <v>Yes</v>
          </cell>
        </row>
        <row r="488">
          <cell r="A488" t="str">
            <v>38387-64959-WW</v>
          </cell>
          <cell r="B488" t="str">
            <v>Franny Kienlein</v>
          </cell>
          <cell r="C488" t="str">
            <v>fkienleindi@trellian.com</v>
          </cell>
          <cell r="G488" t="str">
            <v>Ireland</v>
          </cell>
          <cell r="I488" t="str">
            <v>Yes</v>
          </cell>
        </row>
        <row r="489">
          <cell r="A489" t="str">
            <v>48418-60841-CC</v>
          </cell>
          <cell r="B489" t="str">
            <v>Klarika Egglestone</v>
          </cell>
          <cell r="C489" t="str">
            <v>kegglestonedj@sphinn.com</v>
          </cell>
          <cell r="G489" t="str">
            <v>Ireland</v>
          </cell>
          <cell r="I489" t="str">
            <v>No</v>
          </cell>
        </row>
        <row r="490">
          <cell r="A490" t="str">
            <v>13736-92418-JS</v>
          </cell>
          <cell r="B490" t="str">
            <v>Becky Semkins</v>
          </cell>
          <cell r="C490" t="str">
            <v>bsemkinsdk@unc.edu</v>
          </cell>
          <cell r="G490" t="str">
            <v>Ireland</v>
          </cell>
          <cell r="I490" t="str">
            <v>Yes</v>
          </cell>
        </row>
        <row r="491">
          <cell r="A491" t="str">
            <v>33000-22405-LO</v>
          </cell>
          <cell r="B491" t="str">
            <v>Sean Lorenzetti</v>
          </cell>
          <cell r="C491" t="str">
            <v>slorenzettidl@is.gd</v>
          </cell>
          <cell r="G491" t="str">
            <v>United States</v>
          </cell>
          <cell r="I491" t="str">
            <v>No</v>
          </cell>
        </row>
        <row r="492">
          <cell r="A492" t="str">
            <v>46959-60474-LT</v>
          </cell>
          <cell r="B492" t="str">
            <v>Bob Giannazzi</v>
          </cell>
          <cell r="C492" t="str">
            <v>bgiannazzidm@apple.com</v>
          </cell>
          <cell r="G492" t="str">
            <v>United States</v>
          </cell>
          <cell r="I492" t="str">
            <v>No</v>
          </cell>
        </row>
        <row r="493">
          <cell r="A493" t="str">
            <v>73431-39823-UP</v>
          </cell>
          <cell r="B493" t="str">
            <v>Kendra Backshell</v>
          </cell>
          <cell r="G493" t="str">
            <v>United States</v>
          </cell>
          <cell r="I493" t="str">
            <v>No</v>
          </cell>
        </row>
        <row r="494">
          <cell r="A494" t="str">
            <v>90993-98984-JK</v>
          </cell>
          <cell r="B494" t="str">
            <v>Uriah Lethbrig</v>
          </cell>
          <cell r="C494" t="str">
            <v>ulethbrigdo@hc360.com</v>
          </cell>
          <cell r="G494" t="str">
            <v>United States</v>
          </cell>
          <cell r="I494" t="str">
            <v>Yes</v>
          </cell>
        </row>
        <row r="495">
          <cell r="A495" t="str">
            <v>06552-04430-AG</v>
          </cell>
          <cell r="B495" t="str">
            <v>Sky Farnish</v>
          </cell>
          <cell r="C495" t="str">
            <v>sfarnishdp@dmoz.org</v>
          </cell>
          <cell r="G495" t="str">
            <v>United Kingdom</v>
          </cell>
          <cell r="I495" t="str">
            <v>No</v>
          </cell>
        </row>
        <row r="496">
          <cell r="A496" t="str">
            <v>54597-57004-QM</v>
          </cell>
          <cell r="B496" t="str">
            <v>Felicia Jecock</v>
          </cell>
          <cell r="C496" t="str">
            <v>fjecockdq@unicef.org</v>
          </cell>
          <cell r="G496" t="str">
            <v>United States</v>
          </cell>
          <cell r="I496" t="str">
            <v>No</v>
          </cell>
        </row>
        <row r="497">
          <cell r="A497" t="str">
            <v>50238-24377-ZS</v>
          </cell>
          <cell r="B497" t="str">
            <v>Currey MacAllister</v>
          </cell>
          <cell r="G497" t="str">
            <v>United States</v>
          </cell>
          <cell r="I497" t="str">
            <v>Yes</v>
          </cell>
        </row>
        <row r="498">
          <cell r="A498" t="str">
            <v>60370-41934-IF</v>
          </cell>
          <cell r="B498" t="str">
            <v>Hamlen Pallister</v>
          </cell>
          <cell r="C498" t="str">
            <v>hpallisterds@ning.com</v>
          </cell>
          <cell r="G498" t="str">
            <v>United States</v>
          </cell>
          <cell r="I498" t="str">
            <v>No</v>
          </cell>
        </row>
        <row r="499">
          <cell r="A499" t="str">
            <v>06899-54551-EH</v>
          </cell>
          <cell r="B499" t="str">
            <v>Chantal Mersh</v>
          </cell>
          <cell r="C499" t="str">
            <v>cmershdt@drupal.org</v>
          </cell>
          <cell r="G499" t="str">
            <v>Ireland</v>
          </cell>
          <cell r="I499" t="str">
            <v>No</v>
          </cell>
        </row>
        <row r="500">
          <cell r="A500" t="str">
            <v>71631-11462-TH</v>
          </cell>
          <cell r="B500" t="str">
            <v>Brendin Bredee</v>
          </cell>
          <cell r="C500" t="str">
            <v>bbredeedu@flickr.com</v>
          </cell>
          <cell r="G500" t="str">
            <v>United Kingdom</v>
          </cell>
          <cell r="I500" t="str">
            <v>Yes</v>
          </cell>
        </row>
        <row r="501">
          <cell r="A501" t="str">
            <v>80463-43913-WZ</v>
          </cell>
          <cell r="B501" t="str">
            <v>Malynda Purbrick</v>
          </cell>
          <cell r="G501" t="str">
            <v>Ireland</v>
          </cell>
          <cell r="I501" t="str">
            <v>Yes</v>
          </cell>
        </row>
        <row r="502">
          <cell r="A502" t="str">
            <v>67204-04870-LG</v>
          </cell>
          <cell r="B502" t="str">
            <v>Alf Housaman</v>
          </cell>
          <cell r="G502" t="str">
            <v>United States</v>
          </cell>
          <cell r="I502" t="str">
            <v>No</v>
          </cell>
        </row>
        <row r="503">
          <cell r="A503" t="str">
            <v>22721-63196-UJ</v>
          </cell>
          <cell r="B503" t="str">
            <v>Gladi Ducker</v>
          </cell>
          <cell r="C503" t="str">
            <v>gduckerdx@patch.com</v>
          </cell>
          <cell r="G503" t="str">
            <v>United Kingdom</v>
          </cell>
          <cell r="I503" t="str">
            <v>No</v>
          </cell>
        </row>
        <row r="504">
          <cell r="A504" t="str">
            <v>88973-59503-DR</v>
          </cell>
          <cell r="B504" t="str">
            <v>Emelita Shearsby</v>
          </cell>
          <cell r="C504" t="str">
            <v>eshearsbydy@g.co</v>
          </cell>
          <cell r="G504" t="str">
            <v>United States</v>
          </cell>
          <cell r="I504" t="str">
            <v>No</v>
          </cell>
        </row>
        <row r="505">
          <cell r="A505" t="str">
            <v>29738-86305-ZU</v>
          </cell>
          <cell r="B505" t="str">
            <v>Berte Gaddes</v>
          </cell>
          <cell r="G505" t="str">
            <v>United States</v>
          </cell>
          <cell r="I505" t="str">
            <v>No</v>
          </cell>
        </row>
        <row r="506">
          <cell r="A506" t="str">
            <v>68493-99734-LP</v>
          </cell>
          <cell r="B506" t="str">
            <v>Nadia Erswell</v>
          </cell>
          <cell r="C506" t="str">
            <v>nerswelle0@mlb.com</v>
          </cell>
          <cell r="G506" t="str">
            <v>United States</v>
          </cell>
          <cell r="I506" t="str">
            <v>Yes</v>
          </cell>
        </row>
        <row r="507">
          <cell r="A507" t="str">
            <v>55515-37571-RS</v>
          </cell>
          <cell r="B507" t="str">
            <v>Wain Stearley</v>
          </cell>
          <cell r="C507" t="str">
            <v>wstearleye1@census.gov</v>
          </cell>
          <cell r="G507" t="str">
            <v>United States</v>
          </cell>
          <cell r="I507" t="str">
            <v>No</v>
          </cell>
        </row>
        <row r="508">
          <cell r="A508" t="str">
            <v>25598-77476-CB</v>
          </cell>
          <cell r="B508" t="str">
            <v>Diane-marie Wincer</v>
          </cell>
          <cell r="C508" t="str">
            <v>dwincere2@marriott.com</v>
          </cell>
          <cell r="G508" t="str">
            <v>United States</v>
          </cell>
          <cell r="I508" t="str">
            <v>Yes</v>
          </cell>
        </row>
        <row r="509">
          <cell r="A509" t="str">
            <v>14888-85625-TM</v>
          </cell>
          <cell r="B509" t="str">
            <v>Perry Lyfield</v>
          </cell>
          <cell r="C509" t="str">
            <v>plyfielde3@baidu.com</v>
          </cell>
          <cell r="G509" t="str">
            <v>United States</v>
          </cell>
          <cell r="I509" t="str">
            <v>Yes</v>
          </cell>
        </row>
        <row r="510">
          <cell r="A510" t="str">
            <v>92793-68332-NR</v>
          </cell>
          <cell r="B510" t="str">
            <v>Heall Perris</v>
          </cell>
          <cell r="C510" t="str">
            <v>hperrise4@studiopress.com</v>
          </cell>
          <cell r="G510" t="str">
            <v>Ireland</v>
          </cell>
          <cell r="I510" t="str">
            <v>No</v>
          </cell>
        </row>
        <row r="511">
          <cell r="A511" t="str">
            <v>66458-91190-YC</v>
          </cell>
          <cell r="B511" t="str">
            <v>Marja Urion</v>
          </cell>
          <cell r="C511" t="str">
            <v>murione5@alexa.com</v>
          </cell>
          <cell r="G511" t="str">
            <v>Ireland</v>
          </cell>
          <cell r="I511" t="str">
            <v>Yes</v>
          </cell>
        </row>
        <row r="512">
          <cell r="A512" t="str">
            <v>64439-27325-LG</v>
          </cell>
          <cell r="B512" t="str">
            <v>Camellia Kid</v>
          </cell>
          <cell r="C512" t="str">
            <v>ckide6@narod.ru</v>
          </cell>
          <cell r="G512" t="str">
            <v>Ireland</v>
          </cell>
          <cell r="I512" t="str">
            <v>Yes</v>
          </cell>
        </row>
        <row r="513">
          <cell r="A513" t="str">
            <v>78570-76770-LB</v>
          </cell>
          <cell r="B513" t="str">
            <v>Carolann Beine</v>
          </cell>
          <cell r="C513" t="str">
            <v>cbeinee7@xinhuanet.com</v>
          </cell>
          <cell r="G513" t="str">
            <v>United States</v>
          </cell>
          <cell r="I513" t="str">
            <v>Yes</v>
          </cell>
        </row>
        <row r="514">
          <cell r="A514" t="str">
            <v>98661-69719-VI</v>
          </cell>
          <cell r="B514" t="str">
            <v>Celia Bakeup</v>
          </cell>
          <cell r="C514" t="str">
            <v>cbakeupe8@globo.com</v>
          </cell>
          <cell r="G514" t="str">
            <v>United States</v>
          </cell>
          <cell r="I514" t="str">
            <v>No</v>
          </cell>
        </row>
        <row r="515">
          <cell r="A515" t="str">
            <v>82990-92703-IX</v>
          </cell>
          <cell r="B515" t="str">
            <v>Nataniel Helkin</v>
          </cell>
          <cell r="C515" t="str">
            <v>nhelkine9@example.com</v>
          </cell>
          <cell r="G515" t="str">
            <v>United States</v>
          </cell>
          <cell r="I515" t="str">
            <v>No</v>
          </cell>
        </row>
        <row r="516">
          <cell r="A516" t="str">
            <v>49412-86877-VY</v>
          </cell>
          <cell r="B516" t="str">
            <v>Pippo Witherington</v>
          </cell>
          <cell r="C516" t="str">
            <v>pwitheringtonea@networkadvertising.org</v>
          </cell>
          <cell r="G516" t="str">
            <v>United States</v>
          </cell>
          <cell r="I516" t="str">
            <v>Yes</v>
          </cell>
        </row>
        <row r="517">
          <cell r="A517" t="str">
            <v>70879-00984-FJ</v>
          </cell>
          <cell r="B517" t="str">
            <v>Tildie Tilzey</v>
          </cell>
          <cell r="C517" t="str">
            <v>ttilzeyeb@hostgator.com</v>
          </cell>
          <cell r="G517" t="str">
            <v>United States</v>
          </cell>
          <cell r="I517" t="str">
            <v>No</v>
          </cell>
        </row>
        <row r="518">
          <cell r="A518" t="str">
            <v>53414-73391-CR</v>
          </cell>
          <cell r="B518" t="str">
            <v>Cindra Burling</v>
          </cell>
          <cell r="G518" t="str">
            <v>United States</v>
          </cell>
          <cell r="I518" t="str">
            <v>Yes</v>
          </cell>
        </row>
        <row r="519">
          <cell r="A519" t="str">
            <v>43606-83072-OA</v>
          </cell>
          <cell r="B519" t="str">
            <v>Channa Belamy</v>
          </cell>
          <cell r="G519" t="str">
            <v>United States</v>
          </cell>
          <cell r="I519" t="str">
            <v>No</v>
          </cell>
        </row>
        <row r="520">
          <cell r="A520" t="str">
            <v>84466-22864-CE</v>
          </cell>
          <cell r="B520" t="str">
            <v>Karl Imorts</v>
          </cell>
          <cell r="C520" t="str">
            <v>kimortsee@alexa.com</v>
          </cell>
          <cell r="G520" t="str">
            <v>United States</v>
          </cell>
          <cell r="I520" t="str">
            <v>No</v>
          </cell>
        </row>
        <row r="521">
          <cell r="A521" t="str">
            <v>44086-16292-EU</v>
          </cell>
          <cell r="B521" t="str">
            <v>Philippine Starte</v>
          </cell>
          <cell r="C521" t="str">
            <v>pstarteef@accuweather.com</v>
          </cell>
          <cell r="G521" t="str">
            <v>United States</v>
          </cell>
          <cell r="I521" t="str">
            <v>No</v>
          </cell>
        </row>
        <row r="522">
          <cell r="A522" t="str">
            <v>76499-89100-JQ</v>
          </cell>
          <cell r="B522" t="str">
            <v>Mag Armistead</v>
          </cell>
          <cell r="C522" t="str">
            <v>marmisteadeg@blogtalkradio.com</v>
          </cell>
          <cell r="G522" t="str">
            <v>United States</v>
          </cell>
          <cell r="I522" t="str">
            <v>No</v>
          </cell>
        </row>
        <row r="523">
          <cell r="A523" t="str">
            <v>15451-65859-BG</v>
          </cell>
          <cell r="B523" t="str">
            <v>Janela Lemerle</v>
          </cell>
          <cell r="C523" t="str">
            <v>jlemerleeh@ustream.tv</v>
          </cell>
          <cell r="G523" t="str">
            <v>United States</v>
          </cell>
          <cell r="I523" t="str">
            <v>No</v>
          </cell>
        </row>
        <row r="524">
          <cell r="A524" t="str">
            <v>39582-35773-ZJ</v>
          </cell>
          <cell r="B524" t="str">
            <v>Vasili Upstone</v>
          </cell>
          <cell r="C524" t="str">
            <v>vupstoneei@google.pl</v>
          </cell>
          <cell r="G524" t="str">
            <v>United States</v>
          </cell>
          <cell r="I524" t="str">
            <v>No</v>
          </cell>
        </row>
        <row r="525">
          <cell r="A525" t="str">
            <v>66240-46962-IO</v>
          </cell>
          <cell r="B525" t="str">
            <v>Berty Beelby</v>
          </cell>
          <cell r="C525" t="str">
            <v>bbeelbyej@rediff.com</v>
          </cell>
          <cell r="G525" t="str">
            <v>Ireland</v>
          </cell>
          <cell r="I525" t="str">
            <v>No</v>
          </cell>
        </row>
        <row r="526">
          <cell r="A526" t="str">
            <v>10637-45522-ID</v>
          </cell>
          <cell r="B526" t="str">
            <v>Erny Stenyng</v>
          </cell>
          <cell r="G526" t="str">
            <v>United States</v>
          </cell>
          <cell r="I526" t="str">
            <v>No</v>
          </cell>
        </row>
        <row r="527">
          <cell r="A527" t="str">
            <v>92599-58687-CS</v>
          </cell>
          <cell r="B527" t="str">
            <v>Edin Yantsurev</v>
          </cell>
          <cell r="G527" t="str">
            <v>United States</v>
          </cell>
          <cell r="I527" t="str">
            <v>Yes</v>
          </cell>
        </row>
        <row r="528">
          <cell r="A528" t="str">
            <v>06058-48844-PI</v>
          </cell>
          <cell r="B528" t="str">
            <v>Webb Speechly</v>
          </cell>
          <cell r="C528" t="str">
            <v>wspeechlyem@amazon.com</v>
          </cell>
          <cell r="G528" t="str">
            <v>United States</v>
          </cell>
          <cell r="I528" t="str">
            <v>Yes</v>
          </cell>
        </row>
        <row r="529">
          <cell r="A529" t="str">
            <v>53631-24432-SY</v>
          </cell>
          <cell r="B529" t="str">
            <v>Irvine Phillpot</v>
          </cell>
          <cell r="C529" t="str">
            <v>iphillpoten@buzzfeed.com</v>
          </cell>
          <cell r="G529" t="str">
            <v>United Kingdom</v>
          </cell>
          <cell r="I529" t="str">
            <v>No</v>
          </cell>
        </row>
        <row r="530">
          <cell r="A530" t="str">
            <v>18275-73980-KL</v>
          </cell>
          <cell r="B530" t="str">
            <v>Lem Pennacci</v>
          </cell>
          <cell r="C530" t="str">
            <v>lpennaccieo@statcounter.com</v>
          </cell>
          <cell r="G530" t="str">
            <v>United States</v>
          </cell>
          <cell r="I530" t="str">
            <v>No</v>
          </cell>
        </row>
        <row r="531">
          <cell r="A531" t="str">
            <v>23187-65750-HZ</v>
          </cell>
          <cell r="B531" t="str">
            <v>Starr Arpin</v>
          </cell>
          <cell r="C531" t="str">
            <v>sarpinep@moonfruit.com</v>
          </cell>
          <cell r="G531" t="str">
            <v>United States</v>
          </cell>
          <cell r="I531" t="str">
            <v>No</v>
          </cell>
        </row>
        <row r="532">
          <cell r="A532" t="str">
            <v>22725-79522-GP</v>
          </cell>
          <cell r="B532" t="str">
            <v>Donny Fries</v>
          </cell>
          <cell r="C532" t="str">
            <v>dfrieseq@cargocollective.com</v>
          </cell>
          <cell r="G532" t="str">
            <v>United States</v>
          </cell>
          <cell r="I532" t="str">
            <v>No</v>
          </cell>
        </row>
        <row r="533">
          <cell r="A533" t="str">
            <v>06279-72603-JE</v>
          </cell>
          <cell r="B533" t="str">
            <v>Rana Sharer</v>
          </cell>
          <cell r="C533" t="str">
            <v>rsharerer@flavors.me</v>
          </cell>
          <cell r="G533" t="str">
            <v>United States</v>
          </cell>
          <cell r="I533" t="str">
            <v>No</v>
          </cell>
        </row>
        <row r="534">
          <cell r="A534" t="str">
            <v>83543-79246-ON</v>
          </cell>
          <cell r="B534" t="str">
            <v>Nannie Naseby</v>
          </cell>
          <cell r="C534" t="str">
            <v>nnasebyes@umich.edu</v>
          </cell>
          <cell r="G534" t="str">
            <v>United States</v>
          </cell>
          <cell r="I534" t="str">
            <v>Yes</v>
          </cell>
        </row>
        <row r="535">
          <cell r="A535" t="str">
            <v>66794-66795-VW</v>
          </cell>
          <cell r="B535" t="str">
            <v>Rea Offell</v>
          </cell>
          <cell r="G535" t="str">
            <v>United States</v>
          </cell>
          <cell r="I535" t="str">
            <v>No</v>
          </cell>
        </row>
        <row r="536">
          <cell r="A536" t="str">
            <v>95424-67020-AP</v>
          </cell>
          <cell r="B536" t="str">
            <v>Kris O'Cullen</v>
          </cell>
          <cell r="C536" t="str">
            <v>koculleneu@ca.gov</v>
          </cell>
          <cell r="G536" t="str">
            <v>Ireland</v>
          </cell>
          <cell r="I536" t="str">
            <v>Yes</v>
          </cell>
        </row>
        <row r="537">
          <cell r="A537" t="str">
            <v>73017-69644-MS</v>
          </cell>
          <cell r="B537" t="str">
            <v>Timoteo Glisane</v>
          </cell>
          <cell r="G537" t="str">
            <v>Ireland</v>
          </cell>
          <cell r="I537" t="str">
            <v>No</v>
          </cell>
        </row>
        <row r="538">
          <cell r="A538" t="str">
            <v>59361-00606-CU</v>
          </cell>
          <cell r="B538" t="str">
            <v>Wyatan Cokly</v>
          </cell>
          <cell r="C538" t="str">
            <v>wcoklyew@acquirethisname.com</v>
          </cell>
          <cell r="G538" t="str">
            <v>United States</v>
          </cell>
          <cell r="I538" t="str">
            <v>No</v>
          </cell>
        </row>
        <row r="539">
          <cell r="A539" t="str">
            <v>67423-10113-LM</v>
          </cell>
          <cell r="B539" t="str">
            <v>Hildegarde Brangan</v>
          </cell>
          <cell r="C539" t="str">
            <v>hbranganex@woothemes.com</v>
          </cell>
          <cell r="G539" t="str">
            <v>United States</v>
          </cell>
          <cell r="I539" t="str">
            <v>Yes</v>
          </cell>
        </row>
        <row r="540">
          <cell r="A540" t="str">
            <v>48582-05061-RY</v>
          </cell>
          <cell r="B540" t="str">
            <v>Amii Gallyon</v>
          </cell>
          <cell r="C540" t="str">
            <v>agallyoney@engadget.com</v>
          </cell>
          <cell r="G540" t="str">
            <v>United States</v>
          </cell>
          <cell r="I540" t="str">
            <v>Yes</v>
          </cell>
        </row>
        <row r="541">
          <cell r="A541" t="str">
            <v>32031-49093-KE</v>
          </cell>
          <cell r="B541" t="str">
            <v>Birgit Domange</v>
          </cell>
          <cell r="C541" t="str">
            <v>bdomangeez@yahoo.co.jp</v>
          </cell>
          <cell r="G541" t="str">
            <v>United States</v>
          </cell>
          <cell r="I541" t="str">
            <v>No</v>
          </cell>
        </row>
        <row r="542">
          <cell r="A542" t="str">
            <v>31715-98714-OO</v>
          </cell>
          <cell r="B542" t="str">
            <v>Killian Osler</v>
          </cell>
          <cell r="C542" t="str">
            <v>koslerf0@gmpg.org</v>
          </cell>
          <cell r="G542" t="str">
            <v>United States</v>
          </cell>
          <cell r="I542" t="str">
            <v>Yes</v>
          </cell>
        </row>
        <row r="543">
          <cell r="A543" t="str">
            <v>73759-17258-KA</v>
          </cell>
          <cell r="B543" t="str">
            <v>Lora Dukes</v>
          </cell>
          <cell r="G543" t="str">
            <v>Ireland</v>
          </cell>
          <cell r="I543" t="str">
            <v>Yes</v>
          </cell>
        </row>
        <row r="544">
          <cell r="A544" t="str">
            <v>64897-79178-MH</v>
          </cell>
          <cell r="B544" t="str">
            <v>Zack Pellett</v>
          </cell>
          <cell r="C544" t="str">
            <v>zpellettf2@dailymotion.com</v>
          </cell>
          <cell r="G544" t="str">
            <v>United States</v>
          </cell>
          <cell r="I544" t="str">
            <v>No</v>
          </cell>
        </row>
        <row r="545">
          <cell r="A545" t="str">
            <v>73346-85564-JB</v>
          </cell>
          <cell r="B545" t="str">
            <v>Ilaire Sprakes</v>
          </cell>
          <cell r="C545" t="str">
            <v>isprakesf3@spiegel.de</v>
          </cell>
          <cell r="G545" t="str">
            <v>United States</v>
          </cell>
          <cell r="I545" t="str">
            <v>No</v>
          </cell>
        </row>
        <row r="546">
          <cell r="A546" t="str">
            <v>07476-13102-NJ</v>
          </cell>
          <cell r="B546" t="str">
            <v>Heda Fromant</v>
          </cell>
          <cell r="C546" t="str">
            <v>hfromantf4@ucsd.edu</v>
          </cell>
          <cell r="G546" t="str">
            <v>United States</v>
          </cell>
          <cell r="I546" t="str">
            <v>No</v>
          </cell>
        </row>
        <row r="547">
          <cell r="A547" t="str">
            <v>87223-37422-SK</v>
          </cell>
          <cell r="B547" t="str">
            <v>Rufus Flear</v>
          </cell>
          <cell r="C547" t="str">
            <v>rflearf5@artisteer.com</v>
          </cell>
          <cell r="G547" t="str">
            <v>United Kingdom</v>
          </cell>
          <cell r="I547" t="str">
            <v>No</v>
          </cell>
        </row>
        <row r="548">
          <cell r="A548" t="str">
            <v>57837-15577-YK</v>
          </cell>
          <cell r="B548" t="str">
            <v>Dom Milella</v>
          </cell>
          <cell r="G548" t="str">
            <v>Ireland</v>
          </cell>
          <cell r="I548" t="str">
            <v>No</v>
          </cell>
        </row>
        <row r="549">
          <cell r="A549" t="str">
            <v>64247-71448-NK</v>
          </cell>
          <cell r="B549" t="str">
            <v>Almire MacAless</v>
          </cell>
          <cell r="G549" t="str">
            <v>United States</v>
          </cell>
          <cell r="I549" t="str">
            <v>Yes</v>
          </cell>
        </row>
        <row r="550">
          <cell r="A550" t="str">
            <v>73647-66148-VM</v>
          </cell>
          <cell r="B550" t="str">
            <v>Bette-ann Munden</v>
          </cell>
          <cell r="C550" t="str">
            <v>bmundenf8@elpais.com</v>
          </cell>
          <cell r="G550" t="str">
            <v>United States</v>
          </cell>
          <cell r="I550" t="str">
            <v>Yes</v>
          </cell>
        </row>
        <row r="551">
          <cell r="A551" t="str">
            <v>10142-55267-YO</v>
          </cell>
          <cell r="B551" t="str">
            <v>Wilek Lightollers</v>
          </cell>
          <cell r="C551" t="str">
            <v>wlightollersf9@baidu.com</v>
          </cell>
          <cell r="G551" t="str">
            <v>United States</v>
          </cell>
          <cell r="I551" t="str">
            <v>Yes</v>
          </cell>
        </row>
        <row r="552">
          <cell r="A552" t="str">
            <v>92976-19453-DT</v>
          </cell>
          <cell r="B552" t="str">
            <v>Nick Brakespear</v>
          </cell>
          <cell r="C552" t="str">
            <v>nbrakespearfa@rediff.com</v>
          </cell>
          <cell r="G552" t="str">
            <v>United States</v>
          </cell>
          <cell r="I552" t="str">
            <v>Yes</v>
          </cell>
        </row>
        <row r="553">
          <cell r="A553" t="str">
            <v>89757-51438-HX</v>
          </cell>
          <cell r="B553" t="str">
            <v>Malynda Glawsop</v>
          </cell>
          <cell r="C553" t="str">
            <v>mglawsopfb@reverbnation.com</v>
          </cell>
          <cell r="G553" t="str">
            <v>United States</v>
          </cell>
          <cell r="I553" t="str">
            <v>No</v>
          </cell>
        </row>
        <row r="554">
          <cell r="A554" t="str">
            <v>76192-13390-HZ</v>
          </cell>
          <cell r="B554" t="str">
            <v>Granville Alberts</v>
          </cell>
          <cell r="C554" t="str">
            <v>galbertsfc@etsy.com</v>
          </cell>
          <cell r="G554" t="str">
            <v>United Kingdom</v>
          </cell>
          <cell r="I554" t="str">
            <v>Yes</v>
          </cell>
        </row>
        <row r="555">
          <cell r="A555" t="str">
            <v>02009-87294-SY</v>
          </cell>
          <cell r="B555" t="str">
            <v>Vasily Polglase</v>
          </cell>
          <cell r="C555" t="str">
            <v>vpolglasefd@about.me</v>
          </cell>
          <cell r="G555" t="str">
            <v>United States</v>
          </cell>
          <cell r="I555" t="str">
            <v>No</v>
          </cell>
        </row>
        <row r="556">
          <cell r="A556" t="str">
            <v>82872-34456-LJ</v>
          </cell>
          <cell r="B556" t="str">
            <v>Madelaine Sharples</v>
          </cell>
          <cell r="G556" t="str">
            <v>United Kingdom</v>
          </cell>
          <cell r="I556" t="str">
            <v>Yes</v>
          </cell>
        </row>
        <row r="557">
          <cell r="A557" t="str">
            <v>13181-04387-LI</v>
          </cell>
          <cell r="B557" t="str">
            <v>Sigfrid Busch</v>
          </cell>
          <cell r="C557" t="str">
            <v>sbuschff@so-net.ne.jp</v>
          </cell>
          <cell r="G557" t="str">
            <v>Ireland</v>
          </cell>
          <cell r="I557" t="str">
            <v>No</v>
          </cell>
        </row>
        <row r="558">
          <cell r="A558" t="str">
            <v>24845-36117-TI</v>
          </cell>
          <cell r="B558" t="str">
            <v>Cissiee Raisbeck</v>
          </cell>
          <cell r="C558" t="str">
            <v>craisbeckfg@webnode.com</v>
          </cell>
          <cell r="G558" t="str">
            <v>United States</v>
          </cell>
          <cell r="I558" t="str">
            <v>Yes</v>
          </cell>
        </row>
        <row r="559">
          <cell r="A559" t="str">
            <v>30256-29772-KK</v>
          </cell>
          <cell r="B559" t="str">
            <v>Leslie Laughton</v>
          </cell>
          <cell r="G559" t="str">
            <v>United States</v>
          </cell>
          <cell r="I559" t="str">
            <v>No</v>
          </cell>
        </row>
        <row r="560">
          <cell r="A560" t="str">
            <v>86646-65810-TD</v>
          </cell>
          <cell r="B560" t="str">
            <v>Kenton Wetherick</v>
          </cell>
          <cell r="G560" t="str">
            <v>United States</v>
          </cell>
          <cell r="I560" t="str">
            <v>Yes</v>
          </cell>
        </row>
        <row r="561">
          <cell r="A561" t="str">
            <v>59480-02795-IU</v>
          </cell>
          <cell r="B561" t="str">
            <v>Reamonn Aynold</v>
          </cell>
          <cell r="C561" t="str">
            <v>raynoldfj@ustream.tv</v>
          </cell>
          <cell r="G561" t="str">
            <v>United States</v>
          </cell>
          <cell r="I561" t="str">
            <v>Yes</v>
          </cell>
        </row>
        <row r="562">
          <cell r="A562" t="str">
            <v>61809-87758-LJ</v>
          </cell>
          <cell r="B562" t="str">
            <v>Hatty Dovydenas</v>
          </cell>
          <cell r="G562" t="str">
            <v>United States</v>
          </cell>
          <cell r="I562" t="str">
            <v>Yes</v>
          </cell>
        </row>
        <row r="563">
          <cell r="A563" t="str">
            <v>77408-43873-RS</v>
          </cell>
          <cell r="B563" t="str">
            <v>Nathaniel Bloxland</v>
          </cell>
          <cell r="G563" t="str">
            <v>Ireland</v>
          </cell>
          <cell r="I563" t="str">
            <v>Yes</v>
          </cell>
        </row>
        <row r="564">
          <cell r="A564" t="str">
            <v>18366-65239-WF</v>
          </cell>
          <cell r="B564" t="str">
            <v>Brendan Grece</v>
          </cell>
          <cell r="C564" t="str">
            <v>bgrecefm@naver.com</v>
          </cell>
          <cell r="G564" t="str">
            <v>United Kingdom</v>
          </cell>
          <cell r="I564" t="str">
            <v>No</v>
          </cell>
        </row>
        <row r="565">
          <cell r="A565" t="str">
            <v>11107-57605-HS</v>
          </cell>
          <cell r="B565" t="str">
            <v>Steffie Maddrell</v>
          </cell>
          <cell r="C565" t="str">
            <v>smaddrellfn@123-reg.co.uk</v>
          </cell>
          <cell r="G565" t="str">
            <v>United States</v>
          </cell>
          <cell r="I565" t="str">
            <v>No</v>
          </cell>
        </row>
        <row r="566">
          <cell r="A566" t="str">
            <v>72072-33025-SD</v>
          </cell>
          <cell r="B566" t="str">
            <v>Abbe Thys</v>
          </cell>
          <cell r="C566" t="str">
            <v>athysfo@cdc.gov</v>
          </cell>
          <cell r="G566" t="str">
            <v>United States</v>
          </cell>
          <cell r="I566" t="str">
            <v>No</v>
          </cell>
        </row>
        <row r="567">
          <cell r="A567" t="str">
            <v>58118-22461-GC</v>
          </cell>
          <cell r="B567" t="str">
            <v>Jackquelin Chugg</v>
          </cell>
          <cell r="C567" t="str">
            <v>jchuggfp@about.me</v>
          </cell>
          <cell r="G567" t="str">
            <v>United States</v>
          </cell>
          <cell r="I567" t="str">
            <v>No</v>
          </cell>
        </row>
        <row r="568">
          <cell r="A568" t="str">
            <v>90940-63327-DJ</v>
          </cell>
          <cell r="B568" t="str">
            <v>Audra Kelston</v>
          </cell>
          <cell r="C568" t="str">
            <v>akelstonfq@sakura.ne.jp</v>
          </cell>
          <cell r="G568" t="str">
            <v>United States</v>
          </cell>
          <cell r="I568" t="str">
            <v>Yes</v>
          </cell>
        </row>
        <row r="569">
          <cell r="A569" t="str">
            <v>64481-42546-II</v>
          </cell>
          <cell r="B569" t="str">
            <v>Elvina Angel</v>
          </cell>
          <cell r="G569" t="str">
            <v>Ireland</v>
          </cell>
          <cell r="I569" t="str">
            <v>No</v>
          </cell>
        </row>
        <row r="570">
          <cell r="A570" t="str">
            <v>27536-28463-NJ</v>
          </cell>
          <cell r="B570" t="str">
            <v>Claiborne Mottram</v>
          </cell>
          <cell r="C570" t="str">
            <v>cmottramfs@harvard.edu</v>
          </cell>
          <cell r="G570" t="str">
            <v>United States</v>
          </cell>
          <cell r="I570" t="str">
            <v>Yes</v>
          </cell>
        </row>
        <row r="571">
          <cell r="A571" t="str">
            <v>66005-20240-MI</v>
          </cell>
          <cell r="B571" t="str">
            <v>Dilly Marrison</v>
          </cell>
          <cell r="C571" t="str">
            <v>dmarrisonft@geocities.jp</v>
          </cell>
          <cell r="G571" t="str">
            <v>United States</v>
          </cell>
          <cell r="I571" t="str">
            <v>No</v>
          </cell>
        </row>
        <row r="572">
          <cell r="A572" t="str">
            <v>70140-82812-KD</v>
          </cell>
          <cell r="B572" t="str">
            <v>Donalt Sangwin</v>
          </cell>
          <cell r="C572" t="str">
            <v>dsangwinfu@weebly.com</v>
          </cell>
          <cell r="G572" t="str">
            <v>United States</v>
          </cell>
          <cell r="I572" t="str">
            <v>No</v>
          </cell>
        </row>
        <row r="573">
          <cell r="A573" t="str">
            <v>91895-55605-LS</v>
          </cell>
          <cell r="B573" t="str">
            <v>Elizabet Aizikowitz</v>
          </cell>
          <cell r="C573" t="str">
            <v>eaizikowitzfv@virginia.edu</v>
          </cell>
          <cell r="G573" t="str">
            <v>United Kingdom</v>
          </cell>
          <cell r="I573" t="str">
            <v>No</v>
          </cell>
        </row>
        <row r="574">
          <cell r="A574" t="str">
            <v>43155-71724-XP</v>
          </cell>
          <cell r="B574" t="str">
            <v>Herbie Peppard</v>
          </cell>
          <cell r="G574" t="str">
            <v>United States</v>
          </cell>
          <cell r="I574" t="str">
            <v>Yes</v>
          </cell>
        </row>
        <row r="575">
          <cell r="A575" t="str">
            <v>32038-81174-JF</v>
          </cell>
          <cell r="B575" t="str">
            <v>Cornie Venour</v>
          </cell>
          <cell r="C575" t="str">
            <v>cvenourfx@ask.com</v>
          </cell>
          <cell r="G575" t="str">
            <v>United States</v>
          </cell>
          <cell r="I575" t="str">
            <v>No</v>
          </cell>
        </row>
        <row r="576">
          <cell r="A576" t="str">
            <v>59205-20324-NB</v>
          </cell>
          <cell r="B576" t="str">
            <v>Maggy Harby</v>
          </cell>
          <cell r="C576" t="str">
            <v>mharbyfy@163.com</v>
          </cell>
          <cell r="G576" t="str">
            <v>United States</v>
          </cell>
          <cell r="I576" t="str">
            <v>Yes</v>
          </cell>
        </row>
        <row r="577">
          <cell r="A577" t="str">
            <v>99899-54612-NX</v>
          </cell>
          <cell r="B577" t="str">
            <v>Reggie Thickpenny</v>
          </cell>
          <cell r="C577" t="str">
            <v>rthickpennyfz@cafepress.com</v>
          </cell>
          <cell r="G577" t="str">
            <v>United States</v>
          </cell>
          <cell r="I577" t="str">
            <v>No</v>
          </cell>
        </row>
        <row r="578">
          <cell r="A578" t="str">
            <v>26248-84194-FI</v>
          </cell>
          <cell r="B578" t="str">
            <v>Phyllys Ormerod</v>
          </cell>
          <cell r="C578" t="str">
            <v>pormerodg0@redcross.org</v>
          </cell>
          <cell r="G578" t="str">
            <v>United States</v>
          </cell>
          <cell r="I578" t="str">
            <v>No</v>
          </cell>
        </row>
        <row r="579">
          <cell r="A579" t="str">
            <v>19485-98072-PS</v>
          </cell>
          <cell r="B579" t="str">
            <v>Don Flintiff</v>
          </cell>
          <cell r="C579" t="str">
            <v>dflintiffg1@e-recht24.de</v>
          </cell>
          <cell r="G579" t="str">
            <v>United Kingdom</v>
          </cell>
          <cell r="I579" t="str">
            <v>No</v>
          </cell>
        </row>
        <row r="580">
          <cell r="A580" t="str">
            <v>84493-71314-WX</v>
          </cell>
          <cell r="B580" t="str">
            <v>Tymon Zanetti</v>
          </cell>
          <cell r="C580" t="str">
            <v>tzanettig2@gravatar.com</v>
          </cell>
          <cell r="G580" t="str">
            <v>Ireland</v>
          </cell>
          <cell r="I580" t="str">
            <v>No</v>
          </cell>
        </row>
        <row r="581">
          <cell r="A581" t="str">
            <v>09530-56210-WO</v>
          </cell>
          <cell r="B581" t="str">
            <v>Bili Follet</v>
          </cell>
          <cell r="C581" t="str">
            <v>bfolletg3@a8.net</v>
          </cell>
          <cell r="G581" t="str">
            <v>Ireland</v>
          </cell>
          <cell r="I581" t="str">
            <v>No</v>
          </cell>
        </row>
        <row r="582">
          <cell r="A582" t="str">
            <v>39789-43945-IV</v>
          </cell>
          <cell r="B582" t="str">
            <v>Reinaldos Kirtley</v>
          </cell>
          <cell r="C582" t="str">
            <v>rkirtleyg4@hatena.ne.jp</v>
          </cell>
          <cell r="G582" t="str">
            <v>United States</v>
          </cell>
          <cell r="I582" t="str">
            <v>Yes</v>
          </cell>
        </row>
        <row r="583">
          <cell r="A583" t="str">
            <v>38972-89678-ZM</v>
          </cell>
          <cell r="B583" t="str">
            <v>Carney Clemencet</v>
          </cell>
          <cell r="C583" t="str">
            <v>cclemencetg5@weather.com</v>
          </cell>
          <cell r="G583" t="str">
            <v>United Kingdom</v>
          </cell>
          <cell r="I583" t="str">
            <v>Yes</v>
          </cell>
        </row>
        <row r="584">
          <cell r="A584" t="str">
            <v>91465-84526-IJ</v>
          </cell>
          <cell r="B584" t="str">
            <v>Russell Donet</v>
          </cell>
          <cell r="C584" t="str">
            <v>rdonetg6@oakley.com</v>
          </cell>
          <cell r="G584" t="str">
            <v>United States</v>
          </cell>
          <cell r="I584" t="str">
            <v>No</v>
          </cell>
        </row>
        <row r="585">
          <cell r="A585" t="str">
            <v>22832-98538-RB</v>
          </cell>
          <cell r="B585" t="str">
            <v>Sidney Gawen</v>
          </cell>
          <cell r="C585" t="str">
            <v>sgaweng7@creativecommons.org</v>
          </cell>
          <cell r="G585" t="str">
            <v>United States</v>
          </cell>
          <cell r="I585" t="str">
            <v>Yes</v>
          </cell>
        </row>
        <row r="586">
          <cell r="A586" t="str">
            <v>30844-91890-ZA</v>
          </cell>
          <cell r="B586" t="str">
            <v>Rickey Readie</v>
          </cell>
          <cell r="C586" t="str">
            <v>rreadieg8@guardian.co.uk</v>
          </cell>
          <cell r="G586" t="str">
            <v>United States</v>
          </cell>
          <cell r="I586" t="str">
            <v>No</v>
          </cell>
        </row>
        <row r="587">
          <cell r="A587" t="str">
            <v>64328-37891-JA</v>
          </cell>
          <cell r="B587" t="str">
            <v>Conchita Dietzler</v>
          </cell>
          <cell r="C587" t="str">
            <v>cdietzlerg9@goo.gl</v>
          </cell>
          <cell r="G587" t="str">
            <v>Ireland</v>
          </cell>
          <cell r="I587" t="str">
            <v>Yes</v>
          </cell>
        </row>
        <row r="588">
          <cell r="A588" t="str">
            <v>88992-49081-AT</v>
          </cell>
          <cell r="B588" t="str">
            <v>Zilvia Claisse</v>
          </cell>
          <cell r="G588" t="str">
            <v>United States</v>
          </cell>
          <cell r="I588" t="str">
            <v>No</v>
          </cell>
        </row>
        <row r="589">
          <cell r="A589" t="str">
            <v>10204-31464-SA</v>
          </cell>
          <cell r="B589" t="str">
            <v>Bar O' Mahony</v>
          </cell>
          <cell r="C589" t="str">
            <v>bogb@elpais.com</v>
          </cell>
          <cell r="G589" t="str">
            <v>United States</v>
          </cell>
          <cell r="I589" t="str">
            <v>Yes</v>
          </cell>
        </row>
        <row r="590">
          <cell r="A590" t="str">
            <v>75156-80911-YT</v>
          </cell>
          <cell r="B590" t="str">
            <v>Valenka Stansbury</v>
          </cell>
          <cell r="C590" t="str">
            <v>vstansburygc@unblog.fr</v>
          </cell>
          <cell r="G590" t="str">
            <v>United States</v>
          </cell>
          <cell r="I590" t="str">
            <v>Yes</v>
          </cell>
        </row>
        <row r="591">
          <cell r="A591" t="str">
            <v>53971-49906-PZ</v>
          </cell>
          <cell r="B591" t="str">
            <v>Daniel Heinonen</v>
          </cell>
          <cell r="C591" t="str">
            <v>dheinonengd@printfriendly.com</v>
          </cell>
          <cell r="G591" t="str">
            <v>United States</v>
          </cell>
          <cell r="I591" t="str">
            <v>No</v>
          </cell>
        </row>
        <row r="592">
          <cell r="A592" t="str">
            <v>10728-17633-ST</v>
          </cell>
          <cell r="B592" t="str">
            <v>Jewelle Shenton</v>
          </cell>
          <cell r="C592" t="str">
            <v>jshentonge@google.com.hk</v>
          </cell>
          <cell r="G592" t="str">
            <v>United States</v>
          </cell>
          <cell r="I592" t="str">
            <v>Yes</v>
          </cell>
        </row>
        <row r="593">
          <cell r="A593" t="str">
            <v>13549-65017-VE</v>
          </cell>
          <cell r="B593" t="str">
            <v>Jennifer Wilkisson</v>
          </cell>
          <cell r="C593" t="str">
            <v>jwilkissongf@nba.com</v>
          </cell>
          <cell r="G593" t="str">
            <v>United States</v>
          </cell>
          <cell r="I593" t="str">
            <v>Yes</v>
          </cell>
        </row>
        <row r="594">
          <cell r="A594" t="str">
            <v>87688-42420-TO</v>
          </cell>
          <cell r="B594" t="str">
            <v>Kylie Mowat</v>
          </cell>
          <cell r="G594" t="str">
            <v>United States</v>
          </cell>
          <cell r="I594" t="str">
            <v>No</v>
          </cell>
        </row>
        <row r="595">
          <cell r="A595" t="str">
            <v>05325-97750-WP</v>
          </cell>
          <cell r="B595" t="str">
            <v>Cody Verissimo</v>
          </cell>
          <cell r="C595" t="str">
            <v>cverissimogh@theglobeandmail.com</v>
          </cell>
          <cell r="G595" t="str">
            <v>United Kingdom</v>
          </cell>
          <cell r="I595" t="str">
            <v>Yes</v>
          </cell>
        </row>
        <row r="596">
          <cell r="A596" t="str">
            <v>51901-35210-UI</v>
          </cell>
          <cell r="B596" t="str">
            <v>Gabriel Starcks</v>
          </cell>
          <cell r="C596" t="str">
            <v>gstarcksgi@abc.net.au</v>
          </cell>
          <cell r="G596" t="str">
            <v>United States</v>
          </cell>
          <cell r="I596" t="str">
            <v>No</v>
          </cell>
        </row>
        <row r="597">
          <cell r="A597" t="str">
            <v>62483-50867-OM</v>
          </cell>
          <cell r="B597" t="str">
            <v>Darby Dummer</v>
          </cell>
          <cell r="G597" t="str">
            <v>United Kingdom</v>
          </cell>
          <cell r="I597" t="str">
            <v>No</v>
          </cell>
        </row>
        <row r="598">
          <cell r="A598" t="str">
            <v>92753-50029-SD</v>
          </cell>
          <cell r="B598" t="str">
            <v>Kienan Scholard</v>
          </cell>
          <cell r="C598" t="str">
            <v>kscholardgk@sbwire.com</v>
          </cell>
          <cell r="G598" t="str">
            <v>United States</v>
          </cell>
          <cell r="I598" t="str">
            <v>No</v>
          </cell>
        </row>
        <row r="599">
          <cell r="A599" t="str">
            <v>53809-98498-SN</v>
          </cell>
          <cell r="B599" t="str">
            <v>Bo Kindley</v>
          </cell>
          <cell r="C599" t="str">
            <v>bkindleygl@wikimedia.org</v>
          </cell>
          <cell r="G599" t="str">
            <v>United States</v>
          </cell>
          <cell r="I599" t="str">
            <v>Yes</v>
          </cell>
        </row>
        <row r="600">
          <cell r="A600" t="str">
            <v>66308-13503-KD</v>
          </cell>
          <cell r="B600" t="str">
            <v>Krissie Hammett</v>
          </cell>
          <cell r="C600" t="str">
            <v>khammettgm@dmoz.org</v>
          </cell>
          <cell r="G600" t="str">
            <v>United States</v>
          </cell>
          <cell r="I600" t="str">
            <v>Yes</v>
          </cell>
        </row>
        <row r="601">
          <cell r="A601" t="str">
            <v>82458-87830-JE</v>
          </cell>
          <cell r="B601" t="str">
            <v>Alisha Hulburt</v>
          </cell>
          <cell r="C601" t="str">
            <v>ahulburtgn@fda.gov</v>
          </cell>
          <cell r="G601" t="str">
            <v>United States</v>
          </cell>
          <cell r="I601" t="str">
            <v>Yes</v>
          </cell>
        </row>
        <row r="602">
          <cell r="A602" t="str">
            <v>41611-34336-WT</v>
          </cell>
          <cell r="B602" t="str">
            <v>Peyter Lauritzen</v>
          </cell>
          <cell r="C602" t="str">
            <v>plauritzengo@photobucket.com</v>
          </cell>
          <cell r="G602" t="str">
            <v>United States</v>
          </cell>
          <cell r="I602" t="str">
            <v>No</v>
          </cell>
        </row>
        <row r="603">
          <cell r="A603" t="str">
            <v>70089-27418-UJ</v>
          </cell>
          <cell r="B603" t="str">
            <v>Aurelia Burgwin</v>
          </cell>
          <cell r="C603" t="str">
            <v>aburgwingp@redcross.org</v>
          </cell>
          <cell r="G603" t="str">
            <v>United States</v>
          </cell>
          <cell r="I603" t="str">
            <v>Yes</v>
          </cell>
        </row>
        <row r="604">
          <cell r="A604" t="str">
            <v>99978-56910-BN</v>
          </cell>
          <cell r="B604" t="str">
            <v>Emalee Rolin</v>
          </cell>
          <cell r="C604" t="str">
            <v>erolingq@google.fr</v>
          </cell>
          <cell r="G604" t="str">
            <v>United States</v>
          </cell>
          <cell r="I604" t="str">
            <v>Yes</v>
          </cell>
        </row>
        <row r="605">
          <cell r="A605" t="str">
            <v>09668-23340-IC</v>
          </cell>
          <cell r="B605" t="str">
            <v>Donavon Fowle</v>
          </cell>
          <cell r="C605" t="str">
            <v>dfowlegr@epa.gov</v>
          </cell>
          <cell r="G605" t="str">
            <v>United States</v>
          </cell>
          <cell r="I605" t="str">
            <v>No</v>
          </cell>
        </row>
        <row r="606">
          <cell r="A606" t="str">
            <v>39457-62611-YK</v>
          </cell>
          <cell r="B606" t="str">
            <v>Jorge Bettison</v>
          </cell>
          <cell r="G606" t="str">
            <v>Ireland</v>
          </cell>
          <cell r="I606" t="str">
            <v>No</v>
          </cell>
        </row>
        <row r="607">
          <cell r="A607" t="str">
            <v>90985-89807-RW</v>
          </cell>
          <cell r="B607" t="str">
            <v>Wang Powlesland</v>
          </cell>
          <cell r="C607" t="str">
            <v>wpowleslandgt@soundcloud.com</v>
          </cell>
          <cell r="G607" t="str">
            <v>United States</v>
          </cell>
          <cell r="I607" t="str">
            <v>Yes</v>
          </cell>
        </row>
        <row r="608">
          <cell r="A608" t="str">
            <v>73171-33001-FC</v>
          </cell>
          <cell r="B608" t="str">
            <v>Brendin Peattie</v>
          </cell>
          <cell r="C608" t="str">
            <v>bpeattiegu@imgur.com</v>
          </cell>
          <cell r="G608" t="str">
            <v>United States</v>
          </cell>
          <cell r="I608" t="str">
            <v>No</v>
          </cell>
        </row>
        <row r="609">
          <cell r="A609" t="str">
            <v>17816-67941-ZS</v>
          </cell>
          <cell r="B609" t="str">
            <v>Laurence Ellingham</v>
          </cell>
          <cell r="C609" t="str">
            <v>lellinghamgv@sciencedaily.com</v>
          </cell>
          <cell r="G609" t="str">
            <v>United States</v>
          </cell>
          <cell r="I609" t="str">
            <v>Yes</v>
          </cell>
        </row>
        <row r="610">
          <cell r="A610" t="str">
            <v>90816-65619-LM</v>
          </cell>
          <cell r="B610" t="str">
            <v>Billy Neiland</v>
          </cell>
          <cell r="G610" t="str">
            <v>United States</v>
          </cell>
          <cell r="I610" t="str">
            <v>No</v>
          </cell>
        </row>
        <row r="611">
          <cell r="A611" t="str">
            <v>69761-61146-KD</v>
          </cell>
          <cell r="B611" t="str">
            <v>Ancell Fendt</v>
          </cell>
          <cell r="C611" t="str">
            <v>afendtgx@forbes.com</v>
          </cell>
          <cell r="G611" t="str">
            <v>United States</v>
          </cell>
          <cell r="I611" t="str">
            <v>Yes</v>
          </cell>
        </row>
        <row r="612">
          <cell r="A612" t="str">
            <v>24040-20817-QB</v>
          </cell>
          <cell r="B612" t="str">
            <v>Angelia Cleyburn</v>
          </cell>
          <cell r="C612" t="str">
            <v>acleyburngy@lycos.com</v>
          </cell>
          <cell r="G612" t="str">
            <v>United States</v>
          </cell>
          <cell r="I612" t="str">
            <v>No</v>
          </cell>
        </row>
        <row r="613">
          <cell r="A613" t="str">
            <v>19524-21432-XP</v>
          </cell>
          <cell r="B613" t="str">
            <v>Temple Castiglione</v>
          </cell>
          <cell r="C613" t="str">
            <v>tcastiglionegz@xing.com</v>
          </cell>
          <cell r="G613" t="str">
            <v>United States</v>
          </cell>
          <cell r="I613" t="str">
            <v>No</v>
          </cell>
        </row>
        <row r="614">
          <cell r="A614" t="str">
            <v>14398-43114-RV</v>
          </cell>
          <cell r="B614" t="str">
            <v>Betti Lacasa</v>
          </cell>
          <cell r="G614" t="str">
            <v>Ireland</v>
          </cell>
          <cell r="I614" t="str">
            <v>No</v>
          </cell>
        </row>
        <row r="615">
          <cell r="A615" t="str">
            <v>41486-52502-QQ</v>
          </cell>
          <cell r="B615" t="str">
            <v>Gunilla Lynch</v>
          </cell>
          <cell r="G615" t="str">
            <v>United States</v>
          </cell>
          <cell r="I615" t="str">
            <v>No</v>
          </cell>
        </row>
        <row r="616">
          <cell r="A616" t="str">
            <v>62762-19458-UY</v>
          </cell>
          <cell r="B616" t="str">
            <v>Vita Pummery</v>
          </cell>
          <cell r="G616" t="str">
            <v>United States</v>
          </cell>
          <cell r="I616" t="str">
            <v>No</v>
          </cell>
        </row>
        <row r="617">
          <cell r="A617" t="str">
            <v>20236-64364-QL</v>
          </cell>
          <cell r="B617" t="str">
            <v>Shay Couronne</v>
          </cell>
          <cell r="C617" t="str">
            <v>scouronneh3@mozilla.org</v>
          </cell>
          <cell r="G617" t="str">
            <v>United States</v>
          </cell>
          <cell r="I617" t="str">
            <v>Yes</v>
          </cell>
        </row>
        <row r="618">
          <cell r="A618" t="str">
            <v>29102-40100-TZ</v>
          </cell>
          <cell r="B618" t="str">
            <v>Linus Flippelli</v>
          </cell>
          <cell r="C618" t="str">
            <v>lflippellih4@github.io</v>
          </cell>
          <cell r="G618" t="str">
            <v>United Kingdom</v>
          </cell>
          <cell r="I618" t="str">
            <v>No</v>
          </cell>
        </row>
        <row r="619">
          <cell r="A619" t="str">
            <v>09171-42203-EB</v>
          </cell>
          <cell r="B619" t="str">
            <v>Rachelle Elizabeth</v>
          </cell>
          <cell r="C619" t="str">
            <v>relizabethh5@live.com</v>
          </cell>
          <cell r="G619" t="str">
            <v>United States</v>
          </cell>
          <cell r="I619" t="str">
            <v>No</v>
          </cell>
        </row>
        <row r="620">
          <cell r="A620" t="str">
            <v>29060-75856-UI</v>
          </cell>
          <cell r="B620" t="str">
            <v>Innis Renhard</v>
          </cell>
          <cell r="C620" t="str">
            <v>irenhardh6@i2i.jp</v>
          </cell>
          <cell r="G620" t="str">
            <v>United States</v>
          </cell>
          <cell r="I620" t="str">
            <v>Yes</v>
          </cell>
        </row>
        <row r="621">
          <cell r="A621" t="str">
            <v>17088-16989-PL</v>
          </cell>
          <cell r="B621" t="str">
            <v>Winne Roche</v>
          </cell>
          <cell r="C621" t="str">
            <v>wrocheh7@xinhuanet.com</v>
          </cell>
          <cell r="G621" t="str">
            <v>United States</v>
          </cell>
          <cell r="I621" t="str">
            <v>Yes</v>
          </cell>
        </row>
        <row r="622">
          <cell r="A622" t="str">
            <v>94022-69223-DP</v>
          </cell>
          <cell r="B622" t="str">
            <v>Josy Bus</v>
          </cell>
          <cell r="C622" t="str">
            <v>jbush8@guardian.co.uk</v>
          </cell>
          <cell r="G622" t="str">
            <v>Ireland</v>
          </cell>
          <cell r="I622" t="str">
            <v>No</v>
          </cell>
        </row>
        <row r="623">
          <cell r="A623" t="str">
            <v>13324-78688-MI</v>
          </cell>
          <cell r="B623" t="str">
            <v>Cordy Odgaard</v>
          </cell>
          <cell r="C623" t="str">
            <v>codgaardh9@nsw.gov.au</v>
          </cell>
          <cell r="G623" t="str">
            <v>United States</v>
          </cell>
          <cell r="I623" t="str">
            <v>No</v>
          </cell>
        </row>
        <row r="624">
          <cell r="A624" t="str">
            <v>73799-04749-BM</v>
          </cell>
          <cell r="B624" t="str">
            <v>Bertine Byrd</v>
          </cell>
          <cell r="C624" t="str">
            <v>bbyrdha@4shared.com</v>
          </cell>
          <cell r="G624" t="str">
            <v>United States</v>
          </cell>
          <cell r="I624" t="str">
            <v>No</v>
          </cell>
        </row>
        <row r="625">
          <cell r="A625" t="str">
            <v>01927-46702-YT</v>
          </cell>
          <cell r="B625" t="str">
            <v>Nelie Garnson</v>
          </cell>
          <cell r="G625" t="str">
            <v>United Kingdom</v>
          </cell>
          <cell r="I625" t="str">
            <v>No</v>
          </cell>
        </row>
        <row r="626">
          <cell r="A626" t="str">
            <v>80467-17137-TO</v>
          </cell>
          <cell r="B626" t="str">
            <v>Dianne Chardin</v>
          </cell>
          <cell r="C626" t="str">
            <v>dchardinhc@nhs.uk</v>
          </cell>
          <cell r="G626" t="str">
            <v>Ireland</v>
          </cell>
          <cell r="I626" t="str">
            <v>Yes</v>
          </cell>
        </row>
        <row r="627">
          <cell r="A627" t="str">
            <v>14640-87215-BK</v>
          </cell>
          <cell r="B627" t="str">
            <v>Hailee Radbone</v>
          </cell>
          <cell r="C627" t="str">
            <v>hradbonehd@newsvine.com</v>
          </cell>
          <cell r="G627" t="str">
            <v>United States</v>
          </cell>
          <cell r="I627" t="str">
            <v>No</v>
          </cell>
        </row>
        <row r="628">
          <cell r="A628" t="str">
            <v>94447-35885-HK</v>
          </cell>
          <cell r="B628" t="str">
            <v>Wallis Bernth</v>
          </cell>
          <cell r="C628" t="str">
            <v>wbernthhe@miitbeian.gov.cn</v>
          </cell>
          <cell r="G628" t="str">
            <v>United States</v>
          </cell>
          <cell r="I628" t="str">
            <v>No</v>
          </cell>
        </row>
        <row r="629">
          <cell r="A629" t="str">
            <v>71034-49694-CS</v>
          </cell>
          <cell r="B629" t="str">
            <v>Byron Acarson</v>
          </cell>
          <cell r="C629" t="str">
            <v>bacarsonhf@cnn.com</v>
          </cell>
          <cell r="G629" t="str">
            <v>United States</v>
          </cell>
          <cell r="I629" t="str">
            <v>Yes</v>
          </cell>
        </row>
        <row r="630">
          <cell r="A630" t="str">
            <v>00445-42781-KX</v>
          </cell>
          <cell r="B630" t="str">
            <v>Faunie Brigham</v>
          </cell>
          <cell r="C630" t="str">
            <v>fbrighamhg@blog.com</v>
          </cell>
          <cell r="G630" t="str">
            <v>Ireland</v>
          </cell>
          <cell r="I630" t="str">
            <v>Yes</v>
          </cell>
        </row>
        <row r="631">
          <cell r="A631" t="str">
            <v>14756-18321-CL</v>
          </cell>
          <cell r="B631" t="str">
            <v>Linn Alaway</v>
          </cell>
          <cell r="C631" t="str">
            <v>lalawayhh@weather.com</v>
          </cell>
          <cell r="G631" t="str">
            <v>United States</v>
          </cell>
          <cell r="I631" t="str">
            <v>No</v>
          </cell>
        </row>
        <row r="632">
          <cell r="A632" t="str">
            <v>37997-75562-PI</v>
          </cell>
          <cell r="B632" t="str">
            <v>Cami Meir</v>
          </cell>
          <cell r="C632" t="str">
            <v>cmeirhi@cnet.com</v>
          </cell>
          <cell r="G632" t="str">
            <v>United States</v>
          </cell>
          <cell r="I632" t="str">
            <v>No</v>
          </cell>
        </row>
        <row r="633">
          <cell r="A633" t="str">
            <v>69981-85767-RP</v>
          </cell>
          <cell r="B633" t="str">
            <v>Marcie Aingell</v>
          </cell>
          <cell r="C633" t="str">
            <v>maingellhj@nasa.gov</v>
          </cell>
          <cell r="G633" t="str">
            <v>Ireland</v>
          </cell>
          <cell r="I633" t="str">
            <v>Yes</v>
          </cell>
        </row>
        <row r="634">
          <cell r="A634" t="str">
            <v>96116-24737-LV</v>
          </cell>
          <cell r="B634" t="str">
            <v>Marjorie Yoxen</v>
          </cell>
          <cell r="C634" t="str">
            <v>myoxenhk@google.com</v>
          </cell>
          <cell r="G634" t="str">
            <v>United States</v>
          </cell>
          <cell r="I634" t="str">
            <v>No</v>
          </cell>
        </row>
        <row r="635">
          <cell r="A635" t="str">
            <v>18684-73088-YL</v>
          </cell>
          <cell r="B635" t="str">
            <v>Gaspar McGavin</v>
          </cell>
          <cell r="C635" t="str">
            <v>gmcgavinhl@histats.com</v>
          </cell>
          <cell r="G635" t="str">
            <v>United States</v>
          </cell>
          <cell r="I635" t="str">
            <v>No</v>
          </cell>
        </row>
        <row r="636">
          <cell r="A636" t="str">
            <v>74671-55639-TU</v>
          </cell>
          <cell r="B636" t="str">
            <v>Lindy Uttermare</v>
          </cell>
          <cell r="C636" t="str">
            <v>luttermarehm@engadget.com</v>
          </cell>
          <cell r="G636" t="str">
            <v>United States</v>
          </cell>
          <cell r="I636" t="str">
            <v>No</v>
          </cell>
        </row>
        <row r="637">
          <cell r="A637" t="str">
            <v>17488-65879-XL</v>
          </cell>
          <cell r="B637" t="str">
            <v>Eal D'Ambrogio</v>
          </cell>
          <cell r="C637" t="str">
            <v>edambrogiohn@techcrunch.com</v>
          </cell>
          <cell r="G637" t="str">
            <v>United States</v>
          </cell>
          <cell r="I637" t="str">
            <v>Yes</v>
          </cell>
        </row>
        <row r="638">
          <cell r="A638" t="str">
            <v>46431-09298-OU</v>
          </cell>
          <cell r="B638" t="str">
            <v>Carolee Winchcombe</v>
          </cell>
          <cell r="C638" t="str">
            <v>cwinchcombeho@jiathis.com</v>
          </cell>
          <cell r="G638" t="str">
            <v>United States</v>
          </cell>
          <cell r="I638" t="str">
            <v>Yes</v>
          </cell>
        </row>
        <row r="639">
          <cell r="A639" t="str">
            <v>60378-26473-FE</v>
          </cell>
          <cell r="B639" t="str">
            <v>Benedikta Paumier</v>
          </cell>
          <cell r="C639" t="str">
            <v>bpaumierhp@umn.edu</v>
          </cell>
          <cell r="G639" t="str">
            <v>Ireland</v>
          </cell>
          <cell r="I639" t="str">
            <v>Yes</v>
          </cell>
        </row>
        <row r="640">
          <cell r="A640" t="str">
            <v>34927-68586-ZV</v>
          </cell>
          <cell r="B640" t="str">
            <v>Neville Piatto</v>
          </cell>
          <cell r="G640" t="str">
            <v>Ireland</v>
          </cell>
          <cell r="I640" t="str">
            <v>Yes</v>
          </cell>
        </row>
        <row r="641">
          <cell r="A641" t="str">
            <v>29051-27555-GD</v>
          </cell>
          <cell r="B641" t="str">
            <v>Jeno Capey</v>
          </cell>
          <cell r="C641" t="str">
            <v>jcapeyhr@bravesites.com</v>
          </cell>
          <cell r="G641" t="str">
            <v>United States</v>
          </cell>
          <cell r="I641" t="str">
            <v>Yes</v>
          </cell>
        </row>
        <row r="642">
          <cell r="A642" t="str">
            <v>05503-73375-RU</v>
          </cell>
          <cell r="B642" t="str">
            <v>Carmella Bruffell</v>
          </cell>
          <cell r="G642" t="str">
            <v>United Kingdom</v>
          </cell>
          <cell r="I642" t="str">
            <v>No</v>
          </cell>
        </row>
        <row r="643">
          <cell r="A643" t="str">
            <v>64918-67725-MN</v>
          </cell>
          <cell r="B643" t="str">
            <v>Yardley Basill</v>
          </cell>
          <cell r="C643" t="str">
            <v>ybasillht@theguardian.com</v>
          </cell>
          <cell r="G643" t="str">
            <v>United States</v>
          </cell>
          <cell r="I643" t="str">
            <v>Yes</v>
          </cell>
        </row>
        <row r="644">
          <cell r="A644" t="str">
            <v>85634-61759-ND</v>
          </cell>
          <cell r="B644" t="str">
            <v>Maggy Baistow</v>
          </cell>
          <cell r="C644" t="str">
            <v>mbaistowhu@i2i.jp</v>
          </cell>
          <cell r="G644" t="str">
            <v>United Kingdom</v>
          </cell>
          <cell r="I644" t="str">
            <v>Yes</v>
          </cell>
        </row>
        <row r="645">
          <cell r="A645" t="str">
            <v>40180-22940-QB</v>
          </cell>
          <cell r="B645" t="str">
            <v>Courtney Pallant</v>
          </cell>
          <cell r="C645" t="str">
            <v>cpallanthv@typepad.com</v>
          </cell>
          <cell r="G645" t="str">
            <v>United States</v>
          </cell>
          <cell r="I645" t="str">
            <v>Yes</v>
          </cell>
        </row>
        <row r="646">
          <cell r="A646" t="str">
            <v>34666-76738-SQ</v>
          </cell>
          <cell r="B646" t="str">
            <v>Marne Mingey</v>
          </cell>
          <cell r="G646" t="str">
            <v>United States</v>
          </cell>
          <cell r="I646" t="str">
            <v>No</v>
          </cell>
        </row>
        <row r="647">
          <cell r="A647" t="str">
            <v>98536-88616-FF</v>
          </cell>
          <cell r="B647" t="str">
            <v>Denny O' Ronan</v>
          </cell>
          <cell r="C647" t="str">
            <v>dohx@redcross.org</v>
          </cell>
          <cell r="G647" t="str">
            <v>United States</v>
          </cell>
          <cell r="I647" t="str">
            <v>Yes</v>
          </cell>
        </row>
        <row r="648">
          <cell r="A648" t="str">
            <v>55621-06130-SA</v>
          </cell>
          <cell r="B648" t="str">
            <v>Dottie Rallin</v>
          </cell>
          <cell r="C648" t="str">
            <v>drallinhy@howstuffworks.com</v>
          </cell>
          <cell r="G648" t="str">
            <v>United States</v>
          </cell>
          <cell r="I648" t="str">
            <v>Yes</v>
          </cell>
        </row>
        <row r="649">
          <cell r="A649" t="str">
            <v>45666-86771-EH</v>
          </cell>
          <cell r="B649" t="str">
            <v>Ardith Chill</v>
          </cell>
          <cell r="C649" t="str">
            <v>achillhz@epa.gov</v>
          </cell>
          <cell r="G649" t="str">
            <v>United Kingdom</v>
          </cell>
          <cell r="I649" t="str">
            <v>Yes</v>
          </cell>
        </row>
        <row r="650">
          <cell r="A650" t="str">
            <v>52143-35672-JF</v>
          </cell>
          <cell r="B650" t="str">
            <v>Tuckie Mathonnet</v>
          </cell>
          <cell r="C650" t="str">
            <v>tmathonneti0@google.co.jp</v>
          </cell>
          <cell r="G650" t="str">
            <v>United States</v>
          </cell>
          <cell r="I650" t="str">
            <v>No</v>
          </cell>
        </row>
        <row r="651">
          <cell r="A651" t="str">
            <v>24689-69376-XX</v>
          </cell>
          <cell r="B651" t="str">
            <v>Charmane Denys</v>
          </cell>
          <cell r="C651" t="str">
            <v>cdenysi1@is.gd</v>
          </cell>
          <cell r="G651" t="str">
            <v>United Kingdom</v>
          </cell>
          <cell r="I651" t="str">
            <v>No</v>
          </cell>
        </row>
        <row r="652">
          <cell r="A652" t="str">
            <v>71891-51101-VQ</v>
          </cell>
          <cell r="B652" t="str">
            <v>Cecily Stebbings</v>
          </cell>
          <cell r="C652" t="str">
            <v>cstebbingsi2@drupal.org</v>
          </cell>
          <cell r="G652" t="str">
            <v>United States</v>
          </cell>
          <cell r="I652" t="str">
            <v>Yes</v>
          </cell>
        </row>
        <row r="653">
          <cell r="A653" t="str">
            <v>71749-05400-CN</v>
          </cell>
          <cell r="B653" t="str">
            <v>Giana Tonnesen</v>
          </cell>
          <cell r="G653" t="str">
            <v>United States</v>
          </cell>
          <cell r="I653" t="str">
            <v>No</v>
          </cell>
        </row>
        <row r="654">
          <cell r="A654" t="str">
            <v>64845-00270-NO</v>
          </cell>
          <cell r="B654" t="str">
            <v>Rhetta Zywicki</v>
          </cell>
          <cell r="C654" t="str">
            <v>rzywickii4@ifeng.com</v>
          </cell>
          <cell r="G654" t="str">
            <v>Ireland</v>
          </cell>
          <cell r="I654" t="str">
            <v>No</v>
          </cell>
        </row>
        <row r="655">
          <cell r="A655" t="str">
            <v>29851-36402-UX</v>
          </cell>
          <cell r="B655" t="str">
            <v>Almeria Burgett</v>
          </cell>
          <cell r="C655" t="str">
            <v>aburgetti5@moonfruit.com</v>
          </cell>
          <cell r="G655" t="str">
            <v>United States</v>
          </cell>
          <cell r="I655" t="str">
            <v>No</v>
          </cell>
        </row>
        <row r="656">
          <cell r="A656" t="str">
            <v>12190-25421-WM</v>
          </cell>
          <cell r="B656" t="str">
            <v>Marvin Malloy</v>
          </cell>
          <cell r="C656" t="str">
            <v>mmalloyi6@seattletimes.com</v>
          </cell>
          <cell r="G656" t="str">
            <v>United States</v>
          </cell>
          <cell r="I656" t="str">
            <v>No</v>
          </cell>
        </row>
        <row r="657">
          <cell r="A657" t="str">
            <v>52316-30571-GD</v>
          </cell>
          <cell r="B657" t="str">
            <v>Maxim McParland</v>
          </cell>
          <cell r="C657" t="str">
            <v>mmcparlandi7@w3.org</v>
          </cell>
          <cell r="G657" t="str">
            <v>United States</v>
          </cell>
          <cell r="I657" t="str">
            <v>Yes</v>
          </cell>
        </row>
        <row r="658">
          <cell r="A658" t="str">
            <v>23243-92649-RY</v>
          </cell>
          <cell r="B658" t="str">
            <v>Sylas Jennaroy</v>
          </cell>
          <cell r="C658" t="str">
            <v>sjennaroyi8@purevolume.com</v>
          </cell>
          <cell r="G658" t="str">
            <v>United States</v>
          </cell>
          <cell r="I658" t="str">
            <v>No</v>
          </cell>
        </row>
        <row r="659">
          <cell r="A659" t="str">
            <v>39528-19971-OR</v>
          </cell>
          <cell r="B659" t="str">
            <v>Wren Place</v>
          </cell>
          <cell r="C659" t="str">
            <v>wplacei9@wsj.com</v>
          </cell>
          <cell r="G659" t="str">
            <v>United States</v>
          </cell>
          <cell r="I659" t="str">
            <v>Yes</v>
          </cell>
        </row>
        <row r="660">
          <cell r="A660" t="str">
            <v>10248-53779-DT</v>
          </cell>
          <cell r="B660" t="str">
            <v>Hewitt Jarret</v>
          </cell>
          <cell r="G660" t="str">
            <v>Ireland</v>
          </cell>
          <cell r="I660" t="str">
            <v>Yes</v>
          </cell>
        </row>
        <row r="661">
          <cell r="A661" t="str">
            <v>93417-12322-YB</v>
          </cell>
          <cell r="B661" t="str">
            <v>Dollie Gadsden</v>
          </cell>
          <cell r="C661" t="str">
            <v>dgadsdenib@google.com.hk</v>
          </cell>
          <cell r="G661" t="str">
            <v>Ireland</v>
          </cell>
          <cell r="I661" t="str">
            <v>Yes</v>
          </cell>
        </row>
        <row r="662">
          <cell r="A662" t="str">
            <v>56891-86662-UY</v>
          </cell>
          <cell r="B662" t="str">
            <v>Val Wakelin</v>
          </cell>
          <cell r="C662" t="str">
            <v>vwakelinic@unesco.org</v>
          </cell>
          <cell r="G662" t="str">
            <v>United States</v>
          </cell>
          <cell r="I662" t="str">
            <v>No</v>
          </cell>
        </row>
        <row r="663">
          <cell r="A663" t="str">
            <v>40414-26467-VE</v>
          </cell>
          <cell r="B663" t="str">
            <v>Annie Campsall</v>
          </cell>
          <cell r="C663" t="str">
            <v>acampsallid@zimbio.com</v>
          </cell>
          <cell r="G663" t="str">
            <v>United States</v>
          </cell>
          <cell r="I663" t="str">
            <v>Yes</v>
          </cell>
        </row>
        <row r="664">
          <cell r="A664" t="str">
            <v>87858-83734-RK</v>
          </cell>
          <cell r="B664" t="str">
            <v>Shermy Moseby</v>
          </cell>
          <cell r="C664" t="str">
            <v>smosebyie@stanford.edu</v>
          </cell>
          <cell r="G664" t="str">
            <v>United States</v>
          </cell>
          <cell r="I664" t="str">
            <v>No</v>
          </cell>
        </row>
        <row r="665">
          <cell r="A665" t="str">
            <v>46818-20198-GB</v>
          </cell>
          <cell r="B665" t="str">
            <v>Corrie Wass</v>
          </cell>
          <cell r="C665" t="str">
            <v>cwassif@prweb.com</v>
          </cell>
          <cell r="G665" t="str">
            <v>United States</v>
          </cell>
          <cell r="I665" t="str">
            <v>No</v>
          </cell>
        </row>
        <row r="666">
          <cell r="A666" t="str">
            <v>29808-89098-XD</v>
          </cell>
          <cell r="B666" t="str">
            <v>Ira Sjostrom</v>
          </cell>
          <cell r="C666" t="str">
            <v>isjostromig@pbs.org</v>
          </cell>
          <cell r="G666" t="str">
            <v>United States</v>
          </cell>
          <cell r="I666" t="str">
            <v>No</v>
          </cell>
        </row>
        <row r="667">
          <cell r="A667" t="str">
            <v>71845-97930-ME</v>
          </cell>
          <cell r="B667" t="str">
            <v>Helli Load</v>
          </cell>
          <cell r="C667" t="str">
            <v>hloadih@weibo.com</v>
          </cell>
          <cell r="G667" t="str">
            <v>United States</v>
          </cell>
          <cell r="I667" t="str">
            <v>Yes</v>
          </cell>
        </row>
        <row r="668">
          <cell r="A668" t="str">
            <v>78786-77449-RQ</v>
          </cell>
          <cell r="B668" t="str">
            <v>Jermaine Branchett</v>
          </cell>
          <cell r="C668" t="str">
            <v>jbranchettii@bravesites.com</v>
          </cell>
          <cell r="G668" t="str">
            <v>United States</v>
          </cell>
          <cell r="I668" t="str">
            <v>No</v>
          </cell>
        </row>
        <row r="669">
          <cell r="A669" t="str">
            <v>27878-42224-QF</v>
          </cell>
          <cell r="B669" t="str">
            <v>Nissie Rudland</v>
          </cell>
          <cell r="C669" t="str">
            <v>nrudlandij@blogs.com</v>
          </cell>
          <cell r="G669" t="str">
            <v>Ireland</v>
          </cell>
          <cell r="I669" t="str">
            <v>No</v>
          </cell>
        </row>
        <row r="670">
          <cell r="A670" t="str">
            <v>32743-78448-KT</v>
          </cell>
          <cell r="B670" t="str">
            <v>Janella Millett</v>
          </cell>
          <cell r="C670" t="str">
            <v>jmillettik@addtoany.com</v>
          </cell>
          <cell r="G670" t="str">
            <v>United States</v>
          </cell>
          <cell r="I670" t="str">
            <v>Yes</v>
          </cell>
        </row>
        <row r="671">
          <cell r="A671" t="str">
            <v>25331-13794-SB</v>
          </cell>
          <cell r="B671" t="str">
            <v>Ferdie Tourry</v>
          </cell>
          <cell r="C671" t="str">
            <v>ftourryil@google.de</v>
          </cell>
          <cell r="G671" t="str">
            <v>United States</v>
          </cell>
          <cell r="I671" t="str">
            <v>No</v>
          </cell>
        </row>
        <row r="672">
          <cell r="A672" t="str">
            <v>55864-37682-GQ</v>
          </cell>
          <cell r="B672" t="str">
            <v>Cecil Weatherall</v>
          </cell>
          <cell r="C672" t="str">
            <v>cweatherallim@toplist.cz</v>
          </cell>
          <cell r="G672" t="str">
            <v>United States</v>
          </cell>
          <cell r="I672" t="str">
            <v>Yes</v>
          </cell>
        </row>
        <row r="673">
          <cell r="A673" t="str">
            <v>97005-25609-CQ</v>
          </cell>
          <cell r="B673" t="str">
            <v>Gale Heindrick</v>
          </cell>
          <cell r="C673" t="str">
            <v>gheindrickin@usda.gov</v>
          </cell>
          <cell r="G673" t="str">
            <v>United States</v>
          </cell>
          <cell r="I673" t="str">
            <v>No</v>
          </cell>
        </row>
        <row r="674">
          <cell r="A674" t="str">
            <v>94058-95794-IJ</v>
          </cell>
          <cell r="B674" t="str">
            <v>Layne Imason</v>
          </cell>
          <cell r="C674" t="str">
            <v>limasonio@discuz.net</v>
          </cell>
          <cell r="G674" t="str">
            <v>United States</v>
          </cell>
          <cell r="I674" t="str">
            <v>Yes</v>
          </cell>
        </row>
        <row r="675">
          <cell r="A675" t="str">
            <v>40214-03678-GU</v>
          </cell>
          <cell r="B675" t="str">
            <v>Hazel Saill</v>
          </cell>
          <cell r="C675" t="str">
            <v>hsaillip@odnoklassniki.ru</v>
          </cell>
          <cell r="G675" t="str">
            <v>United States</v>
          </cell>
          <cell r="I675" t="str">
            <v>Yes</v>
          </cell>
        </row>
        <row r="676">
          <cell r="A676" t="str">
            <v>04921-85445-SL</v>
          </cell>
          <cell r="B676" t="str">
            <v>Hermann Larvor</v>
          </cell>
          <cell r="C676" t="str">
            <v>hlarvoriq@last.fm</v>
          </cell>
          <cell r="G676" t="str">
            <v>United States</v>
          </cell>
          <cell r="I676" t="str">
            <v>Yes</v>
          </cell>
        </row>
        <row r="677">
          <cell r="A677" t="str">
            <v>53386-94266-LJ</v>
          </cell>
          <cell r="B677" t="str">
            <v>Terri Lyford</v>
          </cell>
          <cell r="G677" t="str">
            <v>United States</v>
          </cell>
          <cell r="I677" t="str">
            <v>Yes</v>
          </cell>
        </row>
        <row r="678">
          <cell r="A678" t="str">
            <v>49480-85909-DG</v>
          </cell>
          <cell r="B678" t="str">
            <v>Gabey Cogan</v>
          </cell>
          <cell r="G678" t="str">
            <v>United States</v>
          </cell>
          <cell r="I678" t="str">
            <v>No</v>
          </cell>
        </row>
        <row r="679">
          <cell r="A679" t="str">
            <v>18293-78136-MN</v>
          </cell>
          <cell r="B679" t="str">
            <v>Charin Penwarden</v>
          </cell>
          <cell r="C679" t="str">
            <v>cpenwardenit@mlb.com</v>
          </cell>
          <cell r="G679" t="str">
            <v>Ireland</v>
          </cell>
          <cell r="I679" t="str">
            <v>No</v>
          </cell>
        </row>
        <row r="680">
          <cell r="A680" t="str">
            <v>84641-67384-TD</v>
          </cell>
          <cell r="B680" t="str">
            <v>Milty Middis</v>
          </cell>
          <cell r="C680" t="str">
            <v>mmiddisiu@dmoz.org</v>
          </cell>
          <cell r="G680" t="str">
            <v>United States</v>
          </cell>
          <cell r="I680" t="str">
            <v>Yes</v>
          </cell>
        </row>
        <row r="681">
          <cell r="A681" t="str">
            <v>72320-29738-EB</v>
          </cell>
          <cell r="B681" t="str">
            <v>Adrianne Vairow</v>
          </cell>
          <cell r="C681" t="str">
            <v>avairowiv@studiopress.com</v>
          </cell>
          <cell r="G681" t="str">
            <v>United Kingdom</v>
          </cell>
          <cell r="I681" t="str">
            <v>No</v>
          </cell>
        </row>
        <row r="682">
          <cell r="A682" t="str">
            <v>47355-97488-XS</v>
          </cell>
          <cell r="B682" t="str">
            <v>Anjanette Goldie</v>
          </cell>
          <cell r="C682" t="str">
            <v>agoldieiw@goo.gl</v>
          </cell>
          <cell r="G682" t="str">
            <v>United States</v>
          </cell>
          <cell r="I682" t="str">
            <v>No</v>
          </cell>
        </row>
        <row r="683">
          <cell r="A683" t="str">
            <v>63499-24884-PP</v>
          </cell>
          <cell r="B683" t="str">
            <v>Nicky Ayris</v>
          </cell>
          <cell r="C683" t="str">
            <v>nayrisix@t-online.de</v>
          </cell>
          <cell r="G683" t="str">
            <v>United Kingdom</v>
          </cell>
          <cell r="I683" t="str">
            <v>Yes</v>
          </cell>
        </row>
        <row r="684">
          <cell r="A684" t="str">
            <v>39193-51770-FM</v>
          </cell>
          <cell r="B684" t="str">
            <v>Laryssa Benediktovich</v>
          </cell>
          <cell r="C684" t="str">
            <v>lbenediktovichiy@wunderground.com</v>
          </cell>
          <cell r="G684" t="str">
            <v>United States</v>
          </cell>
          <cell r="I684" t="str">
            <v>Yes</v>
          </cell>
        </row>
        <row r="685">
          <cell r="A685" t="str">
            <v>61323-91967-GG</v>
          </cell>
          <cell r="B685" t="str">
            <v>Theo Jacobovitz</v>
          </cell>
          <cell r="C685" t="str">
            <v>tjacobovitziz@cbc.ca</v>
          </cell>
          <cell r="G685" t="str">
            <v>United States</v>
          </cell>
          <cell r="I685" t="str">
            <v>No</v>
          </cell>
        </row>
        <row r="686">
          <cell r="A686" t="str">
            <v>90123-01967-KS</v>
          </cell>
          <cell r="B686" t="str">
            <v>Becca Ableson</v>
          </cell>
          <cell r="G686" t="str">
            <v>United States</v>
          </cell>
          <cell r="I686" t="str">
            <v>No</v>
          </cell>
        </row>
        <row r="687">
          <cell r="A687" t="str">
            <v>15958-25089-OS</v>
          </cell>
          <cell r="B687" t="str">
            <v>Jeno Druitt</v>
          </cell>
          <cell r="C687" t="str">
            <v>jdruittj1@feedburner.com</v>
          </cell>
          <cell r="G687" t="str">
            <v>United States</v>
          </cell>
          <cell r="I687" t="str">
            <v>Yes</v>
          </cell>
        </row>
        <row r="688">
          <cell r="A688" t="str">
            <v>98430-37820-UV</v>
          </cell>
          <cell r="B688" t="str">
            <v>Deonne Shortall</v>
          </cell>
          <cell r="C688" t="str">
            <v>dshortallj2@wikipedia.org</v>
          </cell>
          <cell r="G688" t="str">
            <v>United States</v>
          </cell>
          <cell r="I688" t="str">
            <v>Yes</v>
          </cell>
        </row>
        <row r="689">
          <cell r="A689" t="str">
            <v>21798-04171-XC</v>
          </cell>
          <cell r="B689" t="str">
            <v>Wilton Cottier</v>
          </cell>
          <cell r="C689" t="str">
            <v>wcottierj3@cafepress.com</v>
          </cell>
          <cell r="G689" t="str">
            <v>United States</v>
          </cell>
          <cell r="I689" t="str">
            <v>No</v>
          </cell>
        </row>
        <row r="690">
          <cell r="A690" t="str">
            <v>52798-46508-HP</v>
          </cell>
          <cell r="B690" t="str">
            <v>Kevan Grinsted</v>
          </cell>
          <cell r="C690" t="str">
            <v>kgrinstedj4@google.com.br</v>
          </cell>
          <cell r="G690" t="str">
            <v>Ireland</v>
          </cell>
          <cell r="I690" t="str">
            <v>No</v>
          </cell>
        </row>
        <row r="691">
          <cell r="A691" t="str">
            <v>46478-42970-EM</v>
          </cell>
          <cell r="B691" t="str">
            <v>Dionne Skyner</v>
          </cell>
          <cell r="C691" t="str">
            <v>dskynerj5@hubpages.com</v>
          </cell>
          <cell r="G691" t="str">
            <v>United States</v>
          </cell>
          <cell r="I691" t="str">
            <v>No</v>
          </cell>
        </row>
        <row r="692">
          <cell r="A692" t="str">
            <v>00246-15080-LE</v>
          </cell>
          <cell r="B692" t="str">
            <v>Francesco Dressel</v>
          </cell>
          <cell r="G692" t="str">
            <v>United States</v>
          </cell>
          <cell r="I692" t="str">
            <v>No</v>
          </cell>
        </row>
        <row r="693">
          <cell r="A693" t="str">
            <v>09357-10966-VA</v>
          </cell>
          <cell r="B693" t="str">
            <v>Paola Normanvill</v>
          </cell>
          <cell r="C693" t="str">
            <v>pnormanvillj7@biblegateway.com</v>
          </cell>
          <cell r="G693" t="str">
            <v>United States</v>
          </cell>
          <cell r="I693" t="str">
            <v>Yes</v>
          </cell>
        </row>
        <row r="694">
          <cell r="A694" t="str">
            <v>26295-44907-DK</v>
          </cell>
          <cell r="B694" t="str">
            <v>Ambrosio Weinmann</v>
          </cell>
          <cell r="C694" t="str">
            <v>aweinmannj8@shinystat.com</v>
          </cell>
          <cell r="G694" t="str">
            <v>United States</v>
          </cell>
          <cell r="I694" t="str">
            <v>No</v>
          </cell>
        </row>
        <row r="695">
          <cell r="A695" t="str">
            <v>95351-96177-QV</v>
          </cell>
          <cell r="B695" t="str">
            <v>Elden Andriessen</v>
          </cell>
          <cell r="C695" t="str">
            <v>eandriessenj9@europa.eu</v>
          </cell>
          <cell r="G695" t="str">
            <v>United States</v>
          </cell>
          <cell r="I695" t="str">
            <v>Yes</v>
          </cell>
        </row>
        <row r="696">
          <cell r="A696" t="str">
            <v>92204-96636-BS</v>
          </cell>
          <cell r="B696" t="str">
            <v>Roxie Deaconson</v>
          </cell>
          <cell r="C696" t="str">
            <v>rdeaconsonja@archive.org</v>
          </cell>
          <cell r="G696" t="str">
            <v>United States</v>
          </cell>
          <cell r="I696" t="str">
            <v>No</v>
          </cell>
        </row>
        <row r="697">
          <cell r="A697" t="str">
            <v>03010-30348-UA</v>
          </cell>
          <cell r="B697" t="str">
            <v>Davida Caro</v>
          </cell>
          <cell r="C697" t="str">
            <v>dcarojb@twitter.com</v>
          </cell>
          <cell r="G697" t="str">
            <v>United States</v>
          </cell>
          <cell r="I697" t="str">
            <v>Yes</v>
          </cell>
        </row>
        <row r="698">
          <cell r="A698" t="str">
            <v>13441-34686-SW</v>
          </cell>
          <cell r="B698" t="str">
            <v>Johna Bluck</v>
          </cell>
          <cell r="C698" t="str">
            <v>jbluckjc@imageshack.us</v>
          </cell>
          <cell r="G698" t="str">
            <v>United States</v>
          </cell>
          <cell r="I698" t="str">
            <v>No</v>
          </cell>
        </row>
        <row r="699">
          <cell r="A699" t="str">
            <v>96612-41722-VJ</v>
          </cell>
          <cell r="B699" t="str">
            <v>Myrle Dearden</v>
          </cell>
          <cell r="G699" t="str">
            <v>Ireland</v>
          </cell>
          <cell r="I699" t="str">
            <v>No</v>
          </cell>
        </row>
        <row r="700">
          <cell r="A700" t="str">
            <v>94091-86957-HX</v>
          </cell>
          <cell r="B700" t="str">
            <v>Jimmy Dymoke</v>
          </cell>
          <cell r="C700" t="str">
            <v>jdymokeje@prnewswire.com</v>
          </cell>
          <cell r="G700" t="str">
            <v>Ireland</v>
          </cell>
          <cell r="I700" t="str">
            <v>No</v>
          </cell>
        </row>
        <row r="701">
          <cell r="A701" t="str">
            <v>25504-41681-WA</v>
          </cell>
          <cell r="B701" t="str">
            <v>Orland Tadman</v>
          </cell>
          <cell r="C701" t="str">
            <v>otadmanjf@ft.com</v>
          </cell>
          <cell r="G701" t="str">
            <v>United States</v>
          </cell>
          <cell r="I701" t="str">
            <v>Yes</v>
          </cell>
        </row>
        <row r="702">
          <cell r="A702" t="str">
            <v>75443-07820-DZ</v>
          </cell>
          <cell r="B702" t="str">
            <v>Barrett Gudde</v>
          </cell>
          <cell r="C702" t="str">
            <v>bguddejg@dailymotion.com</v>
          </cell>
          <cell r="G702" t="str">
            <v>United States</v>
          </cell>
          <cell r="I702" t="str">
            <v>No</v>
          </cell>
        </row>
        <row r="703">
          <cell r="A703" t="str">
            <v>39276-95489-XV</v>
          </cell>
          <cell r="B703" t="str">
            <v>Nathan Sictornes</v>
          </cell>
          <cell r="C703" t="str">
            <v>nsictornesjh@buzzfeed.com</v>
          </cell>
          <cell r="G703" t="str">
            <v>Ireland</v>
          </cell>
          <cell r="I703" t="str">
            <v>Yes</v>
          </cell>
        </row>
        <row r="704">
          <cell r="A704" t="str">
            <v>61437-83623-PZ</v>
          </cell>
          <cell r="B704" t="str">
            <v>Vivyan Dunning</v>
          </cell>
          <cell r="C704" t="str">
            <v>vdunningji@independent.co.uk</v>
          </cell>
          <cell r="G704" t="str">
            <v>United States</v>
          </cell>
          <cell r="I704" t="str">
            <v>Yes</v>
          </cell>
        </row>
        <row r="705">
          <cell r="A705" t="str">
            <v>34317-87258-HQ</v>
          </cell>
          <cell r="B705" t="str">
            <v>Doralin Baison</v>
          </cell>
          <cell r="G705" t="str">
            <v>Ireland</v>
          </cell>
          <cell r="I705" t="str">
            <v>Yes</v>
          </cell>
        </row>
        <row r="706">
          <cell r="A706" t="str">
            <v>18570-80998-ZS</v>
          </cell>
          <cell r="B706" t="str">
            <v>Josefina Ferens</v>
          </cell>
          <cell r="G706" t="str">
            <v>United States</v>
          </cell>
          <cell r="I706" t="str">
            <v>Yes</v>
          </cell>
        </row>
        <row r="707">
          <cell r="A707" t="str">
            <v>66580-33745-OQ</v>
          </cell>
          <cell r="B707" t="str">
            <v>Shelley Gehring</v>
          </cell>
          <cell r="C707" t="str">
            <v>sgehringjl@gnu.org</v>
          </cell>
          <cell r="G707" t="str">
            <v>United States</v>
          </cell>
          <cell r="I707" t="str">
            <v>No</v>
          </cell>
        </row>
        <row r="708">
          <cell r="A708" t="str">
            <v>19820-29285-FD</v>
          </cell>
          <cell r="B708" t="str">
            <v>Barrie Fallowes</v>
          </cell>
          <cell r="C708" t="str">
            <v>bfallowesjm@purevolume.com</v>
          </cell>
          <cell r="G708" t="str">
            <v>United States</v>
          </cell>
          <cell r="I708" t="str">
            <v>No</v>
          </cell>
        </row>
        <row r="709">
          <cell r="A709" t="str">
            <v>11349-55147-SN</v>
          </cell>
          <cell r="B709" t="str">
            <v>Nicolas Aiton</v>
          </cell>
          <cell r="G709" t="str">
            <v>Ireland</v>
          </cell>
          <cell r="I709" t="str">
            <v>No</v>
          </cell>
        </row>
        <row r="710">
          <cell r="A710" t="str">
            <v>21141-12455-VB</v>
          </cell>
          <cell r="B710" t="str">
            <v>Shelli De Banke</v>
          </cell>
          <cell r="C710" t="str">
            <v>sdejo@newsvine.com</v>
          </cell>
          <cell r="G710" t="str">
            <v>United States</v>
          </cell>
          <cell r="I710" t="str">
            <v>Yes</v>
          </cell>
        </row>
        <row r="711">
          <cell r="A711" t="str">
            <v>71003-85639-HB</v>
          </cell>
          <cell r="B711" t="str">
            <v>Lyell Murch</v>
          </cell>
          <cell r="G711" t="str">
            <v>United States</v>
          </cell>
          <cell r="I711" t="str">
            <v>Yes</v>
          </cell>
        </row>
        <row r="712">
          <cell r="A712" t="str">
            <v>58443-95866-YO</v>
          </cell>
          <cell r="B712" t="str">
            <v>Stearne Count</v>
          </cell>
          <cell r="C712" t="str">
            <v>scountjq@nba.com</v>
          </cell>
          <cell r="G712" t="str">
            <v>United States</v>
          </cell>
          <cell r="I712" t="str">
            <v>No</v>
          </cell>
        </row>
        <row r="713">
          <cell r="A713" t="str">
            <v>89646-21249-OH</v>
          </cell>
          <cell r="B713" t="str">
            <v>Selia Ragles</v>
          </cell>
          <cell r="C713" t="str">
            <v>sraglesjr@blogtalkradio.com</v>
          </cell>
          <cell r="G713" t="str">
            <v>United States</v>
          </cell>
          <cell r="I713" t="str">
            <v>No</v>
          </cell>
        </row>
        <row r="714">
          <cell r="A714" t="str">
            <v>64988-20636-XQ</v>
          </cell>
          <cell r="B714" t="str">
            <v>Silas Deehan</v>
          </cell>
          <cell r="G714" t="str">
            <v>United Kingdom</v>
          </cell>
          <cell r="I714" t="str">
            <v>No</v>
          </cell>
        </row>
        <row r="715">
          <cell r="A715" t="str">
            <v>34704-83143-KS</v>
          </cell>
          <cell r="B715" t="str">
            <v>Sacha Bruun</v>
          </cell>
          <cell r="C715" t="str">
            <v>sbruunjt@blogtalkradio.com</v>
          </cell>
          <cell r="G715" t="str">
            <v>United States</v>
          </cell>
          <cell r="I715" t="str">
            <v>No</v>
          </cell>
        </row>
        <row r="716">
          <cell r="A716" t="str">
            <v>67388-17544-XX</v>
          </cell>
          <cell r="B716" t="str">
            <v>Alon Pllu</v>
          </cell>
          <cell r="C716" t="str">
            <v>aplluju@dagondesign.com</v>
          </cell>
          <cell r="G716" t="str">
            <v>Ireland</v>
          </cell>
          <cell r="I716" t="str">
            <v>Yes</v>
          </cell>
        </row>
        <row r="717">
          <cell r="A717" t="str">
            <v>69411-48470-ID</v>
          </cell>
          <cell r="B717" t="str">
            <v>Gilberto Cornier</v>
          </cell>
          <cell r="C717" t="str">
            <v>gcornierjv@techcrunch.com</v>
          </cell>
          <cell r="G717" t="str">
            <v>United States</v>
          </cell>
          <cell r="I717" t="str">
            <v>No</v>
          </cell>
        </row>
        <row r="718">
          <cell r="A718" t="str">
            <v>20077-67239-EC</v>
          </cell>
          <cell r="B718" t="str">
            <v>Selestina Greedyer</v>
          </cell>
          <cell r="C718" t="str">
            <v>sgreedyerjw@parallels.com</v>
          </cell>
          <cell r="G718" t="str">
            <v>Ireland</v>
          </cell>
          <cell r="I718" t="str">
            <v>No</v>
          </cell>
        </row>
        <row r="719">
          <cell r="A719" t="str">
            <v>97741-98924-KT</v>
          </cell>
          <cell r="B719" t="str">
            <v>Willabella Harvison</v>
          </cell>
          <cell r="C719" t="str">
            <v>wharvisonjx@gizmodo.com</v>
          </cell>
          <cell r="G719" t="str">
            <v>United States</v>
          </cell>
          <cell r="I719" t="str">
            <v>No</v>
          </cell>
        </row>
        <row r="720">
          <cell r="A720" t="str">
            <v>79857-78167-KO</v>
          </cell>
          <cell r="B720" t="str">
            <v>Darice Heaford</v>
          </cell>
          <cell r="C720" t="str">
            <v>dheafordjy@twitpic.com</v>
          </cell>
          <cell r="G720" t="str">
            <v>United States</v>
          </cell>
          <cell r="I720" t="str">
            <v>No</v>
          </cell>
        </row>
        <row r="721">
          <cell r="A721" t="str">
            <v>46963-10322-ZA</v>
          </cell>
          <cell r="B721" t="str">
            <v>Granger Fantham</v>
          </cell>
          <cell r="C721" t="str">
            <v>gfanthamjz@hexun.com</v>
          </cell>
          <cell r="G721" t="str">
            <v>United States</v>
          </cell>
          <cell r="I721" t="str">
            <v>Yes</v>
          </cell>
        </row>
        <row r="722">
          <cell r="A722" t="str">
            <v>93812-74772-MV</v>
          </cell>
          <cell r="B722" t="str">
            <v>Reynolds Crookshanks</v>
          </cell>
          <cell r="C722" t="str">
            <v>rcrookshanksk0@unc.edu</v>
          </cell>
          <cell r="G722" t="str">
            <v>United States</v>
          </cell>
          <cell r="I722" t="str">
            <v>Yes</v>
          </cell>
        </row>
        <row r="723">
          <cell r="A723" t="str">
            <v>48203-23480-UB</v>
          </cell>
          <cell r="B723" t="str">
            <v>Niels Leake</v>
          </cell>
          <cell r="C723" t="str">
            <v>nleakek1@cmu.edu</v>
          </cell>
          <cell r="G723" t="str">
            <v>United States</v>
          </cell>
          <cell r="I723" t="str">
            <v>Yes</v>
          </cell>
        </row>
        <row r="724">
          <cell r="A724" t="str">
            <v>60357-65386-RD</v>
          </cell>
          <cell r="B724" t="str">
            <v>Hetti Measures</v>
          </cell>
          <cell r="G724" t="str">
            <v>United States</v>
          </cell>
          <cell r="I724" t="str">
            <v>No</v>
          </cell>
        </row>
        <row r="725">
          <cell r="A725" t="str">
            <v>35099-13971-JI</v>
          </cell>
          <cell r="B725" t="str">
            <v>Gay Eilhersen</v>
          </cell>
          <cell r="C725" t="str">
            <v>geilhersenk3@networksolutions.com</v>
          </cell>
          <cell r="G725" t="str">
            <v>United States</v>
          </cell>
          <cell r="I725" t="str">
            <v>No</v>
          </cell>
        </row>
        <row r="726">
          <cell r="A726" t="str">
            <v>01304-59807-OB</v>
          </cell>
          <cell r="B726" t="str">
            <v>Nico Hubert</v>
          </cell>
          <cell r="G726" t="str">
            <v>United States</v>
          </cell>
          <cell r="I726" t="str">
            <v>Yes</v>
          </cell>
        </row>
        <row r="727">
          <cell r="A727" t="str">
            <v>50705-17295-NK</v>
          </cell>
          <cell r="B727" t="str">
            <v>Cristina Aleixo</v>
          </cell>
          <cell r="C727" t="str">
            <v>caleixok5@globo.com</v>
          </cell>
          <cell r="G727" t="str">
            <v>United States</v>
          </cell>
          <cell r="I727" t="str">
            <v>No</v>
          </cell>
        </row>
        <row r="728">
          <cell r="A728" t="str">
            <v>77657-61366-FY</v>
          </cell>
          <cell r="B728" t="str">
            <v>Derrek Allpress</v>
          </cell>
          <cell r="G728" t="str">
            <v>United States</v>
          </cell>
          <cell r="I728" t="str">
            <v>No</v>
          </cell>
        </row>
        <row r="729">
          <cell r="A729" t="str">
            <v>57192-13428-PL</v>
          </cell>
          <cell r="B729" t="str">
            <v>Rikki Tomkowicz</v>
          </cell>
          <cell r="C729" t="str">
            <v>rtomkowiczk7@bravesites.com</v>
          </cell>
          <cell r="G729" t="str">
            <v>Ireland</v>
          </cell>
          <cell r="I729" t="str">
            <v>Yes</v>
          </cell>
        </row>
        <row r="730">
          <cell r="A730" t="str">
            <v>24891-77957-LU</v>
          </cell>
          <cell r="B730" t="str">
            <v>Rochette Huscroft</v>
          </cell>
          <cell r="C730" t="str">
            <v>rhuscroftk8@jimdo.com</v>
          </cell>
          <cell r="G730" t="str">
            <v>United States</v>
          </cell>
          <cell r="I730" t="str">
            <v>Yes</v>
          </cell>
        </row>
        <row r="731">
          <cell r="A731" t="str">
            <v>64896-18468-BT</v>
          </cell>
          <cell r="B731" t="str">
            <v>Selle Scurrer</v>
          </cell>
          <cell r="C731" t="str">
            <v>sscurrerk9@flavors.me</v>
          </cell>
          <cell r="G731" t="str">
            <v>United Kingdom</v>
          </cell>
          <cell r="I731" t="str">
            <v>No</v>
          </cell>
        </row>
        <row r="732">
          <cell r="A732" t="str">
            <v>84761-40784-SV</v>
          </cell>
          <cell r="B732" t="str">
            <v>Andie Rudram</v>
          </cell>
          <cell r="C732" t="str">
            <v>arudramka@prnewswire.com</v>
          </cell>
          <cell r="G732" t="str">
            <v>United States</v>
          </cell>
          <cell r="I732" t="str">
            <v>No</v>
          </cell>
        </row>
        <row r="733">
          <cell r="A733" t="str">
            <v>20236-42322-CM</v>
          </cell>
          <cell r="B733" t="str">
            <v>Leta Clarricoates</v>
          </cell>
          <cell r="G733" t="str">
            <v>United States</v>
          </cell>
          <cell r="I733" t="str">
            <v>Yes</v>
          </cell>
        </row>
        <row r="734">
          <cell r="A734" t="str">
            <v>49671-11547-WG</v>
          </cell>
          <cell r="B734" t="str">
            <v>Jacquelyn Maha</v>
          </cell>
          <cell r="C734" t="str">
            <v>jmahakc@cyberchimps.com</v>
          </cell>
          <cell r="G734" t="str">
            <v>United States</v>
          </cell>
          <cell r="I734" t="str">
            <v>No</v>
          </cell>
        </row>
        <row r="735">
          <cell r="A735" t="str">
            <v>57976-33535-WK</v>
          </cell>
          <cell r="B735" t="str">
            <v>Glory Clemon</v>
          </cell>
          <cell r="C735" t="str">
            <v>gclemonkd@networksolutions.com</v>
          </cell>
          <cell r="G735" t="str">
            <v>United States</v>
          </cell>
          <cell r="I735" t="str">
            <v>Yes</v>
          </cell>
        </row>
        <row r="736">
          <cell r="A736" t="str">
            <v>55915-19477-MK</v>
          </cell>
          <cell r="B736" t="str">
            <v>Alica Kift</v>
          </cell>
          <cell r="G736" t="str">
            <v>United States</v>
          </cell>
          <cell r="I736" t="str">
            <v>No</v>
          </cell>
        </row>
        <row r="737">
          <cell r="A737" t="str">
            <v>28121-11641-UA</v>
          </cell>
          <cell r="B737" t="str">
            <v>Babb Pollins</v>
          </cell>
          <cell r="C737" t="str">
            <v>bpollinskf@shinystat.com</v>
          </cell>
          <cell r="G737" t="str">
            <v>United States</v>
          </cell>
          <cell r="I737" t="str">
            <v>No</v>
          </cell>
        </row>
        <row r="738">
          <cell r="A738" t="str">
            <v>09540-70637-EV</v>
          </cell>
          <cell r="B738" t="str">
            <v>Jarret Toye</v>
          </cell>
          <cell r="C738" t="str">
            <v>jtoyekg@pinterest.com</v>
          </cell>
          <cell r="G738" t="str">
            <v>Ireland</v>
          </cell>
          <cell r="I738" t="str">
            <v>Yes</v>
          </cell>
        </row>
        <row r="739">
          <cell r="A739" t="str">
            <v>17775-77072-PP</v>
          </cell>
          <cell r="B739" t="str">
            <v>Carlie Linskill</v>
          </cell>
          <cell r="C739" t="str">
            <v>clinskillkh@sphinn.com</v>
          </cell>
          <cell r="G739" t="str">
            <v>United States</v>
          </cell>
          <cell r="I739" t="str">
            <v>No</v>
          </cell>
        </row>
        <row r="740">
          <cell r="A740" t="str">
            <v>90392-73338-BC</v>
          </cell>
          <cell r="B740" t="str">
            <v>Natal Vigrass</v>
          </cell>
          <cell r="C740" t="str">
            <v>nvigrasski@ezinearticles.com</v>
          </cell>
          <cell r="G740" t="str">
            <v>United Kingdom</v>
          </cell>
          <cell r="I740" t="str">
            <v>No</v>
          </cell>
        </row>
        <row r="741">
          <cell r="A741" t="str">
            <v>94278-27169-QC</v>
          </cell>
          <cell r="B741" t="str">
            <v>Burlie Issac</v>
          </cell>
          <cell r="G741" t="str">
            <v>United States</v>
          </cell>
          <cell r="I741" t="str">
            <v>Yes</v>
          </cell>
        </row>
        <row r="742">
          <cell r="A742" t="str">
            <v>10725-45724-CO</v>
          </cell>
          <cell r="B742" t="str">
            <v>Kandace Cragell</v>
          </cell>
          <cell r="C742" t="str">
            <v>kcragellkk@google.com</v>
          </cell>
          <cell r="G742" t="str">
            <v>Ireland</v>
          </cell>
          <cell r="I742" t="str">
            <v>No</v>
          </cell>
        </row>
        <row r="743">
          <cell r="A743" t="str">
            <v>87242-18006-IR</v>
          </cell>
          <cell r="B743" t="str">
            <v>Lyon Ibert</v>
          </cell>
          <cell r="C743" t="str">
            <v>libertkl@huffingtonpost.com</v>
          </cell>
          <cell r="G743" t="str">
            <v>United States</v>
          </cell>
          <cell r="I743" t="str">
            <v>No</v>
          </cell>
        </row>
        <row r="744">
          <cell r="A744" t="str">
            <v>36572-91896-PP</v>
          </cell>
          <cell r="B744" t="str">
            <v>Reese Lidgey</v>
          </cell>
          <cell r="C744" t="str">
            <v>rlidgeykm@vimeo.com</v>
          </cell>
          <cell r="G744" t="str">
            <v>United States</v>
          </cell>
          <cell r="I744" t="str">
            <v>No</v>
          </cell>
        </row>
        <row r="745">
          <cell r="A745" t="str">
            <v>25181-97933-UX</v>
          </cell>
          <cell r="B745" t="str">
            <v>Tersina Castagne</v>
          </cell>
          <cell r="C745" t="str">
            <v>tcastagnekn@wikia.com</v>
          </cell>
          <cell r="G745" t="str">
            <v>United States</v>
          </cell>
          <cell r="I745" t="str">
            <v>No</v>
          </cell>
        </row>
        <row r="746">
          <cell r="A746" t="str">
            <v>55374-03175-IA</v>
          </cell>
          <cell r="B746" t="str">
            <v>Samuele Klaaassen</v>
          </cell>
          <cell r="G746" t="str">
            <v>United States</v>
          </cell>
          <cell r="I746" t="str">
            <v>Yes</v>
          </cell>
        </row>
        <row r="747">
          <cell r="A747" t="str">
            <v>76948-43532-JS</v>
          </cell>
          <cell r="B747" t="str">
            <v>Jordana Halden</v>
          </cell>
          <cell r="C747" t="str">
            <v>jhaldenkp@comcast.net</v>
          </cell>
          <cell r="G747" t="str">
            <v>Ireland</v>
          </cell>
          <cell r="I747" t="str">
            <v>No</v>
          </cell>
        </row>
        <row r="748">
          <cell r="A748" t="str">
            <v>24344-88599-PP</v>
          </cell>
          <cell r="B748" t="str">
            <v>Hussein Olliff</v>
          </cell>
          <cell r="C748" t="str">
            <v>holliffkq@sciencedirect.com</v>
          </cell>
          <cell r="G748" t="str">
            <v>Ireland</v>
          </cell>
          <cell r="I748" t="str">
            <v>No</v>
          </cell>
        </row>
        <row r="749">
          <cell r="A749" t="str">
            <v>54462-58311-YF</v>
          </cell>
          <cell r="B749" t="str">
            <v>Teddi Quadri</v>
          </cell>
          <cell r="C749" t="str">
            <v>tquadrikr@opensource.org</v>
          </cell>
          <cell r="G749" t="str">
            <v>Ireland</v>
          </cell>
          <cell r="I749" t="str">
            <v>Yes</v>
          </cell>
        </row>
        <row r="750">
          <cell r="A750" t="str">
            <v>90767-92589-LV</v>
          </cell>
          <cell r="B750" t="str">
            <v>Felita Eshmade</v>
          </cell>
          <cell r="C750" t="str">
            <v>feshmadeks@umn.edu</v>
          </cell>
          <cell r="G750" t="str">
            <v>United States</v>
          </cell>
          <cell r="I750" t="str">
            <v>No</v>
          </cell>
        </row>
        <row r="751">
          <cell r="A751" t="str">
            <v>27517-43747-YD</v>
          </cell>
          <cell r="B751" t="str">
            <v>Melodie OIlier</v>
          </cell>
          <cell r="C751" t="str">
            <v>moilierkt@paginegialle.it</v>
          </cell>
          <cell r="G751" t="str">
            <v>Ireland</v>
          </cell>
          <cell r="I751" t="str">
            <v>Yes</v>
          </cell>
        </row>
        <row r="752">
          <cell r="A752" t="str">
            <v>77828-66867-KH</v>
          </cell>
          <cell r="B752" t="str">
            <v>Hazel Iacopini</v>
          </cell>
          <cell r="G752" t="str">
            <v>United States</v>
          </cell>
          <cell r="I752" t="str">
            <v>Yes</v>
          </cell>
        </row>
        <row r="753">
          <cell r="A753" t="str">
            <v>41054-59693-XE</v>
          </cell>
          <cell r="B753" t="str">
            <v>Vinny Shoebotham</v>
          </cell>
          <cell r="C753" t="str">
            <v>vshoebothamkv@redcross.org</v>
          </cell>
          <cell r="G753" t="str">
            <v>United States</v>
          </cell>
          <cell r="I753" t="str">
            <v>No</v>
          </cell>
        </row>
        <row r="754">
          <cell r="A754" t="str">
            <v>26314-66792-VP</v>
          </cell>
          <cell r="B754" t="str">
            <v>Bran Sterke</v>
          </cell>
          <cell r="C754" t="str">
            <v>bsterkekw@biblegateway.com</v>
          </cell>
          <cell r="G754" t="str">
            <v>United States</v>
          </cell>
          <cell r="I754" t="str">
            <v>Yes</v>
          </cell>
        </row>
        <row r="755">
          <cell r="A755" t="str">
            <v>69410-04668-MA</v>
          </cell>
          <cell r="B755" t="str">
            <v>Simone Capon</v>
          </cell>
          <cell r="C755" t="str">
            <v>scaponkx@craigslist.org</v>
          </cell>
          <cell r="G755" t="str">
            <v>United States</v>
          </cell>
          <cell r="I755" t="str">
            <v>No</v>
          </cell>
        </row>
        <row r="756">
          <cell r="A756" t="str">
            <v>91950-91273-JT</v>
          </cell>
          <cell r="B756" t="str">
            <v>Philomena Traite</v>
          </cell>
          <cell r="C756" t="str">
            <v>ptraiteky@huffingtonpost.com</v>
          </cell>
          <cell r="G756" t="str">
            <v>United States</v>
          </cell>
          <cell r="I756" t="str">
            <v>No</v>
          </cell>
        </row>
        <row r="757">
          <cell r="A757" t="str">
            <v>24972-55878-KX</v>
          </cell>
          <cell r="B757" t="str">
            <v>Foster Constance</v>
          </cell>
          <cell r="C757" t="str">
            <v>fconstancekz@ifeng.com</v>
          </cell>
          <cell r="G757" t="str">
            <v>United States</v>
          </cell>
          <cell r="I757" t="str">
            <v>No</v>
          </cell>
        </row>
        <row r="758">
          <cell r="A758" t="str">
            <v>46296-42617-OQ</v>
          </cell>
          <cell r="B758" t="str">
            <v>Fernando Sulman</v>
          </cell>
          <cell r="C758" t="str">
            <v>fsulmanl0@washington.edu</v>
          </cell>
          <cell r="G758" t="str">
            <v>United States</v>
          </cell>
          <cell r="I758" t="str">
            <v>Yes</v>
          </cell>
        </row>
        <row r="759">
          <cell r="A759" t="str">
            <v>44494-89923-UW</v>
          </cell>
          <cell r="B759" t="str">
            <v>Dorotea Hollyman</v>
          </cell>
          <cell r="C759" t="str">
            <v>dhollymanl1@ibm.com</v>
          </cell>
          <cell r="G759" t="str">
            <v>United States</v>
          </cell>
          <cell r="I759" t="str">
            <v>Yes</v>
          </cell>
        </row>
        <row r="760">
          <cell r="A760" t="str">
            <v>11621-09964-ID</v>
          </cell>
          <cell r="B760" t="str">
            <v>Lorelei Nardoni</v>
          </cell>
          <cell r="C760" t="str">
            <v>lnardonil2@hao123.com</v>
          </cell>
          <cell r="G760" t="str">
            <v>United States</v>
          </cell>
          <cell r="I760" t="str">
            <v>No</v>
          </cell>
        </row>
        <row r="761">
          <cell r="A761" t="str">
            <v>76319-80715-II</v>
          </cell>
          <cell r="B761" t="str">
            <v>Dallas Yarham</v>
          </cell>
          <cell r="C761" t="str">
            <v>dyarhaml3@moonfruit.com</v>
          </cell>
          <cell r="G761" t="str">
            <v>United States</v>
          </cell>
          <cell r="I761" t="str">
            <v>Yes</v>
          </cell>
        </row>
        <row r="762">
          <cell r="A762" t="str">
            <v>91654-79216-IC</v>
          </cell>
          <cell r="B762" t="str">
            <v>Arlana Ferrea</v>
          </cell>
          <cell r="C762" t="str">
            <v>aferreal4@wikia.com</v>
          </cell>
          <cell r="G762" t="str">
            <v>United States</v>
          </cell>
          <cell r="I762" t="str">
            <v>No</v>
          </cell>
        </row>
        <row r="763">
          <cell r="A763" t="str">
            <v>56450-21890-HK</v>
          </cell>
          <cell r="B763" t="str">
            <v>Chuck Kendrick</v>
          </cell>
          <cell r="C763" t="str">
            <v>ckendrickl5@webnode.com</v>
          </cell>
          <cell r="G763" t="str">
            <v>United States</v>
          </cell>
          <cell r="I763" t="str">
            <v>Yes</v>
          </cell>
        </row>
        <row r="764">
          <cell r="A764" t="str">
            <v>40600-58915-WZ</v>
          </cell>
          <cell r="B764" t="str">
            <v>Sharona Danilchik</v>
          </cell>
          <cell r="C764" t="str">
            <v>sdanilchikl6@mit.edu</v>
          </cell>
          <cell r="G764" t="str">
            <v>United Kingdom</v>
          </cell>
          <cell r="I764" t="str">
            <v>No</v>
          </cell>
        </row>
        <row r="765">
          <cell r="A765" t="str">
            <v>66527-94478-PB</v>
          </cell>
          <cell r="B765" t="str">
            <v>Sarajane Potter</v>
          </cell>
          <cell r="G765" t="str">
            <v>United States</v>
          </cell>
          <cell r="I765" t="str">
            <v>No</v>
          </cell>
        </row>
        <row r="766">
          <cell r="A766" t="str">
            <v>77154-45038-IH</v>
          </cell>
          <cell r="B766" t="str">
            <v>Bobby Folomkin</v>
          </cell>
          <cell r="C766" t="str">
            <v>bfolomkinl8@yolasite.com</v>
          </cell>
          <cell r="G766" t="str">
            <v>United States</v>
          </cell>
          <cell r="I766" t="str">
            <v>Yes</v>
          </cell>
        </row>
        <row r="767">
          <cell r="A767" t="str">
            <v>08439-55669-AI</v>
          </cell>
          <cell r="B767" t="str">
            <v>Rafferty Pursglove</v>
          </cell>
          <cell r="C767" t="str">
            <v>rpursglovel9@biblegateway.com</v>
          </cell>
          <cell r="G767" t="str">
            <v>United States</v>
          </cell>
          <cell r="I767" t="str">
            <v>Yes</v>
          </cell>
        </row>
        <row r="768">
          <cell r="A768" t="str">
            <v>81059-24087-UE</v>
          </cell>
          <cell r="B768" t="str">
            <v>Riva De Micoli</v>
          </cell>
          <cell r="C768" t="str">
            <v>rdela@usa.gov</v>
          </cell>
          <cell r="G768" t="str">
            <v>United States</v>
          </cell>
          <cell r="I768" t="str">
            <v>No</v>
          </cell>
        </row>
        <row r="769">
          <cell r="A769" t="str">
            <v>46168-23489-RD</v>
          </cell>
          <cell r="B769" t="str">
            <v>Antoine Taunton.</v>
          </cell>
          <cell r="C769" t="str">
            <v>atauntonlb@bing.com</v>
          </cell>
          <cell r="G769" t="str">
            <v>United States</v>
          </cell>
          <cell r="I769" t="str">
            <v>No</v>
          </cell>
        </row>
        <row r="770">
          <cell r="A770" t="str">
            <v>11664-43119-GV</v>
          </cell>
          <cell r="B770" t="str">
            <v>Krishnah Incogna</v>
          </cell>
          <cell r="G770" t="str">
            <v>United States</v>
          </cell>
          <cell r="I770" t="str">
            <v>Yes</v>
          </cell>
        </row>
        <row r="771">
          <cell r="A771" t="str">
            <v>91509-62250-GN</v>
          </cell>
          <cell r="B771" t="str">
            <v>Dalia Eburah</v>
          </cell>
          <cell r="C771" t="str">
            <v>deburahld@google.co.jp</v>
          </cell>
          <cell r="G771" t="str">
            <v>United Kingdom</v>
          </cell>
          <cell r="I771" t="str">
            <v>No</v>
          </cell>
        </row>
        <row r="772">
          <cell r="A772" t="str">
            <v>83833-46106-ZC</v>
          </cell>
          <cell r="B772" t="str">
            <v>Martie Brimilcombe</v>
          </cell>
          <cell r="C772" t="str">
            <v>mbrimilcombele@cnn.com</v>
          </cell>
          <cell r="G772" t="str">
            <v>United States</v>
          </cell>
          <cell r="I772" t="str">
            <v>No</v>
          </cell>
        </row>
        <row r="773">
          <cell r="A773" t="str">
            <v>19383-33606-PW</v>
          </cell>
          <cell r="B773" t="str">
            <v>Suzanna Bollam</v>
          </cell>
          <cell r="C773" t="str">
            <v>sbollamlf@list-manage.com</v>
          </cell>
          <cell r="G773" t="str">
            <v>United States</v>
          </cell>
          <cell r="I773" t="str">
            <v>No</v>
          </cell>
        </row>
        <row r="774">
          <cell r="A774" t="str">
            <v>67052-76184-CB</v>
          </cell>
          <cell r="B774" t="str">
            <v>Mellisa Mebes</v>
          </cell>
          <cell r="G774" t="str">
            <v>United States</v>
          </cell>
          <cell r="I774" t="str">
            <v>No</v>
          </cell>
        </row>
        <row r="775">
          <cell r="A775" t="str">
            <v>43452-18035-DH</v>
          </cell>
          <cell r="B775" t="str">
            <v>Alva Filipczak</v>
          </cell>
          <cell r="C775" t="str">
            <v>afilipczaklh@ning.com</v>
          </cell>
          <cell r="G775" t="str">
            <v>Ireland</v>
          </cell>
          <cell r="I775" t="str">
            <v>No</v>
          </cell>
        </row>
        <row r="776">
          <cell r="A776" t="str">
            <v>88060-50676-MV</v>
          </cell>
          <cell r="B776" t="str">
            <v>Dorette Hinemoor</v>
          </cell>
          <cell r="G776" t="str">
            <v>United States</v>
          </cell>
          <cell r="I776" t="str">
            <v>Yes</v>
          </cell>
        </row>
        <row r="777">
          <cell r="A777" t="str">
            <v>89574-96203-EP</v>
          </cell>
          <cell r="B777" t="str">
            <v>Rhetta Elnaugh</v>
          </cell>
          <cell r="C777" t="str">
            <v>relnaughlj@comsenz.com</v>
          </cell>
          <cell r="G777" t="str">
            <v>United States</v>
          </cell>
          <cell r="I777" t="str">
            <v>Yes</v>
          </cell>
        </row>
        <row r="778">
          <cell r="A778" t="str">
            <v>12607-75113-UV</v>
          </cell>
          <cell r="B778" t="str">
            <v>Jule Deehan</v>
          </cell>
          <cell r="C778" t="str">
            <v>jdeehanlk@about.me</v>
          </cell>
          <cell r="G778" t="str">
            <v>United States</v>
          </cell>
          <cell r="I778" t="str">
            <v>No</v>
          </cell>
        </row>
        <row r="779">
          <cell r="A779" t="str">
            <v>56991-05510-PR</v>
          </cell>
          <cell r="B779" t="str">
            <v>Janella Eden</v>
          </cell>
          <cell r="C779" t="str">
            <v>jedenll@e-recht24.de</v>
          </cell>
          <cell r="G779" t="str">
            <v>United States</v>
          </cell>
          <cell r="I779" t="str">
            <v>No</v>
          </cell>
        </row>
        <row r="780">
          <cell r="A780" t="str">
            <v>35463-72088-KU</v>
          </cell>
          <cell r="B780" t="str">
            <v>Devora Maton</v>
          </cell>
          <cell r="C780" t="str">
            <v>dmatonlm@utexas.edu</v>
          </cell>
          <cell r="G780" t="str">
            <v>United States</v>
          </cell>
          <cell r="I780" t="str">
            <v>Yes</v>
          </cell>
        </row>
        <row r="781">
          <cell r="A781" t="str">
            <v>33269-10023-CO</v>
          </cell>
          <cell r="B781" t="str">
            <v>Ugo Southerden</v>
          </cell>
          <cell r="C781" t="str">
            <v>usoutherdenln@hao123.com</v>
          </cell>
          <cell r="G781" t="str">
            <v>United States</v>
          </cell>
          <cell r="I781" t="str">
            <v>Yes</v>
          </cell>
        </row>
        <row r="782">
          <cell r="A782" t="str">
            <v>31245-81098-PJ</v>
          </cell>
          <cell r="B782" t="str">
            <v>Verne Dunkerley</v>
          </cell>
          <cell r="G782" t="str">
            <v>United States</v>
          </cell>
          <cell r="I782" t="str">
            <v>No</v>
          </cell>
        </row>
        <row r="783">
          <cell r="A783" t="str">
            <v>08946-56610-IH</v>
          </cell>
          <cell r="B783" t="str">
            <v>Lacee Burtenshaw</v>
          </cell>
          <cell r="C783" t="str">
            <v>lburtenshawlp@shinystat.com</v>
          </cell>
          <cell r="G783" t="str">
            <v>United States</v>
          </cell>
          <cell r="I783" t="str">
            <v>No</v>
          </cell>
        </row>
        <row r="784">
          <cell r="A784" t="str">
            <v>20260-32948-EB</v>
          </cell>
          <cell r="B784" t="str">
            <v>Adorne Gregoratti</v>
          </cell>
          <cell r="C784" t="str">
            <v>agregorattilq@vistaprint.com</v>
          </cell>
          <cell r="G784" t="str">
            <v>Ireland</v>
          </cell>
          <cell r="I784" t="str">
            <v>No</v>
          </cell>
        </row>
        <row r="785">
          <cell r="A785" t="str">
            <v>31613-41626-KX</v>
          </cell>
          <cell r="B785" t="str">
            <v>Chris Croster</v>
          </cell>
          <cell r="C785" t="str">
            <v>ccrosterlr@gov.uk</v>
          </cell>
          <cell r="G785" t="str">
            <v>United States</v>
          </cell>
          <cell r="I785" t="str">
            <v>Yes</v>
          </cell>
        </row>
        <row r="786">
          <cell r="A786" t="str">
            <v>75961-20170-RD</v>
          </cell>
          <cell r="B786" t="str">
            <v>Graeme Whitehead</v>
          </cell>
          <cell r="C786" t="str">
            <v>gwhiteheadls@hp.com</v>
          </cell>
          <cell r="G786" t="str">
            <v>United States</v>
          </cell>
          <cell r="I786" t="str">
            <v>No</v>
          </cell>
        </row>
        <row r="787">
          <cell r="A787" t="str">
            <v>72524-06410-KD</v>
          </cell>
          <cell r="B787" t="str">
            <v>Haslett Jodrelle</v>
          </cell>
          <cell r="C787" t="str">
            <v>hjodrellelt@samsung.com</v>
          </cell>
          <cell r="G787" t="str">
            <v>United States</v>
          </cell>
          <cell r="I787" t="str">
            <v>No</v>
          </cell>
        </row>
        <row r="788">
          <cell r="A788" t="str">
            <v>01841-48191-NL</v>
          </cell>
          <cell r="B788" t="str">
            <v>Cam Jewster</v>
          </cell>
          <cell r="C788" t="str">
            <v>cjewsterlu@moonfruit.com</v>
          </cell>
          <cell r="G788" t="str">
            <v>United States</v>
          </cell>
          <cell r="I788" t="str">
            <v>Yes</v>
          </cell>
        </row>
        <row r="789">
          <cell r="A789" t="str">
            <v>98918-34330-GY</v>
          </cell>
          <cell r="B789" t="str">
            <v>Beryl Osborn</v>
          </cell>
          <cell r="G789" t="str">
            <v>United States</v>
          </cell>
          <cell r="I789" t="str">
            <v>Yes</v>
          </cell>
        </row>
        <row r="790">
          <cell r="A790" t="str">
            <v>51497-50894-WU</v>
          </cell>
          <cell r="B790" t="str">
            <v>Kaela Nottram</v>
          </cell>
          <cell r="C790" t="str">
            <v>knottramlw@odnoklassniki.ru</v>
          </cell>
          <cell r="G790" t="str">
            <v>Ireland</v>
          </cell>
          <cell r="I790" t="str">
            <v>Yes</v>
          </cell>
        </row>
        <row r="791">
          <cell r="A791" t="str">
            <v>98636-90072-YE</v>
          </cell>
          <cell r="B791" t="str">
            <v>Nobe Buney</v>
          </cell>
          <cell r="C791" t="str">
            <v>nbuneylx@jugem.jp</v>
          </cell>
          <cell r="G791" t="str">
            <v>United States</v>
          </cell>
          <cell r="I791" t="str">
            <v>No</v>
          </cell>
        </row>
        <row r="792">
          <cell r="A792" t="str">
            <v>47011-57815-HJ</v>
          </cell>
          <cell r="B792" t="str">
            <v>Silvan McShea</v>
          </cell>
          <cell r="C792" t="str">
            <v>smcshealy@photobucket.com</v>
          </cell>
          <cell r="G792" t="str">
            <v>United States</v>
          </cell>
          <cell r="I792" t="str">
            <v>No</v>
          </cell>
        </row>
        <row r="793">
          <cell r="A793" t="str">
            <v>61253-98356-VD</v>
          </cell>
          <cell r="B793" t="str">
            <v>Karylin Huddart</v>
          </cell>
          <cell r="C793" t="str">
            <v>khuddartlz@about.com</v>
          </cell>
          <cell r="G793" t="str">
            <v>United States</v>
          </cell>
          <cell r="I793" t="str">
            <v>Yes</v>
          </cell>
        </row>
        <row r="794">
          <cell r="A794" t="str">
            <v>96762-10814-DA</v>
          </cell>
          <cell r="B794" t="str">
            <v>Jereme Gippes</v>
          </cell>
          <cell r="C794" t="str">
            <v>jgippesm0@cloudflare.com</v>
          </cell>
          <cell r="G794" t="str">
            <v>United Kingdom</v>
          </cell>
          <cell r="I794" t="str">
            <v>Yes</v>
          </cell>
        </row>
        <row r="795">
          <cell r="A795" t="str">
            <v>63112-10870-LC</v>
          </cell>
          <cell r="B795" t="str">
            <v>Lukas Whittlesee</v>
          </cell>
          <cell r="C795" t="str">
            <v>lwhittleseem1@e-recht24.de</v>
          </cell>
          <cell r="G795" t="str">
            <v>United States</v>
          </cell>
          <cell r="I795" t="str">
            <v>No</v>
          </cell>
        </row>
        <row r="796">
          <cell r="A796" t="str">
            <v>21403-49423-PD</v>
          </cell>
          <cell r="B796" t="str">
            <v>Gregorius Trengrove</v>
          </cell>
          <cell r="C796" t="str">
            <v>gtrengrovem2@elpais.com</v>
          </cell>
          <cell r="G796" t="str">
            <v>United States</v>
          </cell>
          <cell r="I796" t="str">
            <v>No</v>
          </cell>
        </row>
        <row r="797">
          <cell r="A797" t="str">
            <v>29581-13303-VB</v>
          </cell>
          <cell r="B797" t="str">
            <v>Wright Caldero</v>
          </cell>
          <cell r="C797" t="str">
            <v>wcalderom3@stumbleupon.com</v>
          </cell>
          <cell r="G797" t="str">
            <v>United States</v>
          </cell>
          <cell r="I797" t="str">
            <v>No</v>
          </cell>
        </row>
        <row r="798">
          <cell r="A798" t="str">
            <v>86110-83695-YS</v>
          </cell>
          <cell r="B798" t="str">
            <v>Merell Zanazzi</v>
          </cell>
          <cell r="G798" t="str">
            <v>United States</v>
          </cell>
          <cell r="I798" t="str">
            <v>No</v>
          </cell>
        </row>
        <row r="799">
          <cell r="A799" t="str">
            <v>80454-42225-FT</v>
          </cell>
          <cell r="B799" t="str">
            <v>Jed Kennicott</v>
          </cell>
          <cell r="C799" t="str">
            <v>jkennicottm5@yahoo.co.jp</v>
          </cell>
          <cell r="G799" t="str">
            <v>United States</v>
          </cell>
          <cell r="I799" t="str">
            <v>No</v>
          </cell>
        </row>
        <row r="800">
          <cell r="A800" t="str">
            <v>29129-60664-KO</v>
          </cell>
          <cell r="B800" t="str">
            <v>Guenevere Ruggen</v>
          </cell>
          <cell r="C800" t="str">
            <v>gruggenm6@nymag.com</v>
          </cell>
          <cell r="G800" t="str">
            <v>United States</v>
          </cell>
          <cell r="I800" t="str">
            <v>Yes</v>
          </cell>
        </row>
        <row r="801">
          <cell r="A801" t="str">
            <v>63025-62939-AN</v>
          </cell>
          <cell r="B801" t="str">
            <v>Gonzales Cicculi</v>
          </cell>
          <cell r="G801" t="str">
            <v>United States</v>
          </cell>
          <cell r="I801" t="str">
            <v>Yes</v>
          </cell>
        </row>
        <row r="802">
          <cell r="A802" t="str">
            <v>49012-12987-QT</v>
          </cell>
          <cell r="B802" t="str">
            <v>Man Fright</v>
          </cell>
          <cell r="C802" t="str">
            <v>mfrightm8@harvard.edu</v>
          </cell>
          <cell r="G802" t="str">
            <v>Ireland</v>
          </cell>
          <cell r="I802" t="str">
            <v>No</v>
          </cell>
        </row>
        <row r="803">
          <cell r="A803" t="str">
            <v>50924-94200-SQ</v>
          </cell>
          <cell r="B803" t="str">
            <v>Boyce Tarte</v>
          </cell>
          <cell r="C803" t="str">
            <v>btartem9@aol.com</v>
          </cell>
          <cell r="G803" t="str">
            <v>United States</v>
          </cell>
          <cell r="I803" t="str">
            <v>Yes</v>
          </cell>
        </row>
        <row r="804">
          <cell r="A804" t="str">
            <v>15673-18812-IU</v>
          </cell>
          <cell r="B804" t="str">
            <v>Caddric Krzysztofiak</v>
          </cell>
          <cell r="C804" t="str">
            <v>ckrzysztofiakma@skyrock.com</v>
          </cell>
          <cell r="G804" t="str">
            <v>United States</v>
          </cell>
          <cell r="I804" t="str">
            <v>No</v>
          </cell>
        </row>
        <row r="805">
          <cell r="A805" t="str">
            <v>52151-75971-YY</v>
          </cell>
          <cell r="B805" t="str">
            <v>Darn Penquet</v>
          </cell>
          <cell r="C805" t="str">
            <v>dpenquetmb@diigo.com</v>
          </cell>
          <cell r="G805" t="str">
            <v>United States</v>
          </cell>
          <cell r="I805" t="str">
            <v>No</v>
          </cell>
        </row>
        <row r="806">
          <cell r="A806" t="str">
            <v>19413-02045-CG</v>
          </cell>
          <cell r="B806" t="str">
            <v>Jammie Cloke</v>
          </cell>
          <cell r="G806" t="str">
            <v>United Kingdom</v>
          </cell>
          <cell r="I806" t="str">
            <v>No</v>
          </cell>
        </row>
        <row r="807">
          <cell r="A807" t="str">
            <v>98185-92775-KT</v>
          </cell>
          <cell r="B807" t="str">
            <v>Chester Clowton</v>
          </cell>
          <cell r="G807" t="str">
            <v>United States</v>
          </cell>
          <cell r="I807" t="str">
            <v>No</v>
          </cell>
        </row>
        <row r="808">
          <cell r="A808" t="str">
            <v>86991-53901-AT</v>
          </cell>
          <cell r="B808" t="str">
            <v>Kathleen Diable</v>
          </cell>
          <cell r="G808" t="str">
            <v>United Kingdom</v>
          </cell>
          <cell r="I808" t="str">
            <v>Yes</v>
          </cell>
        </row>
        <row r="809">
          <cell r="A809" t="str">
            <v>78226-97287-JI</v>
          </cell>
          <cell r="B809" t="str">
            <v>Koren Ferretti</v>
          </cell>
          <cell r="C809" t="str">
            <v>kferrettimf@huffingtonpost.com</v>
          </cell>
          <cell r="G809" t="str">
            <v>Ireland</v>
          </cell>
          <cell r="I809" t="str">
            <v>No</v>
          </cell>
        </row>
        <row r="810">
          <cell r="A810" t="str">
            <v>44938-31785-YZ</v>
          </cell>
          <cell r="B810" t="str">
            <v>Agretha Melland</v>
          </cell>
          <cell r="C810" t="str">
            <v>amellandmg@pen.io</v>
          </cell>
          <cell r="G810" t="str">
            <v>United States</v>
          </cell>
          <cell r="I810" t="str">
            <v>Yes</v>
          </cell>
        </row>
        <row r="811">
          <cell r="A811" t="str">
            <v>40560-18556-YE</v>
          </cell>
          <cell r="B811" t="str">
            <v>Chaddie Bennie</v>
          </cell>
          <cell r="G811" t="str">
            <v>United States</v>
          </cell>
          <cell r="I811" t="str">
            <v>Yes</v>
          </cell>
        </row>
        <row r="812">
          <cell r="A812" t="str">
            <v>40780-22081-LX</v>
          </cell>
          <cell r="B812" t="str">
            <v>Alberta Balsdone</v>
          </cell>
          <cell r="C812" t="str">
            <v>abalsdonemi@toplist.cz</v>
          </cell>
          <cell r="G812" t="str">
            <v>United States</v>
          </cell>
          <cell r="I812" t="str">
            <v>No</v>
          </cell>
        </row>
        <row r="813">
          <cell r="A813" t="str">
            <v>01603-43789-TN</v>
          </cell>
          <cell r="B813" t="str">
            <v>Brice Romera</v>
          </cell>
          <cell r="C813" t="str">
            <v>bromeramj@list-manage.com</v>
          </cell>
          <cell r="G813" t="str">
            <v>Ireland</v>
          </cell>
          <cell r="I813" t="str">
            <v>Yes</v>
          </cell>
        </row>
        <row r="814">
          <cell r="A814" t="str">
            <v>45009-09239-IV</v>
          </cell>
          <cell r="B814" t="str">
            <v>Micky Glover</v>
          </cell>
          <cell r="C814" t="str">
            <v>mglovermk@cnbc.com</v>
          </cell>
          <cell r="G814" t="str">
            <v>United Kingdom</v>
          </cell>
          <cell r="I814" t="str">
            <v>Yes</v>
          </cell>
        </row>
        <row r="815">
          <cell r="A815" t="str">
            <v>75419-92838-TI</v>
          </cell>
          <cell r="B815" t="str">
            <v>Conchita Bryde</v>
          </cell>
          <cell r="C815" t="str">
            <v>cbrydeml@tuttocitta.it</v>
          </cell>
          <cell r="G815" t="str">
            <v>United States</v>
          </cell>
          <cell r="I815" t="str">
            <v>Yes</v>
          </cell>
        </row>
        <row r="816">
          <cell r="A816" t="str">
            <v>96516-97464-MF</v>
          </cell>
          <cell r="B816" t="str">
            <v>Silvanus Enefer</v>
          </cell>
          <cell r="C816" t="str">
            <v>senefermm@blog.com</v>
          </cell>
          <cell r="G816" t="str">
            <v>United States</v>
          </cell>
          <cell r="I816" t="str">
            <v>No</v>
          </cell>
        </row>
        <row r="817">
          <cell r="A817" t="str">
            <v>90285-56295-PO</v>
          </cell>
          <cell r="B817" t="str">
            <v>Lenci Haggerstone</v>
          </cell>
          <cell r="C817" t="str">
            <v>lhaggerstonemn@independent.co.uk</v>
          </cell>
          <cell r="G817" t="str">
            <v>United States</v>
          </cell>
          <cell r="I817" t="str">
            <v>No</v>
          </cell>
        </row>
        <row r="818">
          <cell r="A818" t="str">
            <v>08100-71102-HQ</v>
          </cell>
          <cell r="B818" t="str">
            <v>Marvin Gundry</v>
          </cell>
          <cell r="C818" t="str">
            <v>mgundrymo@omniture.com</v>
          </cell>
          <cell r="G818" t="str">
            <v>Ireland</v>
          </cell>
          <cell r="I818" t="str">
            <v>No</v>
          </cell>
        </row>
        <row r="819">
          <cell r="A819" t="str">
            <v>84074-28110-OV</v>
          </cell>
          <cell r="B819" t="str">
            <v>Bayard Wellan</v>
          </cell>
          <cell r="C819" t="str">
            <v>bwellanmp@cafepress.com</v>
          </cell>
          <cell r="G819" t="str">
            <v>United States</v>
          </cell>
          <cell r="I819" t="str">
            <v>No</v>
          </cell>
        </row>
        <row r="820">
          <cell r="A820" t="str">
            <v>27930-59250-JT</v>
          </cell>
          <cell r="B820" t="str">
            <v>Allis Wilmore</v>
          </cell>
          <cell r="G820" t="str">
            <v>United States</v>
          </cell>
          <cell r="I820" t="str">
            <v>No</v>
          </cell>
        </row>
        <row r="821">
          <cell r="A821" t="str">
            <v>12747-63766-EU</v>
          </cell>
          <cell r="B821" t="str">
            <v>Caddric Atcheson</v>
          </cell>
          <cell r="C821" t="str">
            <v>catchesonmr@xinhuanet.com</v>
          </cell>
          <cell r="G821" t="str">
            <v>United States</v>
          </cell>
          <cell r="I821" t="str">
            <v>Yes</v>
          </cell>
        </row>
        <row r="822">
          <cell r="A822" t="str">
            <v>83490-88357-LJ</v>
          </cell>
          <cell r="B822" t="str">
            <v>Eustace Stenton</v>
          </cell>
          <cell r="C822" t="str">
            <v>estentonms@google.it</v>
          </cell>
          <cell r="G822" t="str">
            <v>United States</v>
          </cell>
          <cell r="I822" t="str">
            <v>Yes</v>
          </cell>
        </row>
        <row r="823">
          <cell r="A823" t="str">
            <v>53729-30320-XZ</v>
          </cell>
          <cell r="B823" t="str">
            <v>Ericka Tripp</v>
          </cell>
          <cell r="C823" t="str">
            <v>etrippmt@wp.com</v>
          </cell>
          <cell r="G823" t="str">
            <v>United States</v>
          </cell>
          <cell r="I823" t="str">
            <v>No</v>
          </cell>
        </row>
        <row r="824">
          <cell r="A824" t="str">
            <v>50384-52703-LA</v>
          </cell>
          <cell r="B824" t="str">
            <v>Lyndsey MacManus</v>
          </cell>
          <cell r="C824" t="str">
            <v>lmacmanusmu@imdb.com</v>
          </cell>
          <cell r="G824" t="str">
            <v>United States</v>
          </cell>
          <cell r="I824" t="str">
            <v>No</v>
          </cell>
        </row>
        <row r="825">
          <cell r="A825" t="str">
            <v>53864-36201-FG</v>
          </cell>
          <cell r="B825" t="str">
            <v>Tess Benediktovich</v>
          </cell>
          <cell r="C825" t="str">
            <v>tbenediktovichmv@ebay.com</v>
          </cell>
          <cell r="G825" t="str">
            <v>United States</v>
          </cell>
          <cell r="I825" t="str">
            <v>Yes</v>
          </cell>
        </row>
        <row r="826">
          <cell r="A826" t="str">
            <v>70631-33225-MZ</v>
          </cell>
          <cell r="B826" t="str">
            <v>Correy Bourner</v>
          </cell>
          <cell r="C826" t="str">
            <v>cbournermw@chronoengine.com</v>
          </cell>
          <cell r="G826" t="str">
            <v>United States</v>
          </cell>
          <cell r="I826" t="str">
            <v>Yes</v>
          </cell>
        </row>
        <row r="827">
          <cell r="A827" t="str">
            <v>78661-52235-WG</v>
          </cell>
          <cell r="B827" t="str">
            <v>Uta Kohring</v>
          </cell>
          <cell r="C827" t="str">
            <v>ukohringmx@seattletimes.com</v>
          </cell>
          <cell r="G827" t="str">
            <v>United States</v>
          </cell>
          <cell r="I827" t="str">
            <v>Yes</v>
          </cell>
        </row>
        <row r="828">
          <cell r="A828" t="str">
            <v>08023-52962-ET</v>
          </cell>
          <cell r="B828" t="str">
            <v>Kandy Heddan</v>
          </cell>
          <cell r="C828" t="str">
            <v>kheddanmy@icq.com</v>
          </cell>
          <cell r="G828" t="str">
            <v>United States</v>
          </cell>
          <cell r="I828" t="str">
            <v>Yes</v>
          </cell>
        </row>
        <row r="829">
          <cell r="A829" t="str">
            <v>41899-00283-VK</v>
          </cell>
          <cell r="B829" t="str">
            <v>Ibby Charters</v>
          </cell>
          <cell r="C829" t="str">
            <v>ichartersmz@abc.net.au</v>
          </cell>
          <cell r="G829" t="str">
            <v>United States</v>
          </cell>
          <cell r="I829" t="str">
            <v>No</v>
          </cell>
        </row>
        <row r="830">
          <cell r="A830" t="str">
            <v>39011-18412-GR</v>
          </cell>
          <cell r="B830" t="str">
            <v>Adora Roubert</v>
          </cell>
          <cell r="C830" t="str">
            <v>aroubertn0@tmall.com</v>
          </cell>
          <cell r="G830" t="str">
            <v>United States</v>
          </cell>
          <cell r="I830" t="str">
            <v>Yes</v>
          </cell>
        </row>
        <row r="831">
          <cell r="A831" t="str">
            <v>60255-12579-PZ</v>
          </cell>
          <cell r="B831" t="str">
            <v>Hillel Mairs</v>
          </cell>
          <cell r="C831" t="str">
            <v>hmairsn1@so-net.ne.jp</v>
          </cell>
          <cell r="G831" t="str">
            <v>United States</v>
          </cell>
          <cell r="I831" t="str">
            <v>No</v>
          </cell>
        </row>
        <row r="832">
          <cell r="A832" t="str">
            <v>80541-38332-BP</v>
          </cell>
          <cell r="B832" t="str">
            <v>Helaina Rainforth</v>
          </cell>
          <cell r="C832" t="str">
            <v>hrainforthn2@blog.com</v>
          </cell>
          <cell r="G832" t="str">
            <v>United States</v>
          </cell>
          <cell r="I832" t="str">
            <v>No</v>
          </cell>
        </row>
        <row r="833">
          <cell r="A833" t="str">
            <v>54798-14109-HC</v>
          </cell>
          <cell r="B833" t="str">
            <v>Odelia Skerme</v>
          </cell>
          <cell r="C833" t="str">
            <v>oskermen3@hatena.ne.jp</v>
          </cell>
          <cell r="G833" t="str">
            <v>United States</v>
          </cell>
          <cell r="I833" t="str">
            <v>Yes</v>
          </cell>
        </row>
        <row r="834">
          <cell r="A834" t="str">
            <v>72778-50968-UQ</v>
          </cell>
          <cell r="B834" t="str">
            <v>Isac Jesper</v>
          </cell>
          <cell r="C834" t="str">
            <v>ijespern4@theglobeandmail.com</v>
          </cell>
          <cell r="G834" t="str">
            <v>United States</v>
          </cell>
          <cell r="I834" t="str">
            <v>No</v>
          </cell>
        </row>
        <row r="835">
          <cell r="A835" t="str">
            <v>23941-30203-MO</v>
          </cell>
          <cell r="B835" t="str">
            <v>Lenette Dwerryhouse</v>
          </cell>
          <cell r="C835" t="str">
            <v>ldwerryhousen5@gravatar.com</v>
          </cell>
          <cell r="G835" t="str">
            <v>United States</v>
          </cell>
          <cell r="I835" t="str">
            <v>Yes</v>
          </cell>
        </row>
        <row r="836">
          <cell r="A836" t="str">
            <v>96434-50068-DZ</v>
          </cell>
          <cell r="B836" t="str">
            <v>Nadeen Broomer</v>
          </cell>
          <cell r="C836" t="str">
            <v>nbroomern6@examiner.com</v>
          </cell>
          <cell r="G836" t="str">
            <v>United States</v>
          </cell>
          <cell r="I836" t="str">
            <v>No</v>
          </cell>
        </row>
        <row r="837">
          <cell r="A837" t="str">
            <v>11729-74102-XB</v>
          </cell>
          <cell r="B837" t="str">
            <v>Konstantine Thoumasson</v>
          </cell>
          <cell r="C837" t="str">
            <v>kthoumassonn7@bloglovin.com</v>
          </cell>
          <cell r="G837" t="str">
            <v>United States</v>
          </cell>
          <cell r="I837" t="str">
            <v>Yes</v>
          </cell>
        </row>
        <row r="838">
          <cell r="A838" t="str">
            <v>88116-12604-TE</v>
          </cell>
          <cell r="B838" t="str">
            <v>Frans Habbergham</v>
          </cell>
          <cell r="C838" t="str">
            <v>fhabberghamn8@discovery.com</v>
          </cell>
          <cell r="G838" t="str">
            <v>United States</v>
          </cell>
          <cell r="I838" t="str">
            <v>No</v>
          </cell>
        </row>
        <row r="839">
          <cell r="A839" t="str">
            <v>86783-78048-GC</v>
          </cell>
          <cell r="B839" t="str">
            <v>Margarette Woolham</v>
          </cell>
          <cell r="C839" t="str">
            <v>mwoolhamn9@nature.com</v>
          </cell>
          <cell r="G839" t="str">
            <v>United States</v>
          </cell>
          <cell r="I839" t="str">
            <v>Yes</v>
          </cell>
        </row>
        <row r="840">
          <cell r="A840" t="str">
            <v>13082-41034-PD</v>
          </cell>
          <cell r="B840" t="str">
            <v>Romain Avrashin</v>
          </cell>
          <cell r="C840" t="str">
            <v>ravrashinna@tamu.edu</v>
          </cell>
          <cell r="G840" t="str">
            <v>United States</v>
          </cell>
          <cell r="I840" t="str">
            <v>No</v>
          </cell>
        </row>
        <row r="841">
          <cell r="A841" t="str">
            <v>18082-74419-QH</v>
          </cell>
          <cell r="B841" t="str">
            <v>Miran Doidge</v>
          </cell>
          <cell r="C841" t="str">
            <v>mdoidgenb@etsy.com</v>
          </cell>
          <cell r="G841" t="str">
            <v>United States</v>
          </cell>
          <cell r="I841" t="str">
            <v>No</v>
          </cell>
        </row>
        <row r="842">
          <cell r="A842" t="str">
            <v>49401-45041-ZU</v>
          </cell>
          <cell r="B842" t="str">
            <v>Janeva Edinboro</v>
          </cell>
          <cell r="C842" t="str">
            <v>jedinboronc@reverbnation.com</v>
          </cell>
          <cell r="G842" t="str">
            <v>United States</v>
          </cell>
          <cell r="I842" t="str">
            <v>Yes</v>
          </cell>
        </row>
        <row r="843">
          <cell r="A843" t="str">
            <v>41252-45992-VS</v>
          </cell>
          <cell r="B843" t="str">
            <v>Trumaine Tewelson</v>
          </cell>
          <cell r="C843" t="str">
            <v>ttewelsonnd@cdbaby.com</v>
          </cell>
          <cell r="G843" t="str">
            <v>United States</v>
          </cell>
          <cell r="I843" t="str">
            <v>No</v>
          </cell>
        </row>
        <row r="844">
          <cell r="A844" t="str">
            <v>06624-75300-AR</v>
          </cell>
          <cell r="B844" t="str">
            <v>Niles Krimmer</v>
          </cell>
          <cell r="C844" t="str">
            <v>nkrimmerne@bbb.org</v>
          </cell>
          <cell r="G844" t="str">
            <v>United States</v>
          </cell>
          <cell r="I844" t="str">
            <v>Yes</v>
          </cell>
        </row>
        <row r="845">
          <cell r="A845" t="str">
            <v>00852-54571-WP</v>
          </cell>
          <cell r="B845" t="str">
            <v>De Drewitt</v>
          </cell>
          <cell r="C845" t="str">
            <v>ddrewittnf@mapquest.com</v>
          </cell>
          <cell r="G845" t="str">
            <v>United States</v>
          </cell>
          <cell r="I845" t="str">
            <v>Yes</v>
          </cell>
        </row>
        <row r="846">
          <cell r="A846" t="str">
            <v>13321-57602-GK</v>
          </cell>
          <cell r="B846" t="str">
            <v>Adelheid Gladhill</v>
          </cell>
          <cell r="C846" t="str">
            <v>agladhillng@stanford.edu</v>
          </cell>
          <cell r="G846" t="str">
            <v>United States</v>
          </cell>
          <cell r="I846" t="str">
            <v>Yes</v>
          </cell>
        </row>
        <row r="847">
          <cell r="A847" t="str">
            <v>75006-89922-VW</v>
          </cell>
          <cell r="B847" t="str">
            <v>Murielle Lorinez</v>
          </cell>
          <cell r="C847" t="str">
            <v>mlorineznh@whitehouse.gov</v>
          </cell>
          <cell r="G847" t="str">
            <v>United States</v>
          </cell>
          <cell r="I847" t="str">
            <v>No</v>
          </cell>
        </row>
        <row r="848">
          <cell r="A848" t="str">
            <v>52098-80103-FD</v>
          </cell>
          <cell r="B848" t="str">
            <v>Edin Mathe</v>
          </cell>
          <cell r="G848" t="str">
            <v>United States</v>
          </cell>
          <cell r="I848" t="str">
            <v>Yes</v>
          </cell>
        </row>
        <row r="849">
          <cell r="A849" t="str">
            <v>60121-12432-VU</v>
          </cell>
          <cell r="B849" t="str">
            <v>Mordy Van Der Vlies</v>
          </cell>
          <cell r="C849" t="str">
            <v>mvannj@wikipedia.org</v>
          </cell>
          <cell r="G849" t="str">
            <v>United States</v>
          </cell>
          <cell r="I849" t="str">
            <v>Yes</v>
          </cell>
        </row>
        <row r="850">
          <cell r="A850" t="str">
            <v>68346-14810-UA</v>
          </cell>
          <cell r="B850" t="str">
            <v>Spencer Wastell</v>
          </cell>
          <cell r="G850" t="str">
            <v>United States</v>
          </cell>
          <cell r="I850" t="str">
            <v>No</v>
          </cell>
        </row>
        <row r="851">
          <cell r="A851" t="str">
            <v>48464-99723-HK</v>
          </cell>
          <cell r="B851" t="str">
            <v>Jemimah Ethelston</v>
          </cell>
          <cell r="C851" t="str">
            <v>jethelstonnl@creativecommons.org</v>
          </cell>
          <cell r="G851" t="str">
            <v>United States</v>
          </cell>
          <cell r="I851" t="str">
            <v>Yes</v>
          </cell>
        </row>
        <row r="852">
          <cell r="A852" t="str">
            <v>39652-20484-RV</v>
          </cell>
          <cell r="B852" t="str">
            <v>Bobbe Jevon</v>
          </cell>
          <cell r="C852" t="str">
            <v>bjevonnm@feedburner.com</v>
          </cell>
          <cell r="G852" t="str">
            <v>United States</v>
          </cell>
          <cell r="I852" t="str">
            <v>Yes</v>
          </cell>
        </row>
        <row r="853">
          <cell r="A853" t="str">
            <v>88420-46464-XE</v>
          </cell>
          <cell r="B853" t="str">
            <v>Perice Eberz</v>
          </cell>
          <cell r="C853" t="str">
            <v>peberznn@woothemes.com</v>
          </cell>
          <cell r="G853" t="str">
            <v>United States</v>
          </cell>
          <cell r="I853" t="str">
            <v>Yes</v>
          </cell>
        </row>
        <row r="854">
          <cell r="A854" t="str">
            <v>37762-09530-MP</v>
          </cell>
          <cell r="B854" t="str">
            <v>Bear Gaish</v>
          </cell>
          <cell r="C854" t="str">
            <v>bgaishno@altervista.org</v>
          </cell>
          <cell r="G854" t="str">
            <v>United States</v>
          </cell>
          <cell r="I854" t="str">
            <v>Yes</v>
          </cell>
        </row>
        <row r="855">
          <cell r="A855" t="str">
            <v>47268-50127-XY</v>
          </cell>
          <cell r="B855" t="str">
            <v>Lynnea Danton</v>
          </cell>
          <cell r="C855" t="str">
            <v>ldantonnp@miitbeian.gov.cn</v>
          </cell>
          <cell r="G855" t="str">
            <v>United States</v>
          </cell>
          <cell r="I855" t="str">
            <v>No</v>
          </cell>
        </row>
        <row r="856">
          <cell r="A856" t="str">
            <v>25544-84179-QC</v>
          </cell>
          <cell r="B856" t="str">
            <v>Skipton Morrall</v>
          </cell>
          <cell r="C856" t="str">
            <v>smorrallnq@answers.com</v>
          </cell>
          <cell r="G856" t="str">
            <v>United States</v>
          </cell>
          <cell r="I856" t="str">
            <v>Yes</v>
          </cell>
        </row>
        <row r="857">
          <cell r="A857" t="str">
            <v>32058-76765-ZL</v>
          </cell>
          <cell r="B857" t="str">
            <v>Devan Crownshaw</v>
          </cell>
          <cell r="C857" t="str">
            <v>dcrownshawnr@photobucket.com</v>
          </cell>
          <cell r="G857" t="str">
            <v>United States</v>
          </cell>
          <cell r="I857" t="str">
            <v>No</v>
          </cell>
        </row>
        <row r="858">
          <cell r="A858" t="str">
            <v>67938-81768-NX</v>
          </cell>
          <cell r="B858" t="str">
            <v>Kriste Wessel</v>
          </cell>
          <cell r="C858" t="str">
            <v>kwesselns@wikispaces.com</v>
          </cell>
          <cell r="G858" t="str">
            <v>United Kingdom</v>
          </cell>
          <cell r="I858" t="str">
            <v>Yes</v>
          </cell>
        </row>
        <row r="859">
          <cell r="A859" t="str">
            <v>69171-65646-UC</v>
          </cell>
          <cell r="B859" t="str">
            <v>Joceline Reddoch</v>
          </cell>
          <cell r="C859" t="str">
            <v>jreddochnt@sun.com</v>
          </cell>
          <cell r="G859" t="str">
            <v>United States</v>
          </cell>
          <cell r="I859" t="str">
            <v>No</v>
          </cell>
        </row>
        <row r="860">
          <cell r="A860" t="str">
            <v>22503-52799-MI</v>
          </cell>
          <cell r="B860" t="str">
            <v>Shelley Titley</v>
          </cell>
          <cell r="C860" t="str">
            <v>stitleynu@whitehouse.gov</v>
          </cell>
          <cell r="G860" t="str">
            <v>United States</v>
          </cell>
          <cell r="I860" t="str">
            <v>No</v>
          </cell>
        </row>
        <row r="861">
          <cell r="A861" t="str">
            <v>08934-65581-ZI</v>
          </cell>
          <cell r="B861" t="str">
            <v>Redd Simao</v>
          </cell>
          <cell r="C861" t="str">
            <v>rsimaonv@simplemachines.org</v>
          </cell>
          <cell r="G861" t="str">
            <v>United States</v>
          </cell>
          <cell r="I861" t="str">
            <v>No</v>
          </cell>
        </row>
        <row r="862">
          <cell r="A862" t="str">
            <v>15764-22559-ZT</v>
          </cell>
          <cell r="B862" t="str">
            <v>Cece Inker</v>
          </cell>
          <cell r="G862" t="str">
            <v>United States</v>
          </cell>
          <cell r="I862" t="str">
            <v>No</v>
          </cell>
        </row>
        <row r="863">
          <cell r="A863" t="str">
            <v>87519-68847-ZG</v>
          </cell>
          <cell r="B863" t="str">
            <v>Noel Chisholm</v>
          </cell>
          <cell r="C863" t="str">
            <v>nchisholmnx@example.com</v>
          </cell>
          <cell r="G863" t="str">
            <v>United States</v>
          </cell>
          <cell r="I863" t="str">
            <v>Yes</v>
          </cell>
        </row>
        <row r="864">
          <cell r="A864" t="str">
            <v>78012-56878-UB</v>
          </cell>
          <cell r="B864" t="str">
            <v>Grazia Oats</v>
          </cell>
          <cell r="C864" t="str">
            <v>goatsny@live.com</v>
          </cell>
          <cell r="G864" t="str">
            <v>United States</v>
          </cell>
          <cell r="I864" t="str">
            <v>Yes</v>
          </cell>
        </row>
        <row r="865">
          <cell r="A865" t="str">
            <v>77192-72145-RG</v>
          </cell>
          <cell r="B865" t="str">
            <v>Meade Birkin</v>
          </cell>
          <cell r="C865" t="str">
            <v>mbirkinnz@java.com</v>
          </cell>
          <cell r="G865" t="str">
            <v>United States</v>
          </cell>
          <cell r="I865" t="str">
            <v>Yes</v>
          </cell>
        </row>
        <row r="866">
          <cell r="A866" t="str">
            <v>86071-79238-CX</v>
          </cell>
          <cell r="B866" t="str">
            <v>Ronda Pyson</v>
          </cell>
          <cell r="C866" t="str">
            <v>rpysono0@constantcontact.com</v>
          </cell>
          <cell r="G866" t="str">
            <v>Ireland</v>
          </cell>
          <cell r="I866" t="str">
            <v>No</v>
          </cell>
        </row>
        <row r="867">
          <cell r="A867" t="str">
            <v>13764-02913-LA</v>
          </cell>
          <cell r="B867" t="str">
            <v>Rachele Ebrall</v>
          </cell>
          <cell r="G867" t="str">
            <v>United States</v>
          </cell>
          <cell r="I867" t="str">
            <v>Yes</v>
          </cell>
        </row>
        <row r="868">
          <cell r="A868" t="str">
            <v>11212-69985-ZJ</v>
          </cell>
          <cell r="B868" t="str">
            <v>Rafaela Treacher</v>
          </cell>
          <cell r="C868" t="str">
            <v>rtreachero2@usa.gov</v>
          </cell>
          <cell r="G868" t="str">
            <v>Ireland</v>
          </cell>
          <cell r="I868" t="str">
            <v>No</v>
          </cell>
        </row>
        <row r="869">
          <cell r="A869" t="str">
            <v>53893-01719-CL</v>
          </cell>
          <cell r="B869" t="str">
            <v>Bee Fattorini</v>
          </cell>
          <cell r="C869" t="str">
            <v>bfattorinio3@quantcast.com</v>
          </cell>
          <cell r="G869" t="str">
            <v>Ireland</v>
          </cell>
          <cell r="I869" t="str">
            <v>Yes</v>
          </cell>
        </row>
        <row r="870">
          <cell r="A870" t="str">
            <v>66028-99867-WJ</v>
          </cell>
          <cell r="B870" t="str">
            <v>Margie Palleske</v>
          </cell>
          <cell r="C870" t="str">
            <v>mpalleskeo4@nyu.edu</v>
          </cell>
          <cell r="G870" t="str">
            <v>United States</v>
          </cell>
          <cell r="I870" t="str">
            <v>Yes</v>
          </cell>
        </row>
        <row r="871">
          <cell r="A871" t="str">
            <v>62839-56723-CH</v>
          </cell>
          <cell r="B871" t="str">
            <v>Alexina Randals</v>
          </cell>
          <cell r="G871" t="str">
            <v>United States</v>
          </cell>
          <cell r="I871" t="str">
            <v>Yes</v>
          </cell>
        </row>
        <row r="872">
          <cell r="A872" t="str">
            <v>96849-52854-CR</v>
          </cell>
          <cell r="B872" t="str">
            <v>Filip Antcliffe</v>
          </cell>
          <cell r="C872" t="str">
            <v>fantcliffeo6@amazon.co.jp</v>
          </cell>
          <cell r="G872" t="str">
            <v>Ireland</v>
          </cell>
          <cell r="I872" t="str">
            <v>Yes</v>
          </cell>
        </row>
        <row r="873">
          <cell r="A873" t="str">
            <v>19755-55847-VW</v>
          </cell>
          <cell r="B873" t="str">
            <v>Peyter Matignon</v>
          </cell>
          <cell r="C873" t="str">
            <v>pmatignono7@harvard.edu</v>
          </cell>
          <cell r="G873" t="str">
            <v>United Kingdom</v>
          </cell>
          <cell r="I873" t="str">
            <v>Yes</v>
          </cell>
        </row>
        <row r="874">
          <cell r="A874" t="str">
            <v>32900-82606-BO</v>
          </cell>
          <cell r="B874" t="str">
            <v>Claudie Weond</v>
          </cell>
          <cell r="C874" t="str">
            <v>cweondo8@theglobeandmail.com</v>
          </cell>
          <cell r="G874" t="str">
            <v>United States</v>
          </cell>
          <cell r="I874" t="str">
            <v>No</v>
          </cell>
        </row>
        <row r="875">
          <cell r="A875" t="str">
            <v>16809-16936-WF</v>
          </cell>
          <cell r="B875" t="str">
            <v>Modesty MacConnechie</v>
          </cell>
          <cell r="C875" t="str">
            <v>mmacconnechieo9@reuters.com</v>
          </cell>
          <cell r="G875" t="str">
            <v>United States</v>
          </cell>
          <cell r="I875" t="str">
            <v>Yes</v>
          </cell>
        </row>
        <row r="876">
          <cell r="A876" t="str">
            <v>20118-28138-QD</v>
          </cell>
          <cell r="B876" t="str">
            <v>Jaquenette Skentelbery</v>
          </cell>
          <cell r="C876" t="str">
            <v>jskentelberyoa@paypal.com</v>
          </cell>
          <cell r="G876" t="str">
            <v>United States</v>
          </cell>
          <cell r="I876" t="str">
            <v>No</v>
          </cell>
        </row>
        <row r="877">
          <cell r="A877" t="str">
            <v>84057-45461-AH</v>
          </cell>
          <cell r="B877" t="str">
            <v>Orazio Comber</v>
          </cell>
          <cell r="C877" t="str">
            <v>ocomberob@goo.gl</v>
          </cell>
          <cell r="G877" t="str">
            <v>Ireland</v>
          </cell>
          <cell r="I877" t="str">
            <v>No</v>
          </cell>
        </row>
        <row r="878">
          <cell r="A878" t="str">
            <v>66934-67426-WC</v>
          </cell>
          <cell r="B878" t="str">
            <v>Domini Bram</v>
          </cell>
          <cell r="C878" t="str">
            <v>dbramoc@ifeng.com</v>
          </cell>
          <cell r="G878" t="str">
            <v>United States</v>
          </cell>
          <cell r="I878" t="str">
            <v>Yes</v>
          </cell>
        </row>
        <row r="879">
          <cell r="A879" t="str">
            <v>90882-88130-KQ</v>
          </cell>
          <cell r="B879" t="str">
            <v>Zachary Tramel</v>
          </cell>
          <cell r="C879" t="str">
            <v>ztramelod@netlog.com</v>
          </cell>
          <cell r="G879" t="str">
            <v>United States</v>
          </cell>
          <cell r="I879" t="str">
            <v>No</v>
          </cell>
        </row>
        <row r="880">
          <cell r="A880" t="str">
            <v>21617-79890-DD</v>
          </cell>
          <cell r="B880" t="str">
            <v>Izaak Primak</v>
          </cell>
          <cell r="G880" t="str">
            <v>United States</v>
          </cell>
          <cell r="I880" t="str">
            <v>Yes</v>
          </cell>
        </row>
        <row r="881">
          <cell r="A881" t="str">
            <v>20256-54689-LO</v>
          </cell>
          <cell r="B881" t="str">
            <v>Brittani Thoresbie</v>
          </cell>
          <cell r="G881" t="str">
            <v>United States</v>
          </cell>
          <cell r="I881" t="str">
            <v>No</v>
          </cell>
        </row>
        <row r="882">
          <cell r="A882" t="str">
            <v>17572-27091-AA</v>
          </cell>
          <cell r="B882" t="str">
            <v>Constanta Hatfull</v>
          </cell>
          <cell r="C882" t="str">
            <v>chatfullog@ebay.com</v>
          </cell>
          <cell r="G882" t="str">
            <v>United States</v>
          </cell>
          <cell r="I882" t="str">
            <v>No</v>
          </cell>
        </row>
        <row r="883">
          <cell r="A883" t="str">
            <v>82300-88786-UE</v>
          </cell>
          <cell r="B883" t="str">
            <v>Bobbe Castagneto</v>
          </cell>
          <cell r="G883" t="str">
            <v>United States</v>
          </cell>
          <cell r="I883" t="str">
            <v>Yes</v>
          </cell>
        </row>
        <row r="884">
          <cell r="A884" t="str">
            <v>32562-55185-DQ</v>
          </cell>
          <cell r="B884" t="str">
            <v>Chastity Swatman</v>
          </cell>
          <cell r="C884" t="str">
            <v>cswatmanoi@cbslocal.com</v>
          </cell>
          <cell r="G884" t="str">
            <v>United States</v>
          </cell>
          <cell r="I884" t="str">
            <v>No</v>
          </cell>
        </row>
        <row r="885">
          <cell r="A885" t="str">
            <v>77175-09826-SF</v>
          </cell>
          <cell r="B885" t="str">
            <v>Lindon Agnolo</v>
          </cell>
          <cell r="C885" t="str">
            <v>lagnolooj@pinterest.com</v>
          </cell>
          <cell r="G885" t="str">
            <v>United States</v>
          </cell>
          <cell r="I885" t="str">
            <v>Yes</v>
          </cell>
        </row>
        <row r="886">
          <cell r="A886" t="str">
            <v>07237-32539-NB</v>
          </cell>
          <cell r="B886" t="str">
            <v>Delainey Kiddy</v>
          </cell>
          <cell r="C886" t="str">
            <v>dkiddyok@fda.gov</v>
          </cell>
          <cell r="G886" t="str">
            <v>United States</v>
          </cell>
          <cell r="I886" t="str">
            <v>Yes</v>
          </cell>
        </row>
        <row r="887">
          <cell r="A887" t="str">
            <v>54722-76431-EX</v>
          </cell>
          <cell r="B887" t="str">
            <v>Helli Petroulis</v>
          </cell>
          <cell r="C887" t="str">
            <v>hpetroulisol@state.tx.us</v>
          </cell>
          <cell r="G887" t="str">
            <v>Ireland</v>
          </cell>
          <cell r="I887" t="str">
            <v>No</v>
          </cell>
        </row>
        <row r="888">
          <cell r="A888" t="str">
            <v>67847-82662-TE</v>
          </cell>
          <cell r="B888" t="str">
            <v>Marty Scholl</v>
          </cell>
          <cell r="C888" t="str">
            <v>mschollom@taobao.com</v>
          </cell>
          <cell r="G888" t="str">
            <v>United States</v>
          </cell>
          <cell r="I888" t="str">
            <v>No</v>
          </cell>
        </row>
        <row r="889">
          <cell r="A889" t="str">
            <v>51114-51191-EW</v>
          </cell>
          <cell r="B889" t="str">
            <v>Kienan Ferson</v>
          </cell>
          <cell r="C889" t="str">
            <v>kfersonon@g.co</v>
          </cell>
          <cell r="G889" t="str">
            <v>United States</v>
          </cell>
          <cell r="I889" t="str">
            <v>No</v>
          </cell>
        </row>
        <row r="890">
          <cell r="A890" t="str">
            <v>91809-58808-TV</v>
          </cell>
          <cell r="B890" t="str">
            <v>Blake Kelloway</v>
          </cell>
          <cell r="C890" t="str">
            <v>bkellowayoo@omniture.com</v>
          </cell>
          <cell r="G890" t="str">
            <v>United States</v>
          </cell>
          <cell r="I890" t="str">
            <v>Yes</v>
          </cell>
        </row>
        <row r="891">
          <cell r="A891" t="str">
            <v>84996-26826-DK</v>
          </cell>
          <cell r="B891" t="str">
            <v>Scarlett Oliffe</v>
          </cell>
          <cell r="C891" t="str">
            <v>soliffeop@yellowbook.com</v>
          </cell>
          <cell r="G891" t="str">
            <v>United States</v>
          </cell>
          <cell r="I891" t="str">
            <v>Yes</v>
          </cell>
        </row>
        <row r="892">
          <cell r="A892" t="str">
            <v>65732-22589-OW</v>
          </cell>
          <cell r="B892" t="str">
            <v>Kippie Marrison</v>
          </cell>
          <cell r="C892" t="str">
            <v>kmarrisonoq@dropbox.com</v>
          </cell>
          <cell r="G892" t="str">
            <v>United States</v>
          </cell>
          <cell r="I892" t="str">
            <v>Yes</v>
          </cell>
        </row>
        <row r="893">
          <cell r="A893" t="str">
            <v>93676-95250-XJ</v>
          </cell>
          <cell r="B893" t="str">
            <v>Celestia Dolohunty</v>
          </cell>
          <cell r="C893" t="str">
            <v>cdolohuntyor@dailymail.co.uk</v>
          </cell>
          <cell r="G893" t="str">
            <v>United States</v>
          </cell>
          <cell r="I893" t="str">
            <v>Yes</v>
          </cell>
        </row>
        <row r="894">
          <cell r="A894" t="str">
            <v>28300-14355-GF</v>
          </cell>
          <cell r="B894" t="str">
            <v>Patsy Vasilenko</v>
          </cell>
          <cell r="C894" t="str">
            <v>pvasilenkoos@addtoany.com</v>
          </cell>
          <cell r="G894" t="str">
            <v>United Kingdom</v>
          </cell>
          <cell r="I894" t="str">
            <v>No</v>
          </cell>
        </row>
        <row r="895">
          <cell r="A895" t="str">
            <v>91190-84826-IQ</v>
          </cell>
          <cell r="B895" t="str">
            <v>Raphaela Schankelborg</v>
          </cell>
          <cell r="C895" t="str">
            <v>rschankelborgot@ameblo.jp</v>
          </cell>
          <cell r="G895" t="str">
            <v>United States</v>
          </cell>
          <cell r="I895" t="str">
            <v>Yes</v>
          </cell>
        </row>
        <row r="896">
          <cell r="A896" t="str">
            <v>34570-99384-AF</v>
          </cell>
          <cell r="B896" t="str">
            <v>Sharity Wickens</v>
          </cell>
          <cell r="G896" t="str">
            <v>Ireland</v>
          </cell>
          <cell r="I896" t="str">
            <v>Yes</v>
          </cell>
        </row>
        <row r="897">
          <cell r="A897" t="str">
            <v>57808-90533-UE</v>
          </cell>
          <cell r="B897" t="str">
            <v>Derick Snow</v>
          </cell>
          <cell r="G897" t="str">
            <v>United States</v>
          </cell>
          <cell r="I897" t="str">
            <v>No</v>
          </cell>
        </row>
        <row r="898">
          <cell r="A898" t="str">
            <v>76060-30540-LB</v>
          </cell>
          <cell r="B898" t="str">
            <v>Baxy Cargen</v>
          </cell>
          <cell r="C898" t="str">
            <v>bcargenow@geocities.jp</v>
          </cell>
          <cell r="G898" t="str">
            <v>United States</v>
          </cell>
          <cell r="I898" t="str">
            <v>Yes</v>
          </cell>
        </row>
        <row r="899">
          <cell r="A899" t="str">
            <v>76730-63769-ND</v>
          </cell>
          <cell r="B899" t="str">
            <v>Ryann Stickler</v>
          </cell>
          <cell r="C899" t="str">
            <v>rsticklerox@printfriendly.com</v>
          </cell>
          <cell r="G899" t="str">
            <v>United Kingdom</v>
          </cell>
          <cell r="I899" t="str">
            <v>No</v>
          </cell>
        </row>
        <row r="900">
          <cell r="A900" t="str">
            <v>96042-27290-EQ</v>
          </cell>
          <cell r="B900" t="str">
            <v>Daryn Cassius</v>
          </cell>
          <cell r="G900" t="str">
            <v>United States</v>
          </cell>
          <cell r="I900" t="str">
            <v>No</v>
          </cell>
        </row>
        <row r="901">
          <cell r="A901" t="str">
            <v>06062-66586-TK</v>
          </cell>
          <cell r="B901" t="str">
            <v>Bud Danett</v>
          </cell>
          <cell r="C901" t="str">
            <v>bdanettoz@kickstarter.com</v>
          </cell>
          <cell r="G901" t="str">
            <v>Ireland</v>
          </cell>
          <cell r="I901" t="str">
            <v>Yes</v>
          </cell>
        </row>
        <row r="902">
          <cell r="A902" t="str">
            <v>51940-02669-OR</v>
          </cell>
          <cell r="B902" t="str">
            <v>Skelly Dolohunty</v>
          </cell>
          <cell r="G902" t="str">
            <v>Ireland</v>
          </cell>
          <cell r="I902" t="str">
            <v>No</v>
          </cell>
        </row>
        <row r="903">
          <cell r="A903" t="str">
            <v>99144-98314-GN</v>
          </cell>
          <cell r="B903" t="str">
            <v>Drake Jevon</v>
          </cell>
          <cell r="C903" t="str">
            <v>djevonp1@ibm.com</v>
          </cell>
          <cell r="G903" t="str">
            <v>United States</v>
          </cell>
          <cell r="I903" t="str">
            <v>Yes</v>
          </cell>
        </row>
        <row r="904">
          <cell r="A904" t="str">
            <v>16358-63919-CE</v>
          </cell>
          <cell r="B904" t="str">
            <v>Hall Ranner</v>
          </cell>
          <cell r="C904" t="str">
            <v>hrannerp2@omniture.com</v>
          </cell>
          <cell r="G904" t="str">
            <v>United States</v>
          </cell>
          <cell r="I904" t="str">
            <v>No</v>
          </cell>
        </row>
        <row r="905">
          <cell r="A905" t="str">
            <v>67743-54817-UT</v>
          </cell>
          <cell r="B905" t="str">
            <v>Berkly Imrie</v>
          </cell>
          <cell r="C905" t="str">
            <v>bimriep3@addtoany.com</v>
          </cell>
          <cell r="G905" t="str">
            <v>United States</v>
          </cell>
          <cell r="I905" t="str">
            <v>No</v>
          </cell>
        </row>
        <row r="906">
          <cell r="A906" t="str">
            <v>44601-51441-BH</v>
          </cell>
          <cell r="B906" t="str">
            <v>Dorey Sopper</v>
          </cell>
          <cell r="C906" t="str">
            <v>dsopperp4@eventbrite.com</v>
          </cell>
          <cell r="G906" t="str">
            <v>United States</v>
          </cell>
          <cell r="I906" t="str">
            <v>No</v>
          </cell>
        </row>
        <row r="907">
          <cell r="A907" t="str">
            <v>97201-58870-WB</v>
          </cell>
          <cell r="B907" t="str">
            <v>Darcy Lochran</v>
          </cell>
          <cell r="G907" t="str">
            <v>United States</v>
          </cell>
          <cell r="I907" t="str">
            <v>Yes</v>
          </cell>
        </row>
        <row r="908">
          <cell r="A908" t="str">
            <v>19849-12926-QF</v>
          </cell>
          <cell r="B908" t="str">
            <v>Lauritz Ledgley</v>
          </cell>
          <cell r="C908" t="str">
            <v>lledgleyp6@de.vu</v>
          </cell>
          <cell r="G908" t="str">
            <v>United States</v>
          </cell>
          <cell r="I908" t="str">
            <v>Yes</v>
          </cell>
        </row>
        <row r="909">
          <cell r="A909" t="str">
            <v>40535-56770-UM</v>
          </cell>
          <cell r="B909" t="str">
            <v>Tawnya Menary</v>
          </cell>
          <cell r="C909" t="str">
            <v>tmenaryp7@phoca.cz</v>
          </cell>
          <cell r="G909" t="str">
            <v>United States</v>
          </cell>
          <cell r="I909" t="str">
            <v>No</v>
          </cell>
        </row>
        <row r="910">
          <cell r="A910" t="str">
            <v>74940-09646-MU</v>
          </cell>
          <cell r="B910" t="str">
            <v>Gustaf Ciccotti</v>
          </cell>
          <cell r="C910" t="str">
            <v>gciccottip8@so-net.ne.jp</v>
          </cell>
          <cell r="G910" t="str">
            <v>United States</v>
          </cell>
          <cell r="I910" t="str">
            <v>No</v>
          </cell>
        </row>
        <row r="911">
          <cell r="A911" t="str">
            <v>06623-54610-HC</v>
          </cell>
          <cell r="B911" t="str">
            <v>Bobbe Renner</v>
          </cell>
          <cell r="G911" t="str">
            <v>United States</v>
          </cell>
          <cell r="I911" t="str">
            <v>No</v>
          </cell>
        </row>
        <row r="912">
          <cell r="A912" t="str">
            <v>89490-75361-AF</v>
          </cell>
          <cell r="B912" t="str">
            <v>Wilton Jallin</v>
          </cell>
          <cell r="C912" t="str">
            <v>wjallinpa@pcworld.com</v>
          </cell>
          <cell r="G912" t="str">
            <v>United States</v>
          </cell>
          <cell r="I912" t="str">
            <v>No</v>
          </cell>
        </row>
        <row r="913">
          <cell r="A913" t="str">
            <v>94526-79230-GZ</v>
          </cell>
          <cell r="B913" t="str">
            <v>Mindy Bogey</v>
          </cell>
          <cell r="C913" t="str">
            <v>mbogeypb@thetimes.co.uk</v>
          </cell>
          <cell r="G913" t="str">
            <v>United States</v>
          </cell>
          <cell r="I913" t="str">
            <v>Yes</v>
          </cell>
        </row>
        <row r="914">
          <cell r="A914" t="str">
            <v>58559-08254-UY</v>
          </cell>
          <cell r="B914" t="str">
            <v>Paulie Fonzone</v>
          </cell>
          <cell r="G914" t="str">
            <v>United States</v>
          </cell>
          <cell r="I914" t="str">
            <v>Yes</v>
          </cell>
        </row>
        <row r="915">
          <cell r="A915" t="str">
            <v>88574-37083-WX</v>
          </cell>
          <cell r="B915" t="str">
            <v>Merrile Cobbledick</v>
          </cell>
          <cell r="C915" t="str">
            <v>mcobbledickpd@ucsd.edu</v>
          </cell>
          <cell r="G915" t="str">
            <v>United States</v>
          </cell>
          <cell r="I915" t="str">
            <v>No</v>
          </cell>
        </row>
        <row r="916">
          <cell r="A916" t="str">
            <v>67953-79896-AC</v>
          </cell>
          <cell r="B916" t="str">
            <v>Antonius Lewry</v>
          </cell>
          <cell r="C916" t="str">
            <v>alewrype@whitehouse.gov</v>
          </cell>
          <cell r="G916" t="str">
            <v>United States</v>
          </cell>
          <cell r="I916" t="str">
            <v>No</v>
          </cell>
        </row>
        <row r="917">
          <cell r="A917" t="str">
            <v>69207-93422-CQ</v>
          </cell>
          <cell r="B917" t="str">
            <v>Isis Hessel</v>
          </cell>
          <cell r="C917" t="str">
            <v>ihesselpf@ox.ac.uk</v>
          </cell>
          <cell r="G917" t="str">
            <v>United States</v>
          </cell>
          <cell r="I917" t="str">
            <v>Yes</v>
          </cell>
        </row>
        <row r="918">
          <cell r="A918" t="str">
            <v>56060-17602-RG</v>
          </cell>
          <cell r="B918" t="str">
            <v>Harland Trematick</v>
          </cell>
          <cell r="G918" t="str">
            <v>Ireland</v>
          </cell>
          <cell r="I918" t="str">
            <v>Yes</v>
          </cell>
        </row>
        <row r="919">
          <cell r="A919" t="str">
            <v>46859-14212-FI</v>
          </cell>
          <cell r="B919" t="str">
            <v>Chloris Sorrell</v>
          </cell>
          <cell r="C919" t="str">
            <v>csorrellph@amazon.com</v>
          </cell>
          <cell r="G919" t="str">
            <v>United Kingdom</v>
          </cell>
          <cell r="I919" t="str">
            <v>No</v>
          </cell>
        </row>
        <row r="920">
          <cell r="A920" t="str">
            <v>11513-19816-IJ</v>
          </cell>
          <cell r="B920" t="str">
            <v>Odette Tocque</v>
          </cell>
          <cell r="C920" t="str">
            <v>otocquepi@abc.net.au</v>
          </cell>
          <cell r="G920" t="str">
            <v>United States</v>
          </cell>
          <cell r="I920" t="str">
            <v>No</v>
          </cell>
        </row>
        <row r="921">
          <cell r="A921" t="str">
            <v>33555-01585-RP</v>
          </cell>
          <cell r="B921" t="str">
            <v>Quintina Heavyside</v>
          </cell>
          <cell r="C921" t="str">
            <v>qheavysidepj@unc.edu</v>
          </cell>
          <cell r="G921" t="str">
            <v>United States</v>
          </cell>
          <cell r="I921" t="str">
            <v>Yes</v>
          </cell>
        </row>
        <row r="922">
          <cell r="A922" t="str">
            <v>11932-85629-CU</v>
          </cell>
          <cell r="B922" t="str">
            <v>Hadley Reuven</v>
          </cell>
          <cell r="C922" t="str">
            <v>hreuvenpk@whitehouse.gov</v>
          </cell>
          <cell r="G922" t="str">
            <v>United States</v>
          </cell>
          <cell r="I922" t="str">
            <v>No</v>
          </cell>
        </row>
        <row r="923">
          <cell r="A923" t="str">
            <v>36192-07175-XC</v>
          </cell>
          <cell r="B923" t="str">
            <v>Mitch Attwool</v>
          </cell>
          <cell r="C923" t="str">
            <v>mattwoolpl@nba.com</v>
          </cell>
          <cell r="G923" t="str">
            <v>United States</v>
          </cell>
          <cell r="I923" t="str">
            <v>No</v>
          </cell>
        </row>
        <row r="924">
          <cell r="A924" t="str">
            <v>46242-54946-ZW</v>
          </cell>
          <cell r="B924" t="str">
            <v>Charin Maplethorp</v>
          </cell>
          <cell r="G924" t="str">
            <v>United States</v>
          </cell>
          <cell r="I924" t="str">
            <v>Yes</v>
          </cell>
        </row>
        <row r="925">
          <cell r="A925" t="str">
            <v>95152-82155-VQ</v>
          </cell>
          <cell r="B925" t="str">
            <v>Goldie Wynes</v>
          </cell>
          <cell r="C925" t="str">
            <v>gwynespn@dagondesign.com</v>
          </cell>
          <cell r="G925" t="str">
            <v>United States</v>
          </cell>
          <cell r="I925" t="str">
            <v>No</v>
          </cell>
        </row>
        <row r="926">
          <cell r="A926" t="str">
            <v>13404-39127-WQ</v>
          </cell>
          <cell r="B926" t="str">
            <v>Celie MacCourt</v>
          </cell>
          <cell r="C926" t="str">
            <v>cmaccourtpo@amazon.com</v>
          </cell>
          <cell r="G926" t="str">
            <v>United States</v>
          </cell>
          <cell r="I926" t="str">
            <v>No</v>
          </cell>
        </row>
        <row r="927">
          <cell r="A927" t="str">
            <v>00841-75330-ZV</v>
          </cell>
          <cell r="B927" t="str">
            <v>Rori Ollin</v>
          </cell>
          <cell r="G927" t="str">
            <v>United States</v>
          </cell>
          <cell r="I927" t="str">
            <v>Yes</v>
          </cell>
        </row>
        <row r="928">
          <cell r="A928" t="str">
            <v>40226-52317-IO</v>
          </cell>
          <cell r="B928" t="str">
            <v>Evy Wilsone</v>
          </cell>
          <cell r="C928" t="str">
            <v>ewilsonepq@eepurl.com</v>
          </cell>
          <cell r="G928" t="str">
            <v>United States</v>
          </cell>
          <cell r="I928" t="str">
            <v>Yes</v>
          </cell>
        </row>
        <row r="929">
          <cell r="A929" t="str">
            <v>34419-18068-AG</v>
          </cell>
          <cell r="B929" t="str">
            <v>Dolores Duffie</v>
          </cell>
          <cell r="C929" t="str">
            <v>dduffiepr@time.com</v>
          </cell>
          <cell r="G929" t="str">
            <v>United States</v>
          </cell>
          <cell r="I929" t="str">
            <v>No</v>
          </cell>
        </row>
        <row r="930">
          <cell r="A930" t="str">
            <v>51738-61457-RS</v>
          </cell>
          <cell r="B930" t="str">
            <v>Mathilda Matiasek</v>
          </cell>
          <cell r="C930" t="str">
            <v>mmatiasekps@ucoz.ru</v>
          </cell>
          <cell r="G930" t="str">
            <v>United States</v>
          </cell>
          <cell r="I930" t="str">
            <v>Yes</v>
          </cell>
        </row>
        <row r="931">
          <cell r="A931" t="str">
            <v>86757-52367-ON</v>
          </cell>
          <cell r="B931" t="str">
            <v>Jarred Camillo</v>
          </cell>
          <cell r="C931" t="str">
            <v>jcamillopt@shinystat.com</v>
          </cell>
          <cell r="G931" t="str">
            <v>United States</v>
          </cell>
          <cell r="I931" t="str">
            <v>Yes</v>
          </cell>
        </row>
        <row r="932">
          <cell r="A932" t="str">
            <v>28158-93383-CK</v>
          </cell>
          <cell r="B932" t="str">
            <v>Kameko Philbrick</v>
          </cell>
          <cell r="C932" t="str">
            <v>kphilbrickpu@cdc.gov</v>
          </cell>
          <cell r="G932" t="str">
            <v>United States</v>
          </cell>
          <cell r="I932" t="str">
            <v>Yes</v>
          </cell>
        </row>
        <row r="933">
          <cell r="A933" t="str">
            <v>44799-09711-XW</v>
          </cell>
          <cell r="B933" t="str">
            <v>Mallory Shrimpling</v>
          </cell>
          <cell r="G933" t="str">
            <v>United States</v>
          </cell>
          <cell r="I933" t="str">
            <v>Yes</v>
          </cell>
        </row>
        <row r="934">
          <cell r="A934" t="str">
            <v>53667-91553-LT</v>
          </cell>
          <cell r="B934" t="str">
            <v>Barnett Sillis</v>
          </cell>
          <cell r="C934" t="str">
            <v>bsillispw@istockphoto.com</v>
          </cell>
          <cell r="G934" t="str">
            <v>United States</v>
          </cell>
          <cell r="I934" t="str">
            <v>No</v>
          </cell>
        </row>
        <row r="935">
          <cell r="A935" t="str">
            <v>86579-92122-OC</v>
          </cell>
          <cell r="B935" t="str">
            <v>Brenn Dundredge</v>
          </cell>
          <cell r="G935" t="str">
            <v>United States</v>
          </cell>
          <cell r="I935" t="str">
            <v>Yes</v>
          </cell>
        </row>
        <row r="936">
          <cell r="A936" t="str">
            <v>01474-63436-TP</v>
          </cell>
          <cell r="B936" t="str">
            <v>Read Cutts</v>
          </cell>
          <cell r="C936" t="str">
            <v>rcuttspy@techcrunch.com</v>
          </cell>
          <cell r="G936" t="str">
            <v>United States</v>
          </cell>
          <cell r="I936" t="str">
            <v>No</v>
          </cell>
        </row>
        <row r="937">
          <cell r="A937" t="str">
            <v>90533-82440-EE</v>
          </cell>
          <cell r="B937" t="str">
            <v>Michale Delves</v>
          </cell>
          <cell r="C937" t="str">
            <v>mdelvespz@nature.com</v>
          </cell>
          <cell r="G937" t="str">
            <v>United States</v>
          </cell>
          <cell r="I937" t="str">
            <v>Yes</v>
          </cell>
        </row>
        <row r="938">
          <cell r="A938" t="str">
            <v>48553-69225-VX</v>
          </cell>
          <cell r="B938" t="str">
            <v>Devland Gritton</v>
          </cell>
          <cell r="C938" t="str">
            <v>dgrittonq0@nydailynews.com</v>
          </cell>
          <cell r="G938" t="str">
            <v>United States</v>
          </cell>
          <cell r="I938" t="str">
            <v>Yes</v>
          </cell>
        </row>
        <row r="939">
          <cell r="A939" t="str">
            <v>91240-83405-ZQ</v>
          </cell>
          <cell r="B939" t="str">
            <v>Caitlin Cattermull</v>
          </cell>
          <cell r="C939" t="str">
            <v>ccattermullq1@columbia.edu</v>
          </cell>
          <cell r="G939" t="str">
            <v>United States</v>
          </cell>
          <cell r="I939" t="str">
            <v>No</v>
          </cell>
        </row>
        <row r="940">
          <cell r="A940" t="str">
            <v>52374-27313-IV</v>
          </cell>
          <cell r="B940" t="str">
            <v>Dell Gut</v>
          </cell>
          <cell r="C940" t="str">
            <v>dgutq2@umich.edu</v>
          </cell>
          <cell r="G940" t="str">
            <v>United States</v>
          </cell>
          <cell r="I940" t="str">
            <v>Yes</v>
          </cell>
        </row>
        <row r="941">
          <cell r="A941" t="str">
            <v>14264-41252-SL</v>
          </cell>
          <cell r="B941" t="str">
            <v>Willy Pummery</v>
          </cell>
          <cell r="C941" t="str">
            <v>wpummeryq3@topsy.com</v>
          </cell>
          <cell r="G941" t="str">
            <v>United States</v>
          </cell>
          <cell r="I941" t="str">
            <v>No</v>
          </cell>
        </row>
        <row r="942">
          <cell r="A942" t="str">
            <v>35367-50483-AR</v>
          </cell>
          <cell r="B942" t="str">
            <v>Geoffrey Siuda</v>
          </cell>
          <cell r="C942" t="str">
            <v>gsiudaq4@nytimes.com</v>
          </cell>
          <cell r="G942" t="str">
            <v>United States</v>
          </cell>
          <cell r="I942" t="str">
            <v>Yes</v>
          </cell>
        </row>
        <row r="943">
          <cell r="A943" t="str">
            <v>69443-77665-QW</v>
          </cell>
          <cell r="B943" t="str">
            <v>Henderson Crowne</v>
          </cell>
          <cell r="C943" t="str">
            <v>hcrowneq5@wufoo.com</v>
          </cell>
          <cell r="G943" t="str">
            <v>Ireland</v>
          </cell>
          <cell r="I943" t="str">
            <v>Yes</v>
          </cell>
        </row>
        <row r="944">
          <cell r="A944" t="str">
            <v>63411-51758-QC</v>
          </cell>
          <cell r="B944" t="str">
            <v>Vernor Pawsey</v>
          </cell>
          <cell r="C944" t="str">
            <v>vpawseyq6@tiny.cc</v>
          </cell>
          <cell r="G944" t="str">
            <v>United States</v>
          </cell>
          <cell r="I944" t="str">
            <v>No</v>
          </cell>
        </row>
        <row r="945">
          <cell r="A945" t="str">
            <v>68605-21835-UF</v>
          </cell>
          <cell r="B945" t="str">
            <v>Augustin Waterhouse</v>
          </cell>
          <cell r="C945" t="str">
            <v>awaterhouseq7@istockphoto.com</v>
          </cell>
          <cell r="G945" t="str">
            <v>United States</v>
          </cell>
          <cell r="I945" t="str">
            <v>No</v>
          </cell>
        </row>
        <row r="946">
          <cell r="A946" t="str">
            <v>34786-30419-XY</v>
          </cell>
          <cell r="B946" t="str">
            <v>Fanchon Haughian</v>
          </cell>
          <cell r="C946" t="str">
            <v>fhaughianq8@1688.com</v>
          </cell>
          <cell r="G946" t="str">
            <v>United States</v>
          </cell>
          <cell r="I946" t="str">
            <v>No</v>
          </cell>
        </row>
        <row r="947">
          <cell r="A947" t="str">
            <v>15456-29250-RU</v>
          </cell>
          <cell r="B947" t="str">
            <v>Jaimie Hatz</v>
          </cell>
          <cell r="G947" t="str">
            <v>United States</v>
          </cell>
          <cell r="I947" t="str">
            <v>No</v>
          </cell>
        </row>
        <row r="948">
          <cell r="A948" t="str">
            <v>00886-35803-FG</v>
          </cell>
          <cell r="B948" t="str">
            <v>Edeline Edney</v>
          </cell>
          <cell r="G948" t="str">
            <v>United States</v>
          </cell>
          <cell r="I948" t="str">
            <v>No</v>
          </cell>
        </row>
        <row r="949">
          <cell r="A949" t="str">
            <v>31599-82152-AD</v>
          </cell>
          <cell r="B949" t="str">
            <v>Rickie Faltin</v>
          </cell>
          <cell r="C949" t="str">
            <v>rfaltinqb@topsy.com</v>
          </cell>
          <cell r="G949" t="str">
            <v>Ireland</v>
          </cell>
          <cell r="I949" t="str">
            <v>No</v>
          </cell>
        </row>
        <row r="950">
          <cell r="A950" t="str">
            <v>76209-39601-ZR</v>
          </cell>
          <cell r="B950" t="str">
            <v>Gnni Cheeke</v>
          </cell>
          <cell r="C950" t="str">
            <v>gcheekeqc@sitemeter.com</v>
          </cell>
          <cell r="G950" t="str">
            <v>United Kingdom</v>
          </cell>
          <cell r="I950" t="str">
            <v>Yes</v>
          </cell>
        </row>
        <row r="951">
          <cell r="A951" t="str">
            <v>15064-65241-HB</v>
          </cell>
          <cell r="B951" t="str">
            <v>Gwenni Ratt</v>
          </cell>
          <cell r="C951" t="str">
            <v>grattqd@phpbb.com</v>
          </cell>
          <cell r="G951" t="str">
            <v>Ireland</v>
          </cell>
          <cell r="I951" t="str">
            <v>No</v>
          </cell>
        </row>
        <row r="952">
          <cell r="A952" t="str">
            <v>69215-90789-DL</v>
          </cell>
          <cell r="B952" t="str">
            <v>Johnath Fairebrother</v>
          </cell>
          <cell r="G952" t="str">
            <v>United States</v>
          </cell>
          <cell r="I952" t="str">
            <v>Yes</v>
          </cell>
        </row>
        <row r="953">
          <cell r="A953" t="str">
            <v>04317-46176-TB</v>
          </cell>
          <cell r="B953" t="str">
            <v>Ingamar Eberlein</v>
          </cell>
          <cell r="C953" t="str">
            <v>ieberleinqf@hc360.com</v>
          </cell>
          <cell r="G953" t="str">
            <v>United States</v>
          </cell>
          <cell r="I953" t="str">
            <v>No</v>
          </cell>
        </row>
        <row r="954">
          <cell r="A954" t="str">
            <v>04713-57765-KR</v>
          </cell>
          <cell r="B954" t="str">
            <v>Jilly Dreng</v>
          </cell>
          <cell r="C954" t="str">
            <v>jdrengqg@uiuc.edu</v>
          </cell>
          <cell r="G954" t="str">
            <v>Ireland</v>
          </cell>
          <cell r="I954" t="str">
            <v>Yes</v>
          </cell>
        </row>
        <row r="955">
          <cell r="A955" t="str">
            <v>47723-84396-MT</v>
          </cell>
          <cell r="B955" t="str">
            <v>Jillane Jedrzej</v>
          </cell>
          <cell r="C955" t="str">
            <v>jjedrzejqh@dailymail.co.uk</v>
          </cell>
          <cell r="G955" t="str">
            <v>United States</v>
          </cell>
          <cell r="I955" t="str">
            <v>Yes</v>
          </cell>
        </row>
        <row r="956">
          <cell r="A956" t="str">
            <v>48392-32021-EC</v>
          </cell>
          <cell r="B956" t="str">
            <v>Correy Lampel</v>
          </cell>
          <cell r="C956" t="str">
            <v>clampelqi@jimdo.com</v>
          </cell>
          <cell r="G956" t="str">
            <v>United States</v>
          </cell>
          <cell r="I956" t="str">
            <v>Yes</v>
          </cell>
        </row>
        <row r="957">
          <cell r="A957" t="str">
            <v>65786-21069-IP</v>
          </cell>
          <cell r="B957" t="str">
            <v>Dulcie Mapowder</v>
          </cell>
          <cell r="C957" t="str">
            <v>dmapowderqj@free.fr</v>
          </cell>
          <cell r="G957" t="str">
            <v>United States</v>
          </cell>
          <cell r="I957" t="str">
            <v>Yes</v>
          </cell>
        </row>
        <row r="958">
          <cell r="A958" t="str">
            <v>89074-09459-KV</v>
          </cell>
          <cell r="B958" t="str">
            <v>Eward Dearman</v>
          </cell>
          <cell r="C958" t="str">
            <v>edearmanqk@redcross.org</v>
          </cell>
          <cell r="G958" t="str">
            <v>United States</v>
          </cell>
          <cell r="I958" t="str">
            <v>No</v>
          </cell>
        </row>
        <row r="959">
          <cell r="A959" t="str">
            <v>44330-33172-IT</v>
          </cell>
          <cell r="B959" t="str">
            <v>Dominique Lenard</v>
          </cell>
          <cell r="C959" t="str">
            <v>dlenardql@bizjournals.com</v>
          </cell>
          <cell r="G959" t="str">
            <v>United States</v>
          </cell>
          <cell r="I959" t="str">
            <v>Yes</v>
          </cell>
        </row>
        <row r="960">
          <cell r="A960" t="str">
            <v>63349-66809-NF</v>
          </cell>
          <cell r="B960" t="str">
            <v>Lloyd Toffano</v>
          </cell>
          <cell r="C960" t="str">
            <v>ltoffanoqm@tripadvisor.com</v>
          </cell>
          <cell r="G960" t="str">
            <v>United States</v>
          </cell>
          <cell r="I960" t="str">
            <v>Yes</v>
          </cell>
        </row>
        <row r="961">
          <cell r="A961" t="str">
            <v>40959-32642-DN</v>
          </cell>
          <cell r="B961" t="str">
            <v>Rhodie Strathern</v>
          </cell>
          <cell r="C961" t="str">
            <v>rstrathernqn@devhub.com</v>
          </cell>
          <cell r="G961" t="str">
            <v>United States</v>
          </cell>
          <cell r="I961" t="str">
            <v>Yes</v>
          </cell>
        </row>
        <row r="962">
          <cell r="A962" t="str">
            <v>77746-08153-PM</v>
          </cell>
          <cell r="B962" t="str">
            <v>Chad Miguel</v>
          </cell>
          <cell r="C962" t="str">
            <v>cmiguelqo@exblog.jp</v>
          </cell>
          <cell r="G962" t="str">
            <v>United States</v>
          </cell>
          <cell r="I962" t="str">
            <v>Yes</v>
          </cell>
        </row>
        <row r="963">
          <cell r="A963" t="str">
            <v>49667-96708-JL</v>
          </cell>
          <cell r="B963" t="str">
            <v>Florinda Matusovsky</v>
          </cell>
          <cell r="G963" t="str">
            <v>United States</v>
          </cell>
          <cell r="I963" t="str">
            <v>Yes</v>
          </cell>
        </row>
        <row r="964">
          <cell r="A964" t="str">
            <v>24155-79322-EQ</v>
          </cell>
          <cell r="B964" t="str">
            <v>Morly Rocks</v>
          </cell>
          <cell r="C964" t="str">
            <v>mrocksqq@exblog.jp</v>
          </cell>
          <cell r="G964" t="str">
            <v>Ireland</v>
          </cell>
          <cell r="I964" t="str">
            <v>Yes</v>
          </cell>
        </row>
        <row r="965">
          <cell r="A965" t="str">
            <v>95342-88311-SF</v>
          </cell>
          <cell r="B965" t="str">
            <v>Yuri Burrells</v>
          </cell>
          <cell r="C965" t="str">
            <v>yburrellsqr@vinaora.com</v>
          </cell>
          <cell r="G965" t="str">
            <v>United States</v>
          </cell>
          <cell r="I965" t="str">
            <v>Yes</v>
          </cell>
        </row>
        <row r="966">
          <cell r="A966" t="str">
            <v>69374-08133-RI</v>
          </cell>
          <cell r="B966" t="str">
            <v>Cleopatra Goodrum</v>
          </cell>
          <cell r="C966" t="str">
            <v>cgoodrumqs@goodreads.com</v>
          </cell>
          <cell r="G966" t="str">
            <v>United States</v>
          </cell>
          <cell r="I966" t="str">
            <v>No</v>
          </cell>
        </row>
        <row r="967">
          <cell r="A967" t="str">
            <v>83844-95908-RX</v>
          </cell>
          <cell r="B967" t="str">
            <v>Joey Jefferys</v>
          </cell>
          <cell r="C967" t="str">
            <v>jjefferysqt@blog.com</v>
          </cell>
          <cell r="G967" t="str">
            <v>United States</v>
          </cell>
          <cell r="I967" t="str">
            <v>Yes</v>
          </cell>
        </row>
        <row r="968">
          <cell r="A968" t="str">
            <v>09667-09231-YM</v>
          </cell>
          <cell r="B968" t="str">
            <v>Bearnard Wardell</v>
          </cell>
          <cell r="C968" t="str">
            <v>bwardellqu@adobe.com</v>
          </cell>
          <cell r="G968" t="str">
            <v>United States</v>
          </cell>
          <cell r="I968" t="str">
            <v>Yes</v>
          </cell>
        </row>
        <row r="969">
          <cell r="A969" t="str">
            <v>55427-08059-DF</v>
          </cell>
          <cell r="B969" t="str">
            <v>Zeke Walisiak</v>
          </cell>
          <cell r="C969" t="str">
            <v>zwalisiakqv@ucsd.edu</v>
          </cell>
          <cell r="G969" t="str">
            <v>Ireland</v>
          </cell>
          <cell r="I969" t="str">
            <v>Yes</v>
          </cell>
        </row>
        <row r="970">
          <cell r="A970" t="str">
            <v>06624-54037-BQ</v>
          </cell>
          <cell r="B970" t="str">
            <v>Wiley Leopold</v>
          </cell>
          <cell r="C970" t="str">
            <v>wleopoldqw@blogspot.com</v>
          </cell>
          <cell r="G970" t="str">
            <v>United States</v>
          </cell>
          <cell r="I970" t="str">
            <v>No</v>
          </cell>
        </row>
        <row r="971">
          <cell r="A971" t="str">
            <v>48544-90737-AZ</v>
          </cell>
          <cell r="B971" t="str">
            <v>Chiarra Shalders</v>
          </cell>
          <cell r="C971" t="str">
            <v>cshaldersqx@cisco.com</v>
          </cell>
          <cell r="G971" t="str">
            <v>United States</v>
          </cell>
          <cell r="I971" t="str">
            <v>Yes</v>
          </cell>
        </row>
        <row r="972">
          <cell r="A972" t="str">
            <v>79463-01597-FQ</v>
          </cell>
          <cell r="B972" t="str">
            <v>Sharl Southerill</v>
          </cell>
          <cell r="G972" t="str">
            <v>United States</v>
          </cell>
          <cell r="I972" t="str">
            <v>No</v>
          </cell>
        </row>
        <row r="973">
          <cell r="A973" t="str">
            <v>27702-50024-XC</v>
          </cell>
          <cell r="B973" t="str">
            <v>Noni Furber</v>
          </cell>
          <cell r="C973" t="str">
            <v>nfurberqz@jugem.jp</v>
          </cell>
          <cell r="G973" t="str">
            <v>United States</v>
          </cell>
          <cell r="I973" t="str">
            <v>No</v>
          </cell>
        </row>
        <row r="974">
          <cell r="A974" t="str">
            <v>57360-46846-NS</v>
          </cell>
          <cell r="B974" t="str">
            <v>Dinah Crutcher</v>
          </cell>
          <cell r="G974" t="str">
            <v>Ireland</v>
          </cell>
          <cell r="I974" t="str">
            <v>Yes</v>
          </cell>
        </row>
        <row r="975">
          <cell r="A975" t="str">
            <v>84045-66771-SL</v>
          </cell>
          <cell r="B975" t="str">
            <v>Charlean Keave</v>
          </cell>
          <cell r="C975" t="str">
            <v>ckeaver1@ucoz.com</v>
          </cell>
          <cell r="G975" t="str">
            <v>United States</v>
          </cell>
          <cell r="I975" t="str">
            <v>No</v>
          </cell>
        </row>
        <row r="976">
          <cell r="A976" t="str">
            <v>46885-00260-TL</v>
          </cell>
          <cell r="B976" t="str">
            <v>Sada Roseborough</v>
          </cell>
          <cell r="C976" t="str">
            <v>sroseboroughr2@virginia.edu</v>
          </cell>
          <cell r="G976" t="str">
            <v>United States</v>
          </cell>
          <cell r="I976" t="str">
            <v>Yes</v>
          </cell>
        </row>
        <row r="977">
          <cell r="A977" t="str">
            <v>96446-62142-EN</v>
          </cell>
          <cell r="B977" t="str">
            <v>Clayton Kingwell</v>
          </cell>
          <cell r="C977" t="str">
            <v>ckingwellr3@squarespace.com</v>
          </cell>
          <cell r="G977" t="str">
            <v>Ireland</v>
          </cell>
          <cell r="I977" t="str">
            <v>Yes</v>
          </cell>
        </row>
        <row r="978">
          <cell r="A978" t="str">
            <v>07756-71018-GU</v>
          </cell>
          <cell r="B978" t="str">
            <v>Kacy Canto</v>
          </cell>
          <cell r="C978" t="str">
            <v>kcantor4@gmpg.org</v>
          </cell>
          <cell r="G978" t="str">
            <v>United States</v>
          </cell>
          <cell r="I978" t="str">
            <v>Yes</v>
          </cell>
        </row>
        <row r="979">
          <cell r="A979" t="str">
            <v>92048-47813-QB</v>
          </cell>
          <cell r="B979" t="str">
            <v>Mab Blakemore</v>
          </cell>
          <cell r="C979" t="str">
            <v>mblakemorer5@nsw.gov.au</v>
          </cell>
          <cell r="G979" t="str">
            <v>United States</v>
          </cell>
          <cell r="I979" t="str">
            <v>No</v>
          </cell>
        </row>
        <row r="980">
          <cell r="A980" t="str">
            <v>58408-27638-IB</v>
          </cell>
          <cell r="B980" t="str">
            <v>Dedie Gooderridge</v>
          </cell>
          <cell r="C980" t="str">
            <v>dgooderridger6@lycos.com</v>
          </cell>
          <cell r="G980" t="str">
            <v>United States</v>
          </cell>
          <cell r="I980" t="str">
            <v>Yes</v>
          </cell>
        </row>
        <row r="981">
          <cell r="A981" t="str">
            <v>28699-16256-XV</v>
          </cell>
          <cell r="B981" t="str">
            <v>Javier Causnett</v>
          </cell>
          <cell r="G981" t="str">
            <v>United States</v>
          </cell>
          <cell r="I981" t="str">
            <v>No</v>
          </cell>
        </row>
        <row r="982">
          <cell r="A982" t="str">
            <v>98476-63654-CG</v>
          </cell>
          <cell r="B982" t="str">
            <v>Demetris Micheli</v>
          </cell>
          <cell r="G982" t="str">
            <v>United States</v>
          </cell>
          <cell r="I982" t="str">
            <v>Yes</v>
          </cell>
        </row>
        <row r="983">
          <cell r="A983" t="str">
            <v>55409-07759-YG</v>
          </cell>
          <cell r="B983" t="str">
            <v>Chloette Bernardot</v>
          </cell>
          <cell r="C983" t="str">
            <v>cbernardotr9@wix.com</v>
          </cell>
          <cell r="G983" t="str">
            <v>United States</v>
          </cell>
          <cell r="I983" t="str">
            <v>Yes</v>
          </cell>
        </row>
        <row r="984">
          <cell r="A984" t="str">
            <v>06136-65250-PG</v>
          </cell>
          <cell r="B984" t="str">
            <v>Kim Kemery</v>
          </cell>
          <cell r="C984" t="str">
            <v>kkemeryra@t.co</v>
          </cell>
          <cell r="G984" t="str">
            <v>United States</v>
          </cell>
          <cell r="I984" t="str">
            <v>Yes</v>
          </cell>
        </row>
        <row r="985">
          <cell r="A985" t="str">
            <v>08405-33165-BS</v>
          </cell>
          <cell r="B985" t="str">
            <v>Fanchette Parlot</v>
          </cell>
          <cell r="C985" t="str">
            <v>fparlotrb@forbes.com</v>
          </cell>
          <cell r="G985" t="str">
            <v>United States</v>
          </cell>
          <cell r="I985" t="str">
            <v>Yes</v>
          </cell>
        </row>
        <row r="986">
          <cell r="A986" t="str">
            <v>66070-30559-WI</v>
          </cell>
          <cell r="B986" t="str">
            <v>Ramon Cheak</v>
          </cell>
          <cell r="C986" t="str">
            <v>rcheakrc@tripadvisor.com</v>
          </cell>
          <cell r="G986" t="str">
            <v>Ireland</v>
          </cell>
          <cell r="I986" t="str">
            <v>Yes</v>
          </cell>
        </row>
        <row r="987">
          <cell r="A987" t="str">
            <v>01282-28364-RZ</v>
          </cell>
          <cell r="B987" t="str">
            <v>Koressa O'Geneay</v>
          </cell>
          <cell r="C987" t="str">
            <v>kogeneayrd@utexas.edu</v>
          </cell>
          <cell r="G987" t="str">
            <v>United States</v>
          </cell>
          <cell r="I987" t="str">
            <v>No</v>
          </cell>
        </row>
        <row r="988">
          <cell r="A988" t="str">
            <v>51277-93873-RP</v>
          </cell>
          <cell r="B988" t="str">
            <v>Claudell Ayre</v>
          </cell>
          <cell r="C988" t="str">
            <v>cayrere@symantec.com</v>
          </cell>
          <cell r="G988" t="str">
            <v>United States</v>
          </cell>
          <cell r="I988" t="str">
            <v>No</v>
          </cell>
        </row>
        <row r="989">
          <cell r="A989" t="str">
            <v>84405-83364-DG</v>
          </cell>
          <cell r="B989" t="str">
            <v>Lorianne Kyneton</v>
          </cell>
          <cell r="C989" t="str">
            <v>lkynetonrf@macromedia.com</v>
          </cell>
          <cell r="G989" t="str">
            <v>United Kingdom</v>
          </cell>
          <cell r="I989" t="str">
            <v>Yes</v>
          </cell>
        </row>
        <row r="990">
          <cell r="A990" t="str">
            <v>83731-53280-YC</v>
          </cell>
          <cell r="B990" t="str">
            <v>Adele McFayden</v>
          </cell>
          <cell r="G990" t="str">
            <v>United Kingdom</v>
          </cell>
          <cell r="I990" t="str">
            <v>Yes</v>
          </cell>
        </row>
        <row r="991">
          <cell r="A991" t="str">
            <v>03917-13632-KC</v>
          </cell>
          <cell r="B991" t="str">
            <v>Herta Layne</v>
          </cell>
          <cell r="G991" t="str">
            <v>United States</v>
          </cell>
          <cell r="I991" t="str">
            <v>Yes</v>
          </cell>
        </row>
        <row r="992">
          <cell r="A992" t="str">
            <v>98051-37183-SK</v>
          </cell>
          <cell r="B992" t="str">
            <v>Dierdre Scrigmour</v>
          </cell>
          <cell r="C992" t="str">
            <v>dscrigmourri@cnbc.com</v>
          </cell>
          <cell r="G992" t="str">
            <v>United States</v>
          </cell>
          <cell r="I992" t="str">
            <v>No</v>
          </cell>
        </row>
        <row r="993">
          <cell r="A993" t="str">
            <v>48689-81852-DT</v>
          </cell>
          <cell r="B993" t="str">
            <v>Romy Whittlesea</v>
          </cell>
          <cell r="G993" t="str">
            <v>United States</v>
          </cell>
          <cell r="I993" t="str">
            <v>Yes</v>
          </cell>
        </row>
        <row r="994">
          <cell r="A994" t="str">
            <v>70567-65133-CN</v>
          </cell>
          <cell r="B994" t="str">
            <v>Desdemona Eye</v>
          </cell>
          <cell r="G994" t="str">
            <v>Ireland</v>
          </cell>
          <cell r="I994" t="str">
            <v>No</v>
          </cell>
        </row>
        <row r="995">
          <cell r="A995" t="str">
            <v>77869-81373-AY</v>
          </cell>
          <cell r="B995" t="str">
            <v>Margarette Sterland</v>
          </cell>
          <cell r="G995" t="str">
            <v>United States</v>
          </cell>
          <cell r="I995" t="str">
            <v>No</v>
          </cell>
        </row>
        <row r="996">
          <cell r="A996" t="str">
            <v>38536-98293-JZ</v>
          </cell>
          <cell r="B996" t="str">
            <v>Catharine Scoines</v>
          </cell>
          <cell r="G996" t="str">
            <v>Ireland</v>
          </cell>
          <cell r="I996" t="str">
            <v>No</v>
          </cell>
        </row>
        <row r="997">
          <cell r="A997" t="str">
            <v>43014-53743-XK</v>
          </cell>
          <cell r="B997" t="str">
            <v>Jennica Tewelson</v>
          </cell>
          <cell r="C997" t="str">
            <v>jtewelsonrn@samsung.com</v>
          </cell>
          <cell r="G997" t="str">
            <v>United States</v>
          </cell>
          <cell r="I997" t="str">
            <v>No</v>
          </cell>
        </row>
        <row r="998">
          <cell r="A998" t="str">
            <v>62494-09113-RP</v>
          </cell>
          <cell r="B998" t="str">
            <v>Marguerite Graves</v>
          </cell>
          <cell r="G998" t="str">
            <v>United States</v>
          </cell>
          <cell r="I998" t="str">
            <v>No</v>
          </cell>
        </row>
        <row r="999">
          <cell r="A999" t="str">
            <v>10940-42739-ET</v>
          </cell>
          <cell r="B999" t="str">
            <v>Etan Featenby</v>
          </cell>
          <cell r="G999" t="str">
            <v>United States</v>
          </cell>
          <cell r="I999" t="str">
            <v>Yes</v>
          </cell>
        </row>
        <row r="1000">
          <cell r="A1000" t="str">
            <v>64965-78386-MY</v>
          </cell>
          <cell r="B1000" t="str">
            <v>Nicolina Jenny</v>
          </cell>
          <cell r="C1000" t="str">
            <v>njennyrq@bigcartel.com</v>
          </cell>
          <cell r="G1000" t="str">
            <v>United States</v>
          </cell>
          <cell r="I1000" t="str">
            <v>No</v>
          </cell>
        </row>
        <row r="1001">
          <cell r="A1001" t="str">
            <v>77131-58092-GE</v>
          </cell>
          <cell r="B1001" t="str">
            <v>Vidovic Antonelli</v>
          </cell>
          <cell r="G1001" t="str">
            <v>United Kingdom</v>
          </cell>
          <cell r="I1001" t="str">
            <v>Yes</v>
          </cell>
        </row>
      </sheetData>
      <sheetData sheetId="6">
        <row r="1">
          <cell r="A1" t="str">
            <v>Product ID</v>
          </cell>
          <cell r="B1" t="str">
            <v>Coffee Type</v>
          </cell>
          <cell r="C1" t="str">
            <v>Roast Type</v>
          </cell>
          <cell r="D1" t="str">
            <v>Size</v>
          </cell>
          <cell r="E1" t="str">
            <v>Unit Price</v>
          </cell>
          <cell r="F1" t="str">
            <v>Price per 100g</v>
          </cell>
          <cell r="G1" t="str">
            <v>Profit</v>
          </cell>
        </row>
        <row r="2">
          <cell r="A2" t="str">
            <v>A-L-0.2</v>
          </cell>
          <cell r="B2" t="str">
            <v>Ara</v>
          </cell>
          <cell r="C2" t="str">
            <v>L</v>
          </cell>
          <cell r="D2">
            <v>0.2</v>
          </cell>
          <cell r="E2">
            <v>3.8849999999999998</v>
          </cell>
          <cell r="F2">
            <v>1.9424999999999999</v>
          </cell>
          <cell r="G2">
            <v>0.34964999999999996</v>
          </cell>
        </row>
        <row r="3">
          <cell r="A3" t="str">
            <v>A-L-0.5</v>
          </cell>
          <cell r="B3" t="str">
            <v>Ara</v>
          </cell>
          <cell r="C3" t="str">
            <v>L</v>
          </cell>
          <cell r="D3">
            <v>0.5</v>
          </cell>
          <cell r="E3">
            <v>7.77</v>
          </cell>
          <cell r="F3">
            <v>1.5539999999999998</v>
          </cell>
          <cell r="G3">
            <v>0.69929999999999992</v>
          </cell>
        </row>
        <row r="4">
          <cell r="A4" t="str">
            <v>A-L-1</v>
          </cell>
          <cell r="B4" t="str">
            <v>Ara</v>
          </cell>
          <cell r="C4" t="str">
            <v>L</v>
          </cell>
          <cell r="D4">
            <v>1</v>
          </cell>
          <cell r="E4">
            <v>12.95</v>
          </cell>
          <cell r="F4">
            <v>1.2949999999999999</v>
          </cell>
          <cell r="G4">
            <v>1.1655</v>
          </cell>
        </row>
        <row r="5">
          <cell r="A5" t="str">
            <v>A-L-2.5</v>
          </cell>
          <cell r="B5" t="str">
            <v>Ara</v>
          </cell>
          <cell r="C5" t="str">
            <v>L</v>
          </cell>
          <cell r="D5">
            <v>2.5</v>
          </cell>
          <cell r="E5">
            <v>29.784999999999997</v>
          </cell>
          <cell r="F5">
            <v>1.1913999999999998</v>
          </cell>
          <cell r="G5">
            <v>2.6806499999999995</v>
          </cell>
        </row>
        <row r="6">
          <cell r="A6" t="str">
            <v>A-M-0.2</v>
          </cell>
          <cell r="B6" t="str">
            <v>Ara</v>
          </cell>
          <cell r="C6" t="str">
            <v>M</v>
          </cell>
          <cell r="D6">
            <v>0.2</v>
          </cell>
          <cell r="E6">
            <v>3.375</v>
          </cell>
          <cell r="F6">
            <v>1.6875</v>
          </cell>
          <cell r="G6">
            <v>0.30374999999999996</v>
          </cell>
        </row>
        <row r="7">
          <cell r="A7" t="str">
            <v>A-M-0.5</v>
          </cell>
          <cell r="B7" t="str">
            <v>Ara</v>
          </cell>
          <cell r="C7" t="str">
            <v>M</v>
          </cell>
          <cell r="D7">
            <v>0.5</v>
          </cell>
          <cell r="E7">
            <v>6.75</v>
          </cell>
          <cell r="F7">
            <v>1.35</v>
          </cell>
          <cell r="G7">
            <v>0.60749999999999993</v>
          </cell>
        </row>
        <row r="8">
          <cell r="A8" t="str">
            <v>A-M-1</v>
          </cell>
          <cell r="B8" t="str">
            <v>Ara</v>
          </cell>
          <cell r="C8" t="str">
            <v>M</v>
          </cell>
          <cell r="D8">
            <v>1</v>
          </cell>
          <cell r="E8">
            <v>11.25</v>
          </cell>
          <cell r="F8">
            <v>1.125</v>
          </cell>
          <cell r="G8">
            <v>1.0125</v>
          </cell>
        </row>
        <row r="9">
          <cell r="A9" t="str">
            <v>A-M-2.5</v>
          </cell>
          <cell r="B9" t="str">
            <v>Ara</v>
          </cell>
          <cell r="C9" t="str">
            <v>M</v>
          </cell>
          <cell r="D9">
            <v>2.5</v>
          </cell>
          <cell r="E9">
            <v>25.874999999999996</v>
          </cell>
          <cell r="F9">
            <v>1.0349999999999999</v>
          </cell>
          <cell r="G9">
            <v>2.3287499999999994</v>
          </cell>
        </row>
        <row r="10">
          <cell r="A10" t="str">
            <v>A-D-0.2</v>
          </cell>
          <cell r="B10" t="str">
            <v>Ara</v>
          </cell>
          <cell r="C10" t="str">
            <v>D</v>
          </cell>
          <cell r="D10">
            <v>0.2</v>
          </cell>
          <cell r="E10">
            <v>2.9849999999999999</v>
          </cell>
          <cell r="F10">
            <v>1.4924999999999999</v>
          </cell>
          <cell r="G10">
            <v>0.26865</v>
          </cell>
        </row>
        <row r="11">
          <cell r="A11" t="str">
            <v>A-D-0.5</v>
          </cell>
          <cell r="B11" t="str">
            <v>Ara</v>
          </cell>
          <cell r="C11" t="str">
            <v>D</v>
          </cell>
          <cell r="D11">
            <v>0.5</v>
          </cell>
          <cell r="E11">
            <v>5.97</v>
          </cell>
          <cell r="F11">
            <v>1.194</v>
          </cell>
          <cell r="G11">
            <v>0.5373</v>
          </cell>
        </row>
        <row r="12">
          <cell r="A12" t="str">
            <v>A-D-1</v>
          </cell>
          <cell r="B12" t="str">
            <v>Ara</v>
          </cell>
          <cell r="C12" t="str">
            <v>D</v>
          </cell>
          <cell r="D12">
            <v>1</v>
          </cell>
          <cell r="E12">
            <v>9.9499999999999993</v>
          </cell>
          <cell r="F12">
            <v>0.99499999999999988</v>
          </cell>
          <cell r="G12">
            <v>0.89549999999999985</v>
          </cell>
        </row>
        <row r="13">
          <cell r="A13" t="str">
            <v>A-D-2.5</v>
          </cell>
          <cell r="B13" t="str">
            <v>Ara</v>
          </cell>
          <cell r="C13" t="str">
            <v>D</v>
          </cell>
          <cell r="D13">
            <v>2.5</v>
          </cell>
          <cell r="E13">
            <v>22.884999999999998</v>
          </cell>
          <cell r="F13">
            <v>0.91539999999999988</v>
          </cell>
          <cell r="G13">
            <v>2.0596499999999995</v>
          </cell>
        </row>
        <row r="14">
          <cell r="A14" t="str">
            <v>R-L-0.2</v>
          </cell>
          <cell r="B14" t="str">
            <v>Rob</v>
          </cell>
          <cell r="C14" t="str">
            <v>L</v>
          </cell>
          <cell r="D14">
            <v>0.2</v>
          </cell>
          <cell r="E14">
            <v>3.5849999999999995</v>
          </cell>
          <cell r="F14">
            <v>1.7924999999999998</v>
          </cell>
          <cell r="G14">
            <v>0.21509999999999996</v>
          </cell>
        </row>
        <row r="15">
          <cell r="A15" t="str">
            <v>R-L-0.5</v>
          </cell>
          <cell r="B15" t="str">
            <v>Rob</v>
          </cell>
          <cell r="C15" t="str">
            <v>L</v>
          </cell>
          <cell r="D15">
            <v>0.5</v>
          </cell>
          <cell r="E15">
            <v>7.169999999999999</v>
          </cell>
          <cell r="F15">
            <v>1.4339999999999997</v>
          </cell>
          <cell r="G15">
            <v>0.43019999999999992</v>
          </cell>
        </row>
        <row r="16">
          <cell r="A16" t="str">
            <v>R-L-1</v>
          </cell>
          <cell r="B16" t="str">
            <v>Rob</v>
          </cell>
          <cell r="C16" t="str">
            <v>L</v>
          </cell>
          <cell r="D16">
            <v>1</v>
          </cell>
          <cell r="E16">
            <v>11.95</v>
          </cell>
          <cell r="F16">
            <v>1.1949999999999998</v>
          </cell>
          <cell r="G16">
            <v>0.71699999999999997</v>
          </cell>
        </row>
        <row r="17">
          <cell r="A17" t="str">
            <v>R-L-2.5</v>
          </cell>
          <cell r="B17" t="str">
            <v>Rob</v>
          </cell>
          <cell r="C17" t="str">
            <v>L</v>
          </cell>
          <cell r="D17">
            <v>2.5</v>
          </cell>
          <cell r="E17">
            <v>27.484999999999996</v>
          </cell>
          <cell r="F17">
            <v>1.0993999999999999</v>
          </cell>
          <cell r="G17">
            <v>1.6490999999999998</v>
          </cell>
        </row>
        <row r="18">
          <cell r="A18" t="str">
            <v>R-M-0.2</v>
          </cell>
          <cell r="B18" t="str">
            <v>Rob</v>
          </cell>
          <cell r="C18" t="str">
            <v>M</v>
          </cell>
          <cell r="D18">
            <v>0.2</v>
          </cell>
          <cell r="E18">
            <v>2.9849999999999999</v>
          </cell>
          <cell r="F18">
            <v>1.4924999999999999</v>
          </cell>
          <cell r="G18">
            <v>0.17909999999999998</v>
          </cell>
        </row>
        <row r="19">
          <cell r="A19" t="str">
            <v>R-M-0.5</v>
          </cell>
          <cell r="B19" t="str">
            <v>Rob</v>
          </cell>
          <cell r="C19" t="str">
            <v>M</v>
          </cell>
          <cell r="D19">
            <v>0.5</v>
          </cell>
          <cell r="E19">
            <v>5.97</v>
          </cell>
          <cell r="F19">
            <v>1.194</v>
          </cell>
          <cell r="G19">
            <v>0.35819999999999996</v>
          </cell>
        </row>
        <row r="20">
          <cell r="A20" t="str">
            <v>R-M-1</v>
          </cell>
          <cell r="B20" t="str">
            <v>Rob</v>
          </cell>
          <cell r="C20" t="str">
            <v>M</v>
          </cell>
          <cell r="D20">
            <v>1</v>
          </cell>
          <cell r="E20">
            <v>9.9499999999999993</v>
          </cell>
          <cell r="F20">
            <v>0.99499999999999988</v>
          </cell>
          <cell r="G20">
            <v>0.59699999999999998</v>
          </cell>
        </row>
        <row r="21">
          <cell r="A21" t="str">
            <v>R-M-2.5</v>
          </cell>
          <cell r="B21" t="str">
            <v>Rob</v>
          </cell>
          <cell r="C21" t="str">
            <v>M</v>
          </cell>
          <cell r="D21">
            <v>2.5</v>
          </cell>
          <cell r="E21">
            <v>22.884999999999998</v>
          </cell>
          <cell r="F21">
            <v>0.91539999999999988</v>
          </cell>
          <cell r="G21">
            <v>1.3730999999999998</v>
          </cell>
        </row>
        <row r="22">
          <cell r="A22" t="str">
            <v>R-D-0.2</v>
          </cell>
          <cell r="B22" t="str">
            <v>Rob</v>
          </cell>
          <cell r="C22" t="str">
            <v>D</v>
          </cell>
          <cell r="D22">
            <v>0.2</v>
          </cell>
          <cell r="E22">
            <v>2.6849999999999996</v>
          </cell>
          <cell r="F22">
            <v>1.3424999999999998</v>
          </cell>
          <cell r="G22">
            <v>0.16109999999999997</v>
          </cell>
        </row>
        <row r="23">
          <cell r="A23" t="str">
            <v>R-D-0.5</v>
          </cell>
          <cell r="B23" t="str">
            <v>Rob</v>
          </cell>
          <cell r="C23" t="str">
            <v>D</v>
          </cell>
          <cell r="D23">
            <v>0.5</v>
          </cell>
          <cell r="E23">
            <v>5.3699999999999992</v>
          </cell>
          <cell r="F23">
            <v>1.0739999999999998</v>
          </cell>
          <cell r="G23">
            <v>0.32219999999999993</v>
          </cell>
        </row>
        <row r="24">
          <cell r="A24" t="str">
            <v>R-D-1</v>
          </cell>
          <cell r="B24" t="str">
            <v>Rob</v>
          </cell>
          <cell r="C24" t="str">
            <v>D</v>
          </cell>
          <cell r="D24">
            <v>1</v>
          </cell>
          <cell r="E24">
            <v>8.9499999999999993</v>
          </cell>
          <cell r="F24">
            <v>0.89499999999999991</v>
          </cell>
          <cell r="G24">
            <v>0.53699999999999992</v>
          </cell>
        </row>
        <row r="25">
          <cell r="A25" t="str">
            <v>R-D-2.5</v>
          </cell>
          <cell r="B25" t="str">
            <v>Rob</v>
          </cell>
          <cell r="C25" t="str">
            <v>D</v>
          </cell>
          <cell r="D25">
            <v>2.5</v>
          </cell>
          <cell r="E25">
            <v>20.584999999999997</v>
          </cell>
          <cell r="F25">
            <v>0.82339999999999991</v>
          </cell>
          <cell r="G25">
            <v>1.2350999999999999</v>
          </cell>
        </row>
        <row r="26">
          <cell r="A26" t="str">
            <v>L-L-0.2</v>
          </cell>
          <cell r="B26" t="str">
            <v>Lib</v>
          </cell>
          <cell r="C26" t="str">
            <v>L</v>
          </cell>
          <cell r="D26">
            <v>0.2</v>
          </cell>
          <cell r="E26">
            <v>4.7549999999999999</v>
          </cell>
          <cell r="F26">
            <v>2.3774999999999999</v>
          </cell>
          <cell r="G26">
            <v>0.61814999999999998</v>
          </cell>
        </row>
        <row r="27">
          <cell r="A27" t="str">
            <v>L-L-0.5</v>
          </cell>
          <cell r="B27" t="str">
            <v>Lib</v>
          </cell>
          <cell r="C27" t="str">
            <v>L</v>
          </cell>
          <cell r="D27">
            <v>0.5</v>
          </cell>
          <cell r="E27">
            <v>9.51</v>
          </cell>
          <cell r="F27">
            <v>1.9019999999999999</v>
          </cell>
          <cell r="G27">
            <v>1.2363</v>
          </cell>
        </row>
        <row r="28">
          <cell r="A28" t="str">
            <v>L-L-1</v>
          </cell>
          <cell r="B28" t="str">
            <v>Lib</v>
          </cell>
          <cell r="C28" t="str">
            <v>L</v>
          </cell>
          <cell r="D28">
            <v>1</v>
          </cell>
          <cell r="E28">
            <v>15.85</v>
          </cell>
          <cell r="F28">
            <v>1.585</v>
          </cell>
          <cell r="G28">
            <v>2.0605000000000002</v>
          </cell>
        </row>
        <row r="29">
          <cell r="A29" t="str">
            <v>L-L-2.5</v>
          </cell>
          <cell r="B29" t="str">
            <v>Lib</v>
          </cell>
          <cell r="C29" t="str">
            <v>L</v>
          </cell>
          <cell r="D29">
            <v>2.5</v>
          </cell>
          <cell r="E29">
            <v>36.454999999999998</v>
          </cell>
          <cell r="F29">
            <v>1.4581999999999999</v>
          </cell>
          <cell r="G29">
            <v>4.7391499999999995</v>
          </cell>
        </row>
        <row r="30">
          <cell r="A30" t="str">
            <v>L-M-0.2</v>
          </cell>
          <cell r="B30" t="str">
            <v>Lib</v>
          </cell>
          <cell r="C30" t="str">
            <v>M</v>
          </cell>
          <cell r="D30">
            <v>0.2</v>
          </cell>
          <cell r="E30">
            <v>4.3650000000000002</v>
          </cell>
          <cell r="F30">
            <v>2.1825000000000001</v>
          </cell>
          <cell r="G30">
            <v>0.56745000000000001</v>
          </cell>
        </row>
        <row r="31">
          <cell r="A31" t="str">
            <v>L-M-0.5</v>
          </cell>
          <cell r="B31" t="str">
            <v>Lib</v>
          </cell>
          <cell r="C31" t="str">
            <v>M</v>
          </cell>
          <cell r="D31">
            <v>0.5</v>
          </cell>
          <cell r="E31">
            <v>8.73</v>
          </cell>
          <cell r="F31">
            <v>1.746</v>
          </cell>
          <cell r="G31">
            <v>1.1349</v>
          </cell>
        </row>
        <row r="32">
          <cell r="A32" t="str">
            <v>L-M-1</v>
          </cell>
          <cell r="B32" t="str">
            <v>Lib</v>
          </cell>
          <cell r="C32" t="str">
            <v>M</v>
          </cell>
          <cell r="D32">
            <v>1</v>
          </cell>
          <cell r="E32">
            <v>14.55</v>
          </cell>
          <cell r="F32">
            <v>1.4550000000000001</v>
          </cell>
          <cell r="G32">
            <v>1.8915000000000002</v>
          </cell>
        </row>
        <row r="33">
          <cell r="A33" t="str">
            <v>L-M-2.5</v>
          </cell>
          <cell r="B33" t="str">
            <v>Lib</v>
          </cell>
          <cell r="C33" t="str">
            <v>M</v>
          </cell>
          <cell r="D33">
            <v>2.5</v>
          </cell>
          <cell r="E33">
            <v>33.464999999999996</v>
          </cell>
          <cell r="F33">
            <v>1.3385999999999998</v>
          </cell>
          <cell r="G33">
            <v>4.3504499999999995</v>
          </cell>
        </row>
        <row r="34">
          <cell r="A34" t="str">
            <v>L-D-0.2</v>
          </cell>
          <cell r="B34" t="str">
            <v>Lib</v>
          </cell>
          <cell r="C34" t="str">
            <v>D</v>
          </cell>
          <cell r="D34">
            <v>0.2</v>
          </cell>
          <cell r="E34">
            <v>3.8849999999999998</v>
          </cell>
          <cell r="F34">
            <v>1.9424999999999999</v>
          </cell>
          <cell r="G34">
            <v>0.50505</v>
          </cell>
        </row>
        <row r="35">
          <cell r="A35" t="str">
            <v>L-D-0.5</v>
          </cell>
          <cell r="B35" t="str">
            <v>Lib</v>
          </cell>
          <cell r="C35" t="str">
            <v>D</v>
          </cell>
          <cell r="D35">
            <v>0.5</v>
          </cell>
          <cell r="E35">
            <v>7.77</v>
          </cell>
          <cell r="F35">
            <v>1.5539999999999998</v>
          </cell>
          <cell r="G35">
            <v>1.0101</v>
          </cell>
        </row>
        <row r="36">
          <cell r="A36" t="str">
            <v>L-D-1</v>
          </cell>
          <cell r="B36" t="str">
            <v>Lib</v>
          </cell>
          <cell r="C36" t="str">
            <v>D</v>
          </cell>
          <cell r="D36">
            <v>1</v>
          </cell>
          <cell r="E36">
            <v>12.95</v>
          </cell>
          <cell r="F36">
            <v>1.2949999999999999</v>
          </cell>
          <cell r="G36">
            <v>1.6835</v>
          </cell>
        </row>
        <row r="37">
          <cell r="A37" t="str">
            <v>L-D-2.5</v>
          </cell>
          <cell r="B37" t="str">
            <v>Lib</v>
          </cell>
          <cell r="C37" t="str">
            <v>D</v>
          </cell>
          <cell r="D37">
            <v>2.5</v>
          </cell>
          <cell r="E37">
            <v>29.784999999999997</v>
          </cell>
          <cell r="F37">
            <v>1.1913999999999998</v>
          </cell>
          <cell r="G37">
            <v>3.8720499999999998</v>
          </cell>
        </row>
        <row r="38">
          <cell r="A38" t="str">
            <v>E-L-0.2</v>
          </cell>
          <cell r="B38" t="str">
            <v>Exc</v>
          </cell>
          <cell r="C38" t="str">
            <v>L</v>
          </cell>
          <cell r="D38">
            <v>0.2</v>
          </cell>
          <cell r="E38">
            <v>4.4550000000000001</v>
          </cell>
          <cell r="F38">
            <v>2.2275</v>
          </cell>
          <cell r="G38">
            <v>0.49004999999999999</v>
          </cell>
        </row>
        <row r="39">
          <cell r="A39" t="str">
            <v>E-L-0.5</v>
          </cell>
          <cell r="B39" t="str">
            <v>Exc</v>
          </cell>
          <cell r="C39" t="str">
            <v>L</v>
          </cell>
          <cell r="D39">
            <v>0.5</v>
          </cell>
          <cell r="E39">
            <v>8.91</v>
          </cell>
          <cell r="F39">
            <v>1.782</v>
          </cell>
          <cell r="G39">
            <v>0.98009999999999997</v>
          </cell>
        </row>
        <row r="40">
          <cell r="A40" t="str">
            <v>E-L-1</v>
          </cell>
          <cell r="B40" t="str">
            <v>Exc</v>
          </cell>
          <cell r="C40" t="str">
            <v>L</v>
          </cell>
          <cell r="D40">
            <v>1</v>
          </cell>
          <cell r="E40">
            <v>14.85</v>
          </cell>
          <cell r="F40">
            <v>1.4849999999999999</v>
          </cell>
          <cell r="G40">
            <v>1.6335</v>
          </cell>
        </row>
        <row r="41">
          <cell r="A41" t="str">
            <v>E-L-2.5</v>
          </cell>
          <cell r="B41" t="str">
            <v>Exc</v>
          </cell>
          <cell r="C41" t="str">
            <v>L</v>
          </cell>
          <cell r="D41">
            <v>2.5</v>
          </cell>
          <cell r="E41">
            <v>34.154999999999994</v>
          </cell>
          <cell r="F41">
            <v>1.3661999999999999</v>
          </cell>
          <cell r="G41">
            <v>3.7570499999999996</v>
          </cell>
        </row>
        <row r="42">
          <cell r="A42" t="str">
            <v>E-M-0.2</v>
          </cell>
          <cell r="B42" t="str">
            <v>Exc</v>
          </cell>
          <cell r="C42" t="str">
            <v>M</v>
          </cell>
          <cell r="D42">
            <v>0.2</v>
          </cell>
          <cell r="E42">
            <v>4.125</v>
          </cell>
          <cell r="F42">
            <v>2.0625</v>
          </cell>
          <cell r="G42">
            <v>0.45374999999999999</v>
          </cell>
        </row>
        <row r="43">
          <cell r="A43" t="str">
            <v>E-M-0.5</v>
          </cell>
          <cell r="B43" t="str">
            <v>Exc</v>
          </cell>
          <cell r="C43" t="str">
            <v>M</v>
          </cell>
          <cell r="D43">
            <v>0.5</v>
          </cell>
          <cell r="E43">
            <v>8.25</v>
          </cell>
          <cell r="F43">
            <v>1.65</v>
          </cell>
          <cell r="G43">
            <v>0.90749999999999997</v>
          </cell>
        </row>
        <row r="44">
          <cell r="A44" t="str">
            <v>E-M-1</v>
          </cell>
          <cell r="B44" t="str">
            <v>Exc</v>
          </cell>
          <cell r="C44" t="str">
            <v>M</v>
          </cell>
          <cell r="D44">
            <v>1</v>
          </cell>
          <cell r="E44">
            <v>13.75</v>
          </cell>
          <cell r="F44">
            <v>1.375</v>
          </cell>
          <cell r="G44">
            <v>1.5125</v>
          </cell>
        </row>
        <row r="45">
          <cell r="A45" t="str">
            <v>E-M-2.5</v>
          </cell>
          <cell r="B45" t="str">
            <v>Exc</v>
          </cell>
          <cell r="C45" t="str">
            <v>M</v>
          </cell>
          <cell r="D45">
            <v>2.5</v>
          </cell>
          <cell r="E45">
            <v>31.624999999999996</v>
          </cell>
          <cell r="F45">
            <v>1.2649999999999999</v>
          </cell>
          <cell r="G45">
            <v>3.4787499999999998</v>
          </cell>
        </row>
        <row r="46">
          <cell r="A46" t="str">
            <v>E-D-0.2</v>
          </cell>
          <cell r="B46" t="str">
            <v>Exc</v>
          </cell>
          <cell r="C46" t="str">
            <v>D</v>
          </cell>
          <cell r="D46">
            <v>0.2</v>
          </cell>
          <cell r="E46">
            <v>3.645</v>
          </cell>
          <cell r="F46">
            <v>1.8225</v>
          </cell>
          <cell r="G46">
            <v>0.40095000000000003</v>
          </cell>
        </row>
        <row r="47">
          <cell r="A47" t="str">
            <v>E-D-0.5</v>
          </cell>
          <cell r="B47" t="str">
            <v>Exc</v>
          </cell>
          <cell r="C47" t="str">
            <v>D</v>
          </cell>
          <cell r="D47">
            <v>0.5</v>
          </cell>
          <cell r="E47">
            <v>7.29</v>
          </cell>
          <cell r="F47">
            <v>1.458</v>
          </cell>
          <cell r="G47">
            <v>0.80190000000000006</v>
          </cell>
        </row>
        <row r="48">
          <cell r="A48" t="str">
            <v>E-D-1</v>
          </cell>
          <cell r="B48" t="str">
            <v>Exc</v>
          </cell>
          <cell r="C48" t="str">
            <v>D</v>
          </cell>
          <cell r="D48">
            <v>1</v>
          </cell>
          <cell r="E48">
            <v>12.15</v>
          </cell>
          <cell r="F48">
            <v>1.2150000000000001</v>
          </cell>
          <cell r="G48">
            <v>1.3365</v>
          </cell>
        </row>
        <row r="49">
          <cell r="A49" t="str">
            <v>E-D-2.5</v>
          </cell>
          <cell r="B49" t="str">
            <v>Exc</v>
          </cell>
          <cell r="C49" t="str">
            <v>D</v>
          </cell>
          <cell r="D49">
            <v>2.5</v>
          </cell>
          <cell r="E49">
            <v>27.945</v>
          </cell>
          <cell r="F49">
            <v>1.1177999999999999</v>
          </cell>
          <cell r="G49">
            <v>3.07395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3A8F51-CC00-4285-9E51-425AAF0D8C5B}" name="Order_Table" displayName="Order_Table" ref="A1:P1001" totalsRowShown="0" dataDxfId="16">
  <autoFilter ref="A1:P1001" xr:uid="{933A8F51-CC00-4285-9E51-425AAF0D8C5B}"/>
  <tableColumns count="16">
    <tableColumn id="1" xr3:uid="{8FA50294-2D70-4761-A52E-896901A5C38E}" name="Order ID" dataDxfId="2"/>
    <tableColumn id="2" xr3:uid="{9321C31A-7002-48DC-BCB6-2BF65CDDB770}" name="Order Date" dataDxfId="0"/>
    <tableColumn id="3" xr3:uid="{C4F8E0BF-4BBE-45AD-A515-BA6432E4767B}" name="Customer ID" dataDxfId="1"/>
    <tableColumn id="4" xr3:uid="{CDE279FD-2F33-4DDB-8F05-4D32572C460B}" name="Product ID" dataDxfId="15"/>
    <tableColumn id="5" xr3:uid="{FB50DC25-23AD-46B6-8B00-934F6B6C4A24}" name="Quantity" dataDxfId="14"/>
    <tableColumn id="6" xr3:uid="{2B090347-0D6E-4E5B-B6CB-5DAB7DB3EAAD}" name="Customer Name" dataDxfId="13">
      <calculatedColumnFormula>_xlfn.XLOOKUP([1]orders!C2,[1]customers!$A$2:$A$1001,[1]customers!$B$2:$B$1001,,0)</calculatedColumnFormula>
    </tableColumn>
    <tableColumn id="7" xr3:uid="{FD64A47B-7869-4E5B-B147-F830461FD10C}" name="Email" dataDxfId="12">
      <calculatedColumnFormula>IF(_xlfn.XLOOKUP(C2,[1]customers!$A$2:$A$1001,[1]customers!$C$2:$C$1001,,0)=0,"",_xlfn.XLOOKUP(C2,[1]customers!$A$2:$A$1001,[1]customers!$C$2:$C$1001,,0))</calculatedColumnFormula>
    </tableColumn>
    <tableColumn id="8" xr3:uid="{685E61E4-C1C2-4E3E-BB7E-36ABB39A6FEC}" name="Country" dataDxfId="11">
      <calculatedColumnFormula>_xlfn.XLOOKUP(C2,[1]customers!$A$2:$A$1001,[1]customers!$G$2:$G$1001,,0)</calculatedColumnFormula>
    </tableColumn>
    <tableColumn id="9" xr3:uid="{BA4161DB-9AEE-462E-9190-5D9E4BBA15A7}" name="Coffee Type" dataDxfId="10">
      <calculatedColumnFormula>INDEX([1]products!$A$1:$G$49,MATCH([1]orders!$D2,[1]products!$A$1:$A$49,0),MATCH([1]orders!I$1,[1]products!$A$1:$G$1,0))</calculatedColumnFormula>
    </tableColumn>
    <tableColumn id="10" xr3:uid="{914F61B0-06A1-40A7-B860-3661E4534E2F}" name="Roast Type" dataDxfId="9">
      <calculatedColumnFormula>INDEX([1]products!$A$1:$G$49,MATCH([1]orders!$D2,[1]products!$A$1:$A$49,0),MATCH([1]orders!J$1,[1]products!$A$1:$G$1,0))</calculatedColumnFormula>
    </tableColumn>
    <tableColumn id="11" xr3:uid="{9430A8EE-5EC3-4558-B25E-AB9B5E2E0712}" name="Size" dataDxfId="8">
      <calculatedColumnFormula>INDEX([1]products!$A$1:$G$49,MATCH([1]orders!$D2,[1]products!$A$1:$A$49,0),MATCH([1]orders!K$1,[1]products!$A$1:$G$1,0))</calculatedColumnFormula>
    </tableColumn>
    <tableColumn id="12" xr3:uid="{AFCAE772-8AF2-47F7-9F1C-042E48E2B751}" name="Unit Price" dataDxfId="7">
      <calculatedColumnFormula>INDEX([1]products!$A$1:$G$49,MATCH([1]orders!$D2,[1]products!$A$1:$A$49,0),MATCH([1]orders!L$1,[1]products!$A$1:$G$1,0))</calculatedColumnFormula>
    </tableColumn>
    <tableColumn id="13" xr3:uid="{D3044E2E-828B-433A-86EB-D609D8D1E1C1}" name="Sales" dataDxfId="6">
      <calculatedColumnFormula>L2*E2</calculatedColumnFormula>
    </tableColumn>
    <tableColumn id="14" xr3:uid="{66BC73FB-44FB-4984-A391-30827889D1B0}" name="Coffee Type Name" dataDxfId="5">
      <calculatedColumnFormula array="1">_xlfn.IFS(I2="Rob","Robusta",I2="Exc","Excelsa",I2="Ara","Arabica",I2="Lib","Liberica")</calculatedColumnFormula>
    </tableColumn>
    <tableColumn id="15" xr3:uid="{7AE1E2E7-1372-4081-993A-834424DEA911}" name="Roast Type Name" dataDxfId="4">
      <calculatedColumnFormula array="1">_xlfn.IFS(J2="M","Medium",J2="L","Light",J2="D","Dark")</calculatedColumnFormula>
    </tableColumn>
    <tableColumn id="16" xr3:uid="{F421A507-4B1C-4772-A501-5C38E49260D3}" name="Loyalty" dataDxfId="3">
      <calculatedColumnFormula>_xlfn.XLOOKUP(Order_Table[[#This Row],[Customer ID]],[1]customers!$A$1:$A$1001,[1]customers!$I$1:$I$1001,,0)</calculatedColumnFormula>
    </tableColumn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B8113-D78B-4332-BAF5-AE8E2E0CB0C6}">
  <dimension ref="A1:P1000"/>
  <sheetViews>
    <sheetView workbookViewId="0">
      <selection activeCell="M1" sqref="M1"/>
    </sheetView>
  </sheetViews>
  <sheetFormatPr defaultRowHeight="14.5" x14ac:dyDescent="0.35"/>
  <cols>
    <col min="1" max="1" width="15.08984375" bestFit="1" customWidth="1"/>
    <col min="2" max="2" width="12.08984375" bestFit="1" customWidth="1"/>
    <col min="3" max="3" width="15.81640625" bestFit="1" customWidth="1"/>
    <col min="4" max="4" width="7.54296875" bestFit="1" customWidth="1"/>
    <col min="5" max="5" width="1.81640625" bestFit="1" customWidth="1"/>
    <col min="6" max="6" width="22.1796875" bestFit="1" customWidth="1"/>
    <col min="7" max="7" width="36.1796875" bestFit="1" customWidth="1"/>
    <col min="8" max="8" width="14.1796875" bestFit="1" customWidth="1"/>
    <col min="9" max="9" width="10.7265625" bestFit="1" customWidth="1"/>
    <col min="10" max="10" width="9.90625" bestFit="1" customWidth="1"/>
    <col min="11" max="11" width="5.6328125" bestFit="1" customWidth="1"/>
    <col min="12" max="12" width="10" bestFit="1" customWidth="1"/>
    <col min="13" max="13" width="8.90625" customWidth="1"/>
    <col min="14" max="14" width="7.6328125" bestFit="1" customWidth="1"/>
    <col min="15" max="16" width="7.81640625" bestFit="1" customWidth="1"/>
  </cols>
  <sheetData>
    <row r="1" spans="1:16" x14ac:dyDescent="0.35">
      <c r="A1" s="1" t="s">
        <v>0</v>
      </c>
      <c r="B1" s="2">
        <v>43713</v>
      </c>
      <c r="C1" s="3" t="s">
        <v>1</v>
      </c>
      <c r="D1" s="4" t="s">
        <v>2</v>
      </c>
      <c r="E1" s="3">
        <v>2</v>
      </c>
      <c r="F1" s="3" t="e">
        <f>_xlfn.XLOOKUP([1]orders!C1,[1]customers!$A$2:$A$1001,[1]customers!$B$2:$B$1001,,0)</f>
        <v>#N/A</v>
      </c>
      <c r="G1" s="3" t="str">
        <f>IF(_xlfn.XLOOKUP(C1,[1]customers!$A$2:$A$1001,[1]customers!$C$2:$C$1001,,0)=0,"",_xlfn.XLOOKUP(C1,[1]customers!$A$2:$A$1001,[1]customers!$C$2:$C$1001,,0))</f>
        <v>aallner0@lulu.com</v>
      </c>
      <c r="H1" s="3" t="str">
        <f>_xlfn.XLOOKUP(C1,[1]customers!$A$2:$A$1001,[1]customers!$G$2:$G$1001,,0)</f>
        <v>United States</v>
      </c>
      <c r="I1" s="4" t="str">
        <f>INDEX([1]products!$A$1:$G$49,MATCH([1]orders!$D1,[1]products!$A$1:$A$49,0),MATCH([1]orders!I$1,[1]products!$A$1:$G$1,0))</f>
        <v>Coffee Type</v>
      </c>
      <c r="J1" s="4" t="str">
        <f>INDEX([1]products!$A$1:$G$49,MATCH([1]orders!$D1,[1]products!$A$1:$A$49,0),MATCH([1]orders!J$1,[1]products!$A$1:$G$1,0))</f>
        <v>Roast Type</v>
      </c>
      <c r="K1" s="5" t="str">
        <f>INDEX([1]products!$A$1:$G$49,MATCH([1]orders!$D1,[1]products!$A$1:$A$49,0),MATCH([1]orders!K$1,[1]products!$A$1:$G$1,0))</f>
        <v>Size</v>
      </c>
      <c r="L1" s="6" t="str">
        <f>INDEX([1]products!$A$1:$G$49,MATCH([1]orders!$D1,[1]products!$A$1:$A$49,0),MATCH([1]orders!L$1,[1]products!$A$1:$G$1,0))</f>
        <v>Unit Price</v>
      </c>
      <c r="M1" s="6" t="e">
        <f>L1*E1</f>
        <v>#VALUE!</v>
      </c>
      <c r="N1" s="7" t="e" cm="1">
        <f t="array" ref="N1">_xlfn.IFS(I1="Rob","Robusta",I1="Exc","Excelsa",I1="Ara","Arabica",I1="Lib","Liberica")</f>
        <v>#N/A</v>
      </c>
      <c r="O1" s="7" t="e" cm="1">
        <f t="array" ref="O1">_xlfn.IFS(J1="M","Medium",J1="L","Light",J1="D","Dark")</f>
        <v>#N/A</v>
      </c>
      <c r="P1" s="8" t="e">
        <f>_xlfn.XLOOKUP([1]!Order_Table[[#This Row],[Customer ID]],[1]customers!$A$1:$A$1001,[1]customers!$I$1:$I$1001,,0)</f>
        <v>#VALUE!</v>
      </c>
    </row>
    <row r="2" spans="1:16" x14ac:dyDescent="0.35">
      <c r="A2" s="1" t="s">
        <v>0</v>
      </c>
      <c r="B2" s="2">
        <v>43713</v>
      </c>
      <c r="C2" s="3" t="s">
        <v>1</v>
      </c>
      <c r="D2" s="4" t="s">
        <v>3</v>
      </c>
      <c r="E2" s="3">
        <v>5</v>
      </c>
      <c r="F2" s="3" t="str">
        <f>_xlfn.XLOOKUP([1]orders!C2,[1]customers!$A$2:$A$1001,[1]customers!$B$2:$B$1001,,0)</f>
        <v>Aloisia Allner</v>
      </c>
      <c r="G2" s="3" t="str">
        <f>IF(_xlfn.XLOOKUP(C2,[1]customers!$A$2:$A$1001,[1]customers!$C$2:$C$1001,,0)=0,"",_xlfn.XLOOKUP(C2,[1]customers!$A$2:$A$1001,[1]customers!$C$2:$C$1001,,0))</f>
        <v>aallner0@lulu.com</v>
      </c>
      <c r="H2" s="3" t="str">
        <f>_xlfn.XLOOKUP(C2,[1]customers!$A$2:$A$1001,[1]customers!$G$2:$G$1001,,0)</f>
        <v>United States</v>
      </c>
      <c r="I2" s="4" t="str">
        <f>INDEX([1]products!$A$1:$G$49,MATCH([1]orders!$D2,[1]products!$A$1:$A$49,0),MATCH([1]orders!I$1,[1]products!$A$1:$G$1,0))</f>
        <v>Rob</v>
      </c>
      <c r="J2" s="4" t="str">
        <f>INDEX([1]products!$A$1:$G$49,MATCH([1]orders!$D2,[1]products!$A$1:$A$49,0),MATCH([1]orders!J$1,[1]products!$A$1:$G$1,0))</f>
        <v>M</v>
      </c>
      <c r="K2" s="5">
        <f>INDEX([1]products!$A$1:$G$49,MATCH([1]orders!$D2,[1]products!$A$1:$A$49,0),MATCH([1]orders!K$1,[1]products!$A$1:$G$1,0))</f>
        <v>1</v>
      </c>
      <c r="L2" s="6">
        <f>INDEX([1]products!$A$1:$G$49,MATCH([1]orders!$D2,[1]products!$A$1:$A$49,0),MATCH([1]orders!L$1,[1]products!$A$1:$G$1,0))</f>
        <v>9.9499999999999993</v>
      </c>
      <c r="M2" s="6">
        <f t="shared" ref="M2:M65" si="0">L2*E2</f>
        <v>49.75</v>
      </c>
      <c r="N2" s="7" t="str" cm="1">
        <f t="array" ref="N2">_xlfn.IFS(I2="Rob","Robusta",I2="Exc","Excelsa",I2="Ara","Arabica",I2="Lib","Liberica")</f>
        <v>Robusta</v>
      </c>
      <c r="O2" s="7" t="str" cm="1">
        <f t="array" ref="O2">_xlfn.IFS(J2="M","Medium",J2="L","Light",J2="D","Dark")</f>
        <v>Medium</v>
      </c>
      <c r="P2" s="8" t="str">
        <f>_xlfn.XLOOKUP([1]!Order_Table[[#This Row],[Customer ID]],[1]customers!$A$1:$A$1001,[1]customers!$I$1:$I$1001,,0)</f>
        <v>Yes</v>
      </c>
    </row>
    <row r="3" spans="1:16" x14ac:dyDescent="0.35">
      <c r="A3" s="1" t="s">
        <v>4</v>
      </c>
      <c r="B3" s="2">
        <v>44364</v>
      </c>
      <c r="C3" s="3" t="s">
        <v>5</v>
      </c>
      <c r="D3" s="4" t="s">
        <v>6</v>
      </c>
      <c r="E3" s="3">
        <v>1</v>
      </c>
      <c r="F3" s="3" t="str">
        <f>_xlfn.XLOOKUP([1]orders!C3,[1]customers!$A$2:$A$1001,[1]customers!$B$2:$B$1001,,0)</f>
        <v>Aloisia Allner</v>
      </c>
      <c r="G3" s="3" t="str">
        <f>IF(_xlfn.XLOOKUP(C3,[1]customers!$A$2:$A$1001,[1]customers!$C$2:$C$1001,,0)=0,"",_xlfn.XLOOKUP(C3,[1]customers!$A$2:$A$1001,[1]customers!$C$2:$C$1001,,0))</f>
        <v>jredholes2@tmall.com</v>
      </c>
      <c r="H3" s="3" t="str">
        <f>_xlfn.XLOOKUP(C3,[1]customers!$A$2:$A$1001,[1]customers!$G$2:$G$1001,,0)</f>
        <v>United States</v>
      </c>
      <c r="I3" s="4" t="str">
        <f>INDEX([1]products!$A$1:$G$49,MATCH([1]orders!$D3,[1]products!$A$1:$A$49,0),MATCH([1]orders!I$1,[1]products!$A$1:$G$1,0))</f>
        <v>Exc</v>
      </c>
      <c r="J3" s="4" t="str">
        <f>INDEX([1]products!$A$1:$G$49,MATCH([1]orders!$D3,[1]products!$A$1:$A$49,0),MATCH([1]orders!J$1,[1]products!$A$1:$G$1,0))</f>
        <v>M</v>
      </c>
      <c r="K3" s="5">
        <f>INDEX([1]products!$A$1:$G$49,MATCH([1]orders!$D3,[1]products!$A$1:$A$49,0),MATCH([1]orders!K$1,[1]products!$A$1:$G$1,0))</f>
        <v>0.5</v>
      </c>
      <c r="L3" s="6">
        <f>INDEX([1]products!$A$1:$G$49,MATCH([1]orders!$D3,[1]products!$A$1:$A$49,0),MATCH([1]orders!L$1,[1]products!$A$1:$G$1,0))</f>
        <v>8.25</v>
      </c>
      <c r="M3" s="6">
        <f t="shared" si="0"/>
        <v>8.25</v>
      </c>
      <c r="N3" s="7" t="str" cm="1">
        <f t="array" ref="N3">_xlfn.IFS(I3="Rob","Robusta",I3="Exc","Excelsa",I3="Ara","Arabica",I3="Lib","Liberica")</f>
        <v>Excelsa</v>
      </c>
      <c r="O3" s="7" t="str" cm="1">
        <f t="array" ref="O3">_xlfn.IFS(J3="M","Medium",J3="L","Light",J3="D","Dark")</f>
        <v>Medium</v>
      </c>
      <c r="P3" s="8" t="str">
        <f>_xlfn.XLOOKUP([1]!Order_Table[[#This Row],[Customer ID]],[1]customers!$A$1:$A$1001,[1]customers!$I$1:$I$1001,,0)</f>
        <v>Yes</v>
      </c>
    </row>
    <row r="4" spans="1:16" x14ac:dyDescent="0.35">
      <c r="A4" s="1" t="s">
        <v>7</v>
      </c>
      <c r="B4" s="2">
        <v>44392</v>
      </c>
      <c r="C4" s="3" t="s">
        <v>8</v>
      </c>
      <c r="D4" s="4" t="s">
        <v>9</v>
      </c>
      <c r="E4" s="3">
        <v>2</v>
      </c>
      <c r="F4" s="3" t="str">
        <f>_xlfn.XLOOKUP([1]orders!C4,[1]customers!$A$2:$A$1001,[1]customers!$B$2:$B$1001,,0)</f>
        <v>Jami Redholes</v>
      </c>
      <c r="G4" s="3" t="str">
        <f>IF(_xlfn.XLOOKUP(C4,[1]customers!$A$2:$A$1001,[1]customers!$C$2:$C$1001,,0)=0,"",_xlfn.XLOOKUP(C4,[1]customers!$A$2:$A$1001,[1]customers!$C$2:$C$1001,,0))</f>
        <v/>
      </c>
      <c r="H4" s="3" t="str">
        <f>_xlfn.XLOOKUP(C4,[1]customers!$A$2:$A$1001,[1]customers!$G$2:$G$1001,,0)</f>
        <v>Ireland</v>
      </c>
      <c r="I4" s="4" t="str">
        <f>INDEX([1]products!$A$1:$G$49,MATCH([1]orders!$D4,[1]products!$A$1:$A$49,0),MATCH([1]orders!I$1,[1]products!$A$1:$G$1,0))</f>
        <v>Ara</v>
      </c>
      <c r="J4" s="4" t="str">
        <f>INDEX([1]products!$A$1:$G$49,MATCH([1]orders!$D4,[1]products!$A$1:$A$49,0),MATCH([1]orders!J$1,[1]products!$A$1:$G$1,0))</f>
        <v>L</v>
      </c>
      <c r="K4" s="5">
        <f>INDEX([1]products!$A$1:$G$49,MATCH([1]orders!$D4,[1]products!$A$1:$A$49,0),MATCH([1]orders!K$1,[1]products!$A$1:$G$1,0))</f>
        <v>1</v>
      </c>
      <c r="L4" s="6">
        <f>INDEX([1]products!$A$1:$G$49,MATCH([1]orders!$D4,[1]products!$A$1:$A$49,0),MATCH([1]orders!L$1,[1]products!$A$1:$G$1,0))</f>
        <v>12.95</v>
      </c>
      <c r="M4" s="6">
        <f t="shared" si="0"/>
        <v>25.9</v>
      </c>
      <c r="N4" s="7" t="str" cm="1">
        <f t="array" ref="N4">_xlfn.IFS(I4="Rob","Robusta",I4="Exc","Excelsa",I4="Ara","Arabica",I4="Lib","Liberica")</f>
        <v>Arabica</v>
      </c>
      <c r="O4" s="7" t="str" cm="1">
        <f t="array" ref="O4">_xlfn.IFS(J4="M","Medium",J4="L","Light",J4="D","Dark")</f>
        <v>Light</v>
      </c>
      <c r="P4" s="8" t="str">
        <f>_xlfn.XLOOKUP([1]!Order_Table[[#This Row],[Customer ID]],[1]customers!$A$1:$A$1001,[1]customers!$I$1:$I$1001,,0)</f>
        <v>Yes</v>
      </c>
    </row>
    <row r="5" spans="1:16" x14ac:dyDescent="0.35">
      <c r="A5" s="1" t="s">
        <v>7</v>
      </c>
      <c r="B5" s="2">
        <v>44392</v>
      </c>
      <c r="C5" s="3" t="s">
        <v>8</v>
      </c>
      <c r="D5" s="4" t="s">
        <v>10</v>
      </c>
      <c r="E5" s="3">
        <v>2</v>
      </c>
      <c r="F5" s="3" t="str">
        <f>_xlfn.XLOOKUP([1]orders!C5,[1]customers!$A$2:$A$1001,[1]customers!$B$2:$B$1001,,0)</f>
        <v>Christoffer O' Shea</v>
      </c>
      <c r="G5" s="3" t="str">
        <f>IF(_xlfn.XLOOKUP(C5,[1]customers!$A$2:$A$1001,[1]customers!$C$2:$C$1001,,0)=0,"",_xlfn.XLOOKUP(C5,[1]customers!$A$2:$A$1001,[1]customers!$C$2:$C$1001,,0))</f>
        <v/>
      </c>
      <c r="H5" s="3" t="str">
        <f>_xlfn.XLOOKUP(C5,[1]customers!$A$2:$A$1001,[1]customers!$G$2:$G$1001,,0)</f>
        <v>Ireland</v>
      </c>
      <c r="I5" s="4" t="str">
        <f>INDEX([1]products!$A$1:$G$49,MATCH([1]orders!$D5,[1]products!$A$1:$A$49,0),MATCH([1]orders!I$1,[1]products!$A$1:$G$1,0))</f>
        <v>Exc</v>
      </c>
      <c r="J5" s="4" t="str">
        <f>INDEX([1]products!$A$1:$G$49,MATCH([1]orders!$D5,[1]products!$A$1:$A$49,0),MATCH([1]orders!J$1,[1]products!$A$1:$G$1,0))</f>
        <v>M</v>
      </c>
      <c r="K5" s="5">
        <f>INDEX([1]products!$A$1:$G$49,MATCH([1]orders!$D5,[1]products!$A$1:$A$49,0),MATCH([1]orders!K$1,[1]products!$A$1:$G$1,0))</f>
        <v>1</v>
      </c>
      <c r="L5" s="6">
        <f>INDEX([1]products!$A$1:$G$49,MATCH([1]orders!$D5,[1]products!$A$1:$A$49,0),MATCH([1]orders!L$1,[1]products!$A$1:$G$1,0))</f>
        <v>13.75</v>
      </c>
      <c r="M5" s="6">
        <f t="shared" si="0"/>
        <v>27.5</v>
      </c>
      <c r="N5" s="7" t="str" cm="1">
        <f t="array" ref="N5">_xlfn.IFS(I5="Rob","Robusta",I5="Exc","Excelsa",I5="Ara","Arabica",I5="Lib","Liberica")</f>
        <v>Excelsa</v>
      </c>
      <c r="O5" s="7" t="str" cm="1">
        <f t="array" ref="O5">_xlfn.IFS(J5="M","Medium",J5="L","Light",J5="D","Dark")</f>
        <v>Medium</v>
      </c>
      <c r="P5" s="8" t="str">
        <f>_xlfn.XLOOKUP([1]!Order_Table[[#This Row],[Customer ID]],[1]customers!$A$1:$A$1001,[1]customers!$I$1:$I$1001,,0)</f>
        <v>No</v>
      </c>
    </row>
    <row r="6" spans="1:16" x14ac:dyDescent="0.35">
      <c r="A6" s="1" t="s">
        <v>11</v>
      </c>
      <c r="B6" s="2">
        <v>44412</v>
      </c>
      <c r="C6" s="3" t="s">
        <v>12</v>
      </c>
      <c r="D6" s="4" t="s">
        <v>13</v>
      </c>
      <c r="E6" s="3">
        <v>3</v>
      </c>
      <c r="F6" s="3" t="str">
        <f>_xlfn.XLOOKUP([1]orders!C6,[1]customers!$A$2:$A$1001,[1]customers!$B$2:$B$1001,,0)</f>
        <v>Christoffer O' Shea</v>
      </c>
      <c r="G6" s="3" t="str">
        <f>IF(_xlfn.XLOOKUP(C6,[1]customers!$A$2:$A$1001,[1]customers!$C$2:$C$1001,,0)=0,"",_xlfn.XLOOKUP(C6,[1]customers!$A$2:$A$1001,[1]customers!$C$2:$C$1001,,0))</f>
        <v/>
      </c>
      <c r="H6" s="3" t="str">
        <f>_xlfn.XLOOKUP(C6,[1]customers!$A$2:$A$1001,[1]customers!$G$2:$G$1001,,0)</f>
        <v>United States</v>
      </c>
      <c r="I6" s="4" t="str">
        <f>INDEX([1]products!$A$1:$G$49,MATCH([1]orders!$D6,[1]products!$A$1:$A$49,0),MATCH([1]orders!I$1,[1]products!$A$1:$G$1,0))</f>
        <v>Rob</v>
      </c>
      <c r="J6" s="4" t="str">
        <f>INDEX([1]products!$A$1:$G$49,MATCH([1]orders!$D6,[1]products!$A$1:$A$49,0),MATCH([1]orders!J$1,[1]products!$A$1:$G$1,0))</f>
        <v>L</v>
      </c>
      <c r="K6" s="5">
        <f>INDEX([1]products!$A$1:$G$49,MATCH([1]orders!$D6,[1]products!$A$1:$A$49,0),MATCH([1]orders!K$1,[1]products!$A$1:$G$1,0))</f>
        <v>2.5</v>
      </c>
      <c r="L6" s="6">
        <f>INDEX([1]products!$A$1:$G$49,MATCH([1]orders!$D6,[1]products!$A$1:$A$49,0),MATCH([1]orders!L$1,[1]products!$A$1:$G$1,0))</f>
        <v>27.484999999999996</v>
      </c>
      <c r="M6" s="6">
        <f t="shared" si="0"/>
        <v>82.454999999999984</v>
      </c>
      <c r="N6" s="7" t="str" cm="1">
        <f t="array" ref="N6">_xlfn.IFS(I6="Rob","Robusta",I6="Exc","Excelsa",I6="Ara","Arabica",I6="Lib","Liberica")</f>
        <v>Robusta</v>
      </c>
      <c r="O6" s="7" t="str" cm="1">
        <f t="array" ref="O6">_xlfn.IFS(J6="M","Medium",J6="L","Light",J6="D","Dark")</f>
        <v>Light</v>
      </c>
      <c r="P6" s="8" t="str">
        <f>_xlfn.XLOOKUP([1]!Order_Table[[#This Row],[Customer ID]],[1]customers!$A$1:$A$1001,[1]customers!$I$1:$I$1001,,0)</f>
        <v>No</v>
      </c>
    </row>
    <row r="7" spans="1:16" x14ac:dyDescent="0.35">
      <c r="A7" s="1" t="s">
        <v>14</v>
      </c>
      <c r="B7" s="2">
        <v>44582</v>
      </c>
      <c r="C7" s="3" t="s">
        <v>15</v>
      </c>
      <c r="D7" s="4" t="s">
        <v>16</v>
      </c>
      <c r="E7" s="3">
        <v>3</v>
      </c>
      <c r="F7" s="3" t="str">
        <f>_xlfn.XLOOKUP([1]orders!C7,[1]customers!$A$2:$A$1001,[1]customers!$B$2:$B$1001,,0)</f>
        <v>Beryle Cottier</v>
      </c>
      <c r="G7" s="3" t="str">
        <f>IF(_xlfn.XLOOKUP(C7,[1]customers!$A$2:$A$1001,[1]customers!$C$2:$C$1001,,0)=0,"",_xlfn.XLOOKUP(C7,[1]customers!$A$2:$A$1001,[1]customers!$C$2:$C$1001,,0))</f>
        <v>slobe6@nifty.com</v>
      </c>
      <c r="H7" s="3" t="str">
        <f>_xlfn.XLOOKUP(C7,[1]customers!$A$2:$A$1001,[1]customers!$G$2:$G$1001,,0)</f>
        <v>United States</v>
      </c>
      <c r="I7" s="4" t="str">
        <f>INDEX([1]products!$A$1:$G$49,MATCH([1]orders!$D7,[1]products!$A$1:$A$49,0),MATCH([1]orders!I$1,[1]products!$A$1:$G$1,0))</f>
        <v>Lib</v>
      </c>
      <c r="J7" s="4" t="str">
        <f>INDEX([1]products!$A$1:$G$49,MATCH([1]orders!$D7,[1]products!$A$1:$A$49,0),MATCH([1]orders!J$1,[1]products!$A$1:$G$1,0))</f>
        <v>D</v>
      </c>
      <c r="K7" s="5">
        <f>INDEX([1]products!$A$1:$G$49,MATCH([1]orders!$D7,[1]products!$A$1:$A$49,0),MATCH([1]orders!K$1,[1]products!$A$1:$G$1,0))</f>
        <v>1</v>
      </c>
      <c r="L7" s="6">
        <f>INDEX([1]products!$A$1:$G$49,MATCH([1]orders!$D7,[1]products!$A$1:$A$49,0),MATCH([1]orders!L$1,[1]products!$A$1:$G$1,0))</f>
        <v>12.95</v>
      </c>
      <c r="M7" s="6">
        <f t="shared" si="0"/>
        <v>38.849999999999994</v>
      </c>
      <c r="N7" s="7" t="str" cm="1">
        <f t="array" ref="N7">_xlfn.IFS(I7="Rob","Robusta",I7="Exc","Excelsa",I7="Ara","Arabica",I7="Lib","Liberica")</f>
        <v>Liberica</v>
      </c>
      <c r="O7" s="7" t="str" cm="1">
        <f t="array" ref="O7">_xlfn.IFS(J7="M","Medium",J7="L","Light",J7="D","Dark")</f>
        <v>Dark</v>
      </c>
      <c r="P7" s="8" t="str">
        <f>_xlfn.XLOOKUP([1]!Order_Table[[#This Row],[Customer ID]],[1]customers!$A$1:$A$1001,[1]customers!$I$1:$I$1001,,0)</f>
        <v>No</v>
      </c>
    </row>
    <row r="8" spans="1:16" x14ac:dyDescent="0.35">
      <c r="A8" s="1" t="s">
        <v>17</v>
      </c>
      <c r="B8" s="2">
        <v>44701</v>
      </c>
      <c r="C8" s="3" t="s">
        <v>18</v>
      </c>
      <c r="D8" s="4" t="s">
        <v>19</v>
      </c>
      <c r="E8" s="3">
        <v>1</v>
      </c>
      <c r="F8" s="3" t="str">
        <f>_xlfn.XLOOKUP([1]orders!C8,[1]customers!$A$2:$A$1001,[1]customers!$B$2:$B$1001,,0)</f>
        <v>Shaylynn Lobe</v>
      </c>
      <c r="G8" s="3" t="str">
        <f>IF(_xlfn.XLOOKUP(C8,[1]customers!$A$2:$A$1001,[1]customers!$C$2:$C$1001,,0)=0,"",_xlfn.XLOOKUP(C8,[1]customers!$A$2:$A$1001,[1]customers!$C$2:$C$1001,,0))</f>
        <v/>
      </c>
      <c r="H8" s="3" t="str">
        <f>_xlfn.XLOOKUP(C8,[1]customers!$A$2:$A$1001,[1]customers!$G$2:$G$1001,,0)</f>
        <v>Ireland</v>
      </c>
      <c r="I8" s="4" t="str">
        <f>INDEX([1]products!$A$1:$G$49,MATCH([1]orders!$D8,[1]products!$A$1:$A$49,0),MATCH([1]orders!I$1,[1]products!$A$1:$G$1,0))</f>
        <v>Exc</v>
      </c>
      <c r="J8" s="4" t="str">
        <f>INDEX([1]products!$A$1:$G$49,MATCH([1]orders!$D8,[1]products!$A$1:$A$49,0),MATCH([1]orders!J$1,[1]products!$A$1:$G$1,0))</f>
        <v>D</v>
      </c>
      <c r="K8" s="5">
        <f>INDEX([1]products!$A$1:$G$49,MATCH([1]orders!$D8,[1]products!$A$1:$A$49,0),MATCH([1]orders!K$1,[1]products!$A$1:$G$1,0))</f>
        <v>0.5</v>
      </c>
      <c r="L8" s="6">
        <f>INDEX([1]products!$A$1:$G$49,MATCH([1]orders!$D8,[1]products!$A$1:$A$49,0),MATCH([1]orders!L$1,[1]products!$A$1:$G$1,0))</f>
        <v>7.29</v>
      </c>
      <c r="M8" s="6">
        <f t="shared" si="0"/>
        <v>7.29</v>
      </c>
      <c r="N8" s="7" t="str" cm="1">
        <f t="array" ref="N8">_xlfn.IFS(I8="Rob","Robusta",I8="Exc","Excelsa",I8="Ara","Arabica",I8="Lib","Liberica")</f>
        <v>Excelsa</v>
      </c>
      <c r="O8" s="7" t="str" cm="1">
        <f t="array" ref="O8">_xlfn.IFS(J8="M","Medium",J8="L","Light",J8="D","Dark")</f>
        <v>Dark</v>
      </c>
      <c r="P8" s="8" t="str">
        <f>_xlfn.XLOOKUP([1]!Order_Table[[#This Row],[Customer ID]],[1]customers!$A$1:$A$1001,[1]customers!$I$1:$I$1001,,0)</f>
        <v>Yes</v>
      </c>
    </row>
    <row r="9" spans="1:16" x14ac:dyDescent="0.35">
      <c r="A9" s="1" t="s">
        <v>20</v>
      </c>
      <c r="B9" s="2">
        <v>43467</v>
      </c>
      <c r="C9" s="3" t="s">
        <v>21</v>
      </c>
      <c r="D9" s="4" t="s">
        <v>22</v>
      </c>
      <c r="E9" s="3">
        <v>3</v>
      </c>
      <c r="F9" s="3" t="str">
        <f>_xlfn.XLOOKUP([1]orders!C9,[1]customers!$A$2:$A$1001,[1]customers!$B$2:$B$1001,,0)</f>
        <v>Melvin Wharfe</v>
      </c>
      <c r="G9" s="3" t="str">
        <f>IF(_xlfn.XLOOKUP(C9,[1]customers!$A$2:$A$1001,[1]customers!$C$2:$C$1001,,0)=0,"",_xlfn.XLOOKUP(C9,[1]customers!$A$2:$A$1001,[1]customers!$C$2:$C$1001,,0))</f>
        <v>gpetracci8@livejournal.com</v>
      </c>
      <c r="H9" s="3" t="str">
        <f>_xlfn.XLOOKUP(C9,[1]customers!$A$2:$A$1001,[1]customers!$G$2:$G$1001,,0)</f>
        <v>United States</v>
      </c>
      <c r="I9" s="4" t="str">
        <f>INDEX([1]products!$A$1:$G$49,MATCH([1]orders!$D9,[1]products!$A$1:$A$49,0),MATCH([1]orders!I$1,[1]products!$A$1:$G$1,0))</f>
        <v>Lib</v>
      </c>
      <c r="J9" s="4" t="str">
        <f>INDEX([1]products!$A$1:$G$49,MATCH([1]orders!$D9,[1]products!$A$1:$A$49,0),MATCH([1]orders!J$1,[1]products!$A$1:$G$1,0))</f>
        <v>L</v>
      </c>
      <c r="K9" s="5">
        <f>INDEX([1]products!$A$1:$G$49,MATCH([1]orders!$D9,[1]products!$A$1:$A$49,0),MATCH([1]orders!K$1,[1]products!$A$1:$G$1,0))</f>
        <v>0.2</v>
      </c>
      <c r="L9" s="6">
        <f>INDEX([1]products!$A$1:$G$49,MATCH([1]orders!$D9,[1]products!$A$1:$A$49,0),MATCH([1]orders!L$1,[1]products!$A$1:$G$1,0))</f>
        <v>4.7549999999999999</v>
      </c>
      <c r="M9" s="6">
        <f t="shared" si="0"/>
        <v>14.265000000000001</v>
      </c>
      <c r="N9" s="7" t="str" cm="1">
        <f t="array" ref="N9">_xlfn.IFS(I9="Rob","Robusta",I9="Exc","Excelsa",I9="Ara","Arabica",I9="Lib","Liberica")</f>
        <v>Liberica</v>
      </c>
      <c r="O9" s="7" t="str" cm="1">
        <f t="array" ref="O9">_xlfn.IFS(J9="M","Medium",J9="L","Light",J9="D","Dark")</f>
        <v>Light</v>
      </c>
      <c r="P9" s="8" t="str">
        <f>_xlfn.XLOOKUP([1]!Order_Table[[#This Row],[Customer ID]],[1]customers!$A$1:$A$1001,[1]customers!$I$1:$I$1001,,0)</f>
        <v>Yes</v>
      </c>
    </row>
    <row r="10" spans="1:16" x14ac:dyDescent="0.35">
      <c r="A10" s="1" t="s">
        <v>23</v>
      </c>
      <c r="B10" s="2">
        <v>43713</v>
      </c>
      <c r="C10" s="3" t="s">
        <v>24</v>
      </c>
      <c r="D10" s="4" t="s">
        <v>22</v>
      </c>
      <c r="E10" s="3">
        <v>1</v>
      </c>
      <c r="F10" s="3" t="str">
        <f>_xlfn.XLOOKUP([1]orders!C10,[1]customers!$A$2:$A$1001,[1]customers!$B$2:$B$1001,,0)</f>
        <v>Guthrey Petracci</v>
      </c>
      <c r="G10" s="3" t="str">
        <f>IF(_xlfn.XLOOKUP(C10,[1]customers!$A$2:$A$1001,[1]customers!$C$2:$C$1001,,0)=0,"",_xlfn.XLOOKUP(C10,[1]customers!$A$2:$A$1001,[1]customers!$C$2:$C$1001,,0))</f>
        <v>rraven9@ed.gov</v>
      </c>
      <c r="H10" s="3" t="str">
        <f>_xlfn.XLOOKUP(C10,[1]customers!$A$2:$A$1001,[1]customers!$G$2:$G$1001,,0)</f>
        <v>United States</v>
      </c>
      <c r="I10" s="4" t="str">
        <f>INDEX([1]products!$A$1:$G$49,MATCH([1]orders!$D10,[1]products!$A$1:$A$49,0),MATCH([1]orders!I$1,[1]products!$A$1:$G$1,0))</f>
        <v>Rob</v>
      </c>
      <c r="J10" s="4" t="str">
        <f>INDEX([1]products!$A$1:$G$49,MATCH([1]orders!$D10,[1]products!$A$1:$A$49,0),MATCH([1]orders!J$1,[1]products!$A$1:$G$1,0))</f>
        <v>M</v>
      </c>
      <c r="K10" s="5">
        <f>INDEX([1]products!$A$1:$G$49,MATCH([1]orders!$D10,[1]products!$A$1:$A$49,0),MATCH([1]orders!K$1,[1]products!$A$1:$G$1,0))</f>
        <v>0.5</v>
      </c>
      <c r="L10" s="6">
        <f>INDEX([1]products!$A$1:$G$49,MATCH([1]orders!$D10,[1]products!$A$1:$A$49,0),MATCH([1]orders!L$1,[1]products!$A$1:$G$1,0))</f>
        <v>5.97</v>
      </c>
      <c r="M10" s="6">
        <f t="shared" si="0"/>
        <v>5.97</v>
      </c>
      <c r="N10" s="7" t="str" cm="1">
        <f t="array" ref="N10">_xlfn.IFS(I10="Rob","Robusta",I10="Exc","Excelsa",I10="Ara","Arabica",I10="Lib","Liberica")</f>
        <v>Robusta</v>
      </c>
      <c r="O10" s="7" t="str" cm="1">
        <f t="array" ref="O10">_xlfn.IFS(J10="M","Medium",J10="L","Light",J10="D","Dark")</f>
        <v>Medium</v>
      </c>
      <c r="P10" s="8" t="str">
        <f>_xlfn.XLOOKUP([1]!Order_Table[[#This Row],[Customer ID]],[1]customers!$A$1:$A$1001,[1]customers!$I$1:$I$1001,,0)</f>
        <v>No</v>
      </c>
    </row>
    <row r="11" spans="1:16" x14ac:dyDescent="0.35">
      <c r="A11" s="1" t="s">
        <v>25</v>
      </c>
      <c r="B11" s="2">
        <v>44263</v>
      </c>
      <c r="C11" s="3" t="s">
        <v>26</v>
      </c>
      <c r="D11" s="4" t="s">
        <v>27</v>
      </c>
      <c r="E11" s="3">
        <v>4</v>
      </c>
      <c r="F11" s="3" t="str">
        <f>_xlfn.XLOOKUP([1]orders!C11,[1]customers!$A$2:$A$1001,[1]customers!$B$2:$B$1001,,0)</f>
        <v>Rodger Raven</v>
      </c>
      <c r="G11" s="3" t="str">
        <f>IF(_xlfn.XLOOKUP(C11,[1]customers!$A$2:$A$1001,[1]customers!$C$2:$C$1001,,0)=0,"",_xlfn.XLOOKUP(C11,[1]customers!$A$2:$A$1001,[1]customers!$C$2:$C$1001,,0))</f>
        <v>fferbera@businesswire.com</v>
      </c>
      <c r="H11" s="3" t="str">
        <f>_xlfn.XLOOKUP(C11,[1]customers!$A$2:$A$1001,[1]customers!$G$2:$G$1001,,0)</f>
        <v>United States</v>
      </c>
      <c r="I11" s="4" t="str">
        <f>INDEX([1]products!$A$1:$G$49,MATCH([1]orders!$D11,[1]products!$A$1:$A$49,0),MATCH([1]orders!I$1,[1]products!$A$1:$G$1,0))</f>
        <v>Rob</v>
      </c>
      <c r="J11" s="4" t="str">
        <f>INDEX([1]products!$A$1:$G$49,MATCH([1]orders!$D11,[1]products!$A$1:$A$49,0),MATCH([1]orders!J$1,[1]products!$A$1:$G$1,0))</f>
        <v>M</v>
      </c>
      <c r="K11" s="5">
        <f>INDEX([1]products!$A$1:$G$49,MATCH([1]orders!$D11,[1]products!$A$1:$A$49,0),MATCH([1]orders!K$1,[1]products!$A$1:$G$1,0))</f>
        <v>0.5</v>
      </c>
      <c r="L11" s="6">
        <f>INDEX([1]products!$A$1:$G$49,MATCH([1]orders!$D11,[1]products!$A$1:$A$49,0),MATCH([1]orders!L$1,[1]products!$A$1:$G$1,0))</f>
        <v>5.97</v>
      </c>
      <c r="M11" s="6">
        <f t="shared" si="0"/>
        <v>23.88</v>
      </c>
      <c r="N11" s="7" t="str" cm="1">
        <f t="array" ref="N11">_xlfn.IFS(I11="Rob","Robusta",I11="Exc","Excelsa",I11="Ara","Arabica",I11="Lib","Liberica")</f>
        <v>Robusta</v>
      </c>
      <c r="O11" s="7" t="str" cm="1">
        <f t="array" ref="O11">_xlfn.IFS(J11="M","Medium",J11="L","Light",J11="D","Dark")</f>
        <v>Medium</v>
      </c>
      <c r="P11" s="8" t="str">
        <f>_xlfn.XLOOKUP([1]!Order_Table[[#This Row],[Customer ID]],[1]customers!$A$1:$A$1001,[1]customers!$I$1:$I$1001,,0)</f>
        <v>No</v>
      </c>
    </row>
    <row r="12" spans="1:16" x14ac:dyDescent="0.35">
      <c r="A12" s="1" t="s">
        <v>28</v>
      </c>
      <c r="B12" s="2">
        <v>44132</v>
      </c>
      <c r="C12" s="3" t="s">
        <v>29</v>
      </c>
      <c r="D12" s="4" t="s">
        <v>30</v>
      </c>
      <c r="E12" s="3">
        <v>5</v>
      </c>
      <c r="F12" s="3" t="str">
        <f>_xlfn.XLOOKUP([1]orders!C12,[1]customers!$A$2:$A$1001,[1]customers!$B$2:$B$1001,,0)</f>
        <v>Ferrell Ferber</v>
      </c>
      <c r="G12" s="3" t="str">
        <f>IF(_xlfn.XLOOKUP(C12,[1]customers!$A$2:$A$1001,[1]customers!$C$2:$C$1001,,0)=0,"",_xlfn.XLOOKUP(C12,[1]customers!$A$2:$A$1001,[1]customers!$C$2:$C$1001,,0))</f>
        <v>dphizackerlyb@utexas.edu</v>
      </c>
      <c r="H12" s="3" t="str">
        <f>_xlfn.XLOOKUP(C12,[1]customers!$A$2:$A$1001,[1]customers!$G$2:$G$1001,,0)</f>
        <v>United States</v>
      </c>
      <c r="I12" s="4" t="str">
        <f>INDEX([1]products!$A$1:$G$49,MATCH([1]orders!$D12,[1]products!$A$1:$A$49,0),MATCH([1]orders!I$1,[1]products!$A$1:$G$1,0))</f>
        <v>Ara</v>
      </c>
      <c r="J12" s="4" t="str">
        <f>INDEX([1]products!$A$1:$G$49,MATCH([1]orders!$D12,[1]products!$A$1:$A$49,0),MATCH([1]orders!J$1,[1]products!$A$1:$G$1,0))</f>
        <v>D</v>
      </c>
      <c r="K12" s="5">
        <f>INDEX([1]products!$A$1:$G$49,MATCH([1]orders!$D12,[1]products!$A$1:$A$49,0),MATCH([1]orders!K$1,[1]products!$A$1:$G$1,0))</f>
        <v>1</v>
      </c>
      <c r="L12" s="6">
        <f>INDEX([1]products!$A$1:$G$49,MATCH([1]orders!$D12,[1]products!$A$1:$A$49,0),MATCH([1]orders!L$1,[1]products!$A$1:$G$1,0))</f>
        <v>9.9499999999999993</v>
      </c>
      <c r="M12" s="6">
        <f t="shared" si="0"/>
        <v>49.75</v>
      </c>
      <c r="N12" s="7" t="str" cm="1">
        <f t="array" ref="N12">_xlfn.IFS(I12="Rob","Robusta",I12="Exc","Excelsa",I12="Ara","Arabica",I12="Lib","Liberica")</f>
        <v>Arabica</v>
      </c>
      <c r="O12" s="7" t="str" cm="1">
        <f t="array" ref="O12">_xlfn.IFS(J12="M","Medium",J12="L","Light",J12="D","Dark")</f>
        <v>Dark</v>
      </c>
      <c r="P12" s="8" t="str">
        <f>_xlfn.XLOOKUP([1]!Order_Table[[#This Row],[Customer ID]],[1]customers!$A$1:$A$1001,[1]customers!$I$1:$I$1001,,0)</f>
        <v>No</v>
      </c>
    </row>
    <row r="13" spans="1:16" x14ac:dyDescent="0.35">
      <c r="A13" s="1" t="s">
        <v>31</v>
      </c>
      <c r="B13" s="2">
        <v>44744</v>
      </c>
      <c r="C13" s="3" t="s">
        <v>32</v>
      </c>
      <c r="D13" s="4" t="s">
        <v>2</v>
      </c>
      <c r="E13" s="3">
        <v>5</v>
      </c>
      <c r="F13" s="3" t="str">
        <f>_xlfn.XLOOKUP([1]orders!C13,[1]customers!$A$2:$A$1001,[1]customers!$B$2:$B$1001,,0)</f>
        <v>Duky Phizackerly</v>
      </c>
      <c r="G13" s="3" t="str">
        <f>IF(_xlfn.XLOOKUP(C13,[1]customers!$A$2:$A$1001,[1]customers!$C$2:$C$1001,,0)=0,"",_xlfn.XLOOKUP(C13,[1]customers!$A$2:$A$1001,[1]customers!$C$2:$C$1001,,0))</f>
        <v>rscholarc@nyu.edu</v>
      </c>
      <c r="H13" s="3" t="str">
        <f>_xlfn.XLOOKUP(C13,[1]customers!$A$2:$A$1001,[1]customers!$G$2:$G$1001,,0)</f>
        <v>United States</v>
      </c>
      <c r="I13" s="4" t="str">
        <f>INDEX([1]products!$A$1:$G$49,MATCH([1]orders!$D13,[1]products!$A$1:$A$49,0),MATCH([1]orders!I$1,[1]products!$A$1:$G$1,0))</f>
        <v>Exc</v>
      </c>
      <c r="J13" s="4" t="str">
        <f>INDEX([1]products!$A$1:$G$49,MATCH([1]orders!$D13,[1]products!$A$1:$A$49,0),MATCH([1]orders!J$1,[1]products!$A$1:$G$1,0))</f>
        <v>L</v>
      </c>
      <c r="K13" s="5">
        <f>INDEX([1]products!$A$1:$G$49,MATCH([1]orders!$D13,[1]products!$A$1:$A$49,0),MATCH([1]orders!K$1,[1]products!$A$1:$G$1,0))</f>
        <v>2.5</v>
      </c>
      <c r="L13" s="6">
        <f>INDEX([1]products!$A$1:$G$49,MATCH([1]orders!$D13,[1]products!$A$1:$A$49,0),MATCH([1]orders!L$1,[1]products!$A$1:$G$1,0))</f>
        <v>34.154999999999994</v>
      </c>
      <c r="M13" s="6">
        <f t="shared" si="0"/>
        <v>170.77499999999998</v>
      </c>
      <c r="N13" s="7" t="str" cm="1">
        <f t="array" ref="N13">_xlfn.IFS(I13="Rob","Robusta",I13="Exc","Excelsa",I13="Ara","Arabica",I13="Lib","Liberica")</f>
        <v>Excelsa</v>
      </c>
      <c r="O13" s="7" t="str" cm="1">
        <f t="array" ref="O13">_xlfn.IFS(J13="M","Medium",J13="L","Light",J13="D","Dark")</f>
        <v>Light</v>
      </c>
      <c r="P13" s="8" t="str">
        <f>_xlfn.XLOOKUP([1]!Order_Table[[#This Row],[Customer ID]],[1]customers!$A$1:$A$1001,[1]customers!$I$1:$I$1001,,0)</f>
        <v>Yes</v>
      </c>
    </row>
    <row r="14" spans="1:16" x14ac:dyDescent="0.35">
      <c r="A14" s="1" t="s">
        <v>33</v>
      </c>
      <c r="B14" s="2">
        <v>43973</v>
      </c>
      <c r="C14" s="3" t="s">
        <v>34</v>
      </c>
      <c r="D14" s="4" t="s">
        <v>35</v>
      </c>
      <c r="E14" s="3">
        <v>2</v>
      </c>
      <c r="F14" s="3" t="str">
        <f>_xlfn.XLOOKUP([1]orders!C14,[1]customers!$A$2:$A$1001,[1]customers!$B$2:$B$1001,,0)</f>
        <v>Rosaleen Scholar</v>
      </c>
      <c r="G14" s="3" t="str">
        <f>IF(_xlfn.XLOOKUP(C14,[1]customers!$A$2:$A$1001,[1]customers!$C$2:$C$1001,,0)=0,"",_xlfn.XLOOKUP(C14,[1]customers!$A$2:$A$1001,[1]customers!$C$2:$C$1001,,0))</f>
        <v>tvanyutind@wix.com</v>
      </c>
      <c r="H14" s="3" t="str">
        <f>_xlfn.XLOOKUP(C14,[1]customers!$A$2:$A$1001,[1]customers!$G$2:$G$1001,,0)</f>
        <v>United States</v>
      </c>
      <c r="I14" s="4" t="str">
        <f>INDEX([1]products!$A$1:$G$49,MATCH([1]orders!$D14,[1]products!$A$1:$A$49,0),MATCH([1]orders!I$1,[1]products!$A$1:$G$1,0))</f>
        <v>Rob</v>
      </c>
      <c r="J14" s="4" t="str">
        <f>INDEX([1]products!$A$1:$G$49,MATCH([1]orders!$D14,[1]products!$A$1:$A$49,0),MATCH([1]orders!J$1,[1]products!$A$1:$G$1,0))</f>
        <v>M</v>
      </c>
      <c r="K14" s="5">
        <f>INDEX([1]products!$A$1:$G$49,MATCH([1]orders!$D14,[1]products!$A$1:$A$49,0),MATCH([1]orders!K$1,[1]products!$A$1:$G$1,0))</f>
        <v>1</v>
      </c>
      <c r="L14" s="6">
        <f>INDEX([1]products!$A$1:$G$49,MATCH([1]orders!$D14,[1]products!$A$1:$A$49,0),MATCH([1]orders!L$1,[1]products!$A$1:$G$1,0))</f>
        <v>9.9499999999999993</v>
      </c>
      <c r="M14" s="6">
        <f t="shared" si="0"/>
        <v>19.899999999999999</v>
      </c>
      <c r="N14" s="7" t="str" cm="1">
        <f t="array" ref="N14">_xlfn.IFS(I14="Rob","Robusta",I14="Exc","Excelsa",I14="Ara","Arabica",I14="Lib","Liberica")</f>
        <v>Robusta</v>
      </c>
      <c r="O14" s="7" t="str" cm="1">
        <f t="array" ref="O14">_xlfn.IFS(J14="M","Medium",J14="L","Light",J14="D","Dark")</f>
        <v>Medium</v>
      </c>
      <c r="P14" s="8" t="str">
        <f>_xlfn.XLOOKUP([1]!Order_Table[[#This Row],[Customer ID]],[1]customers!$A$1:$A$1001,[1]customers!$I$1:$I$1001,,0)</f>
        <v>No</v>
      </c>
    </row>
    <row r="15" spans="1:16" x14ac:dyDescent="0.35">
      <c r="A15" s="1" t="s">
        <v>36</v>
      </c>
      <c r="B15" s="2">
        <v>44656</v>
      </c>
      <c r="C15" s="3" t="s">
        <v>37</v>
      </c>
      <c r="D15" s="4" t="s">
        <v>38</v>
      </c>
      <c r="E15" s="3">
        <v>3</v>
      </c>
      <c r="F15" s="3" t="str">
        <f>_xlfn.XLOOKUP([1]orders!C15,[1]customers!$A$2:$A$1001,[1]customers!$B$2:$B$1001,,0)</f>
        <v>Terence Vanyutin</v>
      </c>
      <c r="G15" s="3" t="str">
        <f>IF(_xlfn.XLOOKUP(C15,[1]customers!$A$2:$A$1001,[1]customers!$C$2:$C$1001,,0)=0,"",_xlfn.XLOOKUP(C15,[1]customers!$A$2:$A$1001,[1]customers!$C$2:$C$1001,,0))</f>
        <v>ptrobee@wunderground.com</v>
      </c>
      <c r="H15" s="3" t="str">
        <f>_xlfn.XLOOKUP(C15,[1]customers!$A$2:$A$1001,[1]customers!$G$2:$G$1001,,0)</f>
        <v>United States</v>
      </c>
      <c r="I15" s="4" t="str">
        <f>INDEX([1]products!$A$1:$G$49,MATCH([1]orders!$D15,[1]products!$A$1:$A$49,0),MATCH([1]orders!I$1,[1]products!$A$1:$G$1,0))</f>
        <v>Rob</v>
      </c>
      <c r="J15" s="4" t="str">
        <f>INDEX([1]products!$A$1:$G$49,MATCH([1]orders!$D15,[1]products!$A$1:$A$49,0),MATCH([1]orders!J$1,[1]products!$A$1:$G$1,0))</f>
        <v>D</v>
      </c>
      <c r="K15" s="5">
        <f>INDEX([1]products!$A$1:$G$49,MATCH([1]orders!$D15,[1]products!$A$1:$A$49,0),MATCH([1]orders!K$1,[1]products!$A$1:$G$1,0))</f>
        <v>2.5</v>
      </c>
      <c r="L15" s="6">
        <f>INDEX([1]products!$A$1:$G$49,MATCH([1]orders!$D15,[1]products!$A$1:$A$49,0),MATCH([1]orders!L$1,[1]products!$A$1:$G$1,0))</f>
        <v>20.584999999999997</v>
      </c>
      <c r="M15" s="6">
        <f t="shared" si="0"/>
        <v>61.754999999999995</v>
      </c>
      <c r="N15" s="7" t="str" cm="1">
        <f t="array" ref="N15">_xlfn.IFS(I15="Rob","Robusta",I15="Exc","Excelsa",I15="Ara","Arabica",I15="Lib","Liberica")</f>
        <v>Robusta</v>
      </c>
      <c r="O15" s="7" t="str" cm="1">
        <f t="array" ref="O15">_xlfn.IFS(J15="M","Medium",J15="L","Light",J15="D","Dark")</f>
        <v>Dark</v>
      </c>
      <c r="P15" s="8" t="str">
        <f>_xlfn.XLOOKUP([1]!Order_Table[[#This Row],[Customer ID]],[1]customers!$A$1:$A$1001,[1]customers!$I$1:$I$1001,,0)</f>
        <v>No</v>
      </c>
    </row>
    <row r="16" spans="1:16" x14ac:dyDescent="0.35">
      <c r="A16" s="1" t="s">
        <v>39</v>
      </c>
      <c r="B16" s="2">
        <v>44719</v>
      </c>
      <c r="C16" s="3" t="s">
        <v>40</v>
      </c>
      <c r="D16" s="4" t="s">
        <v>41</v>
      </c>
      <c r="E16" s="3">
        <v>5</v>
      </c>
      <c r="F16" s="3" t="str">
        <f>_xlfn.XLOOKUP([1]orders!C16,[1]customers!$A$2:$A$1001,[1]customers!$B$2:$B$1001,,0)</f>
        <v>Patrice Trobe</v>
      </c>
      <c r="G16" s="3" t="str">
        <f>IF(_xlfn.XLOOKUP(C16,[1]customers!$A$2:$A$1001,[1]customers!$C$2:$C$1001,,0)=0,"",_xlfn.XLOOKUP(C16,[1]customers!$A$2:$A$1001,[1]customers!$C$2:$C$1001,,0))</f>
        <v>loscroftf@ebay.co.uk</v>
      </c>
      <c r="H16" s="3" t="str">
        <f>_xlfn.XLOOKUP(C16,[1]customers!$A$2:$A$1001,[1]customers!$G$2:$G$1001,,0)</f>
        <v>United States</v>
      </c>
      <c r="I16" s="4" t="str">
        <f>INDEX([1]products!$A$1:$G$49,MATCH([1]orders!$D16,[1]products!$A$1:$A$49,0),MATCH([1]orders!I$1,[1]products!$A$1:$G$1,0))</f>
        <v>Lib</v>
      </c>
      <c r="J16" s="4" t="str">
        <f>INDEX([1]products!$A$1:$G$49,MATCH([1]orders!$D16,[1]products!$A$1:$A$49,0),MATCH([1]orders!J$1,[1]products!$A$1:$G$1,0))</f>
        <v>D</v>
      </c>
      <c r="K16" s="5">
        <f>INDEX([1]products!$A$1:$G$49,MATCH([1]orders!$D16,[1]products!$A$1:$A$49,0),MATCH([1]orders!K$1,[1]products!$A$1:$G$1,0))</f>
        <v>0.2</v>
      </c>
      <c r="L16" s="6">
        <f>INDEX([1]products!$A$1:$G$49,MATCH([1]orders!$D16,[1]products!$A$1:$A$49,0),MATCH([1]orders!L$1,[1]products!$A$1:$G$1,0))</f>
        <v>3.8849999999999998</v>
      </c>
      <c r="M16" s="6">
        <f t="shared" si="0"/>
        <v>19.424999999999997</v>
      </c>
      <c r="N16" s="7" t="str" cm="1">
        <f t="array" ref="N16">_xlfn.IFS(I16="Rob","Robusta",I16="Exc","Excelsa",I16="Ara","Arabica",I16="Lib","Liberica")</f>
        <v>Liberica</v>
      </c>
      <c r="O16" s="7" t="str" cm="1">
        <f t="array" ref="O16">_xlfn.IFS(J16="M","Medium",J16="L","Light",J16="D","Dark")</f>
        <v>Dark</v>
      </c>
      <c r="P16" s="8" t="str">
        <f>_xlfn.XLOOKUP([1]!Order_Table[[#This Row],[Customer ID]],[1]customers!$A$1:$A$1001,[1]customers!$I$1:$I$1001,,0)</f>
        <v>Yes</v>
      </c>
    </row>
    <row r="17" spans="1:16" x14ac:dyDescent="0.35">
      <c r="A17" s="1" t="s">
        <v>42</v>
      </c>
      <c r="B17" s="2">
        <v>43544</v>
      </c>
      <c r="C17" s="3" t="s">
        <v>43</v>
      </c>
      <c r="D17" s="4" t="s">
        <v>44</v>
      </c>
      <c r="E17" s="3">
        <v>6</v>
      </c>
      <c r="F17" s="3" t="str">
        <f>_xlfn.XLOOKUP([1]orders!C17,[1]customers!$A$2:$A$1001,[1]customers!$B$2:$B$1001,,0)</f>
        <v>Llywellyn Oscroft</v>
      </c>
      <c r="G17" s="3" t="str">
        <f>IF(_xlfn.XLOOKUP(C17,[1]customers!$A$2:$A$1001,[1]customers!$C$2:$C$1001,,0)=0,"",_xlfn.XLOOKUP(C17,[1]customers!$A$2:$A$1001,[1]customers!$C$2:$C$1001,,0))</f>
        <v>malabasterg@hexun.com</v>
      </c>
      <c r="H17" s="3" t="str">
        <f>_xlfn.XLOOKUP(C17,[1]customers!$A$2:$A$1001,[1]customers!$G$2:$G$1001,,0)</f>
        <v>United States</v>
      </c>
      <c r="I17" s="4" t="str">
        <f>INDEX([1]products!$A$1:$G$49,MATCH([1]orders!$D17,[1]products!$A$1:$A$49,0),MATCH([1]orders!I$1,[1]products!$A$1:$G$1,0))</f>
        <v>Rob</v>
      </c>
      <c r="J17" s="4" t="str">
        <f>INDEX([1]products!$A$1:$G$49,MATCH([1]orders!$D17,[1]products!$A$1:$A$49,0),MATCH([1]orders!J$1,[1]products!$A$1:$G$1,0))</f>
        <v>M</v>
      </c>
      <c r="K17" s="5">
        <f>INDEX([1]products!$A$1:$G$49,MATCH([1]orders!$D17,[1]products!$A$1:$A$49,0),MATCH([1]orders!K$1,[1]products!$A$1:$G$1,0))</f>
        <v>2.5</v>
      </c>
      <c r="L17" s="6">
        <f>INDEX([1]products!$A$1:$G$49,MATCH([1]orders!$D17,[1]products!$A$1:$A$49,0),MATCH([1]orders!L$1,[1]products!$A$1:$G$1,0))</f>
        <v>22.884999999999998</v>
      </c>
      <c r="M17" s="6">
        <f t="shared" si="0"/>
        <v>137.31</v>
      </c>
      <c r="N17" s="7" t="str" cm="1">
        <f t="array" ref="N17">_xlfn.IFS(I17="Rob","Robusta",I17="Exc","Excelsa",I17="Ara","Arabica",I17="Lib","Liberica")</f>
        <v>Robusta</v>
      </c>
      <c r="O17" s="7" t="str" cm="1">
        <f t="array" ref="O17">_xlfn.IFS(J17="M","Medium",J17="L","Light",J17="D","Dark")</f>
        <v>Medium</v>
      </c>
      <c r="P17" s="8" t="str">
        <f>_xlfn.XLOOKUP([1]!Order_Table[[#This Row],[Customer ID]],[1]customers!$A$1:$A$1001,[1]customers!$I$1:$I$1001,,0)</f>
        <v>No</v>
      </c>
    </row>
    <row r="18" spans="1:16" x14ac:dyDescent="0.35">
      <c r="A18" s="1" t="s">
        <v>45</v>
      </c>
      <c r="B18" s="2">
        <v>43757</v>
      </c>
      <c r="C18" s="3" t="s">
        <v>46</v>
      </c>
      <c r="D18" s="4" t="s">
        <v>6</v>
      </c>
      <c r="E18" s="3">
        <v>6</v>
      </c>
      <c r="F18" s="3" t="str">
        <f>_xlfn.XLOOKUP([1]orders!C18,[1]customers!$A$2:$A$1001,[1]customers!$B$2:$B$1001,,0)</f>
        <v>Minni Alabaster</v>
      </c>
      <c r="G18" s="3" t="str">
        <f>IF(_xlfn.XLOOKUP(C18,[1]customers!$A$2:$A$1001,[1]customers!$C$2:$C$1001,,0)=0,"",_xlfn.XLOOKUP(C18,[1]customers!$A$2:$A$1001,[1]customers!$C$2:$C$1001,,0))</f>
        <v>rbroxuph@jimdo.com</v>
      </c>
      <c r="H18" s="3" t="str">
        <f>_xlfn.XLOOKUP(C18,[1]customers!$A$2:$A$1001,[1]customers!$G$2:$G$1001,,0)</f>
        <v>United States</v>
      </c>
      <c r="I18" s="4" t="str">
        <f>INDEX([1]products!$A$1:$G$49,MATCH([1]orders!$D18,[1]products!$A$1:$A$49,0),MATCH([1]orders!I$1,[1]products!$A$1:$G$1,0))</f>
        <v>Ara</v>
      </c>
      <c r="J18" s="4" t="str">
        <f>INDEX([1]products!$A$1:$G$49,MATCH([1]orders!$D18,[1]products!$A$1:$A$49,0),MATCH([1]orders!J$1,[1]products!$A$1:$G$1,0))</f>
        <v>M</v>
      </c>
      <c r="K18" s="5">
        <f>INDEX([1]products!$A$1:$G$49,MATCH([1]orders!$D18,[1]products!$A$1:$A$49,0),MATCH([1]orders!K$1,[1]products!$A$1:$G$1,0))</f>
        <v>0.2</v>
      </c>
      <c r="L18" s="6">
        <f>INDEX([1]products!$A$1:$G$49,MATCH([1]orders!$D18,[1]products!$A$1:$A$49,0),MATCH([1]orders!L$1,[1]products!$A$1:$G$1,0))</f>
        <v>3.375</v>
      </c>
      <c r="M18" s="6">
        <f t="shared" si="0"/>
        <v>20.25</v>
      </c>
      <c r="N18" s="7" t="str" cm="1">
        <f t="array" ref="N18">_xlfn.IFS(I18="Rob","Robusta",I18="Exc","Excelsa",I18="Ara","Arabica",I18="Lib","Liberica")</f>
        <v>Arabica</v>
      </c>
      <c r="O18" s="7" t="str" cm="1">
        <f t="array" ref="O18">_xlfn.IFS(J18="M","Medium",J18="L","Light",J18="D","Dark")</f>
        <v>Medium</v>
      </c>
      <c r="P18" s="8" t="str">
        <f>_xlfn.XLOOKUP([1]!Order_Table[[#This Row],[Customer ID]],[1]customers!$A$1:$A$1001,[1]customers!$I$1:$I$1001,,0)</f>
        <v>No</v>
      </c>
    </row>
    <row r="19" spans="1:16" x14ac:dyDescent="0.35">
      <c r="A19" s="1" t="s">
        <v>47</v>
      </c>
      <c r="B19" s="2">
        <v>43629</v>
      </c>
      <c r="C19" s="3" t="s">
        <v>48</v>
      </c>
      <c r="D19" s="4" t="s">
        <v>35</v>
      </c>
      <c r="E19" s="3">
        <v>4</v>
      </c>
      <c r="F19" s="3" t="str">
        <f>_xlfn.XLOOKUP([1]orders!C19,[1]customers!$A$2:$A$1001,[1]customers!$B$2:$B$1001,,0)</f>
        <v>Rhianon Broxup</v>
      </c>
      <c r="G19" s="3" t="str">
        <f>IF(_xlfn.XLOOKUP(C19,[1]customers!$A$2:$A$1001,[1]customers!$C$2:$C$1001,,0)=0,"",_xlfn.XLOOKUP(C19,[1]customers!$A$2:$A$1001,[1]customers!$C$2:$C$1001,,0))</f>
        <v>predfordi@ow.ly</v>
      </c>
      <c r="H19" s="3" t="str">
        <f>_xlfn.XLOOKUP(C19,[1]customers!$A$2:$A$1001,[1]customers!$G$2:$G$1001,,0)</f>
        <v>Ireland</v>
      </c>
      <c r="I19" s="4" t="str">
        <f>INDEX([1]products!$A$1:$G$49,MATCH([1]orders!$D19,[1]products!$A$1:$A$49,0),MATCH([1]orders!I$1,[1]products!$A$1:$G$1,0))</f>
        <v>Ara</v>
      </c>
      <c r="J19" s="4" t="str">
        <f>INDEX([1]products!$A$1:$G$49,MATCH([1]orders!$D19,[1]products!$A$1:$A$49,0),MATCH([1]orders!J$1,[1]products!$A$1:$G$1,0))</f>
        <v>L</v>
      </c>
      <c r="K19" s="5">
        <f>INDEX([1]products!$A$1:$G$49,MATCH([1]orders!$D19,[1]products!$A$1:$A$49,0),MATCH([1]orders!K$1,[1]products!$A$1:$G$1,0))</f>
        <v>1</v>
      </c>
      <c r="L19" s="6">
        <f>INDEX([1]products!$A$1:$G$49,MATCH([1]orders!$D19,[1]products!$A$1:$A$49,0),MATCH([1]orders!L$1,[1]products!$A$1:$G$1,0))</f>
        <v>12.95</v>
      </c>
      <c r="M19" s="6">
        <f t="shared" si="0"/>
        <v>51.8</v>
      </c>
      <c r="N19" s="7" t="str" cm="1">
        <f t="array" ref="N19">_xlfn.IFS(I19="Rob","Robusta",I19="Exc","Excelsa",I19="Ara","Arabica",I19="Lib","Liberica")</f>
        <v>Arabica</v>
      </c>
      <c r="O19" s="7" t="str" cm="1">
        <f t="array" ref="O19">_xlfn.IFS(J19="M","Medium",J19="L","Light",J19="D","Dark")</f>
        <v>Light</v>
      </c>
      <c r="P19" s="8" t="str">
        <f>_xlfn.XLOOKUP([1]!Order_Table[[#This Row],[Customer ID]],[1]customers!$A$1:$A$1001,[1]customers!$I$1:$I$1001,,0)</f>
        <v>No</v>
      </c>
    </row>
    <row r="20" spans="1:16" x14ac:dyDescent="0.35">
      <c r="A20" s="1" t="s">
        <v>49</v>
      </c>
      <c r="B20" s="2">
        <v>44169</v>
      </c>
      <c r="C20" s="3" t="s">
        <v>50</v>
      </c>
      <c r="D20" s="4" t="s">
        <v>44</v>
      </c>
      <c r="E20" s="3">
        <v>5</v>
      </c>
      <c r="F20" s="3" t="str">
        <f>_xlfn.XLOOKUP([1]orders!C20,[1]customers!$A$2:$A$1001,[1]customers!$B$2:$B$1001,,0)</f>
        <v>Pall Redford</v>
      </c>
      <c r="G20" s="3" t="str">
        <f>IF(_xlfn.XLOOKUP(C20,[1]customers!$A$2:$A$1001,[1]customers!$C$2:$C$1001,,0)=0,"",_xlfn.XLOOKUP(C20,[1]customers!$A$2:$A$1001,[1]customers!$C$2:$C$1001,,0))</f>
        <v>acorradinoj@harvard.edu</v>
      </c>
      <c r="H20" s="3" t="str">
        <f>_xlfn.XLOOKUP(C20,[1]customers!$A$2:$A$1001,[1]customers!$G$2:$G$1001,,0)</f>
        <v>United States</v>
      </c>
      <c r="I20" s="4" t="str">
        <f>INDEX([1]products!$A$1:$G$49,MATCH([1]orders!$D20,[1]products!$A$1:$A$49,0),MATCH([1]orders!I$1,[1]products!$A$1:$G$1,0))</f>
        <v>Rob</v>
      </c>
      <c r="J20" s="4" t="str">
        <f>INDEX([1]products!$A$1:$G$49,MATCH([1]orders!$D20,[1]products!$A$1:$A$49,0),MATCH([1]orders!J$1,[1]products!$A$1:$G$1,0))</f>
        <v>D</v>
      </c>
      <c r="K20" s="5">
        <f>INDEX([1]products!$A$1:$G$49,MATCH([1]orders!$D20,[1]products!$A$1:$A$49,0),MATCH([1]orders!K$1,[1]products!$A$1:$G$1,0))</f>
        <v>2.5</v>
      </c>
      <c r="L20" s="6">
        <f>INDEX([1]products!$A$1:$G$49,MATCH([1]orders!$D20,[1]products!$A$1:$A$49,0),MATCH([1]orders!L$1,[1]products!$A$1:$G$1,0))</f>
        <v>20.584999999999997</v>
      </c>
      <c r="M20" s="6">
        <f t="shared" si="0"/>
        <v>102.92499999999998</v>
      </c>
      <c r="N20" s="7" t="str" cm="1">
        <f t="array" ref="N20">_xlfn.IFS(I20="Rob","Robusta",I20="Exc","Excelsa",I20="Ara","Arabica",I20="Lib","Liberica")</f>
        <v>Robusta</v>
      </c>
      <c r="O20" s="7" t="str" cm="1">
        <f t="array" ref="O20">_xlfn.IFS(J20="M","Medium",J20="L","Light",J20="D","Dark")</f>
        <v>Dark</v>
      </c>
      <c r="P20" s="8" t="str">
        <f>_xlfn.XLOOKUP([1]!Order_Table[[#This Row],[Customer ID]],[1]customers!$A$1:$A$1001,[1]customers!$I$1:$I$1001,,0)</f>
        <v>Yes</v>
      </c>
    </row>
    <row r="21" spans="1:16" x14ac:dyDescent="0.35">
      <c r="A21" s="1" t="s">
        <v>49</v>
      </c>
      <c r="B21" s="2">
        <v>44169</v>
      </c>
      <c r="C21" s="3" t="s">
        <v>50</v>
      </c>
      <c r="D21" s="4" t="s">
        <v>51</v>
      </c>
      <c r="E21" s="3">
        <v>4</v>
      </c>
      <c r="F21" s="3" t="str">
        <f>_xlfn.XLOOKUP([1]orders!C21,[1]customers!$A$2:$A$1001,[1]customers!$B$2:$B$1001,,0)</f>
        <v>Aurea Corradino</v>
      </c>
      <c r="G21" s="3" t="str">
        <f>IF(_xlfn.XLOOKUP(C21,[1]customers!$A$2:$A$1001,[1]customers!$C$2:$C$1001,,0)=0,"",_xlfn.XLOOKUP(C21,[1]customers!$A$2:$A$1001,[1]customers!$C$2:$C$1001,,0))</f>
        <v>acorradinoj@harvard.edu</v>
      </c>
      <c r="H21" s="3" t="str">
        <f>_xlfn.XLOOKUP(C21,[1]customers!$A$2:$A$1001,[1]customers!$G$2:$G$1001,,0)</f>
        <v>United States</v>
      </c>
      <c r="I21" s="4" t="str">
        <f>INDEX([1]products!$A$1:$G$49,MATCH([1]orders!$D21,[1]products!$A$1:$A$49,0),MATCH([1]orders!I$1,[1]products!$A$1:$G$1,0))</f>
        <v>Ara</v>
      </c>
      <c r="J21" s="4" t="str">
        <f>INDEX([1]products!$A$1:$G$49,MATCH([1]orders!$D21,[1]products!$A$1:$A$49,0),MATCH([1]orders!J$1,[1]products!$A$1:$G$1,0))</f>
        <v>M</v>
      </c>
      <c r="K21" s="5">
        <f>INDEX([1]products!$A$1:$G$49,MATCH([1]orders!$D21,[1]products!$A$1:$A$49,0),MATCH([1]orders!K$1,[1]products!$A$1:$G$1,0))</f>
        <v>0.2</v>
      </c>
      <c r="L21" s="6">
        <f>INDEX([1]products!$A$1:$G$49,MATCH([1]orders!$D21,[1]products!$A$1:$A$49,0),MATCH([1]orders!L$1,[1]products!$A$1:$G$1,0))</f>
        <v>3.375</v>
      </c>
      <c r="M21" s="6">
        <f t="shared" si="0"/>
        <v>13.5</v>
      </c>
      <c r="N21" s="7" t="str" cm="1">
        <f t="array" ref="N21">_xlfn.IFS(I21="Rob","Robusta",I21="Exc","Excelsa",I21="Ara","Arabica",I21="Lib","Liberica")</f>
        <v>Arabica</v>
      </c>
      <c r="O21" s="7" t="str" cm="1">
        <f t="array" ref="O21">_xlfn.IFS(J21="M","Medium",J21="L","Light",J21="D","Dark")</f>
        <v>Medium</v>
      </c>
      <c r="P21" s="8" t="str">
        <f>_xlfn.XLOOKUP([1]!Order_Table[[#This Row],[Customer ID]],[1]customers!$A$1:$A$1001,[1]customers!$I$1:$I$1001,,0)</f>
        <v>Yes</v>
      </c>
    </row>
    <row r="22" spans="1:16" x14ac:dyDescent="0.35">
      <c r="A22" s="1" t="s">
        <v>52</v>
      </c>
      <c r="B22" s="2">
        <v>44169</v>
      </c>
      <c r="C22" s="3" t="s">
        <v>53</v>
      </c>
      <c r="D22" s="4" t="s">
        <v>54</v>
      </c>
      <c r="E22" s="3">
        <v>6</v>
      </c>
      <c r="F22" s="3" t="str">
        <f>_xlfn.XLOOKUP([1]orders!C22,[1]customers!$A$2:$A$1001,[1]customers!$B$2:$B$1001,,0)</f>
        <v>Aurea Corradino</v>
      </c>
      <c r="G22" s="3" t="str">
        <f>IF(_xlfn.XLOOKUP(C22,[1]customers!$A$2:$A$1001,[1]customers!$C$2:$C$1001,,0)=0,"",_xlfn.XLOOKUP(C22,[1]customers!$A$2:$A$1001,[1]customers!$C$2:$C$1001,,0))</f>
        <v>adavidowskyl@netvibes.com</v>
      </c>
      <c r="H22" s="3" t="str">
        <f>_xlfn.XLOOKUP(C22,[1]customers!$A$2:$A$1001,[1]customers!$G$2:$G$1001,,0)</f>
        <v>United States</v>
      </c>
      <c r="I22" s="4" t="str">
        <f>INDEX([1]products!$A$1:$G$49,MATCH([1]orders!$D22,[1]products!$A$1:$A$49,0),MATCH([1]orders!I$1,[1]products!$A$1:$G$1,0))</f>
        <v>Exc</v>
      </c>
      <c r="J22" s="4" t="str">
        <f>INDEX([1]products!$A$1:$G$49,MATCH([1]orders!$D22,[1]products!$A$1:$A$49,0),MATCH([1]orders!J$1,[1]products!$A$1:$G$1,0))</f>
        <v>D</v>
      </c>
      <c r="K22" s="5">
        <f>INDEX([1]products!$A$1:$G$49,MATCH([1]orders!$D22,[1]products!$A$1:$A$49,0),MATCH([1]orders!K$1,[1]products!$A$1:$G$1,0))</f>
        <v>0.2</v>
      </c>
      <c r="L22" s="6">
        <f>INDEX([1]products!$A$1:$G$49,MATCH([1]orders!$D22,[1]products!$A$1:$A$49,0),MATCH([1]orders!L$1,[1]products!$A$1:$G$1,0))</f>
        <v>3.645</v>
      </c>
      <c r="M22" s="6">
        <f t="shared" si="0"/>
        <v>21.87</v>
      </c>
      <c r="N22" s="7" t="str" cm="1">
        <f t="array" ref="N22">_xlfn.IFS(I22="Rob","Robusta",I22="Exc","Excelsa",I22="Ara","Arabica",I22="Lib","Liberica")</f>
        <v>Excelsa</v>
      </c>
      <c r="O22" s="7" t="str" cm="1">
        <f t="array" ref="O22">_xlfn.IFS(J22="M","Medium",J22="L","Light",J22="D","Dark")</f>
        <v>Dark</v>
      </c>
      <c r="P22" s="8" t="str">
        <f>_xlfn.XLOOKUP([1]!Order_Table[[#This Row],[Customer ID]],[1]customers!$A$1:$A$1001,[1]customers!$I$1:$I$1001,,0)</f>
        <v>Yes</v>
      </c>
    </row>
    <row r="23" spans="1:16" x14ac:dyDescent="0.35">
      <c r="A23" s="1" t="s">
        <v>55</v>
      </c>
      <c r="B23" s="2">
        <v>44218</v>
      </c>
      <c r="C23" s="3" t="s">
        <v>56</v>
      </c>
      <c r="D23" s="4" t="s">
        <v>41</v>
      </c>
      <c r="E23" s="3">
        <v>4</v>
      </c>
      <c r="F23" s="3" t="str">
        <f>_xlfn.XLOOKUP([1]orders!C23,[1]customers!$A$2:$A$1001,[1]customers!$B$2:$B$1001,,0)</f>
        <v>Avrit Davidowsky</v>
      </c>
      <c r="G23" s="3" t="str">
        <f>IF(_xlfn.XLOOKUP(C23,[1]customers!$A$2:$A$1001,[1]customers!$C$2:$C$1001,,0)=0,"",_xlfn.XLOOKUP(C23,[1]customers!$A$2:$A$1001,[1]customers!$C$2:$C$1001,,0))</f>
        <v>aantukm@kickstarter.com</v>
      </c>
      <c r="H23" s="3" t="str">
        <f>_xlfn.XLOOKUP(C23,[1]customers!$A$2:$A$1001,[1]customers!$G$2:$G$1001,,0)</f>
        <v>United States</v>
      </c>
      <c r="I23" s="4" t="str">
        <f>INDEX([1]products!$A$1:$G$49,MATCH([1]orders!$D23,[1]products!$A$1:$A$49,0),MATCH([1]orders!I$1,[1]products!$A$1:$G$1,0))</f>
        <v>Ara</v>
      </c>
      <c r="J23" s="4" t="str">
        <f>INDEX([1]products!$A$1:$G$49,MATCH([1]orders!$D23,[1]products!$A$1:$A$49,0),MATCH([1]orders!J$1,[1]products!$A$1:$G$1,0))</f>
        <v>D</v>
      </c>
      <c r="K23" s="5">
        <f>INDEX([1]products!$A$1:$G$49,MATCH([1]orders!$D23,[1]products!$A$1:$A$49,0),MATCH([1]orders!K$1,[1]products!$A$1:$G$1,0))</f>
        <v>0.2</v>
      </c>
      <c r="L23" s="6">
        <f>INDEX([1]products!$A$1:$G$49,MATCH([1]orders!$D23,[1]products!$A$1:$A$49,0),MATCH([1]orders!L$1,[1]products!$A$1:$G$1,0))</f>
        <v>2.9849999999999999</v>
      </c>
      <c r="M23" s="6">
        <f t="shared" si="0"/>
        <v>11.94</v>
      </c>
      <c r="N23" s="7" t="str" cm="1">
        <f t="array" ref="N23">_xlfn.IFS(I23="Rob","Robusta",I23="Exc","Excelsa",I23="Ara","Arabica",I23="Lib","Liberica")</f>
        <v>Arabica</v>
      </c>
      <c r="O23" s="7" t="str" cm="1">
        <f t="array" ref="O23">_xlfn.IFS(J23="M","Medium",J23="L","Light",J23="D","Dark")</f>
        <v>Dark</v>
      </c>
      <c r="P23" s="8" t="str">
        <f>_xlfn.XLOOKUP([1]!Order_Table[[#This Row],[Customer ID]],[1]customers!$A$1:$A$1001,[1]customers!$I$1:$I$1001,,0)</f>
        <v>No</v>
      </c>
    </row>
    <row r="24" spans="1:16" x14ac:dyDescent="0.35">
      <c r="A24" s="1" t="s">
        <v>57</v>
      </c>
      <c r="B24" s="2">
        <v>44603</v>
      </c>
      <c r="C24" s="3" t="s">
        <v>58</v>
      </c>
      <c r="D24" s="4" t="s">
        <v>54</v>
      </c>
      <c r="E24" s="3">
        <v>4</v>
      </c>
      <c r="F24" s="3" t="str">
        <f>_xlfn.XLOOKUP([1]orders!C24,[1]customers!$A$2:$A$1001,[1]customers!$B$2:$B$1001,,0)</f>
        <v>Annabel Antuk</v>
      </c>
      <c r="G24" s="3" t="str">
        <f>IF(_xlfn.XLOOKUP(C24,[1]customers!$A$2:$A$1001,[1]customers!$C$2:$C$1001,,0)=0,"",_xlfn.XLOOKUP(C24,[1]customers!$A$2:$A$1001,[1]customers!$C$2:$C$1001,,0))</f>
        <v>ikleinertn@timesonline.co.uk</v>
      </c>
      <c r="H24" s="3" t="str">
        <f>_xlfn.XLOOKUP(C24,[1]customers!$A$2:$A$1001,[1]customers!$G$2:$G$1001,,0)</f>
        <v>United States</v>
      </c>
      <c r="I24" s="4" t="str">
        <f>INDEX([1]products!$A$1:$G$49,MATCH([1]orders!$D24,[1]products!$A$1:$A$49,0),MATCH([1]orders!I$1,[1]products!$A$1:$G$1,0))</f>
        <v>Rob</v>
      </c>
      <c r="J24" s="4" t="str">
        <f>INDEX([1]products!$A$1:$G$49,MATCH([1]orders!$D24,[1]products!$A$1:$A$49,0),MATCH([1]orders!J$1,[1]products!$A$1:$G$1,0))</f>
        <v>M</v>
      </c>
      <c r="K24" s="5">
        <f>INDEX([1]products!$A$1:$G$49,MATCH([1]orders!$D24,[1]products!$A$1:$A$49,0),MATCH([1]orders!K$1,[1]products!$A$1:$G$1,0))</f>
        <v>2.5</v>
      </c>
      <c r="L24" s="6">
        <f>INDEX([1]products!$A$1:$G$49,MATCH([1]orders!$D24,[1]products!$A$1:$A$49,0),MATCH([1]orders!L$1,[1]products!$A$1:$G$1,0))</f>
        <v>22.884999999999998</v>
      </c>
      <c r="M24" s="6">
        <f t="shared" si="0"/>
        <v>91.539999999999992</v>
      </c>
      <c r="N24" s="7" t="str" cm="1">
        <f t="array" ref="N24">_xlfn.IFS(I24="Rob","Robusta",I24="Exc","Excelsa",I24="Ara","Arabica",I24="Lib","Liberica")</f>
        <v>Robusta</v>
      </c>
      <c r="O24" s="7" t="str" cm="1">
        <f t="array" ref="O24">_xlfn.IFS(J24="M","Medium",J24="L","Light",J24="D","Dark")</f>
        <v>Medium</v>
      </c>
      <c r="P24" s="8" t="str">
        <f>_xlfn.XLOOKUP([1]!Order_Table[[#This Row],[Customer ID]],[1]customers!$A$1:$A$1001,[1]customers!$I$1:$I$1001,,0)</f>
        <v>Yes</v>
      </c>
    </row>
    <row r="25" spans="1:16" x14ac:dyDescent="0.35">
      <c r="A25" s="1" t="s">
        <v>59</v>
      </c>
      <c r="B25" s="2">
        <v>44454</v>
      </c>
      <c r="C25" s="3" t="s">
        <v>60</v>
      </c>
      <c r="D25" s="4" t="s">
        <v>61</v>
      </c>
      <c r="E25" s="3">
        <v>1</v>
      </c>
      <c r="F25" s="3" t="str">
        <f>_xlfn.XLOOKUP([1]orders!C25,[1]customers!$A$2:$A$1001,[1]customers!$B$2:$B$1001,,0)</f>
        <v>Iorgo Kleinert</v>
      </c>
      <c r="G25" s="3" t="str">
        <f>IF(_xlfn.XLOOKUP(C25,[1]customers!$A$2:$A$1001,[1]customers!$C$2:$C$1001,,0)=0,"",_xlfn.XLOOKUP(C25,[1]customers!$A$2:$A$1001,[1]customers!$C$2:$C$1001,,0))</f>
        <v>cblofeldo@amazon.co.uk</v>
      </c>
      <c r="H25" s="3" t="str">
        <f>_xlfn.XLOOKUP(C25,[1]customers!$A$2:$A$1001,[1]customers!$G$2:$G$1001,,0)</f>
        <v>United States</v>
      </c>
      <c r="I25" s="4" t="str">
        <f>INDEX([1]products!$A$1:$G$49,MATCH([1]orders!$D25,[1]products!$A$1:$A$49,0),MATCH([1]orders!I$1,[1]products!$A$1:$G$1,0))</f>
        <v>Ara</v>
      </c>
      <c r="J25" s="4" t="str">
        <f>INDEX([1]products!$A$1:$G$49,MATCH([1]orders!$D25,[1]products!$A$1:$A$49,0),MATCH([1]orders!J$1,[1]products!$A$1:$G$1,0))</f>
        <v>D</v>
      </c>
      <c r="K25" s="5">
        <f>INDEX([1]products!$A$1:$G$49,MATCH([1]orders!$D25,[1]products!$A$1:$A$49,0),MATCH([1]orders!K$1,[1]products!$A$1:$G$1,0))</f>
        <v>0.2</v>
      </c>
      <c r="L25" s="6">
        <f>INDEX([1]products!$A$1:$G$49,MATCH([1]orders!$D25,[1]products!$A$1:$A$49,0),MATCH([1]orders!L$1,[1]products!$A$1:$G$1,0))</f>
        <v>2.9849999999999999</v>
      </c>
      <c r="M25" s="6">
        <f t="shared" si="0"/>
        <v>2.9849999999999999</v>
      </c>
      <c r="N25" s="7" t="str" cm="1">
        <f t="array" ref="N25">_xlfn.IFS(I25="Rob","Robusta",I25="Exc","Excelsa",I25="Ara","Arabica",I25="Lib","Liberica")</f>
        <v>Arabica</v>
      </c>
      <c r="O25" s="7" t="str" cm="1">
        <f t="array" ref="O25">_xlfn.IFS(J25="M","Medium",J25="L","Light",J25="D","Dark")</f>
        <v>Dark</v>
      </c>
      <c r="P25" s="8" t="str">
        <f>_xlfn.XLOOKUP([1]!Order_Table[[#This Row],[Customer ID]],[1]customers!$A$1:$A$1001,[1]customers!$I$1:$I$1001,,0)</f>
        <v>Yes</v>
      </c>
    </row>
    <row r="26" spans="1:16" x14ac:dyDescent="0.35">
      <c r="A26" s="1" t="s">
        <v>62</v>
      </c>
      <c r="B26" s="2">
        <v>44128</v>
      </c>
      <c r="C26" s="3" t="s">
        <v>63</v>
      </c>
      <c r="D26" s="4" t="s">
        <v>64</v>
      </c>
      <c r="E26" s="3">
        <v>3</v>
      </c>
      <c r="F26" s="3" t="str">
        <f>_xlfn.XLOOKUP([1]orders!C26,[1]customers!$A$2:$A$1001,[1]customers!$B$2:$B$1001,,0)</f>
        <v>Chrisy Blofeld</v>
      </c>
      <c r="G26" s="3" t="str">
        <f>IF(_xlfn.XLOOKUP(C26,[1]customers!$A$2:$A$1001,[1]customers!$C$2:$C$1001,,0)=0,"",_xlfn.XLOOKUP(C26,[1]customers!$A$2:$A$1001,[1]customers!$C$2:$C$1001,,0))</f>
        <v/>
      </c>
      <c r="H26" s="3" t="str">
        <f>_xlfn.XLOOKUP(C26,[1]customers!$A$2:$A$1001,[1]customers!$G$2:$G$1001,,0)</f>
        <v>United States</v>
      </c>
      <c r="I26" s="4" t="str">
        <f>INDEX([1]products!$A$1:$G$49,MATCH([1]orders!$D26,[1]products!$A$1:$A$49,0),MATCH([1]orders!I$1,[1]products!$A$1:$G$1,0))</f>
        <v>Ara</v>
      </c>
      <c r="J26" s="4" t="str">
        <f>INDEX([1]products!$A$1:$G$49,MATCH([1]orders!$D26,[1]products!$A$1:$A$49,0),MATCH([1]orders!J$1,[1]products!$A$1:$G$1,0))</f>
        <v>M</v>
      </c>
      <c r="K26" s="5">
        <f>INDEX([1]products!$A$1:$G$49,MATCH([1]orders!$D26,[1]products!$A$1:$A$49,0),MATCH([1]orders!K$1,[1]products!$A$1:$G$1,0))</f>
        <v>1</v>
      </c>
      <c r="L26" s="6">
        <f>INDEX([1]products!$A$1:$G$49,MATCH([1]orders!$D26,[1]products!$A$1:$A$49,0),MATCH([1]orders!L$1,[1]products!$A$1:$G$1,0))</f>
        <v>11.25</v>
      </c>
      <c r="M26" s="6">
        <f t="shared" si="0"/>
        <v>33.75</v>
      </c>
      <c r="N26" s="7" t="str" cm="1">
        <f t="array" ref="N26">_xlfn.IFS(I26="Rob","Robusta",I26="Exc","Excelsa",I26="Ara","Arabica",I26="Lib","Liberica")</f>
        <v>Arabica</v>
      </c>
      <c r="O26" s="7" t="str" cm="1">
        <f t="array" ref="O26">_xlfn.IFS(J26="M","Medium",J26="L","Light",J26="D","Dark")</f>
        <v>Medium</v>
      </c>
      <c r="P26" s="8" t="str">
        <f>_xlfn.XLOOKUP([1]!Order_Table[[#This Row],[Customer ID]],[1]customers!$A$1:$A$1001,[1]customers!$I$1:$I$1001,,0)</f>
        <v>No</v>
      </c>
    </row>
    <row r="27" spans="1:16" x14ac:dyDescent="0.35">
      <c r="A27" s="1" t="s">
        <v>65</v>
      </c>
      <c r="B27" s="2">
        <v>43516</v>
      </c>
      <c r="C27" s="3" t="s">
        <v>66</v>
      </c>
      <c r="D27" s="4" t="s">
        <v>67</v>
      </c>
      <c r="E27" s="3">
        <v>4</v>
      </c>
      <c r="F27" s="3" t="str">
        <f>_xlfn.XLOOKUP([1]orders!C27,[1]customers!$A$2:$A$1001,[1]customers!$B$2:$B$1001,,0)</f>
        <v>Culley Farris</v>
      </c>
      <c r="G27" s="3" t="str">
        <f>IF(_xlfn.XLOOKUP(C27,[1]customers!$A$2:$A$1001,[1]customers!$C$2:$C$1001,,0)=0,"",_xlfn.XLOOKUP(C27,[1]customers!$A$2:$A$1001,[1]customers!$C$2:$C$1001,,0))</f>
        <v>sshalesq@umich.edu</v>
      </c>
      <c r="H27" s="3" t="str">
        <f>_xlfn.XLOOKUP(C27,[1]customers!$A$2:$A$1001,[1]customers!$G$2:$G$1001,,0)</f>
        <v>United States</v>
      </c>
      <c r="I27" s="4" t="str">
        <f>INDEX([1]products!$A$1:$G$49,MATCH([1]orders!$D27,[1]products!$A$1:$A$49,0),MATCH([1]orders!I$1,[1]products!$A$1:$G$1,0))</f>
        <v>Exc</v>
      </c>
      <c r="J27" s="4" t="str">
        <f>INDEX([1]products!$A$1:$G$49,MATCH([1]orders!$D27,[1]products!$A$1:$A$49,0),MATCH([1]orders!J$1,[1]products!$A$1:$G$1,0))</f>
        <v>M</v>
      </c>
      <c r="K27" s="5">
        <f>INDEX([1]products!$A$1:$G$49,MATCH([1]orders!$D27,[1]products!$A$1:$A$49,0),MATCH([1]orders!K$1,[1]products!$A$1:$G$1,0))</f>
        <v>0.2</v>
      </c>
      <c r="L27" s="6">
        <f>INDEX([1]products!$A$1:$G$49,MATCH([1]orders!$D27,[1]products!$A$1:$A$49,0),MATCH([1]orders!L$1,[1]products!$A$1:$G$1,0))</f>
        <v>4.125</v>
      </c>
      <c r="M27" s="6">
        <f t="shared" si="0"/>
        <v>16.5</v>
      </c>
      <c r="N27" s="7" t="str" cm="1">
        <f t="array" ref="N27">_xlfn.IFS(I27="Rob","Robusta",I27="Exc","Excelsa",I27="Ara","Arabica",I27="Lib","Liberica")</f>
        <v>Excelsa</v>
      </c>
      <c r="O27" s="7" t="str" cm="1">
        <f t="array" ref="O27">_xlfn.IFS(J27="M","Medium",J27="L","Light",J27="D","Dark")</f>
        <v>Medium</v>
      </c>
      <c r="P27" s="8" t="str">
        <f>_xlfn.XLOOKUP([1]!Order_Table[[#This Row],[Customer ID]],[1]customers!$A$1:$A$1001,[1]customers!$I$1:$I$1001,,0)</f>
        <v>Yes</v>
      </c>
    </row>
    <row r="28" spans="1:16" x14ac:dyDescent="0.35">
      <c r="A28" s="1" t="s">
        <v>68</v>
      </c>
      <c r="B28" s="2">
        <v>43746</v>
      </c>
      <c r="C28" s="3" t="s">
        <v>69</v>
      </c>
      <c r="D28" s="4" t="s">
        <v>44</v>
      </c>
      <c r="E28" s="3">
        <v>5</v>
      </c>
      <c r="F28" s="3" t="str">
        <f>_xlfn.XLOOKUP([1]orders!C28,[1]customers!$A$2:$A$1001,[1]customers!$B$2:$B$1001,,0)</f>
        <v>Selene Shales</v>
      </c>
      <c r="G28" s="3" t="str">
        <f>IF(_xlfn.XLOOKUP(C28,[1]customers!$A$2:$A$1001,[1]customers!$C$2:$C$1001,,0)=0,"",_xlfn.XLOOKUP(C28,[1]customers!$A$2:$A$1001,[1]customers!$C$2:$C$1001,,0))</f>
        <v>vdanneilr@mtv.com</v>
      </c>
      <c r="H28" s="3" t="str">
        <f>_xlfn.XLOOKUP(C28,[1]customers!$A$2:$A$1001,[1]customers!$G$2:$G$1001,,0)</f>
        <v>Ireland</v>
      </c>
      <c r="I28" s="4" t="str">
        <f>INDEX([1]products!$A$1:$G$49,MATCH([1]orders!$D28,[1]products!$A$1:$A$49,0),MATCH([1]orders!I$1,[1]products!$A$1:$G$1,0))</f>
        <v>Ara</v>
      </c>
      <c r="J28" s="4" t="str">
        <f>INDEX([1]products!$A$1:$G$49,MATCH([1]orders!$D28,[1]products!$A$1:$A$49,0),MATCH([1]orders!J$1,[1]products!$A$1:$G$1,0))</f>
        <v>M</v>
      </c>
      <c r="K28" s="5">
        <f>INDEX([1]products!$A$1:$G$49,MATCH([1]orders!$D28,[1]products!$A$1:$A$49,0),MATCH([1]orders!K$1,[1]products!$A$1:$G$1,0))</f>
        <v>0.5</v>
      </c>
      <c r="L28" s="6">
        <f>INDEX([1]products!$A$1:$G$49,MATCH([1]orders!$D28,[1]products!$A$1:$A$49,0),MATCH([1]orders!L$1,[1]products!$A$1:$G$1,0))</f>
        <v>6.75</v>
      </c>
      <c r="M28" s="6">
        <f t="shared" si="0"/>
        <v>33.75</v>
      </c>
      <c r="N28" s="7" t="str" cm="1">
        <f t="array" ref="N28">_xlfn.IFS(I28="Rob","Robusta",I28="Exc","Excelsa",I28="Ara","Arabica",I28="Lib","Liberica")</f>
        <v>Arabica</v>
      </c>
      <c r="O28" s="7" t="str" cm="1">
        <f t="array" ref="O28">_xlfn.IFS(J28="M","Medium",J28="L","Light",J28="D","Dark")</f>
        <v>Medium</v>
      </c>
      <c r="P28" s="8" t="str">
        <f>_xlfn.XLOOKUP([1]!Order_Table[[#This Row],[Customer ID]],[1]customers!$A$1:$A$1001,[1]customers!$I$1:$I$1001,,0)</f>
        <v>Yes</v>
      </c>
    </row>
    <row r="29" spans="1:16" x14ac:dyDescent="0.35">
      <c r="A29" s="1" t="s">
        <v>70</v>
      </c>
      <c r="B29" s="2">
        <v>44775</v>
      </c>
      <c r="C29" s="3" t="s">
        <v>71</v>
      </c>
      <c r="D29" s="4" t="s">
        <v>72</v>
      </c>
      <c r="E29" s="3">
        <v>3</v>
      </c>
      <c r="F29" s="3" t="str">
        <f>_xlfn.XLOOKUP([1]orders!C29,[1]customers!$A$2:$A$1001,[1]customers!$B$2:$B$1001,,0)</f>
        <v>Vivie Danneil</v>
      </c>
      <c r="G29" s="3" t="str">
        <f>IF(_xlfn.XLOOKUP(C29,[1]customers!$A$2:$A$1001,[1]customers!$C$2:$C$1001,,0)=0,"",_xlfn.XLOOKUP(C29,[1]customers!$A$2:$A$1001,[1]customers!$C$2:$C$1001,,0))</f>
        <v>tnewburys@usda.gov</v>
      </c>
      <c r="H29" s="3" t="str">
        <f>_xlfn.XLOOKUP(C29,[1]customers!$A$2:$A$1001,[1]customers!$G$2:$G$1001,,0)</f>
        <v>Ireland</v>
      </c>
      <c r="I29" s="4" t="str">
        <f>INDEX([1]products!$A$1:$G$49,MATCH([1]orders!$D29,[1]products!$A$1:$A$49,0),MATCH([1]orders!I$1,[1]products!$A$1:$G$1,0))</f>
        <v>Ara</v>
      </c>
      <c r="J29" s="4" t="str">
        <f>INDEX([1]products!$A$1:$G$49,MATCH([1]orders!$D29,[1]products!$A$1:$A$49,0),MATCH([1]orders!J$1,[1]products!$A$1:$G$1,0))</f>
        <v>M</v>
      </c>
      <c r="K29" s="5">
        <f>INDEX([1]products!$A$1:$G$49,MATCH([1]orders!$D29,[1]products!$A$1:$A$49,0),MATCH([1]orders!K$1,[1]products!$A$1:$G$1,0))</f>
        <v>0.2</v>
      </c>
      <c r="L29" s="6">
        <f>INDEX([1]products!$A$1:$G$49,MATCH([1]orders!$D29,[1]products!$A$1:$A$49,0),MATCH([1]orders!L$1,[1]products!$A$1:$G$1,0))</f>
        <v>3.375</v>
      </c>
      <c r="M29" s="6">
        <f t="shared" si="0"/>
        <v>10.125</v>
      </c>
      <c r="N29" s="7" t="str" cm="1">
        <f t="array" ref="N29">_xlfn.IFS(I29="Rob","Robusta",I29="Exc","Excelsa",I29="Ara","Arabica",I29="Lib","Liberica")</f>
        <v>Arabica</v>
      </c>
      <c r="O29" s="7" t="str" cm="1">
        <f t="array" ref="O29">_xlfn.IFS(J29="M","Medium",J29="L","Light",J29="D","Dark")</f>
        <v>Medium</v>
      </c>
      <c r="P29" s="8" t="str">
        <f>_xlfn.XLOOKUP([1]!Order_Table[[#This Row],[Customer ID]],[1]customers!$A$1:$A$1001,[1]customers!$I$1:$I$1001,,0)</f>
        <v>No</v>
      </c>
    </row>
    <row r="30" spans="1:16" x14ac:dyDescent="0.35">
      <c r="A30" s="1" t="s">
        <v>73</v>
      </c>
      <c r="B30" s="2">
        <v>43516</v>
      </c>
      <c r="C30" s="3" t="s">
        <v>74</v>
      </c>
      <c r="D30" s="4" t="s">
        <v>27</v>
      </c>
      <c r="E30" s="3">
        <v>4</v>
      </c>
      <c r="F30" s="3" t="str">
        <f>_xlfn.XLOOKUP([1]orders!C30,[1]customers!$A$2:$A$1001,[1]customers!$B$2:$B$1001,,0)</f>
        <v>Theresita Newbury</v>
      </c>
      <c r="G30" s="3" t="str">
        <f>IF(_xlfn.XLOOKUP(C30,[1]customers!$A$2:$A$1001,[1]customers!$C$2:$C$1001,,0)=0,"",_xlfn.XLOOKUP(C30,[1]customers!$A$2:$A$1001,[1]customers!$C$2:$C$1001,,0))</f>
        <v>mcalcuttt@baidu.com</v>
      </c>
      <c r="H30" s="3" t="str">
        <f>_xlfn.XLOOKUP(C30,[1]customers!$A$2:$A$1001,[1]customers!$G$2:$G$1001,,0)</f>
        <v>Ireland</v>
      </c>
      <c r="I30" s="4" t="str">
        <f>INDEX([1]products!$A$1:$G$49,MATCH([1]orders!$D30,[1]products!$A$1:$A$49,0),MATCH([1]orders!I$1,[1]products!$A$1:$G$1,0))</f>
        <v>Ara</v>
      </c>
      <c r="J30" s="4" t="str">
        <f>INDEX([1]products!$A$1:$G$49,MATCH([1]orders!$D30,[1]products!$A$1:$A$49,0),MATCH([1]orders!J$1,[1]products!$A$1:$G$1,0))</f>
        <v>D</v>
      </c>
      <c r="K30" s="5">
        <f>INDEX([1]products!$A$1:$G$49,MATCH([1]orders!$D30,[1]products!$A$1:$A$49,0),MATCH([1]orders!K$1,[1]products!$A$1:$G$1,0))</f>
        <v>0.5</v>
      </c>
      <c r="L30" s="6">
        <f>INDEX([1]products!$A$1:$G$49,MATCH([1]orders!$D30,[1]products!$A$1:$A$49,0),MATCH([1]orders!L$1,[1]products!$A$1:$G$1,0))</f>
        <v>5.97</v>
      </c>
      <c r="M30" s="6">
        <f t="shared" si="0"/>
        <v>23.88</v>
      </c>
      <c r="N30" s="7" t="str" cm="1">
        <f t="array" ref="N30">_xlfn.IFS(I30="Rob","Robusta",I30="Exc","Excelsa",I30="Ara","Arabica",I30="Lib","Liberica")</f>
        <v>Arabica</v>
      </c>
      <c r="O30" s="7" t="str" cm="1">
        <f t="array" ref="O30">_xlfn.IFS(J30="M","Medium",J30="L","Light",J30="D","Dark")</f>
        <v>Dark</v>
      </c>
      <c r="P30" s="8" t="str">
        <f>_xlfn.XLOOKUP([1]!Order_Table[[#This Row],[Customer ID]],[1]customers!$A$1:$A$1001,[1]customers!$I$1:$I$1001,,0)</f>
        <v>No</v>
      </c>
    </row>
    <row r="31" spans="1:16" x14ac:dyDescent="0.35">
      <c r="A31" s="1" t="s">
        <v>75</v>
      </c>
      <c r="B31" s="2">
        <v>44464</v>
      </c>
      <c r="C31" s="3" t="s">
        <v>76</v>
      </c>
      <c r="D31" s="4" t="s">
        <v>77</v>
      </c>
      <c r="E31" s="3">
        <v>5</v>
      </c>
      <c r="F31" s="3" t="str">
        <f>_xlfn.XLOOKUP([1]orders!C31,[1]customers!$A$2:$A$1001,[1]customers!$B$2:$B$1001,,0)</f>
        <v>Mozelle Calcutt</v>
      </c>
      <c r="G31" s="3" t="str">
        <f>IF(_xlfn.XLOOKUP(C31,[1]customers!$A$2:$A$1001,[1]customers!$C$2:$C$1001,,0)=0,"",_xlfn.XLOOKUP(C31,[1]customers!$A$2:$A$1001,[1]customers!$C$2:$C$1001,,0))</f>
        <v/>
      </c>
      <c r="H31" s="3" t="str">
        <f>_xlfn.XLOOKUP(C31,[1]customers!$A$2:$A$1001,[1]customers!$G$2:$G$1001,,0)</f>
        <v>United States</v>
      </c>
      <c r="I31" s="4" t="str">
        <f>INDEX([1]products!$A$1:$G$49,MATCH([1]orders!$D31,[1]products!$A$1:$A$49,0),MATCH([1]orders!I$1,[1]products!$A$1:$G$1,0))</f>
        <v>Ara</v>
      </c>
      <c r="J31" s="4" t="str">
        <f>INDEX([1]products!$A$1:$G$49,MATCH([1]orders!$D31,[1]products!$A$1:$A$49,0),MATCH([1]orders!J$1,[1]products!$A$1:$G$1,0))</f>
        <v>D</v>
      </c>
      <c r="K31" s="5">
        <f>INDEX([1]products!$A$1:$G$49,MATCH([1]orders!$D31,[1]products!$A$1:$A$49,0),MATCH([1]orders!K$1,[1]products!$A$1:$G$1,0))</f>
        <v>1</v>
      </c>
      <c r="L31" s="6">
        <f>INDEX([1]products!$A$1:$G$49,MATCH([1]orders!$D31,[1]products!$A$1:$A$49,0),MATCH([1]orders!L$1,[1]products!$A$1:$G$1,0))</f>
        <v>9.9499999999999993</v>
      </c>
      <c r="M31" s="6">
        <f t="shared" si="0"/>
        <v>49.75</v>
      </c>
      <c r="N31" s="7" t="str" cm="1">
        <f t="array" ref="N31">_xlfn.IFS(I31="Rob","Robusta",I31="Exc","Excelsa",I31="Ara","Arabica",I31="Lib","Liberica")</f>
        <v>Arabica</v>
      </c>
      <c r="O31" s="7" t="str" cm="1">
        <f t="array" ref="O31">_xlfn.IFS(J31="M","Medium",J31="L","Light",J31="D","Dark")</f>
        <v>Dark</v>
      </c>
      <c r="P31" s="8" t="str">
        <f>_xlfn.XLOOKUP([1]!Order_Table[[#This Row],[Customer ID]],[1]customers!$A$1:$A$1001,[1]customers!$I$1:$I$1001,,0)</f>
        <v>Yes</v>
      </c>
    </row>
    <row r="32" spans="1:16" x14ac:dyDescent="0.35">
      <c r="A32" s="1" t="s">
        <v>75</v>
      </c>
      <c r="B32" s="2">
        <v>44464</v>
      </c>
      <c r="C32" s="3" t="s">
        <v>76</v>
      </c>
      <c r="D32" s="4" t="s">
        <v>72</v>
      </c>
      <c r="E32" s="3">
        <v>6</v>
      </c>
      <c r="F32" s="3" t="str">
        <f>_xlfn.XLOOKUP([1]orders!C32,[1]customers!$A$2:$A$1001,[1]customers!$B$2:$B$1001,,0)</f>
        <v>Adrian Swaine</v>
      </c>
      <c r="G32" s="3" t="str">
        <f>IF(_xlfn.XLOOKUP(C32,[1]customers!$A$2:$A$1001,[1]customers!$C$2:$C$1001,,0)=0,"",_xlfn.XLOOKUP(C32,[1]customers!$A$2:$A$1001,[1]customers!$C$2:$C$1001,,0))</f>
        <v/>
      </c>
      <c r="H32" s="3" t="str">
        <f>_xlfn.XLOOKUP(C32,[1]customers!$A$2:$A$1001,[1]customers!$G$2:$G$1001,,0)</f>
        <v>United States</v>
      </c>
      <c r="I32" s="4" t="str">
        <f>INDEX([1]products!$A$1:$G$49,MATCH([1]orders!$D32,[1]products!$A$1:$A$49,0),MATCH([1]orders!I$1,[1]products!$A$1:$G$1,0))</f>
        <v>Lib</v>
      </c>
      <c r="J32" s="4" t="str">
        <f>INDEX([1]products!$A$1:$G$49,MATCH([1]orders!$D32,[1]products!$A$1:$A$49,0),MATCH([1]orders!J$1,[1]products!$A$1:$G$1,0))</f>
        <v>M</v>
      </c>
      <c r="K32" s="5">
        <f>INDEX([1]products!$A$1:$G$49,MATCH([1]orders!$D32,[1]products!$A$1:$A$49,0),MATCH([1]orders!K$1,[1]products!$A$1:$G$1,0))</f>
        <v>0.2</v>
      </c>
      <c r="L32" s="6">
        <f>INDEX([1]products!$A$1:$G$49,MATCH([1]orders!$D32,[1]products!$A$1:$A$49,0),MATCH([1]orders!L$1,[1]products!$A$1:$G$1,0))</f>
        <v>4.3650000000000002</v>
      </c>
      <c r="M32" s="6">
        <f t="shared" si="0"/>
        <v>26.19</v>
      </c>
      <c r="N32" s="7" t="str" cm="1">
        <f t="array" ref="N32">_xlfn.IFS(I32="Rob","Robusta",I32="Exc","Excelsa",I32="Ara","Arabica",I32="Lib","Liberica")</f>
        <v>Liberica</v>
      </c>
      <c r="O32" s="7" t="str" cm="1">
        <f t="array" ref="O32">_xlfn.IFS(J32="M","Medium",J32="L","Light",J32="D","Dark")</f>
        <v>Medium</v>
      </c>
      <c r="P32" s="8" t="str">
        <f>_xlfn.XLOOKUP([1]!Order_Table[[#This Row],[Customer ID]],[1]customers!$A$1:$A$1001,[1]customers!$I$1:$I$1001,,0)</f>
        <v>No</v>
      </c>
    </row>
    <row r="33" spans="1:16" x14ac:dyDescent="0.35">
      <c r="A33" s="1" t="s">
        <v>75</v>
      </c>
      <c r="B33" s="2">
        <v>44464</v>
      </c>
      <c r="C33" s="3" t="s">
        <v>76</v>
      </c>
      <c r="D33" s="4" t="s">
        <v>78</v>
      </c>
      <c r="E33" s="3">
        <v>6</v>
      </c>
      <c r="F33" s="3" t="str">
        <f>_xlfn.XLOOKUP([1]orders!C33,[1]customers!$A$2:$A$1001,[1]customers!$B$2:$B$1001,,0)</f>
        <v>Adrian Swaine</v>
      </c>
      <c r="G33" s="3" t="str">
        <f>IF(_xlfn.XLOOKUP(C33,[1]customers!$A$2:$A$1001,[1]customers!$C$2:$C$1001,,0)=0,"",_xlfn.XLOOKUP(C33,[1]customers!$A$2:$A$1001,[1]customers!$C$2:$C$1001,,0))</f>
        <v/>
      </c>
      <c r="H33" s="3" t="str">
        <f>_xlfn.XLOOKUP(C33,[1]customers!$A$2:$A$1001,[1]customers!$G$2:$G$1001,,0)</f>
        <v>United States</v>
      </c>
      <c r="I33" s="4" t="str">
        <f>INDEX([1]products!$A$1:$G$49,MATCH([1]orders!$D33,[1]products!$A$1:$A$49,0),MATCH([1]orders!I$1,[1]products!$A$1:$G$1,0))</f>
        <v>Ara</v>
      </c>
      <c r="J33" s="4" t="str">
        <f>INDEX([1]products!$A$1:$G$49,MATCH([1]orders!$D33,[1]products!$A$1:$A$49,0),MATCH([1]orders!J$1,[1]products!$A$1:$G$1,0))</f>
        <v>D</v>
      </c>
      <c r="K33" s="5">
        <f>INDEX([1]products!$A$1:$G$49,MATCH([1]orders!$D33,[1]products!$A$1:$A$49,0),MATCH([1]orders!K$1,[1]products!$A$1:$G$1,0))</f>
        <v>0.5</v>
      </c>
      <c r="L33" s="6">
        <f>INDEX([1]products!$A$1:$G$49,MATCH([1]orders!$D33,[1]products!$A$1:$A$49,0),MATCH([1]orders!L$1,[1]products!$A$1:$G$1,0))</f>
        <v>5.97</v>
      </c>
      <c r="M33" s="6">
        <f t="shared" si="0"/>
        <v>35.82</v>
      </c>
      <c r="N33" s="7" t="str" cm="1">
        <f t="array" ref="N33">_xlfn.IFS(I33="Rob","Robusta",I33="Exc","Excelsa",I33="Ara","Arabica",I33="Lib","Liberica")</f>
        <v>Arabica</v>
      </c>
      <c r="O33" s="7" t="str" cm="1">
        <f t="array" ref="O33">_xlfn.IFS(J33="M","Medium",J33="L","Light",J33="D","Dark")</f>
        <v>Dark</v>
      </c>
      <c r="P33" s="8" t="str">
        <f>_xlfn.XLOOKUP([1]!Order_Table[[#This Row],[Customer ID]],[1]customers!$A$1:$A$1001,[1]customers!$I$1:$I$1001,,0)</f>
        <v>No</v>
      </c>
    </row>
    <row r="34" spans="1:16" x14ac:dyDescent="0.35">
      <c r="A34" s="1" t="s">
        <v>79</v>
      </c>
      <c r="B34" s="2">
        <v>44394</v>
      </c>
      <c r="C34" s="3" t="s">
        <v>80</v>
      </c>
      <c r="D34" s="4" t="s">
        <v>19</v>
      </c>
      <c r="E34" s="3">
        <v>5</v>
      </c>
      <c r="F34" s="3" t="str">
        <f>_xlfn.XLOOKUP([1]orders!C34,[1]customers!$A$2:$A$1001,[1]customers!$B$2:$B$1001,,0)</f>
        <v>Adrian Swaine</v>
      </c>
      <c r="G34" s="3" t="str">
        <f>IF(_xlfn.XLOOKUP(C34,[1]customers!$A$2:$A$1001,[1]customers!$C$2:$C$1001,,0)=0,"",_xlfn.XLOOKUP(C34,[1]customers!$A$2:$A$1001,[1]customers!$C$2:$C$1001,,0))</f>
        <v>ggatheralx@123-reg.co.uk</v>
      </c>
      <c r="H34" s="3" t="str">
        <f>_xlfn.XLOOKUP(C34,[1]customers!$A$2:$A$1001,[1]customers!$G$2:$G$1001,,0)</f>
        <v>United States</v>
      </c>
      <c r="I34" s="4" t="str">
        <f>INDEX([1]products!$A$1:$G$49,MATCH([1]orders!$D34,[1]products!$A$1:$A$49,0),MATCH([1]orders!I$1,[1]products!$A$1:$G$1,0))</f>
        <v>Lib</v>
      </c>
      <c r="J34" s="4" t="str">
        <f>INDEX([1]products!$A$1:$G$49,MATCH([1]orders!$D34,[1]products!$A$1:$A$49,0),MATCH([1]orders!J$1,[1]products!$A$1:$G$1,0))</f>
        <v>M</v>
      </c>
      <c r="K34" s="5">
        <f>INDEX([1]products!$A$1:$G$49,MATCH([1]orders!$D34,[1]products!$A$1:$A$49,0),MATCH([1]orders!K$1,[1]products!$A$1:$G$1,0))</f>
        <v>0.5</v>
      </c>
      <c r="L34" s="6">
        <f>INDEX([1]products!$A$1:$G$49,MATCH([1]orders!$D34,[1]products!$A$1:$A$49,0),MATCH([1]orders!L$1,[1]products!$A$1:$G$1,0))</f>
        <v>8.73</v>
      </c>
      <c r="M34" s="6">
        <f t="shared" si="0"/>
        <v>43.650000000000006</v>
      </c>
      <c r="N34" s="7" t="str" cm="1">
        <f t="array" ref="N34">_xlfn.IFS(I34="Rob","Robusta",I34="Exc","Excelsa",I34="Ara","Arabica",I34="Lib","Liberica")</f>
        <v>Liberica</v>
      </c>
      <c r="O34" s="7" t="str" cm="1">
        <f t="array" ref="O34">_xlfn.IFS(J34="M","Medium",J34="L","Light",J34="D","Dark")</f>
        <v>Medium</v>
      </c>
      <c r="P34" s="8" t="str">
        <f>_xlfn.XLOOKUP([1]!Order_Table[[#This Row],[Customer ID]],[1]customers!$A$1:$A$1001,[1]customers!$I$1:$I$1001,,0)</f>
        <v>No</v>
      </c>
    </row>
    <row r="35" spans="1:16" x14ac:dyDescent="0.35">
      <c r="A35" s="1" t="s">
        <v>81</v>
      </c>
      <c r="B35" s="2">
        <v>44011</v>
      </c>
      <c r="C35" s="3" t="s">
        <v>82</v>
      </c>
      <c r="D35" s="4" t="s">
        <v>83</v>
      </c>
      <c r="E35" s="3">
        <v>6</v>
      </c>
      <c r="F35" s="3" t="str">
        <f>_xlfn.XLOOKUP([1]orders!C35,[1]customers!$A$2:$A$1001,[1]customers!$B$2:$B$1001,,0)</f>
        <v>Gallard Gatheral</v>
      </c>
      <c r="G35" s="3" t="str">
        <f>IF(_xlfn.XLOOKUP(C35,[1]customers!$A$2:$A$1001,[1]customers!$C$2:$C$1001,,0)=0,"",_xlfn.XLOOKUP(C35,[1]customers!$A$2:$A$1001,[1]customers!$C$2:$C$1001,,0))</f>
        <v>uwelberryy@ebay.co.uk</v>
      </c>
      <c r="H35" s="3" t="str">
        <f>_xlfn.XLOOKUP(C35,[1]customers!$A$2:$A$1001,[1]customers!$G$2:$G$1001,,0)</f>
        <v>United Kingdom</v>
      </c>
      <c r="I35" s="4" t="str">
        <f>INDEX([1]products!$A$1:$G$49,MATCH([1]orders!$D35,[1]products!$A$1:$A$49,0),MATCH([1]orders!I$1,[1]products!$A$1:$G$1,0))</f>
        <v>Lib</v>
      </c>
      <c r="J35" s="4" t="str">
        <f>INDEX([1]products!$A$1:$G$49,MATCH([1]orders!$D35,[1]products!$A$1:$A$49,0),MATCH([1]orders!J$1,[1]products!$A$1:$G$1,0))</f>
        <v>L</v>
      </c>
      <c r="K35" s="5">
        <f>INDEX([1]products!$A$1:$G$49,MATCH([1]orders!$D35,[1]products!$A$1:$A$49,0),MATCH([1]orders!K$1,[1]products!$A$1:$G$1,0))</f>
        <v>0.2</v>
      </c>
      <c r="L35" s="6">
        <f>INDEX([1]products!$A$1:$G$49,MATCH([1]orders!$D35,[1]products!$A$1:$A$49,0),MATCH([1]orders!L$1,[1]products!$A$1:$G$1,0))</f>
        <v>4.7549999999999999</v>
      </c>
      <c r="M35" s="6">
        <f t="shared" si="0"/>
        <v>28.53</v>
      </c>
      <c r="N35" s="7" t="str" cm="1">
        <f t="array" ref="N35">_xlfn.IFS(I35="Rob","Robusta",I35="Exc","Excelsa",I35="Ara","Arabica",I35="Lib","Liberica")</f>
        <v>Liberica</v>
      </c>
      <c r="O35" s="7" t="str" cm="1">
        <f t="array" ref="O35">_xlfn.IFS(J35="M","Medium",J35="L","Light",J35="D","Dark")</f>
        <v>Light</v>
      </c>
      <c r="P35" s="8" t="str">
        <f>_xlfn.XLOOKUP([1]!Order_Table[[#This Row],[Customer ID]],[1]customers!$A$1:$A$1001,[1]customers!$I$1:$I$1001,,0)</f>
        <v>No</v>
      </c>
    </row>
    <row r="36" spans="1:16" x14ac:dyDescent="0.35">
      <c r="A36" s="1" t="s">
        <v>84</v>
      </c>
      <c r="B36" s="2">
        <v>44348</v>
      </c>
      <c r="C36" s="3" t="s">
        <v>85</v>
      </c>
      <c r="D36" s="4" t="s">
        <v>72</v>
      </c>
      <c r="E36" s="3">
        <v>6</v>
      </c>
      <c r="F36" s="3" t="str">
        <f>_xlfn.XLOOKUP([1]orders!C36,[1]customers!$A$2:$A$1001,[1]customers!$B$2:$B$1001,,0)</f>
        <v>Una Welberry</v>
      </c>
      <c r="G36" s="3" t="str">
        <f>IF(_xlfn.XLOOKUP(C36,[1]customers!$A$2:$A$1001,[1]customers!$C$2:$C$1001,,0)=0,"",_xlfn.XLOOKUP(C36,[1]customers!$A$2:$A$1001,[1]customers!$C$2:$C$1001,,0))</f>
        <v>feilhartz@who.int</v>
      </c>
      <c r="H36" s="3" t="str">
        <f>_xlfn.XLOOKUP(C36,[1]customers!$A$2:$A$1001,[1]customers!$G$2:$G$1001,,0)</f>
        <v>United States</v>
      </c>
      <c r="I36" s="4" t="str">
        <f>INDEX([1]products!$A$1:$G$49,MATCH([1]orders!$D36,[1]products!$A$1:$A$49,0),MATCH([1]orders!I$1,[1]products!$A$1:$G$1,0))</f>
        <v>Lib</v>
      </c>
      <c r="J36" s="4" t="str">
        <f>INDEX([1]products!$A$1:$G$49,MATCH([1]orders!$D36,[1]products!$A$1:$A$49,0),MATCH([1]orders!J$1,[1]products!$A$1:$G$1,0))</f>
        <v>L</v>
      </c>
      <c r="K36" s="5">
        <f>INDEX([1]products!$A$1:$G$49,MATCH([1]orders!$D36,[1]products!$A$1:$A$49,0),MATCH([1]orders!K$1,[1]products!$A$1:$G$1,0))</f>
        <v>0.5</v>
      </c>
      <c r="L36" s="6">
        <f>INDEX([1]products!$A$1:$G$49,MATCH([1]orders!$D36,[1]products!$A$1:$A$49,0),MATCH([1]orders!L$1,[1]products!$A$1:$G$1,0))</f>
        <v>9.51</v>
      </c>
      <c r="M36" s="6">
        <f t="shared" si="0"/>
        <v>57.06</v>
      </c>
      <c r="N36" s="7" t="str" cm="1">
        <f t="array" ref="N36">_xlfn.IFS(I36="Rob","Robusta",I36="Exc","Excelsa",I36="Ara","Arabica",I36="Lib","Liberica")</f>
        <v>Liberica</v>
      </c>
      <c r="O36" s="7" t="str" cm="1">
        <f t="array" ref="O36">_xlfn.IFS(J36="M","Medium",J36="L","Light",J36="D","Dark")</f>
        <v>Light</v>
      </c>
      <c r="P36" s="8" t="str">
        <f>_xlfn.XLOOKUP([1]!Order_Table[[#This Row],[Customer ID]],[1]customers!$A$1:$A$1001,[1]customers!$I$1:$I$1001,,0)</f>
        <v>Yes</v>
      </c>
    </row>
    <row r="37" spans="1:16" x14ac:dyDescent="0.35">
      <c r="A37" s="1" t="s">
        <v>86</v>
      </c>
      <c r="B37" s="2">
        <v>44233</v>
      </c>
      <c r="C37" s="3" t="s">
        <v>87</v>
      </c>
      <c r="D37" s="4" t="s">
        <v>77</v>
      </c>
      <c r="E37" s="3">
        <v>2</v>
      </c>
      <c r="F37" s="3" t="str">
        <f>_xlfn.XLOOKUP([1]orders!C37,[1]customers!$A$2:$A$1001,[1]customers!$B$2:$B$1001,,0)</f>
        <v>Faber Eilhart</v>
      </c>
      <c r="G37" s="3" t="str">
        <f>IF(_xlfn.XLOOKUP(C37,[1]customers!$A$2:$A$1001,[1]customers!$C$2:$C$1001,,0)=0,"",_xlfn.XLOOKUP(C37,[1]customers!$A$2:$A$1001,[1]customers!$C$2:$C$1001,,0))</f>
        <v>zponting10@altervista.org</v>
      </c>
      <c r="H37" s="3" t="str">
        <f>_xlfn.XLOOKUP(C37,[1]customers!$A$2:$A$1001,[1]customers!$G$2:$G$1001,,0)</f>
        <v>United States</v>
      </c>
      <c r="I37" s="4" t="str">
        <f>INDEX([1]products!$A$1:$G$49,MATCH([1]orders!$D37,[1]products!$A$1:$A$49,0),MATCH([1]orders!I$1,[1]products!$A$1:$G$1,0))</f>
        <v>Ara</v>
      </c>
      <c r="J37" s="4" t="str">
        <f>INDEX([1]products!$A$1:$G$49,MATCH([1]orders!$D37,[1]products!$A$1:$A$49,0),MATCH([1]orders!J$1,[1]products!$A$1:$G$1,0))</f>
        <v>D</v>
      </c>
      <c r="K37" s="5">
        <f>INDEX([1]products!$A$1:$G$49,MATCH([1]orders!$D37,[1]products!$A$1:$A$49,0),MATCH([1]orders!K$1,[1]products!$A$1:$G$1,0))</f>
        <v>0.5</v>
      </c>
      <c r="L37" s="6">
        <f>INDEX([1]products!$A$1:$G$49,MATCH([1]orders!$D37,[1]products!$A$1:$A$49,0),MATCH([1]orders!L$1,[1]products!$A$1:$G$1,0))</f>
        <v>5.97</v>
      </c>
      <c r="M37" s="6">
        <f t="shared" si="0"/>
        <v>11.94</v>
      </c>
      <c r="N37" s="7" t="str" cm="1">
        <f t="array" ref="N37">_xlfn.IFS(I37="Rob","Robusta",I37="Exc","Excelsa",I37="Ara","Arabica",I37="Lib","Liberica")</f>
        <v>Arabica</v>
      </c>
      <c r="O37" s="7" t="str" cm="1">
        <f t="array" ref="O37">_xlfn.IFS(J37="M","Medium",J37="L","Light",J37="D","Dark")</f>
        <v>Dark</v>
      </c>
      <c r="P37" s="8" t="str">
        <f>_xlfn.XLOOKUP([1]!Order_Table[[#This Row],[Customer ID]],[1]customers!$A$1:$A$1001,[1]customers!$I$1:$I$1001,,0)</f>
        <v>No</v>
      </c>
    </row>
    <row r="38" spans="1:16" x14ac:dyDescent="0.35">
      <c r="A38" s="1" t="s">
        <v>88</v>
      </c>
      <c r="B38" s="2">
        <v>43580</v>
      </c>
      <c r="C38" s="3" t="s">
        <v>89</v>
      </c>
      <c r="D38" s="4" t="s">
        <v>83</v>
      </c>
      <c r="E38" s="3">
        <v>3</v>
      </c>
      <c r="F38" s="3" t="str">
        <f>_xlfn.XLOOKUP([1]orders!C38,[1]customers!$A$2:$A$1001,[1]customers!$B$2:$B$1001,,0)</f>
        <v>Zorina Ponting</v>
      </c>
      <c r="G38" s="3" t="str">
        <f>IF(_xlfn.XLOOKUP(C38,[1]customers!$A$2:$A$1001,[1]customers!$C$2:$C$1001,,0)=0,"",_xlfn.XLOOKUP(C38,[1]customers!$A$2:$A$1001,[1]customers!$C$2:$C$1001,,0))</f>
        <v>sstrase11@booking.com</v>
      </c>
      <c r="H38" s="3" t="str">
        <f>_xlfn.XLOOKUP(C38,[1]customers!$A$2:$A$1001,[1]customers!$G$2:$G$1001,,0)</f>
        <v>United States</v>
      </c>
      <c r="I38" s="4" t="str">
        <f>INDEX([1]products!$A$1:$G$49,MATCH([1]orders!$D38,[1]products!$A$1:$A$49,0),MATCH([1]orders!I$1,[1]products!$A$1:$G$1,0))</f>
        <v>Lib</v>
      </c>
      <c r="J38" s="4" t="str">
        <f>INDEX([1]products!$A$1:$G$49,MATCH([1]orders!$D38,[1]products!$A$1:$A$49,0),MATCH([1]orders!J$1,[1]products!$A$1:$G$1,0))</f>
        <v>M</v>
      </c>
      <c r="K38" s="5">
        <f>INDEX([1]products!$A$1:$G$49,MATCH([1]orders!$D38,[1]products!$A$1:$A$49,0),MATCH([1]orders!K$1,[1]products!$A$1:$G$1,0))</f>
        <v>0.2</v>
      </c>
      <c r="L38" s="6">
        <f>INDEX([1]products!$A$1:$G$49,MATCH([1]orders!$D38,[1]products!$A$1:$A$49,0),MATCH([1]orders!L$1,[1]products!$A$1:$G$1,0))</f>
        <v>4.3650000000000002</v>
      </c>
      <c r="M38" s="6">
        <f t="shared" si="0"/>
        <v>13.095000000000001</v>
      </c>
      <c r="N38" s="7" t="str" cm="1">
        <f t="array" ref="N38">_xlfn.IFS(I38="Rob","Robusta",I38="Exc","Excelsa",I38="Ara","Arabica",I38="Lib","Liberica")</f>
        <v>Liberica</v>
      </c>
      <c r="O38" s="7" t="str" cm="1">
        <f t="array" ref="O38">_xlfn.IFS(J38="M","Medium",J38="L","Light",J38="D","Dark")</f>
        <v>Medium</v>
      </c>
      <c r="P38" s="8" t="str">
        <f>_xlfn.XLOOKUP([1]!Order_Table[[#This Row],[Customer ID]],[1]customers!$A$1:$A$1001,[1]customers!$I$1:$I$1001,,0)</f>
        <v>No</v>
      </c>
    </row>
    <row r="39" spans="1:16" x14ac:dyDescent="0.35">
      <c r="A39" s="1" t="s">
        <v>90</v>
      </c>
      <c r="B39" s="2">
        <v>43946</v>
      </c>
      <c r="C39" s="3" t="s">
        <v>91</v>
      </c>
      <c r="D39" s="4" t="s">
        <v>41</v>
      </c>
      <c r="E39" s="3">
        <v>5</v>
      </c>
      <c r="F39" s="3" t="str">
        <f>_xlfn.XLOOKUP([1]orders!C39,[1]customers!$A$2:$A$1001,[1]customers!$B$2:$B$1001,,0)</f>
        <v>Silvio Strase</v>
      </c>
      <c r="G39" s="3" t="str">
        <f>IF(_xlfn.XLOOKUP(C39,[1]customers!$A$2:$A$1001,[1]customers!$C$2:$C$1001,,0)=0,"",_xlfn.XLOOKUP(C39,[1]customers!$A$2:$A$1001,[1]customers!$C$2:$C$1001,,0))</f>
        <v>dde12@unesco.org</v>
      </c>
      <c r="H39" s="3" t="str">
        <f>_xlfn.XLOOKUP(C39,[1]customers!$A$2:$A$1001,[1]customers!$G$2:$G$1001,,0)</f>
        <v>United States</v>
      </c>
      <c r="I39" s="4" t="str">
        <f>INDEX([1]products!$A$1:$G$49,MATCH([1]orders!$D39,[1]products!$A$1:$A$49,0),MATCH([1]orders!I$1,[1]products!$A$1:$G$1,0))</f>
        <v>Lib</v>
      </c>
      <c r="J39" s="4" t="str">
        <f>INDEX([1]products!$A$1:$G$49,MATCH([1]orders!$D39,[1]products!$A$1:$A$49,0),MATCH([1]orders!J$1,[1]products!$A$1:$G$1,0))</f>
        <v>L</v>
      </c>
      <c r="K39" s="5">
        <f>INDEX([1]products!$A$1:$G$49,MATCH([1]orders!$D39,[1]products!$A$1:$A$49,0),MATCH([1]orders!K$1,[1]products!$A$1:$G$1,0))</f>
        <v>0.5</v>
      </c>
      <c r="L39" s="6">
        <f>INDEX([1]products!$A$1:$G$49,MATCH([1]orders!$D39,[1]products!$A$1:$A$49,0),MATCH([1]orders!L$1,[1]products!$A$1:$G$1,0))</f>
        <v>9.51</v>
      </c>
      <c r="M39" s="6">
        <f t="shared" si="0"/>
        <v>47.55</v>
      </c>
      <c r="N39" s="7" t="str" cm="1">
        <f t="array" ref="N39">_xlfn.IFS(I39="Rob","Robusta",I39="Exc","Excelsa",I39="Ara","Arabica",I39="Lib","Liberica")</f>
        <v>Liberica</v>
      </c>
      <c r="O39" s="7" t="str" cm="1">
        <f t="array" ref="O39">_xlfn.IFS(J39="M","Medium",J39="L","Light",J39="D","Dark")</f>
        <v>Light</v>
      </c>
      <c r="P39" s="8" t="str">
        <f>_xlfn.XLOOKUP([1]!Order_Table[[#This Row],[Customer ID]],[1]customers!$A$1:$A$1001,[1]customers!$I$1:$I$1001,,0)</f>
        <v>No</v>
      </c>
    </row>
    <row r="40" spans="1:16" x14ac:dyDescent="0.35">
      <c r="A40" s="1" t="s">
        <v>92</v>
      </c>
      <c r="B40" s="2">
        <v>44524</v>
      </c>
      <c r="C40" s="3" t="s">
        <v>93</v>
      </c>
      <c r="D40" s="4" t="s">
        <v>2</v>
      </c>
      <c r="E40" s="3">
        <v>6</v>
      </c>
      <c r="F40" s="3" t="str">
        <f>_xlfn.XLOOKUP([1]orders!C40,[1]customers!$A$2:$A$1001,[1]customers!$B$2:$B$1001,,0)</f>
        <v>Dorie de la Tremoille</v>
      </c>
      <c r="G40" s="3" t="str">
        <f>IF(_xlfn.XLOOKUP(C40,[1]customers!$A$2:$A$1001,[1]customers!$C$2:$C$1001,,0)=0,"",_xlfn.XLOOKUP(C40,[1]customers!$A$2:$A$1001,[1]customers!$C$2:$C$1001,,0))</f>
        <v/>
      </c>
      <c r="H40" s="3" t="str">
        <f>_xlfn.XLOOKUP(C40,[1]customers!$A$2:$A$1001,[1]customers!$G$2:$G$1001,,0)</f>
        <v>United States</v>
      </c>
      <c r="I40" s="4" t="str">
        <f>INDEX([1]products!$A$1:$G$49,MATCH([1]orders!$D40,[1]products!$A$1:$A$49,0),MATCH([1]orders!I$1,[1]products!$A$1:$G$1,0))</f>
        <v>Rob</v>
      </c>
      <c r="J40" s="4" t="str">
        <f>INDEX([1]products!$A$1:$G$49,MATCH([1]orders!$D40,[1]products!$A$1:$A$49,0),MATCH([1]orders!J$1,[1]products!$A$1:$G$1,0))</f>
        <v>M</v>
      </c>
      <c r="K40" s="5">
        <f>INDEX([1]products!$A$1:$G$49,MATCH([1]orders!$D40,[1]products!$A$1:$A$49,0),MATCH([1]orders!K$1,[1]products!$A$1:$G$1,0))</f>
        <v>2.5</v>
      </c>
      <c r="L40" s="6">
        <f>INDEX([1]products!$A$1:$G$49,MATCH([1]orders!$D40,[1]products!$A$1:$A$49,0),MATCH([1]orders!L$1,[1]products!$A$1:$G$1,0))</f>
        <v>22.884999999999998</v>
      </c>
      <c r="M40" s="6">
        <f t="shared" si="0"/>
        <v>137.31</v>
      </c>
      <c r="N40" s="7" t="str" cm="1">
        <f t="array" ref="N40">_xlfn.IFS(I40="Rob","Robusta",I40="Exc","Excelsa",I40="Ara","Arabica",I40="Lib","Liberica")</f>
        <v>Robusta</v>
      </c>
      <c r="O40" s="7" t="str" cm="1">
        <f t="array" ref="O40">_xlfn.IFS(J40="M","Medium",J40="L","Light",J40="D","Dark")</f>
        <v>Medium</v>
      </c>
      <c r="P40" s="8" t="str">
        <f>_xlfn.XLOOKUP([1]!Order_Table[[#This Row],[Customer ID]],[1]customers!$A$1:$A$1001,[1]customers!$I$1:$I$1001,,0)</f>
        <v>No</v>
      </c>
    </row>
    <row r="41" spans="1:16" x14ac:dyDescent="0.35">
      <c r="A41" s="1" t="s">
        <v>94</v>
      </c>
      <c r="B41" s="2">
        <v>44305</v>
      </c>
      <c r="C41" s="3" t="s">
        <v>95</v>
      </c>
      <c r="D41" s="4" t="s">
        <v>96</v>
      </c>
      <c r="E41" s="3">
        <v>3</v>
      </c>
      <c r="F41" s="3" t="str">
        <f>_xlfn.XLOOKUP([1]orders!C41,[1]customers!$A$2:$A$1001,[1]customers!$B$2:$B$1001,,0)</f>
        <v>Hy Zanetto</v>
      </c>
      <c r="G41" s="3" t="str">
        <f>IF(_xlfn.XLOOKUP(C41,[1]customers!$A$2:$A$1001,[1]customers!$C$2:$C$1001,,0)=0,"",_xlfn.XLOOKUP(C41,[1]customers!$A$2:$A$1001,[1]customers!$C$2:$C$1001,,0))</f>
        <v/>
      </c>
      <c r="H41" s="3" t="str">
        <f>_xlfn.XLOOKUP(C41,[1]customers!$A$2:$A$1001,[1]customers!$G$2:$G$1001,,0)</f>
        <v>United States</v>
      </c>
      <c r="I41" s="4" t="str">
        <f>INDEX([1]products!$A$1:$G$49,MATCH([1]orders!$D41,[1]products!$A$1:$A$49,0),MATCH([1]orders!I$1,[1]products!$A$1:$G$1,0))</f>
        <v>Rob</v>
      </c>
      <c r="J41" s="4" t="str">
        <f>INDEX([1]products!$A$1:$G$49,MATCH([1]orders!$D41,[1]products!$A$1:$A$49,0),MATCH([1]orders!J$1,[1]products!$A$1:$G$1,0))</f>
        <v>M</v>
      </c>
      <c r="K41" s="5">
        <f>INDEX([1]products!$A$1:$G$49,MATCH([1]orders!$D41,[1]products!$A$1:$A$49,0),MATCH([1]orders!K$1,[1]products!$A$1:$G$1,0))</f>
        <v>1</v>
      </c>
      <c r="L41" s="6">
        <f>INDEX([1]products!$A$1:$G$49,MATCH([1]orders!$D41,[1]products!$A$1:$A$49,0),MATCH([1]orders!L$1,[1]products!$A$1:$G$1,0))</f>
        <v>9.9499999999999993</v>
      </c>
      <c r="M41" s="6">
        <f t="shared" si="0"/>
        <v>29.849999999999998</v>
      </c>
      <c r="N41" s="7" t="str" cm="1">
        <f t="array" ref="N41">_xlfn.IFS(I41="Rob","Robusta",I41="Exc","Excelsa",I41="Ara","Arabica",I41="Lib","Liberica")</f>
        <v>Robusta</v>
      </c>
      <c r="O41" s="7" t="str" cm="1">
        <f t="array" ref="O41">_xlfn.IFS(J41="M","Medium",J41="L","Light",J41="D","Dark")</f>
        <v>Medium</v>
      </c>
      <c r="P41" s="8" t="str">
        <f>_xlfn.XLOOKUP([1]!Order_Table[[#This Row],[Customer ID]],[1]customers!$A$1:$A$1001,[1]customers!$I$1:$I$1001,,0)</f>
        <v>Yes</v>
      </c>
    </row>
    <row r="42" spans="1:16" x14ac:dyDescent="0.35">
      <c r="A42" s="1" t="s">
        <v>97</v>
      </c>
      <c r="B42" s="2">
        <v>44749</v>
      </c>
      <c r="C42" s="3" t="s">
        <v>98</v>
      </c>
      <c r="D42" s="4" t="s">
        <v>51</v>
      </c>
      <c r="E42" s="3">
        <v>2</v>
      </c>
      <c r="F42" s="3" t="str">
        <f>_xlfn.XLOOKUP([1]orders!C42,[1]customers!$A$2:$A$1001,[1]customers!$B$2:$B$1001,,0)</f>
        <v>Jessica McNess</v>
      </c>
      <c r="G42" s="3" t="str">
        <f>IF(_xlfn.XLOOKUP(C42,[1]customers!$A$2:$A$1001,[1]customers!$C$2:$C$1001,,0)=0,"",_xlfn.XLOOKUP(C42,[1]customers!$A$2:$A$1001,[1]customers!$C$2:$C$1001,,0))</f>
        <v>lyeoland15@pbs.org</v>
      </c>
      <c r="H42" s="3" t="str">
        <f>_xlfn.XLOOKUP(C42,[1]customers!$A$2:$A$1001,[1]customers!$G$2:$G$1001,,0)</f>
        <v>United States</v>
      </c>
      <c r="I42" s="4" t="str">
        <f>INDEX([1]products!$A$1:$G$49,MATCH([1]orders!$D42,[1]products!$A$1:$A$49,0),MATCH([1]orders!I$1,[1]products!$A$1:$G$1,0))</f>
        <v>Lib</v>
      </c>
      <c r="J42" s="4" t="str">
        <f>INDEX([1]products!$A$1:$G$49,MATCH([1]orders!$D42,[1]products!$A$1:$A$49,0),MATCH([1]orders!J$1,[1]products!$A$1:$G$1,0))</f>
        <v>M</v>
      </c>
      <c r="K42" s="5">
        <f>INDEX([1]products!$A$1:$G$49,MATCH([1]orders!$D42,[1]products!$A$1:$A$49,0),MATCH([1]orders!K$1,[1]products!$A$1:$G$1,0))</f>
        <v>1</v>
      </c>
      <c r="L42" s="6">
        <f>INDEX([1]products!$A$1:$G$49,MATCH([1]orders!$D42,[1]products!$A$1:$A$49,0),MATCH([1]orders!L$1,[1]products!$A$1:$G$1,0))</f>
        <v>14.55</v>
      </c>
      <c r="M42" s="6">
        <f t="shared" si="0"/>
        <v>29.1</v>
      </c>
      <c r="N42" s="7" t="str" cm="1">
        <f t="array" ref="N42">_xlfn.IFS(I42="Rob","Robusta",I42="Exc","Excelsa",I42="Ara","Arabica",I42="Lib","Liberica")</f>
        <v>Liberica</v>
      </c>
      <c r="O42" s="7" t="str" cm="1">
        <f t="array" ref="O42">_xlfn.IFS(J42="M","Medium",J42="L","Light",J42="D","Dark")</f>
        <v>Medium</v>
      </c>
      <c r="P42" s="8" t="str">
        <f>_xlfn.XLOOKUP([1]!Order_Table[[#This Row],[Customer ID]],[1]customers!$A$1:$A$1001,[1]customers!$I$1:$I$1001,,0)</f>
        <v>No</v>
      </c>
    </row>
    <row r="43" spans="1:16" x14ac:dyDescent="0.35">
      <c r="A43" s="1" t="s">
        <v>99</v>
      </c>
      <c r="B43" s="2">
        <v>43607</v>
      </c>
      <c r="C43" s="3" t="s">
        <v>100</v>
      </c>
      <c r="D43" s="4" t="s">
        <v>101</v>
      </c>
      <c r="E43" s="3">
        <v>3</v>
      </c>
      <c r="F43" s="3" t="str">
        <f>_xlfn.XLOOKUP([1]orders!C43,[1]customers!$A$2:$A$1001,[1]customers!$B$2:$B$1001,,0)</f>
        <v>Lorenzo Yeoland</v>
      </c>
      <c r="G43" s="3" t="str">
        <f>IF(_xlfn.XLOOKUP(C43,[1]customers!$A$2:$A$1001,[1]customers!$C$2:$C$1001,,0)=0,"",_xlfn.XLOOKUP(C43,[1]customers!$A$2:$A$1001,[1]customers!$C$2:$C$1001,,0))</f>
        <v>atolworthy16@toplist.cz</v>
      </c>
      <c r="H43" s="3" t="str">
        <f>_xlfn.XLOOKUP(C43,[1]customers!$A$2:$A$1001,[1]customers!$G$2:$G$1001,,0)</f>
        <v>United States</v>
      </c>
      <c r="I43" s="4" t="str">
        <f>INDEX([1]products!$A$1:$G$49,MATCH([1]orders!$D43,[1]products!$A$1:$A$49,0),MATCH([1]orders!I$1,[1]products!$A$1:$G$1,0))</f>
        <v>Exc</v>
      </c>
      <c r="J43" s="4" t="str">
        <f>INDEX([1]products!$A$1:$G$49,MATCH([1]orders!$D43,[1]products!$A$1:$A$49,0),MATCH([1]orders!J$1,[1]products!$A$1:$G$1,0))</f>
        <v>D</v>
      </c>
      <c r="K43" s="5">
        <f>INDEX([1]products!$A$1:$G$49,MATCH([1]orders!$D43,[1]products!$A$1:$A$49,0),MATCH([1]orders!K$1,[1]products!$A$1:$G$1,0))</f>
        <v>0.2</v>
      </c>
      <c r="L43" s="6">
        <f>INDEX([1]products!$A$1:$G$49,MATCH([1]orders!$D43,[1]products!$A$1:$A$49,0),MATCH([1]orders!L$1,[1]products!$A$1:$G$1,0))</f>
        <v>3.645</v>
      </c>
      <c r="M43" s="6">
        <f t="shared" si="0"/>
        <v>10.935</v>
      </c>
      <c r="N43" s="7" t="str" cm="1">
        <f t="array" ref="N43">_xlfn.IFS(I43="Rob","Robusta",I43="Exc","Excelsa",I43="Ara","Arabica",I43="Lib","Liberica")</f>
        <v>Excelsa</v>
      </c>
      <c r="O43" s="7" t="str" cm="1">
        <f t="array" ref="O43">_xlfn.IFS(J43="M","Medium",J43="L","Light",J43="D","Dark")</f>
        <v>Dark</v>
      </c>
      <c r="P43" s="8" t="str">
        <f>_xlfn.XLOOKUP([1]!Order_Table[[#This Row],[Customer ID]],[1]customers!$A$1:$A$1001,[1]customers!$I$1:$I$1001,,0)</f>
        <v>Yes</v>
      </c>
    </row>
    <row r="44" spans="1:16" x14ac:dyDescent="0.35">
      <c r="A44" s="1" t="s">
        <v>102</v>
      </c>
      <c r="B44" s="2">
        <v>44473</v>
      </c>
      <c r="C44" s="3" t="s">
        <v>103</v>
      </c>
      <c r="D44" s="4" t="s">
        <v>104</v>
      </c>
      <c r="E44" s="3">
        <v>2</v>
      </c>
      <c r="F44" s="3" t="str">
        <f>_xlfn.XLOOKUP([1]orders!C44,[1]customers!$A$2:$A$1001,[1]customers!$B$2:$B$1001,,0)</f>
        <v>Abigail Tolworthy</v>
      </c>
      <c r="G44" s="3" t="str">
        <f>IF(_xlfn.XLOOKUP(C44,[1]customers!$A$2:$A$1001,[1]customers!$C$2:$C$1001,,0)=0,"",_xlfn.XLOOKUP(C44,[1]customers!$A$2:$A$1001,[1]customers!$C$2:$C$1001,,0))</f>
        <v/>
      </c>
      <c r="H44" s="3" t="str">
        <f>_xlfn.XLOOKUP(C44,[1]customers!$A$2:$A$1001,[1]customers!$G$2:$G$1001,,0)</f>
        <v>United States</v>
      </c>
      <c r="I44" s="4" t="str">
        <f>INDEX([1]products!$A$1:$G$49,MATCH([1]orders!$D44,[1]products!$A$1:$A$49,0),MATCH([1]orders!I$1,[1]products!$A$1:$G$1,0))</f>
        <v>Rob</v>
      </c>
      <c r="J44" s="4" t="str">
        <f>INDEX([1]products!$A$1:$G$49,MATCH([1]orders!$D44,[1]products!$A$1:$A$49,0),MATCH([1]orders!J$1,[1]products!$A$1:$G$1,0))</f>
        <v>D</v>
      </c>
      <c r="K44" s="5">
        <f>INDEX([1]products!$A$1:$G$49,MATCH([1]orders!$D44,[1]products!$A$1:$A$49,0),MATCH([1]orders!K$1,[1]products!$A$1:$G$1,0))</f>
        <v>0.2</v>
      </c>
      <c r="L44" s="6">
        <f>INDEX([1]products!$A$1:$G$49,MATCH([1]orders!$D44,[1]products!$A$1:$A$49,0),MATCH([1]orders!L$1,[1]products!$A$1:$G$1,0))</f>
        <v>2.6849999999999996</v>
      </c>
      <c r="M44" s="6">
        <f t="shared" si="0"/>
        <v>5.3699999999999992</v>
      </c>
      <c r="N44" s="7" t="str" cm="1">
        <f t="array" ref="N44">_xlfn.IFS(I44="Rob","Robusta",I44="Exc","Excelsa",I44="Ara","Arabica",I44="Lib","Liberica")</f>
        <v>Robusta</v>
      </c>
      <c r="O44" s="7" t="str" cm="1">
        <f t="array" ref="O44">_xlfn.IFS(J44="M","Medium",J44="L","Light",J44="D","Dark")</f>
        <v>Dark</v>
      </c>
      <c r="P44" s="8" t="str">
        <f>_xlfn.XLOOKUP([1]!Order_Table[[#This Row],[Customer ID]],[1]customers!$A$1:$A$1001,[1]customers!$I$1:$I$1001,,0)</f>
        <v>Yes</v>
      </c>
    </row>
    <row r="45" spans="1:16" x14ac:dyDescent="0.35">
      <c r="A45" s="1" t="s">
        <v>105</v>
      </c>
      <c r="B45" s="2">
        <v>43932</v>
      </c>
      <c r="C45" s="3" t="s">
        <v>106</v>
      </c>
      <c r="D45" s="4" t="s">
        <v>3</v>
      </c>
      <c r="E45" s="3">
        <v>2</v>
      </c>
      <c r="F45" s="3" t="str">
        <f>_xlfn.XLOOKUP([1]orders!C45,[1]customers!$A$2:$A$1001,[1]customers!$B$2:$B$1001,,0)</f>
        <v>Maurie Bartol</v>
      </c>
      <c r="G45" s="3" t="str">
        <f>IF(_xlfn.XLOOKUP(C45,[1]customers!$A$2:$A$1001,[1]customers!$C$2:$C$1001,,0)=0,"",_xlfn.XLOOKUP(C45,[1]customers!$A$2:$A$1001,[1]customers!$C$2:$C$1001,,0))</f>
        <v>obaudassi18@seesaa.net</v>
      </c>
      <c r="H45" s="3" t="str">
        <f>_xlfn.XLOOKUP(C45,[1]customers!$A$2:$A$1001,[1]customers!$G$2:$G$1001,,0)</f>
        <v>United States</v>
      </c>
      <c r="I45" s="4" t="str">
        <f>INDEX([1]products!$A$1:$G$49,MATCH([1]orders!$D45,[1]products!$A$1:$A$49,0),MATCH([1]orders!I$1,[1]products!$A$1:$G$1,0))</f>
        <v>Lib</v>
      </c>
      <c r="J45" s="4" t="str">
        <f>INDEX([1]products!$A$1:$G$49,MATCH([1]orders!$D45,[1]products!$A$1:$A$49,0),MATCH([1]orders!J$1,[1]products!$A$1:$G$1,0))</f>
        <v>L</v>
      </c>
      <c r="K45" s="5">
        <f>INDEX([1]products!$A$1:$G$49,MATCH([1]orders!$D45,[1]products!$A$1:$A$49,0),MATCH([1]orders!K$1,[1]products!$A$1:$G$1,0))</f>
        <v>2.5</v>
      </c>
      <c r="L45" s="6">
        <f>INDEX([1]products!$A$1:$G$49,MATCH([1]orders!$D45,[1]products!$A$1:$A$49,0),MATCH([1]orders!L$1,[1]products!$A$1:$G$1,0))</f>
        <v>36.454999999999998</v>
      </c>
      <c r="M45" s="6">
        <f t="shared" si="0"/>
        <v>72.91</v>
      </c>
      <c r="N45" s="7" t="str" cm="1">
        <f t="array" ref="N45">_xlfn.IFS(I45="Rob","Robusta",I45="Exc","Excelsa",I45="Ara","Arabica",I45="Lib","Liberica")</f>
        <v>Liberica</v>
      </c>
      <c r="O45" s="7" t="str" cm="1">
        <f t="array" ref="O45">_xlfn.IFS(J45="M","Medium",J45="L","Light",J45="D","Dark")</f>
        <v>Light</v>
      </c>
      <c r="P45" s="8" t="str">
        <f>_xlfn.XLOOKUP([1]!Order_Table[[#This Row],[Customer ID]],[1]customers!$A$1:$A$1001,[1]customers!$I$1:$I$1001,,0)</f>
        <v>No</v>
      </c>
    </row>
    <row r="46" spans="1:16" x14ac:dyDescent="0.35">
      <c r="A46" s="1" t="s">
        <v>107</v>
      </c>
      <c r="B46" s="2">
        <v>44592</v>
      </c>
      <c r="C46" s="3" t="s">
        <v>108</v>
      </c>
      <c r="D46" s="4" t="s">
        <v>109</v>
      </c>
      <c r="E46" s="3">
        <v>6</v>
      </c>
      <c r="F46" s="3" t="str">
        <f>_xlfn.XLOOKUP([1]orders!C46,[1]customers!$A$2:$A$1001,[1]customers!$B$2:$B$1001,,0)</f>
        <v>Olag Baudassi</v>
      </c>
      <c r="G46" s="3" t="str">
        <f>IF(_xlfn.XLOOKUP(C46,[1]customers!$A$2:$A$1001,[1]customers!$C$2:$C$1001,,0)=0,"",_xlfn.XLOOKUP(C46,[1]customers!$A$2:$A$1001,[1]customers!$C$2:$C$1001,,0))</f>
        <v>pkingsbury19@comcast.net</v>
      </c>
      <c r="H46" s="3" t="str">
        <f>_xlfn.XLOOKUP(C46,[1]customers!$A$2:$A$1001,[1]customers!$G$2:$G$1001,,0)</f>
        <v>United States</v>
      </c>
      <c r="I46" s="4" t="str">
        <f>INDEX([1]products!$A$1:$G$49,MATCH([1]orders!$D46,[1]products!$A$1:$A$49,0),MATCH([1]orders!I$1,[1]products!$A$1:$G$1,0))</f>
        <v>Exc</v>
      </c>
      <c r="J46" s="4" t="str">
        <f>INDEX([1]products!$A$1:$G$49,MATCH([1]orders!$D46,[1]products!$A$1:$A$49,0),MATCH([1]orders!J$1,[1]products!$A$1:$G$1,0))</f>
        <v>M</v>
      </c>
      <c r="K46" s="5">
        <f>INDEX([1]products!$A$1:$G$49,MATCH([1]orders!$D46,[1]products!$A$1:$A$49,0),MATCH([1]orders!K$1,[1]products!$A$1:$G$1,0))</f>
        <v>0.5</v>
      </c>
      <c r="L46" s="6">
        <f>INDEX([1]products!$A$1:$G$49,MATCH([1]orders!$D46,[1]products!$A$1:$A$49,0),MATCH([1]orders!L$1,[1]products!$A$1:$G$1,0))</f>
        <v>8.25</v>
      </c>
      <c r="M46" s="6">
        <f t="shared" si="0"/>
        <v>49.5</v>
      </c>
      <c r="N46" s="7" t="str" cm="1">
        <f t="array" ref="N46">_xlfn.IFS(I46="Rob","Robusta",I46="Exc","Excelsa",I46="Ara","Arabica",I46="Lib","Liberica")</f>
        <v>Excelsa</v>
      </c>
      <c r="O46" s="7" t="str" cm="1">
        <f t="array" ref="O46">_xlfn.IFS(J46="M","Medium",J46="L","Light",J46="D","Dark")</f>
        <v>Medium</v>
      </c>
      <c r="P46" s="8" t="str">
        <f>_xlfn.XLOOKUP([1]!Order_Table[[#This Row],[Customer ID]],[1]customers!$A$1:$A$1001,[1]customers!$I$1:$I$1001,,0)</f>
        <v>Yes</v>
      </c>
    </row>
    <row r="47" spans="1:16" x14ac:dyDescent="0.35">
      <c r="A47" s="1" t="s">
        <v>110</v>
      </c>
      <c r="B47" s="2">
        <v>43776</v>
      </c>
      <c r="C47" s="3" t="s">
        <v>111</v>
      </c>
      <c r="D47" s="4" t="s">
        <v>112</v>
      </c>
      <c r="E47" s="3">
        <v>2</v>
      </c>
      <c r="F47" s="3" t="str">
        <f>_xlfn.XLOOKUP([1]orders!C47,[1]customers!$A$2:$A$1001,[1]customers!$B$2:$B$1001,,0)</f>
        <v>Petey Kingsbury</v>
      </c>
      <c r="G47" s="3" t="str">
        <f>IF(_xlfn.XLOOKUP(C47,[1]customers!$A$2:$A$1001,[1]customers!$C$2:$C$1001,,0)=0,"",_xlfn.XLOOKUP(C47,[1]customers!$A$2:$A$1001,[1]customers!$C$2:$C$1001,,0))</f>
        <v/>
      </c>
      <c r="H47" s="3" t="str">
        <f>_xlfn.XLOOKUP(C47,[1]customers!$A$2:$A$1001,[1]customers!$G$2:$G$1001,,0)</f>
        <v>United States</v>
      </c>
      <c r="I47" s="4" t="str">
        <f>INDEX([1]products!$A$1:$G$49,MATCH([1]orders!$D47,[1]products!$A$1:$A$49,0),MATCH([1]orders!I$1,[1]products!$A$1:$G$1,0))</f>
        <v>Lib</v>
      </c>
      <c r="J47" s="4" t="str">
        <f>INDEX([1]products!$A$1:$G$49,MATCH([1]orders!$D47,[1]products!$A$1:$A$49,0),MATCH([1]orders!J$1,[1]products!$A$1:$G$1,0))</f>
        <v>D</v>
      </c>
      <c r="K47" s="5">
        <f>INDEX([1]products!$A$1:$G$49,MATCH([1]orders!$D47,[1]products!$A$1:$A$49,0),MATCH([1]orders!K$1,[1]products!$A$1:$G$1,0))</f>
        <v>2.5</v>
      </c>
      <c r="L47" s="6">
        <f>INDEX([1]products!$A$1:$G$49,MATCH([1]orders!$D47,[1]products!$A$1:$A$49,0),MATCH([1]orders!L$1,[1]products!$A$1:$G$1,0))</f>
        <v>29.784999999999997</v>
      </c>
      <c r="M47" s="6">
        <f t="shared" si="0"/>
        <v>59.569999999999993</v>
      </c>
      <c r="N47" s="7" t="str" cm="1">
        <f t="array" ref="N47">_xlfn.IFS(I47="Rob","Robusta",I47="Exc","Excelsa",I47="Ara","Arabica",I47="Lib","Liberica")</f>
        <v>Liberica</v>
      </c>
      <c r="O47" s="7" t="str" cm="1">
        <f t="array" ref="O47">_xlfn.IFS(J47="M","Medium",J47="L","Light",J47="D","Dark")</f>
        <v>Dark</v>
      </c>
      <c r="P47" s="8" t="str">
        <f>_xlfn.XLOOKUP([1]!Order_Table[[#This Row],[Customer ID]],[1]customers!$A$1:$A$1001,[1]customers!$I$1:$I$1001,,0)</f>
        <v>No</v>
      </c>
    </row>
    <row r="48" spans="1:16" x14ac:dyDescent="0.35">
      <c r="A48" s="1" t="s">
        <v>113</v>
      </c>
      <c r="B48" s="2">
        <v>43644</v>
      </c>
      <c r="C48" s="3" t="s">
        <v>114</v>
      </c>
      <c r="D48" s="4" t="s">
        <v>115</v>
      </c>
      <c r="E48" s="3">
        <v>2</v>
      </c>
      <c r="F48" s="3" t="str">
        <f>_xlfn.XLOOKUP([1]orders!C48,[1]customers!$A$2:$A$1001,[1]customers!$B$2:$B$1001,,0)</f>
        <v>Donna Baskeyfied</v>
      </c>
      <c r="G48" s="3" t="str">
        <f>IF(_xlfn.XLOOKUP(C48,[1]customers!$A$2:$A$1001,[1]customers!$C$2:$C$1001,,0)=0,"",_xlfn.XLOOKUP(C48,[1]customers!$A$2:$A$1001,[1]customers!$C$2:$C$1001,,0))</f>
        <v>acurley1b@hao123.com</v>
      </c>
      <c r="H48" s="3" t="str">
        <f>_xlfn.XLOOKUP(C48,[1]customers!$A$2:$A$1001,[1]customers!$G$2:$G$1001,,0)</f>
        <v>United States</v>
      </c>
      <c r="I48" s="4" t="str">
        <f>INDEX([1]products!$A$1:$G$49,MATCH([1]orders!$D48,[1]products!$A$1:$A$49,0),MATCH([1]orders!I$1,[1]products!$A$1:$G$1,0))</f>
        <v>Exc</v>
      </c>
      <c r="J48" s="4" t="str">
        <f>INDEX([1]products!$A$1:$G$49,MATCH([1]orders!$D48,[1]products!$A$1:$A$49,0),MATCH([1]orders!J$1,[1]products!$A$1:$G$1,0))</f>
        <v>M</v>
      </c>
      <c r="K48" s="5">
        <f>INDEX([1]products!$A$1:$G$49,MATCH([1]orders!$D48,[1]products!$A$1:$A$49,0),MATCH([1]orders!K$1,[1]products!$A$1:$G$1,0))</f>
        <v>2.5</v>
      </c>
      <c r="L48" s="6">
        <f>INDEX([1]products!$A$1:$G$49,MATCH([1]orders!$D48,[1]products!$A$1:$A$49,0),MATCH([1]orders!L$1,[1]products!$A$1:$G$1,0))</f>
        <v>31.624999999999996</v>
      </c>
      <c r="M48" s="6">
        <f t="shared" si="0"/>
        <v>63.249999999999993</v>
      </c>
      <c r="N48" s="7" t="str" cm="1">
        <f t="array" ref="N48">_xlfn.IFS(I48="Rob","Robusta",I48="Exc","Excelsa",I48="Ara","Arabica",I48="Lib","Liberica")</f>
        <v>Excelsa</v>
      </c>
      <c r="O48" s="7" t="str" cm="1">
        <f t="array" ref="O48">_xlfn.IFS(J48="M","Medium",J48="L","Light",J48="D","Dark")</f>
        <v>Medium</v>
      </c>
      <c r="P48" s="8" t="str">
        <f>_xlfn.XLOOKUP([1]!Order_Table[[#This Row],[Customer ID]],[1]customers!$A$1:$A$1001,[1]customers!$I$1:$I$1001,,0)</f>
        <v>Yes</v>
      </c>
    </row>
    <row r="49" spans="1:16" x14ac:dyDescent="0.35">
      <c r="A49" s="1" t="s">
        <v>116</v>
      </c>
      <c r="B49" s="2">
        <v>44085</v>
      </c>
      <c r="C49" s="3" t="s">
        <v>117</v>
      </c>
      <c r="D49" s="4" t="s">
        <v>118</v>
      </c>
      <c r="E49" s="3">
        <v>4</v>
      </c>
      <c r="F49" s="3" t="str">
        <f>_xlfn.XLOOKUP([1]orders!C49,[1]customers!$A$2:$A$1001,[1]customers!$B$2:$B$1001,,0)</f>
        <v>Arda Curley</v>
      </c>
      <c r="G49" s="3" t="str">
        <f>IF(_xlfn.XLOOKUP(C49,[1]customers!$A$2:$A$1001,[1]customers!$C$2:$C$1001,,0)=0,"",_xlfn.XLOOKUP(C49,[1]customers!$A$2:$A$1001,[1]customers!$C$2:$C$1001,,0))</f>
        <v>rmcgilvary1c@tamu.edu</v>
      </c>
      <c r="H49" s="3" t="str">
        <f>_xlfn.XLOOKUP(C49,[1]customers!$A$2:$A$1001,[1]customers!$G$2:$G$1001,,0)</f>
        <v>United States</v>
      </c>
      <c r="I49" s="4" t="str">
        <f>INDEX([1]products!$A$1:$G$49,MATCH([1]orders!$D49,[1]products!$A$1:$A$49,0),MATCH([1]orders!I$1,[1]products!$A$1:$G$1,0))</f>
        <v>Ara</v>
      </c>
      <c r="J49" s="4" t="str">
        <f>INDEX([1]products!$A$1:$G$49,MATCH([1]orders!$D49,[1]products!$A$1:$A$49,0),MATCH([1]orders!J$1,[1]products!$A$1:$G$1,0))</f>
        <v>L</v>
      </c>
      <c r="K49" s="5">
        <f>INDEX([1]products!$A$1:$G$49,MATCH([1]orders!$D49,[1]products!$A$1:$A$49,0),MATCH([1]orders!K$1,[1]products!$A$1:$G$1,0))</f>
        <v>0.2</v>
      </c>
      <c r="L49" s="6">
        <f>INDEX([1]products!$A$1:$G$49,MATCH([1]orders!$D49,[1]products!$A$1:$A$49,0),MATCH([1]orders!L$1,[1]products!$A$1:$G$1,0))</f>
        <v>3.8849999999999998</v>
      </c>
      <c r="M49" s="6">
        <f t="shared" si="0"/>
        <v>15.54</v>
      </c>
      <c r="N49" s="7" t="str" cm="1">
        <f t="array" ref="N49">_xlfn.IFS(I49="Rob","Robusta",I49="Exc","Excelsa",I49="Ara","Arabica",I49="Lib","Liberica")</f>
        <v>Arabica</v>
      </c>
      <c r="O49" s="7" t="str" cm="1">
        <f t="array" ref="O49">_xlfn.IFS(J49="M","Medium",J49="L","Light",J49="D","Dark")</f>
        <v>Light</v>
      </c>
      <c r="P49" s="8" t="str">
        <f>_xlfn.XLOOKUP([1]!Order_Table[[#This Row],[Customer ID]],[1]customers!$A$1:$A$1001,[1]customers!$I$1:$I$1001,,0)</f>
        <v>Yes</v>
      </c>
    </row>
    <row r="50" spans="1:16" x14ac:dyDescent="0.35">
      <c r="A50" s="1" t="s">
        <v>119</v>
      </c>
      <c r="B50" s="2">
        <v>44790</v>
      </c>
      <c r="C50" s="3" t="s">
        <v>120</v>
      </c>
      <c r="D50" s="4" t="s">
        <v>6</v>
      </c>
      <c r="E50" s="3">
        <v>3</v>
      </c>
      <c r="F50" s="3" t="str">
        <f>_xlfn.XLOOKUP([1]orders!C50,[1]customers!$A$2:$A$1001,[1]customers!$B$2:$B$1001,,0)</f>
        <v>Raynor McGilvary</v>
      </c>
      <c r="G50" s="3" t="str">
        <f>IF(_xlfn.XLOOKUP(C50,[1]customers!$A$2:$A$1001,[1]customers!$C$2:$C$1001,,0)=0,"",_xlfn.XLOOKUP(C50,[1]customers!$A$2:$A$1001,[1]customers!$C$2:$C$1001,,0))</f>
        <v>ipikett1d@xinhuanet.com</v>
      </c>
      <c r="H50" s="3" t="str">
        <f>_xlfn.XLOOKUP(C50,[1]customers!$A$2:$A$1001,[1]customers!$G$2:$G$1001,,0)</f>
        <v>United States</v>
      </c>
      <c r="I50" s="4" t="str">
        <f>INDEX([1]products!$A$1:$G$49,MATCH([1]orders!$D50,[1]products!$A$1:$A$49,0),MATCH([1]orders!I$1,[1]products!$A$1:$G$1,0))</f>
        <v>Ara</v>
      </c>
      <c r="J50" s="4" t="str">
        <f>INDEX([1]products!$A$1:$G$49,MATCH([1]orders!$D50,[1]products!$A$1:$A$49,0),MATCH([1]orders!J$1,[1]products!$A$1:$G$1,0))</f>
        <v>D</v>
      </c>
      <c r="K50" s="5">
        <f>INDEX([1]products!$A$1:$G$49,MATCH([1]orders!$D50,[1]products!$A$1:$A$49,0),MATCH([1]orders!K$1,[1]products!$A$1:$G$1,0))</f>
        <v>2.5</v>
      </c>
      <c r="L50" s="6">
        <f>INDEX([1]products!$A$1:$G$49,MATCH([1]orders!$D50,[1]products!$A$1:$A$49,0),MATCH([1]orders!L$1,[1]products!$A$1:$G$1,0))</f>
        <v>22.884999999999998</v>
      </c>
      <c r="M50" s="6">
        <f t="shared" si="0"/>
        <v>68.655000000000001</v>
      </c>
      <c r="N50" s="7" t="str" cm="1">
        <f t="array" ref="N50">_xlfn.IFS(I50="Rob","Robusta",I50="Exc","Excelsa",I50="Ara","Arabica",I50="Lib","Liberica")</f>
        <v>Arabica</v>
      </c>
      <c r="O50" s="7" t="str" cm="1">
        <f t="array" ref="O50">_xlfn.IFS(J50="M","Medium",J50="L","Light",J50="D","Dark")</f>
        <v>Dark</v>
      </c>
      <c r="P50" s="8" t="str">
        <f>_xlfn.XLOOKUP([1]!Order_Table[[#This Row],[Customer ID]],[1]customers!$A$1:$A$1001,[1]customers!$I$1:$I$1001,,0)</f>
        <v>No</v>
      </c>
    </row>
    <row r="51" spans="1:16" x14ac:dyDescent="0.35">
      <c r="A51" s="1" t="s">
        <v>121</v>
      </c>
      <c r="B51" s="2">
        <v>44792</v>
      </c>
      <c r="C51" s="3" t="s">
        <v>122</v>
      </c>
      <c r="D51" s="4" t="s">
        <v>123</v>
      </c>
      <c r="E51" s="3">
        <v>2</v>
      </c>
      <c r="F51" s="3" t="str">
        <f>_xlfn.XLOOKUP([1]orders!C51,[1]customers!$A$2:$A$1001,[1]customers!$B$2:$B$1001,,0)</f>
        <v>Isis Pikett</v>
      </c>
      <c r="G51" s="3" t="str">
        <f>IF(_xlfn.XLOOKUP(C51,[1]customers!$A$2:$A$1001,[1]customers!$C$2:$C$1001,,0)=0,"",_xlfn.XLOOKUP(C51,[1]customers!$A$2:$A$1001,[1]customers!$C$2:$C$1001,,0))</f>
        <v>ibouldon1e@gizmodo.com</v>
      </c>
      <c r="H51" s="3" t="str">
        <f>_xlfn.XLOOKUP(C51,[1]customers!$A$2:$A$1001,[1]customers!$G$2:$G$1001,,0)</f>
        <v>United States</v>
      </c>
      <c r="I51" s="4" t="str">
        <f>INDEX([1]products!$A$1:$G$49,MATCH([1]orders!$D51,[1]products!$A$1:$A$49,0),MATCH([1]orders!I$1,[1]products!$A$1:$G$1,0))</f>
        <v>Ara</v>
      </c>
      <c r="J51" s="4" t="str">
        <f>INDEX([1]products!$A$1:$G$49,MATCH([1]orders!$D51,[1]products!$A$1:$A$49,0),MATCH([1]orders!J$1,[1]products!$A$1:$G$1,0))</f>
        <v>L</v>
      </c>
      <c r="K51" s="5">
        <f>INDEX([1]products!$A$1:$G$49,MATCH([1]orders!$D51,[1]products!$A$1:$A$49,0),MATCH([1]orders!K$1,[1]products!$A$1:$G$1,0))</f>
        <v>1</v>
      </c>
      <c r="L51" s="6">
        <f>INDEX([1]products!$A$1:$G$49,MATCH([1]orders!$D51,[1]products!$A$1:$A$49,0),MATCH([1]orders!L$1,[1]products!$A$1:$G$1,0))</f>
        <v>12.95</v>
      </c>
      <c r="M51" s="6">
        <f t="shared" si="0"/>
        <v>25.9</v>
      </c>
      <c r="N51" s="7" t="str" cm="1">
        <f t="array" ref="N51">_xlfn.IFS(I51="Rob","Robusta",I51="Exc","Excelsa",I51="Ara","Arabica",I51="Lib","Liberica")</f>
        <v>Arabica</v>
      </c>
      <c r="O51" s="7" t="str" cm="1">
        <f t="array" ref="O51">_xlfn.IFS(J51="M","Medium",J51="L","Light",J51="D","Dark")</f>
        <v>Light</v>
      </c>
      <c r="P51" s="8" t="str">
        <f>_xlfn.XLOOKUP([1]!Order_Table[[#This Row],[Customer ID]],[1]customers!$A$1:$A$1001,[1]customers!$I$1:$I$1001,,0)</f>
        <v>No</v>
      </c>
    </row>
    <row r="52" spans="1:16" x14ac:dyDescent="0.35">
      <c r="A52" s="1" t="s">
        <v>124</v>
      </c>
      <c r="B52" s="2">
        <v>43600</v>
      </c>
      <c r="C52" s="3" t="s">
        <v>125</v>
      </c>
      <c r="D52" s="4" t="s">
        <v>104</v>
      </c>
      <c r="E52" s="3">
        <v>4</v>
      </c>
      <c r="F52" s="3" t="str">
        <f>_xlfn.XLOOKUP([1]orders!C52,[1]customers!$A$2:$A$1001,[1]customers!$B$2:$B$1001,,0)</f>
        <v>Inger Bouldon</v>
      </c>
      <c r="G52" s="3" t="str">
        <f>IF(_xlfn.XLOOKUP(C52,[1]customers!$A$2:$A$1001,[1]customers!$C$2:$C$1001,,0)=0,"",_xlfn.XLOOKUP(C52,[1]customers!$A$2:$A$1001,[1]customers!$C$2:$C$1001,,0))</f>
        <v>kflanders1f@over-blog.com</v>
      </c>
      <c r="H52" s="3" t="str">
        <f>_xlfn.XLOOKUP(C52,[1]customers!$A$2:$A$1001,[1]customers!$G$2:$G$1001,,0)</f>
        <v>Ireland</v>
      </c>
      <c r="I52" s="4" t="str">
        <f>INDEX([1]products!$A$1:$G$49,MATCH([1]orders!$D52,[1]products!$A$1:$A$49,0),MATCH([1]orders!I$1,[1]products!$A$1:$G$1,0))</f>
        <v>Lib</v>
      </c>
      <c r="J52" s="4" t="str">
        <f>INDEX([1]products!$A$1:$G$49,MATCH([1]orders!$D52,[1]products!$A$1:$A$49,0),MATCH([1]orders!J$1,[1]products!$A$1:$G$1,0))</f>
        <v>D</v>
      </c>
      <c r="K52" s="5">
        <f>INDEX([1]products!$A$1:$G$49,MATCH([1]orders!$D52,[1]products!$A$1:$A$49,0),MATCH([1]orders!K$1,[1]products!$A$1:$G$1,0))</f>
        <v>0.5</v>
      </c>
      <c r="L52" s="6">
        <f>INDEX([1]products!$A$1:$G$49,MATCH([1]orders!$D52,[1]products!$A$1:$A$49,0),MATCH([1]orders!L$1,[1]products!$A$1:$G$1,0))</f>
        <v>7.77</v>
      </c>
      <c r="M52" s="6">
        <f t="shared" si="0"/>
        <v>31.08</v>
      </c>
      <c r="N52" s="7" t="str" cm="1">
        <f t="array" ref="N52">_xlfn.IFS(I52="Rob","Robusta",I52="Exc","Excelsa",I52="Ara","Arabica",I52="Lib","Liberica")</f>
        <v>Liberica</v>
      </c>
      <c r="O52" s="7" t="str" cm="1">
        <f t="array" ref="O52">_xlfn.IFS(J52="M","Medium",J52="L","Light",J52="D","Dark")</f>
        <v>Dark</v>
      </c>
      <c r="P52" s="8" t="str">
        <f>_xlfn.XLOOKUP([1]!Order_Table[[#This Row],[Customer ID]],[1]customers!$A$1:$A$1001,[1]customers!$I$1:$I$1001,,0)</f>
        <v>No</v>
      </c>
    </row>
    <row r="53" spans="1:16" x14ac:dyDescent="0.35">
      <c r="A53" s="1" t="s">
        <v>126</v>
      </c>
      <c r="B53" s="2">
        <v>43719</v>
      </c>
      <c r="C53" s="3" t="s">
        <v>127</v>
      </c>
      <c r="D53" s="4" t="s">
        <v>22</v>
      </c>
      <c r="E53" s="3">
        <v>5</v>
      </c>
      <c r="F53" s="3" t="str">
        <f>_xlfn.XLOOKUP([1]orders!C53,[1]customers!$A$2:$A$1001,[1]customers!$B$2:$B$1001,,0)</f>
        <v>Karry Flanders</v>
      </c>
      <c r="G53" s="3" t="str">
        <f>IF(_xlfn.XLOOKUP(C53,[1]customers!$A$2:$A$1001,[1]customers!$C$2:$C$1001,,0)=0,"",_xlfn.XLOOKUP(C53,[1]customers!$A$2:$A$1001,[1]customers!$C$2:$C$1001,,0))</f>
        <v>hmattioli1g@webmd.com</v>
      </c>
      <c r="H53" s="3" t="str">
        <f>_xlfn.XLOOKUP(C53,[1]customers!$A$2:$A$1001,[1]customers!$G$2:$G$1001,,0)</f>
        <v>United Kingdom</v>
      </c>
      <c r="I53" s="4" t="str">
        <f>INDEX([1]products!$A$1:$G$49,MATCH([1]orders!$D53,[1]products!$A$1:$A$49,0),MATCH([1]orders!I$1,[1]products!$A$1:$G$1,0))</f>
        <v>Lib</v>
      </c>
      <c r="J53" s="4" t="str">
        <f>INDEX([1]products!$A$1:$G$49,MATCH([1]orders!$D53,[1]products!$A$1:$A$49,0),MATCH([1]orders!J$1,[1]products!$A$1:$G$1,0))</f>
        <v>L</v>
      </c>
      <c r="K53" s="5">
        <f>INDEX([1]products!$A$1:$G$49,MATCH([1]orders!$D53,[1]products!$A$1:$A$49,0),MATCH([1]orders!K$1,[1]products!$A$1:$G$1,0))</f>
        <v>2.5</v>
      </c>
      <c r="L53" s="6">
        <f>INDEX([1]products!$A$1:$G$49,MATCH([1]orders!$D53,[1]products!$A$1:$A$49,0),MATCH([1]orders!L$1,[1]products!$A$1:$G$1,0))</f>
        <v>36.454999999999998</v>
      </c>
      <c r="M53" s="6">
        <f t="shared" si="0"/>
        <v>182.27499999999998</v>
      </c>
      <c r="N53" s="7" t="str" cm="1">
        <f t="array" ref="N53">_xlfn.IFS(I53="Rob","Robusta",I53="Exc","Excelsa",I53="Ara","Arabica",I53="Lib","Liberica")</f>
        <v>Liberica</v>
      </c>
      <c r="O53" s="7" t="str" cm="1">
        <f t="array" ref="O53">_xlfn.IFS(J53="M","Medium",J53="L","Light",J53="D","Dark")</f>
        <v>Light</v>
      </c>
      <c r="P53" s="8" t="str">
        <f>_xlfn.XLOOKUP([1]!Order_Table[[#This Row],[Customer ID]],[1]customers!$A$1:$A$1001,[1]customers!$I$1:$I$1001,,0)</f>
        <v>Yes</v>
      </c>
    </row>
    <row r="54" spans="1:16" x14ac:dyDescent="0.35">
      <c r="A54" s="1" t="s">
        <v>126</v>
      </c>
      <c r="B54" s="2">
        <v>43719</v>
      </c>
      <c r="C54" s="3" t="s">
        <v>127</v>
      </c>
      <c r="D54" s="4" t="s">
        <v>104</v>
      </c>
      <c r="E54" s="3">
        <v>2</v>
      </c>
      <c r="F54" s="3" t="str">
        <f>_xlfn.XLOOKUP([1]orders!C54,[1]customers!$A$2:$A$1001,[1]customers!$B$2:$B$1001,,0)</f>
        <v>Hartley Mattioli</v>
      </c>
      <c r="G54" s="3" t="str">
        <f>IF(_xlfn.XLOOKUP(C54,[1]customers!$A$2:$A$1001,[1]customers!$C$2:$C$1001,,0)=0,"",_xlfn.XLOOKUP(C54,[1]customers!$A$2:$A$1001,[1]customers!$C$2:$C$1001,,0))</f>
        <v>hmattioli1g@webmd.com</v>
      </c>
      <c r="H54" s="3" t="str">
        <f>_xlfn.XLOOKUP(C54,[1]customers!$A$2:$A$1001,[1]customers!$G$2:$G$1001,,0)</f>
        <v>United Kingdom</v>
      </c>
      <c r="I54" s="4" t="str">
        <f>INDEX([1]products!$A$1:$G$49,MATCH([1]orders!$D54,[1]products!$A$1:$A$49,0),MATCH([1]orders!I$1,[1]products!$A$1:$G$1,0))</f>
        <v>Rob</v>
      </c>
      <c r="J54" s="4" t="str">
        <f>INDEX([1]products!$A$1:$G$49,MATCH([1]orders!$D54,[1]products!$A$1:$A$49,0),MATCH([1]orders!J$1,[1]products!$A$1:$G$1,0))</f>
        <v>M</v>
      </c>
      <c r="K54" s="5">
        <f>INDEX([1]products!$A$1:$G$49,MATCH([1]orders!$D54,[1]products!$A$1:$A$49,0),MATCH([1]orders!K$1,[1]products!$A$1:$G$1,0))</f>
        <v>0.5</v>
      </c>
      <c r="L54" s="6">
        <f>INDEX([1]products!$A$1:$G$49,MATCH([1]orders!$D54,[1]products!$A$1:$A$49,0),MATCH([1]orders!L$1,[1]products!$A$1:$G$1,0))</f>
        <v>5.97</v>
      </c>
      <c r="M54" s="6">
        <f t="shared" si="0"/>
        <v>11.94</v>
      </c>
      <c r="N54" s="7" t="str" cm="1">
        <f t="array" ref="N54">_xlfn.IFS(I54="Rob","Robusta",I54="Exc","Excelsa",I54="Ara","Arabica",I54="Lib","Liberica")</f>
        <v>Robusta</v>
      </c>
      <c r="O54" s="7" t="str" cm="1">
        <f t="array" ref="O54">_xlfn.IFS(J54="M","Medium",J54="L","Light",J54="D","Dark")</f>
        <v>Medium</v>
      </c>
      <c r="P54" s="8" t="str">
        <f>_xlfn.XLOOKUP([1]!Order_Table[[#This Row],[Customer ID]],[1]customers!$A$1:$A$1001,[1]customers!$I$1:$I$1001,,0)</f>
        <v>No</v>
      </c>
    </row>
    <row r="55" spans="1:16" x14ac:dyDescent="0.35">
      <c r="A55" s="1" t="s">
        <v>128</v>
      </c>
      <c r="B55" s="2">
        <v>44271</v>
      </c>
      <c r="C55" s="3" t="s">
        <v>129</v>
      </c>
      <c r="D55" s="4" t="s">
        <v>96</v>
      </c>
      <c r="E55" s="3">
        <v>5</v>
      </c>
      <c r="F55" s="3" t="str">
        <f>_xlfn.XLOOKUP([1]orders!C55,[1]customers!$A$2:$A$1001,[1]customers!$B$2:$B$1001,,0)</f>
        <v>Hartley Mattioli</v>
      </c>
      <c r="G55" s="3" t="str">
        <f>IF(_xlfn.XLOOKUP(C55,[1]customers!$A$2:$A$1001,[1]customers!$C$2:$C$1001,,0)=0,"",_xlfn.XLOOKUP(C55,[1]customers!$A$2:$A$1001,[1]customers!$C$2:$C$1001,,0))</f>
        <v>agillard1i@issuu.com</v>
      </c>
      <c r="H55" s="3" t="str">
        <f>_xlfn.XLOOKUP(C55,[1]customers!$A$2:$A$1001,[1]customers!$G$2:$G$1001,,0)</f>
        <v>United States</v>
      </c>
      <c r="I55" s="4" t="str">
        <f>INDEX([1]products!$A$1:$G$49,MATCH([1]orders!$D55,[1]products!$A$1:$A$49,0),MATCH([1]orders!I$1,[1]products!$A$1:$G$1,0))</f>
        <v>Lib</v>
      </c>
      <c r="J55" s="4" t="str">
        <f>INDEX([1]products!$A$1:$G$49,MATCH([1]orders!$D55,[1]products!$A$1:$A$49,0),MATCH([1]orders!J$1,[1]products!$A$1:$G$1,0))</f>
        <v>L</v>
      </c>
      <c r="K55" s="5">
        <f>INDEX([1]products!$A$1:$G$49,MATCH([1]orders!$D55,[1]products!$A$1:$A$49,0),MATCH([1]orders!K$1,[1]products!$A$1:$G$1,0))</f>
        <v>2.5</v>
      </c>
      <c r="L55" s="6">
        <f>INDEX([1]products!$A$1:$G$49,MATCH([1]orders!$D55,[1]products!$A$1:$A$49,0),MATCH([1]orders!L$1,[1]products!$A$1:$G$1,0))</f>
        <v>36.454999999999998</v>
      </c>
      <c r="M55" s="6">
        <f t="shared" si="0"/>
        <v>182.27499999999998</v>
      </c>
      <c r="N55" s="7" t="str" cm="1">
        <f t="array" ref="N55">_xlfn.IFS(I55="Rob","Robusta",I55="Exc","Excelsa",I55="Ara","Arabica",I55="Lib","Liberica")</f>
        <v>Liberica</v>
      </c>
      <c r="O55" s="7" t="str" cm="1">
        <f t="array" ref="O55">_xlfn.IFS(J55="M","Medium",J55="L","Light",J55="D","Dark")</f>
        <v>Light</v>
      </c>
      <c r="P55" s="8" t="str">
        <f>_xlfn.XLOOKUP([1]!Order_Table[[#This Row],[Customer ID]],[1]customers!$A$1:$A$1001,[1]customers!$I$1:$I$1001,,0)</f>
        <v>No</v>
      </c>
    </row>
    <row r="56" spans="1:16" x14ac:dyDescent="0.35">
      <c r="A56" s="1" t="s">
        <v>130</v>
      </c>
      <c r="B56" s="2">
        <v>44168</v>
      </c>
      <c r="C56" s="3" t="s">
        <v>131</v>
      </c>
      <c r="D56" s="4" t="s">
        <v>132</v>
      </c>
      <c r="E56" s="3">
        <v>3</v>
      </c>
      <c r="F56" s="3" t="str">
        <f>_xlfn.XLOOKUP([1]orders!C56,[1]customers!$A$2:$A$1001,[1]customers!$B$2:$B$1001,,0)</f>
        <v>Archambault Gillard</v>
      </c>
      <c r="G56" s="3" t="str">
        <f>IF(_xlfn.XLOOKUP(C56,[1]customers!$A$2:$A$1001,[1]customers!$C$2:$C$1001,,0)=0,"",_xlfn.XLOOKUP(C56,[1]customers!$A$2:$A$1001,[1]customers!$C$2:$C$1001,,0))</f>
        <v/>
      </c>
      <c r="H56" s="3" t="str">
        <f>_xlfn.XLOOKUP(C56,[1]customers!$A$2:$A$1001,[1]customers!$G$2:$G$1001,,0)</f>
        <v>United States</v>
      </c>
      <c r="I56" s="4" t="str">
        <f>INDEX([1]products!$A$1:$G$49,MATCH([1]orders!$D56,[1]products!$A$1:$A$49,0),MATCH([1]orders!I$1,[1]products!$A$1:$G$1,0))</f>
        <v>Lib</v>
      </c>
      <c r="J56" s="4" t="str">
        <f>INDEX([1]products!$A$1:$G$49,MATCH([1]orders!$D56,[1]products!$A$1:$A$49,0),MATCH([1]orders!J$1,[1]products!$A$1:$G$1,0))</f>
        <v>M</v>
      </c>
      <c r="K56" s="5">
        <f>INDEX([1]products!$A$1:$G$49,MATCH([1]orders!$D56,[1]products!$A$1:$A$49,0),MATCH([1]orders!K$1,[1]products!$A$1:$G$1,0))</f>
        <v>1</v>
      </c>
      <c r="L56" s="6">
        <f>INDEX([1]products!$A$1:$G$49,MATCH([1]orders!$D56,[1]products!$A$1:$A$49,0),MATCH([1]orders!L$1,[1]products!$A$1:$G$1,0))</f>
        <v>14.55</v>
      </c>
      <c r="M56" s="6">
        <f t="shared" si="0"/>
        <v>43.650000000000006</v>
      </c>
      <c r="N56" s="7" t="str" cm="1">
        <f t="array" ref="N56">_xlfn.IFS(I56="Rob","Robusta",I56="Exc","Excelsa",I56="Ara","Arabica",I56="Lib","Liberica")</f>
        <v>Liberica</v>
      </c>
      <c r="O56" s="7" t="str" cm="1">
        <f t="array" ref="O56">_xlfn.IFS(J56="M","Medium",J56="L","Light",J56="D","Dark")</f>
        <v>Medium</v>
      </c>
      <c r="P56" s="8" t="str">
        <f>_xlfn.XLOOKUP([1]!Order_Table[[#This Row],[Customer ID]],[1]customers!$A$1:$A$1001,[1]customers!$I$1:$I$1001,,0)</f>
        <v>No</v>
      </c>
    </row>
    <row r="57" spans="1:16" x14ac:dyDescent="0.35">
      <c r="A57" s="1" t="s">
        <v>133</v>
      </c>
      <c r="B57" s="2">
        <v>43857</v>
      </c>
      <c r="C57" s="3" t="s">
        <v>134</v>
      </c>
      <c r="D57" s="4" t="s">
        <v>51</v>
      </c>
      <c r="E57" s="3">
        <v>3</v>
      </c>
      <c r="F57" s="3" t="str">
        <f>_xlfn.XLOOKUP([1]orders!C57,[1]customers!$A$2:$A$1001,[1]customers!$B$2:$B$1001,,0)</f>
        <v>Salomo Cushworth</v>
      </c>
      <c r="G57" s="3" t="str">
        <f>IF(_xlfn.XLOOKUP(C57,[1]customers!$A$2:$A$1001,[1]customers!$C$2:$C$1001,,0)=0,"",_xlfn.XLOOKUP(C57,[1]customers!$A$2:$A$1001,[1]customers!$C$2:$C$1001,,0))</f>
        <v>tgrizard1k@odnoklassniki.ru</v>
      </c>
      <c r="H57" s="3" t="str">
        <f>_xlfn.XLOOKUP(C57,[1]customers!$A$2:$A$1001,[1]customers!$G$2:$G$1001,,0)</f>
        <v>United States</v>
      </c>
      <c r="I57" s="4" t="str">
        <f>INDEX([1]products!$A$1:$G$49,MATCH([1]orders!$D57,[1]products!$A$1:$A$49,0),MATCH([1]orders!I$1,[1]products!$A$1:$G$1,0))</f>
        <v>Lib</v>
      </c>
      <c r="J57" s="4" t="str">
        <f>INDEX([1]products!$A$1:$G$49,MATCH([1]orders!$D57,[1]products!$A$1:$A$49,0),MATCH([1]orders!J$1,[1]products!$A$1:$G$1,0))</f>
        <v>L</v>
      </c>
      <c r="K57" s="5">
        <f>INDEX([1]products!$A$1:$G$49,MATCH([1]orders!$D57,[1]products!$A$1:$A$49,0),MATCH([1]orders!K$1,[1]products!$A$1:$G$1,0))</f>
        <v>1</v>
      </c>
      <c r="L57" s="6">
        <f>INDEX([1]products!$A$1:$G$49,MATCH([1]orders!$D57,[1]products!$A$1:$A$49,0),MATCH([1]orders!L$1,[1]products!$A$1:$G$1,0))</f>
        <v>15.85</v>
      </c>
      <c r="M57" s="6">
        <f t="shared" si="0"/>
        <v>47.55</v>
      </c>
      <c r="N57" s="7" t="str" cm="1">
        <f t="array" ref="N57">_xlfn.IFS(I57="Rob","Robusta",I57="Exc","Excelsa",I57="Ara","Arabica",I57="Lib","Liberica")</f>
        <v>Liberica</v>
      </c>
      <c r="O57" s="7" t="str" cm="1">
        <f t="array" ref="O57">_xlfn.IFS(J57="M","Medium",J57="L","Light",J57="D","Dark")</f>
        <v>Light</v>
      </c>
      <c r="P57" s="8" t="str">
        <f>_xlfn.XLOOKUP([1]!Order_Table[[#This Row],[Customer ID]],[1]customers!$A$1:$A$1001,[1]customers!$I$1:$I$1001,,0)</f>
        <v>No</v>
      </c>
    </row>
    <row r="58" spans="1:16" x14ac:dyDescent="0.35">
      <c r="A58" s="1" t="s">
        <v>135</v>
      </c>
      <c r="B58" s="2">
        <v>44759</v>
      </c>
      <c r="C58" s="3" t="s">
        <v>136</v>
      </c>
      <c r="D58" s="4" t="s">
        <v>137</v>
      </c>
      <c r="E58" s="3">
        <v>4</v>
      </c>
      <c r="F58" s="3" t="str">
        <f>_xlfn.XLOOKUP([1]orders!C58,[1]customers!$A$2:$A$1001,[1]customers!$B$2:$B$1001,,0)</f>
        <v>Theda Grizard</v>
      </c>
      <c r="G58" s="3" t="str">
        <f>IF(_xlfn.XLOOKUP(C58,[1]customers!$A$2:$A$1001,[1]customers!$C$2:$C$1001,,0)=0,"",_xlfn.XLOOKUP(C58,[1]customers!$A$2:$A$1001,[1]customers!$C$2:$C$1001,,0))</f>
        <v>rrelton1l@stanford.edu</v>
      </c>
      <c r="H58" s="3" t="str">
        <f>_xlfn.XLOOKUP(C58,[1]customers!$A$2:$A$1001,[1]customers!$G$2:$G$1001,,0)</f>
        <v>United States</v>
      </c>
      <c r="I58" s="4" t="str">
        <f>INDEX([1]products!$A$1:$G$49,MATCH([1]orders!$D58,[1]products!$A$1:$A$49,0),MATCH([1]orders!I$1,[1]products!$A$1:$G$1,0))</f>
        <v>Exc</v>
      </c>
      <c r="J58" s="4" t="str">
        <f>INDEX([1]products!$A$1:$G$49,MATCH([1]orders!$D58,[1]products!$A$1:$A$49,0),MATCH([1]orders!J$1,[1]products!$A$1:$G$1,0))</f>
        <v>D</v>
      </c>
      <c r="K58" s="5">
        <f>INDEX([1]products!$A$1:$G$49,MATCH([1]orders!$D58,[1]products!$A$1:$A$49,0),MATCH([1]orders!K$1,[1]products!$A$1:$G$1,0))</f>
        <v>0.2</v>
      </c>
      <c r="L58" s="6">
        <f>INDEX([1]products!$A$1:$G$49,MATCH([1]orders!$D58,[1]products!$A$1:$A$49,0),MATCH([1]orders!L$1,[1]products!$A$1:$G$1,0))</f>
        <v>3.645</v>
      </c>
      <c r="M58" s="6">
        <f t="shared" si="0"/>
        <v>14.58</v>
      </c>
      <c r="N58" s="7" t="str" cm="1">
        <f t="array" ref="N58">_xlfn.IFS(I58="Rob","Robusta",I58="Exc","Excelsa",I58="Ara","Arabica",I58="Lib","Liberica")</f>
        <v>Excelsa</v>
      </c>
      <c r="O58" s="7" t="str" cm="1">
        <f t="array" ref="O58">_xlfn.IFS(J58="M","Medium",J58="L","Light",J58="D","Dark")</f>
        <v>Dark</v>
      </c>
      <c r="P58" s="8" t="str">
        <f>_xlfn.XLOOKUP([1]!Order_Table[[#This Row],[Customer ID]],[1]customers!$A$1:$A$1001,[1]customers!$I$1:$I$1001,,0)</f>
        <v>Yes</v>
      </c>
    </row>
    <row r="59" spans="1:16" x14ac:dyDescent="0.35">
      <c r="A59" s="1" t="s">
        <v>138</v>
      </c>
      <c r="B59" s="2">
        <v>44624</v>
      </c>
      <c r="C59" s="3" t="s">
        <v>139</v>
      </c>
      <c r="D59" s="4" t="s">
        <v>109</v>
      </c>
      <c r="E59" s="3">
        <v>3</v>
      </c>
      <c r="F59" s="3" t="str">
        <f>_xlfn.XLOOKUP([1]orders!C59,[1]customers!$A$2:$A$1001,[1]customers!$B$2:$B$1001,,0)</f>
        <v>Rozele Relton</v>
      </c>
      <c r="G59" s="3" t="str">
        <f>IF(_xlfn.XLOOKUP(C59,[1]customers!$A$2:$A$1001,[1]customers!$C$2:$C$1001,,0)=0,"",_xlfn.XLOOKUP(C59,[1]customers!$A$2:$A$1001,[1]customers!$C$2:$C$1001,,0))</f>
        <v/>
      </c>
      <c r="H59" s="3" t="str">
        <f>_xlfn.XLOOKUP(C59,[1]customers!$A$2:$A$1001,[1]customers!$G$2:$G$1001,,0)</f>
        <v>United States</v>
      </c>
      <c r="I59" s="4" t="str">
        <f>INDEX([1]products!$A$1:$G$49,MATCH([1]orders!$D59,[1]products!$A$1:$A$49,0),MATCH([1]orders!I$1,[1]products!$A$1:$G$1,0))</f>
        <v>Exc</v>
      </c>
      <c r="J59" s="4" t="str">
        <f>INDEX([1]products!$A$1:$G$49,MATCH([1]orders!$D59,[1]products!$A$1:$A$49,0),MATCH([1]orders!J$1,[1]products!$A$1:$G$1,0))</f>
        <v>L</v>
      </c>
      <c r="K59" s="5">
        <f>INDEX([1]products!$A$1:$G$49,MATCH([1]orders!$D59,[1]products!$A$1:$A$49,0),MATCH([1]orders!K$1,[1]products!$A$1:$G$1,0))</f>
        <v>1</v>
      </c>
      <c r="L59" s="6">
        <f>INDEX([1]products!$A$1:$G$49,MATCH([1]orders!$D59,[1]products!$A$1:$A$49,0),MATCH([1]orders!L$1,[1]products!$A$1:$G$1,0))</f>
        <v>14.85</v>
      </c>
      <c r="M59" s="6">
        <f t="shared" si="0"/>
        <v>44.55</v>
      </c>
      <c r="N59" s="7" t="str" cm="1">
        <f t="array" ref="N59">_xlfn.IFS(I59="Rob","Robusta",I59="Exc","Excelsa",I59="Ara","Arabica",I59="Lib","Liberica")</f>
        <v>Excelsa</v>
      </c>
      <c r="O59" s="7" t="str" cm="1">
        <f t="array" ref="O59">_xlfn.IFS(J59="M","Medium",J59="L","Light",J59="D","Dark")</f>
        <v>Light</v>
      </c>
      <c r="P59" s="8" t="str">
        <f>_xlfn.XLOOKUP([1]!Order_Table[[#This Row],[Customer ID]],[1]customers!$A$1:$A$1001,[1]customers!$I$1:$I$1001,,0)</f>
        <v>No</v>
      </c>
    </row>
    <row r="60" spans="1:16" x14ac:dyDescent="0.35">
      <c r="A60" s="1" t="s">
        <v>140</v>
      </c>
      <c r="B60" s="2">
        <v>44537</v>
      </c>
      <c r="C60" s="3" t="s">
        <v>141</v>
      </c>
      <c r="D60" s="4" t="s">
        <v>78</v>
      </c>
      <c r="E60" s="3">
        <v>3</v>
      </c>
      <c r="F60" s="3" t="str">
        <f>_xlfn.XLOOKUP([1]orders!C60,[1]customers!$A$2:$A$1001,[1]customers!$B$2:$B$1001,,0)</f>
        <v>Willa Rolling</v>
      </c>
      <c r="G60" s="3" t="str">
        <f>IF(_xlfn.XLOOKUP(C60,[1]customers!$A$2:$A$1001,[1]customers!$C$2:$C$1001,,0)=0,"",_xlfn.XLOOKUP(C60,[1]customers!$A$2:$A$1001,[1]customers!$C$2:$C$1001,,0))</f>
        <v>sgilroy1n@eepurl.com</v>
      </c>
      <c r="H60" s="3" t="str">
        <f>_xlfn.XLOOKUP(C60,[1]customers!$A$2:$A$1001,[1]customers!$G$2:$G$1001,,0)</f>
        <v>United States</v>
      </c>
      <c r="I60" s="4" t="str">
        <f>INDEX([1]products!$A$1:$G$49,MATCH([1]orders!$D60,[1]products!$A$1:$A$49,0),MATCH([1]orders!I$1,[1]products!$A$1:$G$1,0))</f>
        <v>Lib</v>
      </c>
      <c r="J60" s="4" t="str">
        <f>INDEX([1]products!$A$1:$G$49,MATCH([1]orders!$D60,[1]products!$A$1:$A$49,0),MATCH([1]orders!J$1,[1]products!$A$1:$G$1,0))</f>
        <v>D</v>
      </c>
      <c r="K60" s="5">
        <f>INDEX([1]products!$A$1:$G$49,MATCH([1]orders!$D60,[1]products!$A$1:$A$49,0),MATCH([1]orders!K$1,[1]products!$A$1:$G$1,0))</f>
        <v>2.5</v>
      </c>
      <c r="L60" s="6">
        <f>INDEX([1]products!$A$1:$G$49,MATCH([1]orders!$D60,[1]products!$A$1:$A$49,0),MATCH([1]orders!L$1,[1]products!$A$1:$G$1,0))</f>
        <v>29.784999999999997</v>
      </c>
      <c r="M60" s="6">
        <f t="shared" si="0"/>
        <v>89.35499999999999</v>
      </c>
      <c r="N60" s="7" t="str" cm="1">
        <f t="array" ref="N60">_xlfn.IFS(I60="Rob","Robusta",I60="Exc","Excelsa",I60="Ara","Arabica",I60="Lib","Liberica")</f>
        <v>Liberica</v>
      </c>
      <c r="O60" s="7" t="str" cm="1">
        <f t="array" ref="O60">_xlfn.IFS(J60="M","Medium",J60="L","Light",J60="D","Dark")</f>
        <v>Dark</v>
      </c>
      <c r="P60" s="8" t="str">
        <f>_xlfn.XLOOKUP([1]!Order_Table[[#This Row],[Customer ID]],[1]customers!$A$1:$A$1001,[1]customers!$I$1:$I$1001,,0)</f>
        <v>Yes</v>
      </c>
    </row>
    <row r="61" spans="1:16" x14ac:dyDescent="0.35">
      <c r="A61" s="1" t="s">
        <v>142</v>
      </c>
      <c r="B61" s="2">
        <v>44252</v>
      </c>
      <c r="C61" s="3" t="s">
        <v>143</v>
      </c>
      <c r="D61" s="4" t="s">
        <v>118</v>
      </c>
      <c r="E61" s="3">
        <v>5</v>
      </c>
      <c r="F61" s="3" t="str">
        <f>_xlfn.XLOOKUP([1]orders!C61,[1]customers!$A$2:$A$1001,[1]customers!$B$2:$B$1001,,0)</f>
        <v>Stanislaus Gilroy</v>
      </c>
      <c r="G61" s="3" t="str">
        <f>IF(_xlfn.XLOOKUP(C61,[1]customers!$A$2:$A$1001,[1]customers!$C$2:$C$1001,,0)=0,"",_xlfn.XLOOKUP(C61,[1]customers!$A$2:$A$1001,[1]customers!$C$2:$C$1001,,0))</f>
        <v>ccottingham1o@wikipedia.org</v>
      </c>
      <c r="H61" s="3" t="str">
        <f>_xlfn.XLOOKUP(C61,[1]customers!$A$2:$A$1001,[1]customers!$G$2:$G$1001,,0)</f>
        <v>United States</v>
      </c>
      <c r="I61" s="4" t="str">
        <f>INDEX([1]products!$A$1:$G$49,MATCH([1]orders!$D61,[1]products!$A$1:$A$49,0),MATCH([1]orders!I$1,[1]products!$A$1:$G$1,0))</f>
        <v>Lib</v>
      </c>
      <c r="J61" s="4" t="str">
        <f>INDEX([1]products!$A$1:$G$49,MATCH([1]orders!$D61,[1]products!$A$1:$A$49,0),MATCH([1]orders!J$1,[1]products!$A$1:$G$1,0))</f>
        <v>M</v>
      </c>
      <c r="K61" s="5">
        <f>INDEX([1]products!$A$1:$G$49,MATCH([1]orders!$D61,[1]products!$A$1:$A$49,0),MATCH([1]orders!K$1,[1]products!$A$1:$G$1,0))</f>
        <v>0.5</v>
      </c>
      <c r="L61" s="6">
        <f>INDEX([1]products!$A$1:$G$49,MATCH([1]orders!$D61,[1]products!$A$1:$A$49,0),MATCH([1]orders!L$1,[1]products!$A$1:$G$1,0))</f>
        <v>8.73</v>
      </c>
      <c r="M61" s="6">
        <f t="shared" si="0"/>
        <v>43.650000000000006</v>
      </c>
      <c r="N61" s="7" t="str" cm="1">
        <f t="array" ref="N61">_xlfn.IFS(I61="Rob","Robusta",I61="Exc","Excelsa",I61="Ara","Arabica",I61="Lib","Liberica")</f>
        <v>Liberica</v>
      </c>
      <c r="O61" s="7" t="str" cm="1">
        <f t="array" ref="O61">_xlfn.IFS(J61="M","Medium",J61="L","Light",J61="D","Dark")</f>
        <v>Medium</v>
      </c>
      <c r="P61" s="8" t="str">
        <f>_xlfn.XLOOKUP([1]!Order_Table[[#This Row],[Customer ID]],[1]customers!$A$1:$A$1001,[1]customers!$I$1:$I$1001,,0)</f>
        <v>Yes</v>
      </c>
    </row>
    <row r="62" spans="1:16" x14ac:dyDescent="0.35">
      <c r="A62" s="1" t="s">
        <v>144</v>
      </c>
      <c r="B62" s="2">
        <v>43521</v>
      </c>
      <c r="C62" s="3" t="s">
        <v>145</v>
      </c>
      <c r="D62" s="4" t="s">
        <v>146</v>
      </c>
      <c r="E62" s="3">
        <v>5</v>
      </c>
      <c r="F62" s="3" t="str">
        <f>_xlfn.XLOOKUP([1]orders!C62,[1]customers!$A$2:$A$1001,[1]customers!$B$2:$B$1001,,0)</f>
        <v>Correy Cottingham</v>
      </c>
      <c r="G62" s="3" t="str">
        <f>IF(_xlfn.XLOOKUP(C62,[1]customers!$A$2:$A$1001,[1]customers!$C$2:$C$1001,,0)=0,"",_xlfn.XLOOKUP(C62,[1]customers!$A$2:$A$1001,[1]customers!$C$2:$C$1001,,0))</f>
        <v/>
      </c>
      <c r="H62" s="3" t="str">
        <f>_xlfn.XLOOKUP(C62,[1]customers!$A$2:$A$1001,[1]customers!$G$2:$G$1001,,0)</f>
        <v>United Kingdom</v>
      </c>
      <c r="I62" s="4" t="str">
        <f>INDEX([1]products!$A$1:$G$49,MATCH([1]orders!$D62,[1]products!$A$1:$A$49,0),MATCH([1]orders!I$1,[1]products!$A$1:$G$1,0))</f>
        <v>Ara</v>
      </c>
      <c r="J62" s="4" t="str">
        <f>INDEX([1]products!$A$1:$G$49,MATCH([1]orders!$D62,[1]products!$A$1:$A$49,0),MATCH([1]orders!J$1,[1]products!$A$1:$G$1,0))</f>
        <v>D</v>
      </c>
      <c r="K62" s="5">
        <f>INDEX([1]products!$A$1:$G$49,MATCH([1]orders!$D62,[1]products!$A$1:$A$49,0),MATCH([1]orders!K$1,[1]products!$A$1:$G$1,0))</f>
        <v>2.5</v>
      </c>
      <c r="L62" s="6">
        <f>INDEX([1]products!$A$1:$G$49,MATCH([1]orders!$D62,[1]products!$A$1:$A$49,0),MATCH([1]orders!L$1,[1]products!$A$1:$G$1,0))</f>
        <v>22.884999999999998</v>
      </c>
      <c r="M62" s="6">
        <f t="shared" si="0"/>
        <v>114.42499999999998</v>
      </c>
      <c r="N62" s="7" t="str" cm="1">
        <f t="array" ref="N62">_xlfn.IFS(I62="Rob","Robusta",I62="Exc","Excelsa",I62="Ara","Arabica",I62="Lib","Liberica")</f>
        <v>Arabica</v>
      </c>
      <c r="O62" s="7" t="str" cm="1">
        <f t="array" ref="O62">_xlfn.IFS(J62="M","Medium",J62="L","Light",J62="D","Dark")</f>
        <v>Dark</v>
      </c>
      <c r="P62" s="8" t="str">
        <f>_xlfn.XLOOKUP([1]!Order_Table[[#This Row],[Customer ID]],[1]customers!$A$1:$A$1001,[1]customers!$I$1:$I$1001,,0)</f>
        <v>No</v>
      </c>
    </row>
    <row r="63" spans="1:16" x14ac:dyDescent="0.35">
      <c r="A63" s="1" t="s">
        <v>147</v>
      </c>
      <c r="B63" s="2">
        <v>43505</v>
      </c>
      <c r="C63" s="3" t="s">
        <v>148</v>
      </c>
      <c r="D63" s="4" t="s">
        <v>19</v>
      </c>
      <c r="E63" s="3">
        <v>5</v>
      </c>
      <c r="F63" s="3" t="str">
        <f>_xlfn.XLOOKUP([1]orders!C63,[1]customers!$A$2:$A$1001,[1]customers!$B$2:$B$1001,,0)</f>
        <v>Pammi Endacott</v>
      </c>
      <c r="G63" s="3" t="str">
        <f>IF(_xlfn.XLOOKUP(C63,[1]customers!$A$2:$A$1001,[1]customers!$C$2:$C$1001,,0)=0,"",_xlfn.XLOOKUP(C63,[1]customers!$A$2:$A$1001,[1]customers!$C$2:$C$1001,,0))</f>
        <v/>
      </c>
      <c r="H63" s="3" t="str">
        <f>_xlfn.XLOOKUP(C63,[1]customers!$A$2:$A$1001,[1]customers!$G$2:$G$1001,,0)</f>
        <v>United States</v>
      </c>
      <c r="I63" s="4" t="str">
        <f>INDEX([1]products!$A$1:$G$49,MATCH([1]orders!$D63,[1]products!$A$1:$A$49,0),MATCH([1]orders!I$1,[1]products!$A$1:$G$1,0))</f>
        <v>Rob</v>
      </c>
      <c r="J63" s="4" t="str">
        <f>INDEX([1]products!$A$1:$G$49,MATCH([1]orders!$D63,[1]products!$A$1:$A$49,0),MATCH([1]orders!J$1,[1]products!$A$1:$G$1,0))</f>
        <v>D</v>
      </c>
      <c r="K63" s="5">
        <f>INDEX([1]products!$A$1:$G$49,MATCH([1]orders!$D63,[1]products!$A$1:$A$49,0),MATCH([1]orders!K$1,[1]products!$A$1:$G$1,0))</f>
        <v>0.5</v>
      </c>
      <c r="L63" s="6">
        <f>INDEX([1]products!$A$1:$G$49,MATCH([1]orders!$D63,[1]products!$A$1:$A$49,0),MATCH([1]orders!L$1,[1]products!$A$1:$G$1,0))</f>
        <v>5.3699999999999992</v>
      </c>
      <c r="M63" s="6">
        <f t="shared" si="0"/>
        <v>26.849999999999994</v>
      </c>
      <c r="N63" s="7" t="str" cm="1">
        <f t="array" ref="N63">_xlfn.IFS(I63="Rob","Robusta",I63="Exc","Excelsa",I63="Ara","Arabica",I63="Lib","Liberica")</f>
        <v>Robusta</v>
      </c>
      <c r="O63" s="7" t="str" cm="1">
        <f t="array" ref="O63">_xlfn.IFS(J63="M","Medium",J63="L","Light",J63="D","Dark")</f>
        <v>Dark</v>
      </c>
      <c r="P63" s="8" t="str">
        <f>_xlfn.XLOOKUP([1]!Order_Table[[#This Row],[Customer ID]],[1]customers!$A$1:$A$1001,[1]customers!$I$1:$I$1001,,0)</f>
        <v>Yes</v>
      </c>
    </row>
    <row r="64" spans="1:16" x14ac:dyDescent="0.35">
      <c r="A64" s="1" t="s">
        <v>149</v>
      </c>
      <c r="B64" s="2">
        <v>43868</v>
      </c>
      <c r="C64" s="3" t="s">
        <v>150</v>
      </c>
      <c r="D64" s="4" t="s">
        <v>67</v>
      </c>
      <c r="E64" s="3">
        <v>1</v>
      </c>
      <c r="F64" s="3" t="str">
        <f>_xlfn.XLOOKUP([1]orders!C64,[1]customers!$A$2:$A$1001,[1]customers!$B$2:$B$1001,,0)</f>
        <v>Nona Linklater</v>
      </c>
      <c r="G64" s="3" t="str">
        <f>IF(_xlfn.XLOOKUP(C64,[1]customers!$A$2:$A$1001,[1]customers!$C$2:$C$1001,,0)=0,"",_xlfn.XLOOKUP(C64,[1]customers!$A$2:$A$1001,[1]customers!$C$2:$C$1001,,0))</f>
        <v>adykes1r@eventbrite.com</v>
      </c>
      <c r="H64" s="3" t="str">
        <f>_xlfn.XLOOKUP(C64,[1]customers!$A$2:$A$1001,[1]customers!$G$2:$G$1001,,0)</f>
        <v>United States</v>
      </c>
      <c r="I64" s="4" t="str">
        <f>INDEX([1]products!$A$1:$G$49,MATCH([1]orders!$D64,[1]products!$A$1:$A$49,0),MATCH([1]orders!I$1,[1]products!$A$1:$G$1,0))</f>
        <v>Lib</v>
      </c>
      <c r="J64" s="4" t="str">
        <f>INDEX([1]products!$A$1:$G$49,MATCH([1]orders!$D64,[1]products!$A$1:$A$49,0),MATCH([1]orders!J$1,[1]products!$A$1:$G$1,0))</f>
        <v>L</v>
      </c>
      <c r="K64" s="5">
        <f>INDEX([1]products!$A$1:$G$49,MATCH([1]orders!$D64,[1]products!$A$1:$A$49,0),MATCH([1]orders!K$1,[1]products!$A$1:$G$1,0))</f>
        <v>0.2</v>
      </c>
      <c r="L64" s="6">
        <f>INDEX([1]products!$A$1:$G$49,MATCH([1]orders!$D64,[1]products!$A$1:$A$49,0),MATCH([1]orders!L$1,[1]products!$A$1:$G$1,0))</f>
        <v>4.7549999999999999</v>
      </c>
      <c r="M64" s="6">
        <f t="shared" si="0"/>
        <v>4.7549999999999999</v>
      </c>
      <c r="N64" s="7" t="str" cm="1">
        <f t="array" ref="N64">_xlfn.IFS(I64="Rob","Robusta",I64="Exc","Excelsa",I64="Ara","Arabica",I64="Lib","Liberica")</f>
        <v>Liberica</v>
      </c>
      <c r="O64" s="7" t="str" cm="1">
        <f t="array" ref="O64">_xlfn.IFS(J64="M","Medium",J64="L","Light",J64="D","Dark")</f>
        <v>Light</v>
      </c>
      <c r="P64" s="8" t="str">
        <f>_xlfn.XLOOKUP([1]!Order_Table[[#This Row],[Customer ID]],[1]customers!$A$1:$A$1001,[1]customers!$I$1:$I$1001,,0)</f>
        <v>Yes</v>
      </c>
    </row>
    <row r="65" spans="1:16" x14ac:dyDescent="0.35">
      <c r="A65" s="1" t="s">
        <v>151</v>
      </c>
      <c r="B65" s="2">
        <v>43913</v>
      </c>
      <c r="C65" s="3" t="s">
        <v>152</v>
      </c>
      <c r="D65" s="4" t="s">
        <v>22</v>
      </c>
      <c r="E65" s="3">
        <v>6</v>
      </c>
      <c r="F65" s="3" t="str">
        <f>_xlfn.XLOOKUP([1]orders!C65,[1]customers!$A$2:$A$1001,[1]customers!$B$2:$B$1001,,0)</f>
        <v>Annadiane Dykes</v>
      </c>
      <c r="G65" s="3" t="str">
        <f>IF(_xlfn.XLOOKUP(C65,[1]customers!$A$2:$A$1001,[1]customers!$C$2:$C$1001,,0)=0,"",_xlfn.XLOOKUP(C65,[1]customers!$A$2:$A$1001,[1]customers!$C$2:$C$1001,,0))</f>
        <v/>
      </c>
      <c r="H65" s="3" t="str">
        <f>_xlfn.XLOOKUP(C65,[1]customers!$A$2:$A$1001,[1]customers!$G$2:$G$1001,,0)</f>
        <v>United States</v>
      </c>
      <c r="I65" s="4" t="str">
        <f>INDEX([1]products!$A$1:$G$49,MATCH([1]orders!$D65,[1]products!$A$1:$A$49,0),MATCH([1]orders!I$1,[1]products!$A$1:$G$1,0))</f>
        <v>Ara</v>
      </c>
      <c r="J65" s="4" t="str">
        <f>INDEX([1]products!$A$1:$G$49,MATCH([1]orders!$D65,[1]products!$A$1:$A$49,0),MATCH([1]orders!J$1,[1]products!$A$1:$G$1,0))</f>
        <v>M</v>
      </c>
      <c r="K65" s="5">
        <f>INDEX([1]products!$A$1:$G$49,MATCH([1]orders!$D65,[1]products!$A$1:$A$49,0),MATCH([1]orders!K$1,[1]products!$A$1:$G$1,0))</f>
        <v>0.5</v>
      </c>
      <c r="L65" s="6">
        <f>INDEX([1]products!$A$1:$G$49,MATCH([1]orders!$D65,[1]products!$A$1:$A$49,0),MATCH([1]orders!L$1,[1]products!$A$1:$G$1,0))</f>
        <v>6.75</v>
      </c>
      <c r="M65" s="6">
        <f t="shared" si="0"/>
        <v>40.5</v>
      </c>
      <c r="N65" s="7" t="str" cm="1">
        <f t="array" ref="N65">_xlfn.IFS(I65="Rob","Robusta",I65="Exc","Excelsa",I65="Ara","Arabica",I65="Lib","Liberica")</f>
        <v>Arabica</v>
      </c>
      <c r="O65" s="7" t="str" cm="1">
        <f t="array" ref="O65">_xlfn.IFS(J65="M","Medium",J65="L","Light",J65="D","Dark")</f>
        <v>Medium</v>
      </c>
      <c r="P65" s="8" t="str">
        <f>_xlfn.XLOOKUP([1]!Order_Table[[#This Row],[Customer ID]],[1]customers!$A$1:$A$1001,[1]customers!$I$1:$I$1001,,0)</f>
        <v>No</v>
      </c>
    </row>
    <row r="66" spans="1:16" x14ac:dyDescent="0.35">
      <c r="A66" s="1" t="s">
        <v>153</v>
      </c>
      <c r="B66" s="2">
        <v>44626</v>
      </c>
      <c r="C66" s="3" t="s">
        <v>154</v>
      </c>
      <c r="D66" s="4" t="s">
        <v>35</v>
      </c>
      <c r="E66" s="3">
        <v>4</v>
      </c>
      <c r="F66" s="3" t="str">
        <f>_xlfn.XLOOKUP([1]orders!C66,[1]customers!$A$2:$A$1001,[1]customers!$B$2:$B$1001,,0)</f>
        <v>Felecia Dodgson</v>
      </c>
      <c r="G66" s="3" t="str">
        <f>IF(_xlfn.XLOOKUP(C66,[1]customers!$A$2:$A$1001,[1]customers!$C$2:$C$1001,,0)=0,"",_xlfn.XLOOKUP(C66,[1]customers!$A$2:$A$1001,[1]customers!$C$2:$C$1001,,0))</f>
        <v>acockrem1t@engadget.com</v>
      </c>
      <c r="H66" s="3" t="str">
        <f>_xlfn.XLOOKUP(C66,[1]customers!$A$2:$A$1001,[1]customers!$G$2:$G$1001,,0)</f>
        <v>United States</v>
      </c>
      <c r="I66" s="4" t="str">
        <f>INDEX([1]products!$A$1:$G$49,MATCH([1]orders!$D66,[1]products!$A$1:$A$49,0),MATCH([1]orders!I$1,[1]products!$A$1:$G$1,0))</f>
        <v>Rob</v>
      </c>
      <c r="J66" s="4" t="str">
        <f>INDEX([1]products!$A$1:$G$49,MATCH([1]orders!$D66,[1]products!$A$1:$A$49,0),MATCH([1]orders!J$1,[1]products!$A$1:$G$1,0))</f>
        <v>M</v>
      </c>
      <c r="K66" s="5">
        <f>INDEX([1]products!$A$1:$G$49,MATCH([1]orders!$D66,[1]products!$A$1:$A$49,0),MATCH([1]orders!K$1,[1]products!$A$1:$G$1,0))</f>
        <v>0.5</v>
      </c>
      <c r="L66" s="6">
        <f>INDEX([1]products!$A$1:$G$49,MATCH([1]orders!$D66,[1]products!$A$1:$A$49,0),MATCH([1]orders!L$1,[1]products!$A$1:$G$1,0))</f>
        <v>5.97</v>
      </c>
      <c r="M66" s="6">
        <f t="shared" ref="M66:M129" si="1">L66*E66</f>
        <v>23.88</v>
      </c>
      <c r="N66" s="7" t="str" cm="1">
        <f t="array" ref="N66">_xlfn.IFS(I66="Rob","Robusta",I66="Exc","Excelsa",I66="Ara","Arabica",I66="Lib","Liberica")</f>
        <v>Robusta</v>
      </c>
      <c r="O66" s="7" t="str" cm="1">
        <f t="array" ref="O66">_xlfn.IFS(J66="M","Medium",J66="L","Light",J66="D","Dark")</f>
        <v>Medium</v>
      </c>
      <c r="P66" s="8" t="str">
        <f>_xlfn.XLOOKUP([1]!Order_Table[[#This Row],[Customer ID]],[1]customers!$A$1:$A$1001,[1]customers!$I$1:$I$1001,,0)</f>
        <v>Yes</v>
      </c>
    </row>
    <row r="67" spans="1:16" x14ac:dyDescent="0.35">
      <c r="A67" s="1" t="s">
        <v>155</v>
      </c>
      <c r="B67" s="2">
        <v>44666</v>
      </c>
      <c r="C67" s="3" t="s">
        <v>156</v>
      </c>
      <c r="D67" s="4" t="s">
        <v>157</v>
      </c>
      <c r="E67" s="3">
        <v>1</v>
      </c>
      <c r="F67" s="3" t="str">
        <f>_xlfn.XLOOKUP([1]orders!C67,[1]customers!$A$2:$A$1001,[1]customers!$B$2:$B$1001,,0)</f>
        <v>Angelia Cockrem</v>
      </c>
      <c r="G67" s="3" t="str">
        <f>IF(_xlfn.XLOOKUP(C67,[1]customers!$A$2:$A$1001,[1]customers!$C$2:$C$1001,,0)=0,"",_xlfn.XLOOKUP(C67,[1]customers!$A$2:$A$1001,[1]customers!$C$2:$C$1001,,0))</f>
        <v>bumpleby1u@soundcloud.com</v>
      </c>
      <c r="H67" s="3" t="str">
        <f>_xlfn.XLOOKUP(C67,[1]customers!$A$2:$A$1001,[1]customers!$G$2:$G$1001,,0)</f>
        <v>United States</v>
      </c>
      <c r="I67" s="4" t="str">
        <f>INDEX([1]products!$A$1:$G$49,MATCH([1]orders!$D67,[1]products!$A$1:$A$49,0),MATCH([1]orders!I$1,[1]products!$A$1:$G$1,0))</f>
        <v>Rob</v>
      </c>
      <c r="J67" s="4" t="str">
        <f>INDEX([1]products!$A$1:$G$49,MATCH([1]orders!$D67,[1]products!$A$1:$A$49,0),MATCH([1]orders!J$1,[1]products!$A$1:$G$1,0))</f>
        <v>D</v>
      </c>
      <c r="K67" s="5">
        <f>INDEX([1]products!$A$1:$G$49,MATCH([1]orders!$D67,[1]products!$A$1:$A$49,0),MATCH([1]orders!K$1,[1]products!$A$1:$G$1,0))</f>
        <v>2.5</v>
      </c>
      <c r="L67" s="6">
        <f>INDEX([1]products!$A$1:$G$49,MATCH([1]orders!$D67,[1]products!$A$1:$A$49,0),MATCH([1]orders!L$1,[1]products!$A$1:$G$1,0))</f>
        <v>20.584999999999997</v>
      </c>
      <c r="M67" s="6">
        <f t="shared" si="1"/>
        <v>20.584999999999997</v>
      </c>
      <c r="N67" s="7" t="str" cm="1">
        <f t="array" ref="N67">_xlfn.IFS(I67="Rob","Robusta",I67="Exc","Excelsa",I67="Ara","Arabica",I67="Lib","Liberica")</f>
        <v>Robusta</v>
      </c>
      <c r="O67" s="7" t="str" cm="1">
        <f t="array" ref="O67">_xlfn.IFS(J67="M","Medium",J67="L","Light",J67="D","Dark")</f>
        <v>Dark</v>
      </c>
      <c r="P67" s="8" t="str">
        <f>_xlfn.XLOOKUP([1]!Order_Table[[#This Row],[Customer ID]],[1]customers!$A$1:$A$1001,[1]customers!$I$1:$I$1001,,0)</f>
        <v>Yes</v>
      </c>
    </row>
    <row r="68" spans="1:16" x14ac:dyDescent="0.35">
      <c r="A68" s="1" t="s">
        <v>158</v>
      </c>
      <c r="B68" s="2">
        <v>44519</v>
      </c>
      <c r="C68" s="3" t="s">
        <v>159</v>
      </c>
      <c r="D68" s="4" t="s">
        <v>19</v>
      </c>
      <c r="E68" s="3">
        <v>2</v>
      </c>
      <c r="F68" s="3" t="str">
        <f>_xlfn.XLOOKUP([1]orders!C68,[1]customers!$A$2:$A$1001,[1]customers!$B$2:$B$1001,,0)</f>
        <v>Belvia Umpleby</v>
      </c>
      <c r="G68" s="3" t="str">
        <f>IF(_xlfn.XLOOKUP(C68,[1]customers!$A$2:$A$1001,[1]customers!$C$2:$C$1001,,0)=0,"",_xlfn.XLOOKUP(C68,[1]customers!$A$2:$A$1001,[1]customers!$C$2:$C$1001,,0))</f>
        <v>nsaleway1v@dedecms.com</v>
      </c>
      <c r="H68" s="3" t="str">
        <f>_xlfn.XLOOKUP(C68,[1]customers!$A$2:$A$1001,[1]customers!$G$2:$G$1001,,0)</f>
        <v>United States</v>
      </c>
      <c r="I68" s="4" t="str">
        <f>INDEX([1]products!$A$1:$G$49,MATCH([1]orders!$D68,[1]products!$A$1:$A$49,0),MATCH([1]orders!I$1,[1]products!$A$1:$G$1,0))</f>
        <v>Rob</v>
      </c>
      <c r="J68" s="4" t="str">
        <f>INDEX([1]products!$A$1:$G$49,MATCH([1]orders!$D68,[1]products!$A$1:$A$49,0),MATCH([1]orders!J$1,[1]products!$A$1:$G$1,0))</f>
        <v>L</v>
      </c>
      <c r="K68" s="5">
        <f>INDEX([1]products!$A$1:$G$49,MATCH([1]orders!$D68,[1]products!$A$1:$A$49,0),MATCH([1]orders!K$1,[1]products!$A$1:$G$1,0))</f>
        <v>0.5</v>
      </c>
      <c r="L68" s="6">
        <f>INDEX([1]products!$A$1:$G$49,MATCH([1]orders!$D68,[1]products!$A$1:$A$49,0),MATCH([1]orders!L$1,[1]products!$A$1:$G$1,0))</f>
        <v>7.169999999999999</v>
      </c>
      <c r="M68" s="6">
        <f t="shared" si="1"/>
        <v>14.339999999999998</v>
      </c>
      <c r="N68" s="7" t="str" cm="1">
        <f t="array" ref="N68">_xlfn.IFS(I68="Rob","Robusta",I68="Exc","Excelsa",I68="Ara","Arabica",I68="Lib","Liberica")</f>
        <v>Robusta</v>
      </c>
      <c r="O68" s="7" t="str" cm="1">
        <f t="array" ref="O68">_xlfn.IFS(J68="M","Medium",J68="L","Light",J68="D","Dark")</f>
        <v>Light</v>
      </c>
      <c r="P68" s="8" t="str">
        <f>_xlfn.XLOOKUP([1]!Order_Table[[#This Row],[Customer ID]],[1]customers!$A$1:$A$1001,[1]customers!$I$1:$I$1001,,0)</f>
        <v>Yes</v>
      </c>
    </row>
    <row r="69" spans="1:16" x14ac:dyDescent="0.35">
      <c r="A69" s="1" t="s">
        <v>160</v>
      </c>
      <c r="B69" s="2">
        <v>43754</v>
      </c>
      <c r="C69" s="3" t="s">
        <v>161</v>
      </c>
      <c r="D69" s="4" t="s">
        <v>162</v>
      </c>
      <c r="E69" s="3">
        <v>1</v>
      </c>
      <c r="F69" s="3" t="str">
        <f>_xlfn.XLOOKUP([1]orders!C69,[1]customers!$A$2:$A$1001,[1]customers!$B$2:$B$1001,,0)</f>
        <v>Nat Saleway</v>
      </c>
      <c r="G69" s="3" t="str">
        <f>IF(_xlfn.XLOOKUP(C69,[1]customers!$A$2:$A$1001,[1]customers!$C$2:$C$1001,,0)=0,"",_xlfn.XLOOKUP(C69,[1]customers!$A$2:$A$1001,[1]customers!$C$2:$C$1001,,0))</f>
        <v>hgoulter1w@abc.net.au</v>
      </c>
      <c r="H69" s="3" t="str">
        <f>_xlfn.XLOOKUP(C69,[1]customers!$A$2:$A$1001,[1]customers!$G$2:$G$1001,,0)</f>
        <v>United States</v>
      </c>
      <c r="I69" s="4" t="str">
        <f>INDEX([1]products!$A$1:$G$49,MATCH([1]orders!$D69,[1]products!$A$1:$A$49,0),MATCH([1]orders!I$1,[1]products!$A$1:$G$1,0))</f>
        <v>Lib</v>
      </c>
      <c r="J69" s="4" t="str">
        <f>INDEX([1]products!$A$1:$G$49,MATCH([1]orders!$D69,[1]products!$A$1:$A$49,0),MATCH([1]orders!J$1,[1]products!$A$1:$G$1,0))</f>
        <v>L</v>
      </c>
      <c r="K69" s="5">
        <f>INDEX([1]products!$A$1:$G$49,MATCH([1]orders!$D69,[1]products!$A$1:$A$49,0),MATCH([1]orders!K$1,[1]products!$A$1:$G$1,0))</f>
        <v>0.2</v>
      </c>
      <c r="L69" s="6">
        <f>INDEX([1]products!$A$1:$G$49,MATCH([1]orders!$D69,[1]products!$A$1:$A$49,0),MATCH([1]orders!L$1,[1]products!$A$1:$G$1,0))</f>
        <v>4.7549999999999999</v>
      </c>
      <c r="M69" s="6">
        <f t="shared" si="1"/>
        <v>4.7549999999999999</v>
      </c>
      <c r="N69" s="7" t="str" cm="1">
        <f t="array" ref="N69">_xlfn.IFS(I69="Rob","Robusta",I69="Exc","Excelsa",I69="Ara","Arabica",I69="Lib","Liberica")</f>
        <v>Liberica</v>
      </c>
      <c r="O69" s="7" t="str" cm="1">
        <f t="array" ref="O69">_xlfn.IFS(J69="M","Medium",J69="L","Light",J69="D","Dark")</f>
        <v>Light</v>
      </c>
      <c r="P69" s="8" t="str">
        <f>_xlfn.XLOOKUP([1]!Order_Table[[#This Row],[Customer ID]],[1]customers!$A$1:$A$1001,[1]customers!$I$1:$I$1001,,0)</f>
        <v>No</v>
      </c>
    </row>
    <row r="70" spans="1:16" x14ac:dyDescent="0.35">
      <c r="A70" s="1" t="s">
        <v>163</v>
      </c>
      <c r="B70" s="2">
        <v>43795</v>
      </c>
      <c r="C70" s="3" t="s">
        <v>164</v>
      </c>
      <c r="D70" s="4" t="s">
        <v>2</v>
      </c>
      <c r="E70" s="3">
        <v>6</v>
      </c>
      <c r="F70" s="3" t="str">
        <f>_xlfn.XLOOKUP([1]orders!C70,[1]customers!$A$2:$A$1001,[1]customers!$B$2:$B$1001,,0)</f>
        <v>Hayward Goulter</v>
      </c>
      <c r="G70" s="3" t="str">
        <f>IF(_xlfn.XLOOKUP(C70,[1]customers!$A$2:$A$1001,[1]customers!$C$2:$C$1001,,0)=0,"",_xlfn.XLOOKUP(C70,[1]customers!$A$2:$A$1001,[1]customers!$C$2:$C$1001,,0))</f>
        <v>grizzello1x@symantec.com</v>
      </c>
      <c r="H70" s="3" t="str">
        <f>_xlfn.XLOOKUP(C70,[1]customers!$A$2:$A$1001,[1]customers!$G$2:$G$1001,,0)</f>
        <v>United Kingdom</v>
      </c>
      <c r="I70" s="4" t="str">
        <f>INDEX([1]products!$A$1:$G$49,MATCH([1]orders!$D70,[1]products!$A$1:$A$49,0),MATCH([1]orders!I$1,[1]products!$A$1:$G$1,0))</f>
        <v>Rob</v>
      </c>
      <c r="J70" s="4" t="str">
        <f>INDEX([1]products!$A$1:$G$49,MATCH([1]orders!$D70,[1]products!$A$1:$A$49,0),MATCH([1]orders!J$1,[1]products!$A$1:$G$1,0))</f>
        <v>M</v>
      </c>
      <c r="K70" s="5">
        <f>INDEX([1]products!$A$1:$G$49,MATCH([1]orders!$D70,[1]products!$A$1:$A$49,0),MATCH([1]orders!K$1,[1]products!$A$1:$G$1,0))</f>
        <v>0.2</v>
      </c>
      <c r="L70" s="6">
        <f>INDEX([1]products!$A$1:$G$49,MATCH([1]orders!$D70,[1]products!$A$1:$A$49,0),MATCH([1]orders!L$1,[1]products!$A$1:$G$1,0))</f>
        <v>2.9849999999999999</v>
      </c>
      <c r="M70" s="6">
        <f t="shared" si="1"/>
        <v>17.91</v>
      </c>
      <c r="N70" s="7" t="str" cm="1">
        <f t="array" ref="N70">_xlfn.IFS(I70="Rob","Robusta",I70="Exc","Excelsa",I70="Ara","Arabica",I70="Lib","Liberica")</f>
        <v>Robusta</v>
      </c>
      <c r="O70" s="7" t="str" cm="1">
        <f t="array" ref="O70">_xlfn.IFS(J70="M","Medium",J70="L","Light",J70="D","Dark")</f>
        <v>Medium</v>
      </c>
      <c r="P70" s="8" t="str">
        <f>_xlfn.XLOOKUP([1]!Order_Table[[#This Row],[Customer ID]],[1]customers!$A$1:$A$1001,[1]customers!$I$1:$I$1001,,0)</f>
        <v>No</v>
      </c>
    </row>
    <row r="71" spans="1:16" x14ac:dyDescent="0.35">
      <c r="A71" s="1" t="s">
        <v>165</v>
      </c>
      <c r="B71" s="2">
        <v>43646</v>
      </c>
      <c r="C71" s="3" t="s">
        <v>166</v>
      </c>
      <c r="D71" s="4" t="s">
        <v>30</v>
      </c>
      <c r="E71" s="3">
        <v>4</v>
      </c>
      <c r="F71" s="3" t="str">
        <f>_xlfn.XLOOKUP([1]orders!C71,[1]customers!$A$2:$A$1001,[1]customers!$B$2:$B$1001,,0)</f>
        <v>Gay Rizzello</v>
      </c>
      <c r="G71" s="3" t="str">
        <f>IF(_xlfn.XLOOKUP(C71,[1]customers!$A$2:$A$1001,[1]customers!$C$2:$C$1001,,0)=0,"",_xlfn.XLOOKUP(C71,[1]customers!$A$2:$A$1001,[1]customers!$C$2:$C$1001,,0))</f>
        <v>slist1y@mapquest.com</v>
      </c>
      <c r="H71" s="3" t="str">
        <f>_xlfn.XLOOKUP(C71,[1]customers!$A$2:$A$1001,[1]customers!$G$2:$G$1001,,0)</f>
        <v>United States</v>
      </c>
      <c r="I71" s="4" t="str">
        <f>INDEX([1]products!$A$1:$G$49,MATCH([1]orders!$D71,[1]products!$A$1:$A$49,0),MATCH([1]orders!I$1,[1]products!$A$1:$G$1,0))</f>
        <v>Rob</v>
      </c>
      <c r="J71" s="4" t="str">
        <f>INDEX([1]products!$A$1:$G$49,MATCH([1]orders!$D71,[1]products!$A$1:$A$49,0),MATCH([1]orders!J$1,[1]products!$A$1:$G$1,0))</f>
        <v>M</v>
      </c>
      <c r="K71" s="5">
        <f>INDEX([1]products!$A$1:$G$49,MATCH([1]orders!$D71,[1]products!$A$1:$A$49,0),MATCH([1]orders!K$1,[1]products!$A$1:$G$1,0))</f>
        <v>1</v>
      </c>
      <c r="L71" s="6">
        <f>INDEX([1]products!$A$1:$G$49,MATCH([1]orders!$D71,[1]products!$A$1:$A$49,0),MATCH([1]orders!L$1,[1]products!$A$1:$G$1,0))</f>
        <v>9.9499999999999993</v>
      </c>
      <c r="M71" s="6">
        <f t="shared" si="1"/>
        <v>39.799999999999997</v>
      </c>
      <c r="N71" s="7" t="str" cm="1">
        <f t="array" ref="N71">_xlfn.IFS(I71="Rob","Robusta",I71="Exc","Excelsa",I71="Ara","Arabica",I71="Lib","Liberica")</f>
        <v>Robusta</v>
      </c>
      <c r="O71" s="7" t="str" cm="1">
        <f t="array" ref="O71">_xlfn.IFS(J71="M","Medium",J71="L","Light",J71="D","Dark")</f>
        <v>Medium</v>
      </c>
      <c r="P71" s="8" t="str">
        <f>_xlfn.XLOOKUP([1]!Order_Table[[#This Row],[Customer ID]],[1]customers!$A$1:$A$1001,[1]customers!$I$1:$I$1001,,0)</f>
        <v>Yes</v>
      </c>
    </row>
    <row r="72" spans="1:16" x14ac:dyDescent="0.35">
      <c r="A72" s="1" t="s">
        <v>167</v>
      </c>
      <c r="B72" s="2">
        <v>44200</v>
      </c>
      <c r="C72" s="3" t="s">
        <v>168</v>
      </c>
      <c r="D72" s="4" t="s">
        <v>19</v>
      </c>
      <c r="E72" s="3">
        <v>2</v>
      </c>
      <c r="F72" s="3" t="str">
        <f>_xlfn.XLOOKUP([1]orders!C72,[1]customers!$A$2:$A$1001,[1]customers!$B$2:$B$1001,,0)</f>
        <v>Shannon List</v>
      </c>
      <c r="G72" s="3" t="str">
        <f>IF(_xlfn.XLOOKUP(C72,[1]customers!$A$2:$A$1001,[1]customers!$C$2:$C$1001,,0)=0,"",_xlfn.XLOOKUP(C72,[1]customers!$A$2:$A$1001,[1]customers!$C$2:$C$1001,,0))</f>
        <v>sedmondson1z@theguardian.com</v>
      </c>
      <c r="H72" s="3" t="str">
        <f>_xlfn.XLOOKUP(C72,[1]customers!$A$2:$A$1001,[1]customers!$G$2:$G$1001,,0)</f>
        <v>Ireland</v>
      </c>
      <c r="I72" s="4" t="str">
        <f>INDEX([1]products!$A$1:$G$49,MATCH([1]orders!$D72,[1]products!$A$1:$A$49,0),MATCH([1]orders!I$1,[1]products!$A$1:$G$1,0))</f>
        <v>Exc</v>
      </c>
      <c r="J72" s="4" t="str">
        <f>INDEX([1]products!$A$1:$G$49,MATCH([1]orders!$D72,[1]products!$A$1:$A$49,0),MATCH([1]orders!J$1,[1]products!$A$1:$G$1,0))</f>
        <v>L</v>
      </c>
      <c r="K72" s="5">
        <f>INDEX([1]products!$A$1:$G$49,MATCH([1]orders!$D72,[1]products!$A$1:$A$49,0),MATCH([1]orders!K$1,[1]products!$A$1:$G$1,0))</f>
        <v>2.5</v>
      </c>
      <c r="L72" s="6">
        <f>INDEX([1]products!$A$1:$G$49,MATCH([1]orders!$D72,[1]products!$A$1:$A$49,0),MATCH([1]orders!L$1,[1]products!$A$1:$G$1,0))</f>
        <v>34.154999999999994</v>
      </c>
      <c r="M72" s="6">
        <f t="shared" si="1"/>
        <v>68.309999999999988</v>
      </c>
      <c r="N72" s="7" t="str" cm="1">
        <f t="array" ref="N72">_xlfn.IFS(I72="Rob","Robusta",I72="Exc","Excelsa",I72="Ara","Arabica",I72="Lib","Liberica")</f>
        <v>Excelsa</v>
      </c>
      <c r="O72" s="7" t="str" cm="1">
        <f t="array" ref="O72">_xlfn.IFS(J72="M","Medium",J72="L","Light",J72="D","Dark")</f>
        <v>Light</v>
      </c>
      <c r="P72" s="8" t="str">
        <f>_xlfn.XLOOKUP([1]!Order_Table[[#This Row],[Customer ID]],[1]customers!$A$1:$A$1001,[1]customers!$I$1:$I$1001,,0)</f>
        <v>No</v>
      </c>
    </row>
    <row r="73" spans="1:16" x14ac:dyDescent="0.35">
      <c r="A73" s="1" t="s">
        <v>169</v>
      </c>
      <c r="B73" s="2">
        <v>44131</v>
      </c>
      <c r="C73" s="3" t="s">
        <v>170</v>
      </c>
      <c r="D73" s="4" t="s">
        <v>171</v>
      </c>
      <c r="E73" s="3">
        <v>3</v>
      </c>
      <c r="F73" s="3" t="str">
        <f>_xlfn.XLOOKUP([1]orders!C73,[1]customers!$A$2:$A$1001,[1]customers!$B$2:$B$1001,,0)</f>
        <v>Shirlene Edmondson</v>
      </c>
      <c r="G73" s="3" t="str">
        <f>IF(_xlfn.XLOOKUP(C73,[1]customers!$A$2:$A$1001,[1]customers!$C$2:$C$1001,,0)=0,"",_xlfn.XLOOKUP(C73,[1]customers!$A$2:$A$1001,[1]customers!$C$2:$C$1001,,0))</f>
        <v/>
      </c>
      <c r="H73" s="3" t="str">
        <f>_xlfn.XLOOKUP(C73,[1]customers!$A$2:$A$1001,[1]customers!$G$2:$G$1001,,0)</f>
        <v>United States</v>
      </c>
      <c r="I73" s="4" t="str">
        <f>INDEX([1]products!$A$1:$G$49,MATCH([1]orders!$D73,[1]products!$A$1:$A$49,0),MATCH([1]orders!I$1,[1]products!$A$1:$G$1,0))</f>
        <v>Lib</v>
      </c>
      <c r="J73" s="4" t="str">
        <f>INDEX([1]products!$A$1:$G$49,MATCH([1]orders!$D73,[1]products!$A$1:$A$49,0),MATCH([1]orders!J$1,[1]products!$A$1:$G$1,0))</f>
        <v>L</v>
      </c>
      <c r="K73" s="5">
        <f>INDEX([1]products!$A$1:$G$49,MATCH([1]orders!$D73,[1]products!$A$1:$A$49,0),MATCH([1]orders!K$1,[1]products!$A$1:$G$1,0))</f>
        <v>0.2</v>
      </c>
      <c r="L73" s="6">
        <f>INDEX([1]products!$A$1:$G$49,MATCH([1]orders!$D73,[1]products!$A$1:$A$49,0),MATCH([1]orders!L$1,[1]products!$A$1:$G$1,0))</f>
        <v>4.7549999999999999</v>
      </c>
      <c r="M73" s="6">
        <f t="shared" si="1"/>
        <v>14.265000000000001</v>
      </c>
      <c r="N73" s="7" t="str" cm="1">
        <f t="array" ref="N73">_xlfn.IFS(I73="Rob","Robusta",I73="Exc","Excelsa",I73="Ara","Arabica",I73="Lib","Liberica")</f>
        <v>Liberica</v>
      </c>
      <c r="O73" s="7" t="str" cm="1">
        <f t="array" ref="O73">_xlfn.IFS(J73="M","Medium",J73="L","Light",J73="D","Dark")</f>
        <v>Light</v>
      </c>
      <c r="P73" s="8" t="str">
        <f>_xlfn.XLOOKUP([1]!Order_Table[[#This Row],[Customer ID]],[1]customers!$A$1:$A$1001,[1]customers!$I$1:$I$1001,,0)</f>
        <v>No</v>
      </c>
    </row>
    <row r="74" spans="1:16" x14ac:dyDescent="0.35">
      <c r="A74" s="1" t="s">
        <v>172</v>
      </c>
      <c r="B74" s="2">
        <v>44362</v>
      </c>
      <c r="C74" s="3" t="s">
        <v>173</v>
      </c>
      <c r="D74" s="4" t="s">
        <v>77</v>
      </c>
      <c r="E74" s="3">
        <v>5</v>
      </c>
      <c r="F74" s="3" t="str">
        <f>_xlfn.XLOOKUP([1]orders!C74,[1]customers!$A$2:$A$1001,[1]customers!$B$2:$B$1001,,0)</f>
        <v>Aurlie McCarl</v>
      </c>
      <c r="G74" s="3" t="str">
        <f>IF(_xlfn.XLOOKUP(C74,[1]customers!$A$2:$A$1001,[1]customers!$C$2:$C$1001,,0)=0,"",_xlfn.XLOOKUP(C74,[1]customers!$A$2:$A$1001,[1]customers!$C$2:$C$1001,,0))</f>
        <v/>
      </c>
      <c r="H74" s="3" t="str">
        <f>_xlfn.XLOOKUP(C74,[1]customers!$A$2:$A$1001,[1]customers!$G$2:$G$1001,,0)</f>
        <v>United States</v>
      </c>
      <c r="I74" s="4" t="str">
        <f>INDEX([1]products!$A$1:$G$49,MATCH([1]orders!$D74,[1]products!$A$1:$A$49,0),MATCH([1]orders!I$1,[1]products!$A$1:$G$1,0))</f>
        <v>Ara</v>
      </c>
      <c r="J74" s="4" t="str">
        <f>INDEX([1]products!$A$1:$G$49,MATCH([1]orders!$D74,[1]products!$A$1:$A$49,0),MATCH([1]orders!J$1,[1]products!$A$1:$G$1,0))</f>
        <v>M</v>
      </c>
      <c r="K74" s="5">
        <f>INDEX([1]products!$A$1:$G$49,MATCH([1]orders!$D74,[1]products!$A$1:$A$49,0),MATCH([1]orders!K$1,[1]products!$A$1:$G$1,0))</f>
        <v>2.5</v>
      </c>
      <c r="L74" s="6">
        <f>INDEX([1]products!$A$1:$G$49,MATCH([1]orders!$D74,[1]products!$A$1:$A$49,0),MATCH([1]orders!L$1,[1]products!$A$1:$G$1,0))</f>
        <v>25.874999999999996</v>
      </c>
      <c r="M74" s="6">
        <f t="shared" si="1"/>
        <v>129.37499999999997</v>
      </c>
      <c r="N74" s="7" t="str" cm="1">
        <f t="array" ref="N74">_xlfn.IFS(I74="Rob","Robusta",I74="Exc","Excelsa",I74="Ara","Arabica",I74="Lib","Liberica")</f>
        <v>Arabica</v>
      </c>
      <c r="O74" s="7" t="str" cm="1">
        <f t="array" ref="O74">_xlfn.IFS(J74="M","Medium",J74="L","Light",J74="D","Dark")</f>
        <v>Medium</v>
      </c>
      <c r="P74" s="8" t="str">
        <f>_xlfn.XLOOKUP([1]!Order_Table[[#This Row],[Customer ID]],[1]customers!$A$1:$A$1001,[1]customers!$I$1:$I$1001,,0)</f>
        <v>No</v>
      </c>
    </row>
    <row r="75" spans="1:16" x14ac:dyDescent="0.35">
      <c r="A75" s="1" t="s">
        <v>174</v>
      </c>
      <c r="B75" s="2">
        <v>44396</v>
      </c>
      <c r="C75" s="3" t="s">
        <v>175</v>
      </c>
      <c r="D75" s="4" t="s">
        <v>176</v>
      </c>
      <c r="E75" s="3">
        <v>2</v>
      </c>
      <c r="F75" s="3" t="str">
        <f>_xlfn.XLOOKUP([1]orders!C75,[1]customers!$A$2:$A$1001,[1]customers!$B$2:$B$1001,,0)</f>
        <v>Alikee Carryer</v>
      </c>
      <c r="G75" s="3" t="str">
        <f>IF(_xlfn.XLOOKUP(C75,[1]customers!$A$2:$A$1001,[1]customers!$C$2:$C$1001,,0)=0,"",_xlfn.XLOOKUP(C75,[1]customers!$A$2:$A$1001,[1]customers!$C$2:$C$1001,,0))</f>
        <v>jrangall22@newsvine.com</v>
      </c>
      <c r="H75" s="3" t="str">
        <f>_xlfn.XLOOKUP(C75,[1]customers!$A$2:$A$1001,[1]customers!$G$2:$G$1001,,0)</f>
        <v>United States</v>
      </c>
      <c r="I75" s="4" t="str">
        <f>INDEX([1]products!$A$1:$G$49,MATCH([1]orders!$D75,[1]products!$A$1:$A$49,0),MATCH([1]orders!I$1,[1]products!$A$1:$G$1,0))</f>
        <v>Lib</v>
      </c>
      <c r="J75" s="4" t="str">
        <f>INDEX([1]products!$A$1:$G$49,MATCH([1]orders!$D75,[1]products!$A$1:$A$49,0),MATCH([1]orders!J$1,[1]products!$A$1:$G$1,0))</f>
        <v>M</v>
      </c>
      <c r="K75" s="5">
        <f>INDEX([1]products!$A$1:$G$49,MATCH([1]orders!$D75,[1]products!$A$1:$A$49,0),MATCH([1]orders!K$1,[1]products!$A$1:$G$1,0))</f>
        <v>0.2</v>
      </c>
      <c r="L75" s="6">
        <f>INDEX([1]products!$A$1:$G$49,MATCH([1]orders!$D75,[1]products!$A$1:$A$49,0),MATCH([1]orders!L$1,[1]products!$A$1:$G$1,0))</f>
        <v>4.3650000000000002</v>
      </c>
      <c r="M75" s="6">
        <f t="shared" si="1"/>
        <v>8.73</v>
      </c>
      <c r="N75" s="7" t="str" cm="1">
        <f t="array" ref="N75">_xlfn.IFS(I75="Rob","Robusta",I75="Exc","Excelsa",I75="Ara","Arabica",I75="Lib","Liberica")</f>
        <v>Liberica</v>
      </c>
      <c r="O75" s="7" t="str" cm="1">
        <f t="array" ref="O75">_xlfn.IFS(J75="M","Medium",J75="L","Light",J75="D","Dark")</f>
        <v>Medium</v>
      </c>
      <c r="P75" s="8" t="str">
        <f>_xlfn.XLOOKUP([1]!Order_Table[[#This Row],[Customer ID]],[1]customers!$A$1:$A$1001,[1]customers!$I$1:$I$1001,,0)</f>
        <v>Yes</v>
      </c>
    </row>
    <row r="76" spans="1:16" x14ac:dyDescent="0.35">
      <c r="A76" s="1" t="s">
        <v>177</v>
      </c>
      <c r="B76" s="2">
        <v>44400</v>
      </c>
      <c r="C76" s="3" t="s">
        <v>178</v>
      </c>
      <c r="D76" s="4" t="s">
        <v>179</v>
      </c>
      <c r="E76" s="3">
        <v>6</v>
      </c>
      <c r="F76" s="3" t="str">
        <f>_xlfn.XLOOKUP([1]orders!C76,[1]customers!$A$2:$A$1001,[1]customers!$B$2:$B$1001,,0)</f>
        <v>Jennifer Rangall</v>
      </c>
      <c r="G76" s="3" t="str">
        <f>IF(_xlfn.XLOOKUP(C76,[1]customers!$A$2:$A$1001,[1]customers!$C$2:$C$1001,,0)=0,"",_xlfn.XLOOKUP(C76,[1]customers!$A$2:$A$1001,[1]customers!$C$2:$C$1001,,0))</f>
        <v>kboorn23@ezinearticles.com</v>
      </c>
      <c r="H76" s="3" t="str">
        <f>_xlfn.XLOOKUP(C76,[1]customers!$A$2:$A$1001,[1]customers!$G$2:$G$1001,,0)</f>
        <v>Ireland</v>
      </c>
      <c r="I76" s="4" t="str">
        <f>INDEX([1]products!$A$1:$G$49,MATCH([1]orders!$D76,[1]products!$A$1:$A$49,0),MATCH([1]orders!I$1,[1]products!$A$1:$G$1,0))</f>
        <v>Exc</v>
      </c>
      <c r="J76" s="4" t="str">
        <f>INDEX([1]products!$A$1:$G$49,MATCH([1]orders!$D76,[1]products!$A$1:$A$49,0),MATCH([1]orders!J$1,[1]products!$A$1:$G$1,0))</f>
        <v>L</v>
      </c>
      <c r="K76" s="5">
        <f>INDEX([1]products!$A$1:$G$49,MATCH([1]orders!$D76,[1]products!$A$1:$A$49,0),MATCH([1]orders!K$1,[1]products!$A$1:$G$1,0))</f>
        <v>0.5</v>
      </c>
      <c r="L76" s="6">
        <f>INDEX([1]products!$A$1:$G$49,MATCH([1]orders!$D76,[1]products!$A$1:$A$49,0),MATCH([1]orders!L$1,[1]products!$A$1:$G$1,0))</f>
        <v>8.91</v>
      </c>
      <c r="M76" s="6">
        <f t="shared" si="1"/>
        <v>53.46</v>
      </c>
      <c r="N76" s="7" t="str" cm="1">
        <f t="array" ref="N76">_xlfn.IFS(I76="Rob","Robusta",I76="Exc","Excelsa",I76="Ara","Arabica",I76="Lib","Liberica")</f>
        <v>Excelsa</v>
      </c>
      <c r="O76" s="7" t="str" cm="1">
        <f t="array" ref="O76">_xlfn.IFS(J76="M","Medium",J76="L","Light",J76="D","Dark")</f>
        <v>Light</v>
      </c>
      <c r="P76" s="8" t="str">
        <f>_xlfn.XLOOKUP([1]!Order_Table[[#This Row],[Customer ID]],[1]customers!$A$1:$A$1001,[1]customers!$I$1:$I$1001,,0)</f>
        <v>Yes</v>
      </c>
    </row>
    <row r="77" spans="1:16" x14ac:dyDescent="0.35">
      <c r="A77" s="1" t="s">
        <v>180</v>
      </c>
      <c r="B77" s="2">
        <v>43855</v>
      </c>
      <c r="C77" s="3" t="s">
        <v>181</v>
      </c>
      <c r="D77" s="4" t="s">
        <v>182</v>
      </c>
      <c r="E77" s="3">
        <v>1</v>
      </c>
      <c r="F77" s="3" t="str">
        <f>_xlfn.XLOOKUP([1]orders!C77,[1]customers!$A$2:$A$1001,[1]customers!$B$2:$B$1001,,0)</f>
        <v>Kipper Boorn</v>
      </c>
      <c r="G77" s="3" t="str">
        <f>IF(_xlfn.XLOOKUP(C77,[1]customers!$A$2:$A$1001,[1]customers!$C$2:$C$1001,,0)=0,"",_xlfn.XLOOKUP(C77,[1]customers!$A$2:$A$1001,[1]customers!$C$2:$C$1001,,0))</f>
        <v/>
      </c>
      <c r="H77" s="3" t="str">
        <f>_xlfn.XLOOKUP(C77,[1]customers!$A$2:$A$1001,[1]customers!$G$2:$G$1001,,0)</f>
        <v>Ireland</v>
      </c>
      <c r="I77" s="4" t="str">
        <f>INDEX([1]products!$A$1:$G$49,MATCH([1]orders!$D77,[1]products!$A$1:$A$49,0),MATCH([1]orders!I$1,[1]products!$A$1:$G$1,0))</f>
        <v>Rob</v>
      </c>
      <c r="J77" s="4" t="str">
        <f>INDEX([1]products!$A$1:$G$49,MATCH([1]orders!$D77,[1]products!$A$1:$A$49,0),MATCH([1]orders!J$1,[1]products!$A$1:$G$1,0))</f>
        <v>D</v>
      </c>
      <c r="K77" s="5">
        <f>INDEX([1]products!$A$1:$G$49,MATCH([1]orders!$D77,[1]products!$A$1:$A$49,0),MATCH([1]orders!K$1,[1]products!$A$1:$G$1,0))</f>
        <v>1</v>
      </c>
      <c r="L77" s="6">
        <f>INDEX([1]products!$A$1:$G$49,MATCH([1]orders!$D77,[1]products!$A$1:$A$49,0),MATCH([1]orders!L$1,[1]products!$A$1:$G$1,0))</f>
        <v>8.9499999999999993</v>
      </c>
      <c r="M77" s="6">
        <f t="shared" si="1"/>
        <v>8.9499999999999993</v>
      </c>
      <c r="N77" s="7" t="str" cm="1">
        <f t="array" ref="N77">_xlfn.IFS(I77="Rob","Robusta",I77="Exc","Excelsa",I77="Ara","Arabica",I77="Lib","Liberica")</f>
        <v>Robusta</v>
      </c>
      <c r="O77" s="7" t="str" cm="1">
        <f t="array" ref="O77">_xlfn.IFS(J77="M","Medium",J77="L","Light",J77="D","Dark")</f>
        <v>Dark</v>
      </c>
      <c r="P77" s="8" t="str">
        <f>_xlfn.XLOOKUP([1]!Order_Table[[#This Row],[Customer ID]],[1]customers!$A$1:$A$1001,[1]customers!$I$1:$I$1001,,0)</f>
        <v>Yes</v>
      </c>
    </row>
    <row r="78" spans="1:16" x14ac:dyDescent="0.35">
      <c r="A78" s="1" t="s">
        <v>183</v>
      </c>
      <c r="B78" s="2">
        <v>43594</v>
      </c>
      <c r="C78" s="3" t="s">
        <v>184</v>
      </c>
      <c r="D78" s="4" t="s">
        <v>51</v>
      </c>
      <c r="E78" s="3">
        <v>2</v>
      </c>
      <c r="F78" s="3" t="str">
        <f>_xlfn.XLOOKUP([1]orders!C78,[1]customers!$A$2:$A$1001,[1]customers!$B$2:$B$1001,,0)</f>
        <v>Melania Beadle</v>
      </c>
      <c r="G78" s="3" t="str">
        <f>IF(_xlfn.XLOOKUP(C78,[1]customers!$A$2:$A$1001,[1]customers!$C$2:$C$1001,,0)=0,"",_xlfn.XLOOKUP(C78,[1]customers!$A$2:$A$1001,[1]customers!$C$2:$C$1001,,0))</f>
        <v>celgey25@webs.com</v>
      </c>
      <c r="H78" s="3" t="str">
        <f>_xlfn.XLOOKUP(C78,[1]customers!$A$2:$A$1001,[1]customers!$G$2:$G$1001,,0)</f>
        <v>United States</v>
      </c>
      <c r="I78" s="4" t="str">
        <f>INDEX([1]products!$A$1:$G$49,MATCH([1]orders!$D78,[1]products!$A$1:$A$49,0),MATCH([1]orders!I$1,[1]products!$A$1:$G$1,0))</f>
        <v>Rob</v>
      </c>
      <c r="J78" s="4" t="str">
        <f>INDEX([1]products!$A$1:$G$49,MATCH([1]orders!$D78,[1]products!$A$1:$A$49,0),MATCH([1]orders!J$1,[1]products!$A$1:$G$1,0))</f>
        <v>L</v>
      </c>
      <c r="K78" s="5">
        <f>INDEX([1]products!$A$1:$G$49,MATCH([1]orders!$D78,[1]products!$A$1:$A$49,0),MATCH([1]orders!K$1,[1]products!$A$1:$G$1,0))</f>
        <v>0.2</v>
      </c>
      <c r="L78" s="6">
        <f>INDEX([1]products!$A$1:$G$49,MATCH([1]orders!$D78,[1]products!$A$1:$A$49,0),MATCH([1]orders!L$1,[1]products!$A$1:$G$1,0))</f>
        <v>3.5849999999999995</v>
      </c>
      <c r="M78" s="6">
        <f t="shared" si="1"/>
        <v>7.169999999999999</v>
      </c>
      <c r="N78" s="7" t="str" cm="1">
        <f t="array" ref="N78">_xlfn.IFS(I78="Rob","Robusta",I78="Exc","Excelsa",I78="Ara","Arabica",I78="Lib","Liberica")</f>
        <v>Robusta</v>
      </c>
      <c r="O78" s="7" t="str" cm="1">
        <f t="array" ref="O78">_xlfn.IFS(J78="M","Medium",J78="L","Light",J78="D","Dark")</f>
        <v>Light</v>
      </c>
      <c r="P78" s="8" t="str">
        <f>_xlfn.XLOOKUP([1]!Order_Table[[#This Row],[Customer ID]],[1]customers!$A$1:$A$1001,[1]customers!$I$1:$I$1001,,0)</f>
        <v>Yes</v>
      </c>
    </row>
    <row r="79" spans="1:16" x14ac:dyDescent="0.35">
      <c r="A79" s="1" t="s">
        <v>185</v>
      </c>
      <c r="B79" s="2">
        <v>43920</v>
      </c>
      <c r="C79" s="3" t="s">
        <v>186</v>
      </c>
      <c r="D79" s="4" t="s">
        <v>67</v>
      </c>
      <c r="E79" s="3">
        <v>6</v>
      </c>
      <c r="F79" s="3" t="str">
        <f>_xlfn.XLOOKUP([1]orders!C79,[1]customers!$A$2:$A$1001,[1]customers!$B$2:$B$1001,,0)</f>
        <v>Colene Elgey</v>
      </c>
      <c r="G79" s="3" t="str">
        <f>IF(_xlfn.XLOOKUP(C79,[1]customers!$A$2:$A$1001,[1]customers!$C$2:$C$1001,,0)=0,"",_xlfn.XLOOKUP(C79,[1]customers!$A$2:$A$1001,[1]customers!$C$2:$C$1001,,0))</f>
        <v>lmizzi26@rakuten.co.jp</v>
      </c>
      <c r="H79" s="3" t="str">
        <f>_xlfn.XLOOKUP(C79,[1]customers!$A$2:$A$1001,[1]customers!$G$2:$G$1001,,0)</f>
        <v>United States</v>
      </c>
      <c r="I79" s="4" t="str">
        <f>INDEX([1]products!$A$1:$G$49,MATCH([1]orders!$D79,[1]products!$A$1:$A$49,0),MATCH([1]orders!I$1,[1]products!$A$1:$G$1,0))</f>
        <v>Exc</v>
      </c>
      <c r="J79" s="4" t="str">
        <f>INDEX([1]products!$A$1:$G$49,MATCH([1]orders!$D79,[1]products!$A$1:$A$49,0),MATCH([1]orders!J$1,[1]products!$A$1:$G$1,0))</f>
        <v>D</v>
      </c>
      <c r="K79" s="5">
        <f>INDEX([1]products!$A$1:$G$49,MATCH([1]orders!$D79,[1]products!$A$1:$A$49,0),MATCH([1]orders!K$1,[1]products!$A$1:$G$1,0))</f>
        <v>0.2</v>
      </c>
      <c r="L79" s="6">
        <f>INDEX([1]products!$A$1:$G$49,MATCH([1]orders!$D79,[1]products!$A$1:$A$49,0),MATCH([1]orders!L$1,[1]products!$A$1:$G$1,0))</f>
        <v>3.645</v>
      </c>
      <c r="M79" s="6">
        <f t="shared" si="1"/>
        <v>21.87</v>
      </c>
      <c r="N79" s="7" t="str" cm="1">
        <f t="array" ref="N79">_xlfn.IFS(I79="Rob","Robusta",I79="Exc","Excelsa",I79="Ara","Arabica",I79="Lib","Liberica")</f>
        <v>Excelsa</v>
      </c>
      <c r="O79" s="7" t="str" cm="1">
        <f t="array" ref="O79">_xlfn.IFS(J79="M","Medium",J79="L","Light",J79="D","Dark")</f>
        <v>Dark</v>
      </c>
      <c r="P79" s="8" t="str">
        <f>_xlfn.XLOOKUP([1]!Order_Table[[#This Row],[Customer ID]],[1]customers!$A$1:$A$1001,[1]customers!$I$1:$I$1001,,0)</f>
        <v>No</v>
      </c>
    </row>
    <row r="80" spans="1:16" x14ac:dyDescent="0.35">
      <c r="A80" s="1" t="s">
        <v>187</v>
      </c>
      <c r="B80" s="2">
        <v>44633</v>
      </c>
      <c r="C80" s="3" t="s">
        <v>188</v>
      </c>
      <c r="D80" s="4" t="s">
        <v>189</v>
      </c>
      <c r="E80" s="3">
        <v>4</v>
      </c>
      <c r="F80" s="3" t="str">
        <f>_xlfn.XLOOKUP([1]orders!C80,[1]customers!$A$2:$A$1001,[1]customers!$B$2:$B$1001,,0)</f>
        <v>Lothaire Mizzi</v>
      </c>
      <c r="G80" s="3" t="str">
        <f>IF(_xlfn.XLOOKUP(C80,[1]customers!$A$2:$A$1001,[1]customers!$C$2:$C$1001,,0)=0,"",_xlfn.XLOOKUP(C80,[1]customers!$A$2:$A$1001,[1]customers!$C$2:$C$1001,,0))</f>
        <v>cgiacomazzo27@jigsy.com</v>
      </c>
      <c r="H80" s="3" t="str">
        <f>_xlfn.XLOOKUP(C80,[1]customers!$A$2:$A$1001,[1]customers!$G$2:$G$1001,,0)</f>
        <v>United States</v>
      </c>
      <c r="I80" s="4" t="str">
        <f>INDEX([1]products!$A$1:$G$49,MATCH([1]orders!$D80,[1]products!$A$1:$A$49,0),MATCH([1]orders!I$1,[1]products!$A$1:$G$1,0))</f>
        <v>Ara</v>
      </c>
      <c r="J80" s="4" t="str">
        <f>INDEX([1]products!$A$1:$G$49,MATCH([1]orders!$D80,[1]products!$A$1:$A$49,0),MATCH([1]orders!J$1,[1]products!$A$1:$G$1,0))</f>
        <v>M</v>
      </c>
      <c r="K80" s="5">
        <f>INDEX([1]products!$A$1:$G$49,MATCH([1]orders!$D80,[1]products!$A$1:$A$49,0),MATCH([1]orders!K$1,[1]products!$A$1:$G$1,0))</f>
        <v>0.5</v>
      </c>
      <c r="L80" s="6">
        <f>INDEX([1]products!$A$1:$G$49,MATCH([1]orders!$D80,[1]products!$A$1:$A$49,0),MATCH([1]orders!L$1,[1]products!$A$1:$G$1,0))</f>
        <v>6.75</v>
      </c>
      <c r="M80" s="6">
        <f t="shared" si="1"/>
        <v>27</v>
      </c>
      <c r="N80" s="7" t="str" cm="1">
        <f t="array" ref="N80">_xlfn.IFS(I80="Rob","Robusta",I80="Exc","Excelsa",I80="Ara","Arabica",I80="Lib","Liberica")</f>
        <v>Arabica</v>
      </c>
      <c r="O80" s="7" t="str" cm="1">
        <f t="array" ref="O80">_xlfn.IFS(J80="M","Medium",J80="L","Light",J80="D","Dark")</f>
        <v>Medium</v>
      </c>
      <c r="P80" s="8" t="str">
        <f>_xlfn.XLOOKUP([1]!Order_Table[[#This Row],[Customer ID]],[1]customers!$A$1:$A$1001,[1]customers!$I$1:$I$1001,,0)</f>
        <v>Yes</v>
      </c>
    </row>
    <row r="81" spans="1:16" x14ac:dyDescent="0.35">
      <c r="A81" s="1" t="s">
        <v>190</v>
      </c>
      <c r="B81" s="2">
        <v>43572</v>
      </c>
      <c r="C81" s="3" t="s">
        <v>191</v>
      </c>
      <c r="D81" s="4" t="s">
        <v>192</v>
      </c>
      <c r="E81" s="3">
        <v>5</v>
      </c>
      <c r="F81" s="3" t="str">
        <f>_xlfn.XLOOKUP([1]orders!C81,[1]customers!$A$2:$A$1001,[1]customers!$B$2:$B$1001,,0)</f>
        <v>Cletis Giacomazzo</v>
      </c>
      <c r="G81" s="3" t="str">
        <f>IF(_xlfn.XLOOKUP(C81,[1]customers!$A$2:$A$1001,[1]customers!$C$2:$C$1001,,0)=0,"",_xlfn.XLOOKUP(C81,[1]customers!$A$2:$A$1001,[1]customers!$C$2:$C$1001,,0))</f>
        <v>aarnow28@arizona.edu</v>
      </c>
      <c r="H81" s="3" t="str">
        <f>_xlfn.XLOOKUP(C81,[1]customers!$A$2:$A$1001,[1]customers!$G$2:$G$1001,,0)</f>
        <v>United States</v>
      </c>
      <c r="I81" s="4" t="str">
        <f>INDEX([1]products!$A$1:$G$49,MATCH([1]orders!$D81,[1]products!$A$1:$A$49,0),MATCH([1]orders!I$1,[1]products!$A$1:$G$1,0))</f>
        <v>Rob</v>
      </c>
      <c r="J81" s="4" t="str">
        <f>INDEX([1]products!$A$1:$G$49,MATCH([1]orders!$D81,[1]products!$A$1:$A$49,0),MATCH([1]orders!J$1,[1]products!$A$1:$G$1,0))</f>
        <v>L</v>
      </c>
      <c r="K81" s="5">
        <f>INDEX([1]products!$A$1:$G$49,MATCH([1]orders!$D81,[1]products!$A$1:$A$49,0),MATCH([1]orders!K$1,[1]products!$A$1:$G$1,0))</f>
        <v>1</v>
      </c>
      <c r="L81" s="6">
        <f>INDEX([1]products!$A$1:$G$49,MATCH([1]orders!$D81,[1]products!$A$1:$A$49,0),MATCH([1]orders!L$1,[1]products!$A$1:$G$1,0))</f>
        <v>11.95</v>
      </c>
      <c r="M81" s="6">
        <f t="shared" si="1"/>
        <v>59.75</v>
      </c>
      <c r="N81" s="7" t="str" cm="1">
        <f t="array" ref="N81">_xlfn.IFS(I81="Rob","Robusta",I81="Exc","Excelsa",I81="Ara","Arabica",I81="Lib","Liberica")</f>
        <v>Robusta</v>
      </c>
      <c r="O81" s="7" t="str" cm="1">
        <f t="array" ref="O81">_xlfn.IFS(J81="M","Medium",J81="L","Light",J81="D","Dark")</f>
        <v>Light</v>
      </c>
      <c r="P81" s="8" t="str">
        <f>_xlfn.XLOOKUP([1]!Order_Table[[#This Row],[Customer ID]],[1]customers!$A$1:$A$1001,[1]customers!$I$1:$I$1001,,0)</f>
        <v>No</v>
      </c>
    </row>
    <row r="82" spans="1:16" x14ac:dyDescent="0.35">
      <c r="A82" s="1" t="s">
        <v>193</v>
      </c>
      <c r="B82" s="2">
        <v>43763</v>
      </c>
      <c r="C82" s="3" t="s">
        <v>194</v>
      </c>
      <c r="D82" s="4" t="s">
        <v>104</v>
      </c>
      <c r="E82" s="3">
        <v>3</v>
      </c>
      <c r="F82" s="3" t="str">
        <f>_xlfn.XLOOKUP([1]orders!C82,[1]customers!$A$2:$A$1001,[1]customers!$B$2:$B$1001,,0)</f>
        <v>Ami Arnow</v>
      </c>
      <c r="G82" s="3" t="str">
        <f>IF(_xlfn.XLOOKUP(C82,[1]customers!$A$2:$A$1001,[1]customers!$C$2:$C$1001,,0)=0,"",_xlfn.XLOOKUP(C82,[1]customers!$A$2:$A$1001,[1]customers!$C$2:$C$1001,,0))</f>
        <v>syann29@senate.gov</v>
      </c>
      <c r="H82" s="3" t="str">
        <f>_xlfn.XLOOKUP(C82,[1]customers!$A$2:$A$1001,[1]customers!$G$2:$G$1001,,0)</f>
        <v>United States</v>
      </c>
      <c r="I82" s="4" t="str">
        <f>INDEX([1]products!$A$1:$G$49,MATCH([1]orders!$D82,[1]products!$A$1:$A$49,0),MATCH([1]orders!I$1,[1]products!$A$1:$G$1,0))</f>
        <v>Ara</v>
      </c>
      <c r="J82" s="4" t="str">
        <f>INDEX([1]products!$A$1:$G$49,MATCH([1]orders!$D82,[1]products!$A$1:$A$49,0),MATCH([1]orders!J$1,[1]products!$A$1:$G$1,0))</f>
        <v>L</v>
      </c>
      <c r="K82" s="5">
        <f>INDEX([1]products!$A$1:$G$49,MATCH([1]orders!$D82,[1]products!$A$1:$A$49,0),MATCH([1]orders!K$1,[1]products!$A$1:$G$1,0))</f>
        <v>0.5</v>
      </c>
      <c r="L82" s="6">
        <f>INDEX([1]products!$A$1:$G$49,MATCH([1]orders!$D82,[1]products!$A$1:$A$49,0),MATCH([1]orders!L$1,[1]products!$A$1:$G$1,0))</f>
        <v>7.77</v>
      </c>
      <c r="M82" s="6">
        <f t="shared" si="1"/>
        <v>23.31</v>
      </c>
      <c r="N82" s="7" t="str" cm="1">
        <f t="array" ref="N82">_xlfn.IFS(I82="Rob","Robusta",I82="Exc","Excelsa",I82="Ara","Arabica",I82="Lib","Liberica")</f>
        <v>Arabica</v>
      </c>
      <c r="O82" s="7" t="str" cm="1">
        <f t="array" ref="O82">_xlfn.IFS(J82="M","Medium",J82="L","Light",J82="D","Dark")</f>
        <v>Light</v>
      </c>
      <c r="P82" s="8" t="str">
        <f>_xlfn.XLOOKUP([1]!Order_Table[[#This Row],[Customer ID]],[1]customers!$A$1:$A$1001,[1]customers!$I$1:$I$1001,,0)</f>
        <v>Yes</v>
      </c>
    </row>
    <row r="83" spans="1:16" x14ac:dyDescent="0.35">
      <c r="A83" s="1" t="s">
        <v>195</v>
      </c>
      <c r="B83" s="2">
        <v>43721</v>
      </c>
      <c r="C83" s="3" t="s">
        <v>196</v>
      </c>
      <c r="D83" s="4" t="s">
        <v>197</v>
      </c>
      <c r="E83" s="3">
        <v>3</v>
      </c>
      <c r="F83" s="3" t="str">
        <f>_xlfn.XLOOKUP([1]orders!C83,[1]customers!$A$2:$A$1001,[1]customers!$B$2:$B$1001,,0)</f>
        <v>Sheppard Yann</v>
      </c>
      <c r="G83" s="3" t="str">
        <f>IF(_xlfn.XLOOKUP(C83,[1]customers!$A$2:$A$1001,[1]customers!$C$2:$C$1001,,0)=0,"",_xlfn.XLOOKUP(C83,[1]customers!$A$2:$A$1001,[1]customers!$C$2:$C$1001,,0))</f>
        <v>bnaulls2a@tiny.cc</v>
      </c>
      <c r="H83" s="3" t="str">
        <f>_xlfn.XLOOKUP(C83,[1]customers!$A$2:$A$1001,[1]customers!$G$2:$G$1001,,0)</f>
        <v>Ireland</v>
      </c>
      <c r="I83" s="4" t="str">
        <f>INDEX([1]products!$A$1:$G$49,MATCH([1]orders!$D83,[1]products!$A$1:$A$49,0),MATCH([1]orders!I$1,[1]products!$A$1:$G$1,0))</f>
        <v>Lib</v>
      </c>
      <c r="J83" s="4" t="str">
        <f>INDEX([1]products!$A$1:$G$49,MATCH([1]orders!$D83,[1]products!$A$1:$A$49,0),MATCH([1]orders!J$1,[1]products!$A$1:$G$1,0))</f>
        <v>L</v>
      </c>
      <c r="K83" s="5">
        <f>INDEX([1]products!$A$1:$G$49,MATCH([1]orders!$D83,[1]products!$A$1:$A$49,0),MATCH([1]orders!K$1,[1]products!$A$1:$G$1,0))</f>
        <v>2.5</v>
      </c>
      <c r="L83" s="6">
        <f>INDEX([1]products!$A$1:$G$49,MATCH([1]orders!$D83,[1]products!$A$1:$A$49,0),MATCH([1]orders!L$1,[1]products!$A$1:$G$1,0))</f>
        <v>36.454999999999998</v>
      </c>
      <c r="M83" s="6">
        <f t="shared" si="1"/>
        <v>109.36499999999999</v>
      </c>
      <c r="N83" s="7" t="str" cm="1">
        <f t="array" ref="N83">_xlfn.IFS(I83="Rob","Robusta",I83="Exc","Excelsa",I83="Ara","Arabica",I83="Lib","Liberica")</f>
        <v>Liberica</v>
      </c>
      <c r="O83" s="7" t="str" cm="1">
        <f t="array" ref="O83">_xlfn.IFS(J83="M","Medium",J83="L","Light",J83="D","Dark")</f>
        <v>Light</v>
      </c>
      <c r="P83" s="8" t="str">
        <f>_xlfn.XLOOKUP([1]!Order_Table[[#This Row],[Customer ID]],[1]customers!$A$1:$A$1001,[1]customers!$I$1:$I$1001,,0)</f>
        <v>Yes</v>
      </c>
    </row>
    <row r="84" spans="1:16" x14ac:dyDescent="0.35">
      <c r="A84" s="1" t="s">
        <v>198</v>
      </c>
      <c r="B84" s="2">
        <v>43933</v>
      </c>
      <c r="C84" s="3" t="s">
        <v>199</v>
      </c>
      <c r="D84" s="4" t="s">
        <v>35</v>
      </c>
      <c r="E84" s="3">
        <v>4</v>
      </c>
      <c r="F84" s="3" t="str">
        <f>_xlfn.XLOOKUP([1]orders!C84,[1]customers!$A$2:$A$1001,[1]customers!$B$2:$B$1001,,0)</f>
        <v>Bunny Naulls</v>
      </c>
      <c r="G84" s="3" t="str">
        <f>IF(_xlfn.XLOOKUP(C84,[1]customers!$A$2:$A$1001,[1]customers!$C$2:$C$1001,,0)=0,"",_xlfn.XLOOKUP(C84,[1]customers!$A$2:$A$1001,[1]customers!$C$2:$C$1001,,0))</f>
        <v/>
      </c>
      <c r="H84" s="3" t="str">
        <f>_xlfn.XLOOKUP(C84,[1]customers!$A$2:$A$1001,[1]customers!$G$2:$G$1001,,0)</f>
        <v>United States</v>
      </c>
      <c r="I84" s="4" t="str">
        <f>INDEX([1]products!$A$1:$G$49,MATCH([1]orders!$D84,[1]products!$A$1:$A$49,0),MATCH([1]orders!I$1,[1]products!$A$1:$G$1,0))</f>
        <v>Lib</v>
      </c>
      <c r="J84" s="4" t="str">
        <f>INDEX([1]products!$A$1:$G$49,MATCH([1]orders!$D84,[1]products!$A$1:$A$49,0),MATCH([1]orders!J$1,[1]products!$A$1:$G$1,0))</f>
        <v>M</v>
      </c>
      <c r="K84" s="5">
        <f>INDEX([1]products!$A$1:$G$49,MATCH([1]orders!$D84,[1]products!$A$1:$A$49,0),MATCH([1]orders!K$1,[1]products!$A$1:$G$1,0))</f>
        <v>2.5</v>
      </c>
      <c r="L84" s="6">
        <f>INDEX([1]products!$A$1:$G$49,MATCH([1]orders!$D84,[1]products!$A$1:$A$49,0),MATCH([1]orders!L$1,[1]products!$A$1:$G$1,0))</f>
        <v>33.464999999999996</v>
      </c>
      <c r="M84" s="6">
        <f t="shared" si="1"/>
        <v>133.85999999999999</v>
      </c>
      <c r="N84" s="7" t="str" cm="1">
        <f t="array" ref="N84">_xlfn.IFS(I84="Rob","Robusta",I84="Exc","Excelsa",I84="Ara","Arabica",I84="Lib","Liberica")</f>
        <v>Liberica</v>
      </c>
      <c r="O84" s="7" t="str" cm="1">
        <f t="array" ref="O84">_xlfn.IFS(J84="M","Medium",J84="L","Light",J84="D","Dark")</f>
        <v>Medium</v>
      </c>
      <c r="P84" s="8" t="str">
        <f>_xlfn.XLOOKUP([1]!Order_Table[[#This Row],[Customer ID]],[1]customers!$A$1:$A$1001,[1]customers!$I$1:$I$1001,,0)</f>
        <v>Yes</v>
      </c>
    </row>
    <row r="85" spans="1:16" x14ac:dyDescent="0.35">
      <c r="A85" s="1" t="s">
        <v>200</v>
      </c>
      <c r="B85" s="2">
        <v>43783</v>
      </c>
      <c r="C85" s="3" t="s">
        <v>201</v>
      </c>
      <c r="D85" s="4" t="s">
        <v>83</v>
      </c>
      <c r="E85" s="3">
        <v>1</v>
      </c>
      <c r="F85" s="3" t="str">
        <f>_xlfn.XLOOKUP([1]orders!C85,[1]customers!$A$2:$A$1001,[1]customers!$B$2:$B$1001,,0)</f>
        <v>Hally Lorait</v>
      </c>
      <c r="G85" s="3" t="str">
        <f>IF(_xlfn.XLOOKUP(C85,[1]customers!$A$2:$A$1001,[1]customers!$C$2:$C$1001,,0)=0,"",_xlfn.XLOOKUP(C85,[1]customers!$A$2:$A$1001,[1]customers!$C$2:$C$1001,,0))</f>
        <v>zsherewood2c@apache.org</v>
      </c>
      <c r="H85" s="3" t="str">
        <f>_xlfn.XLOOKUP(C85,[1]customers!$A$2:$A$1001,[1]customers!$G$2:$G$1001,,0)</f>
        <v>United States</v>
      </c>
      <c r="I85" s="4" t="str">
        <f>INDEX([1]products!$A$1:$G$49,MATCH([1]orders!$D85,[1]products!$A$1:$A$49,0),MATCH([1]orders!I$1,[1]products!$A$1:$G$1,0))</f>
        <v>Rob</v>
      </c>
      <c r="J85" s="4" t="str">
        <f>INDEX([1]products!$A$1:$G$49,MATCH([1]orders!$D85,[1]products!$A$1:$A$49,0),MATCH([1]orders!J$1,[1]products!$A$1:$G$1,0))</f>
        <v>D</v>
      </c>
      <c r="K85" s="5">
        <f>INDEX([1]products!$A$1:$G$49,MATCH([1]orders!$D85,[1]products!$A$1:$A$49,0),MATCH([1]orders!K$1,[1]products!$A$1:$G$1,0))</f>
        <v>2.5</v>
      </c>
      <c r="L85" s="6">
        <f>INDEX([1]products!$A$1:$G$49,MATCH([1]orders!$D85,[1]products!$A$1:$A$49,0),MATCH([1]orders!L$1,[1]products!$A$1:$G$1,0))</f>
        <v>20.584999999999997</v>
      </c>
      <c r="M85" s="6">
        <f t="shared" si="1"/>
        <v>20.584999999999997</v>
      </c>
      <c r="N85" s="7" t="str" cm="1">
        <f t="array" ref="N85">_xlfn.IFS(I85="Rob","Robusta",I85="Exc","Excelsa",I85="Ara","Arabica",I85="Lib","Liberica")</f>
        <v>Robusta</v>
      </c>
      <c r="O85" s="7" t="str" cm="1">
        <f t="array" ref="O85">_xlfn.IFS(J85="M","Medium",J85="L","Light",J85="D","Dark")</f>
        <v>Dark</v>
      </c>
      <c r="P85" s="8" t="str">
        <f>_xlfn.XLOOKUP([1]!Order_Table[[#This Row],[Customer ID]],[1]customers!$A$1:$A$1001,[1]customers!$I$1:$I$1001,,0)</f>
        <v>Yes</v>
      </c>
    </row>
    <row r="86" spans="1:16" x14ac:dyDescent="0.35">
      <c r="A86" s="1" t="s">
        <v>202</v>
      </c>
      <c r="B86" s="2">
        <v>43664</v>
      </c>
      <c r="C86" s="3" t="s">
        <v>203</v>
      </c>
      <c r="D86" s="4" t="s">
        <v>204</v>
      </c>
      <c r="E86" s="3">
        <v>3</v>
      </c>
      <c r="F86" s="3" t="str">
        <f>_xlfn.XLOOKUP([1]orders!C86,[1]customers!$A$2:$A$1001,[1]customers!$B$2:$B$1001,,0)</f>
        <v>Zaccaria Sherewood</v>
      </c>
      <c r="G86" s="3" t="str">
        <f>IF(_xlfn.XLOOKUP(C86,[1]customers!$A$2:$A$1001,[1]customers!$C$2:$C$1001,,0)=0,"",_xlfn.XLOOKUP(C86,[1]customers!$A$2:$A$1001,[1]customers!$C$2:$C$1001,,0))</f>
        <v>jdufaire2d@fc2.com</v>
      </c>
      <c r="H86" s="3" t="str">
        <f>_xlfn.XLOOKUP(C86,[1]customers!$A$2:$A$1001,[1]customers!$G$2:$G$1001,,0)</f>
        <v>United States</v>
      </c>
      <c r="I86" s="4" t="str">
        <f>INDEX([1]products!$A$1:$G$49,MATCH([1]orders!$D86,[1]products!$A$1:$A$49,0),MATCH([1]orders!I$1,[1]products!$A$1:$G$1,0))</f>
        <v>Lib</v>
      </c>
      <c r="J86" s="4" t="str">
        <f>INDEX([1]products!$A$1:$G$49,MATCH([1]orders!$D86,[1]products!$A$1:$A$49,0),MATCH([1]orders!J$1,[1]products!$A$1:$G$1,0))</f>
        <v>L</v>
      </c>
      <c r="K86" s="5">
        <f>INDEX([1]products!$A$1:$G$49,MATCH([1]orders!$D86,[1]products!$A$1:$A$49,0),MATCH([1]orders!K$1,[1]products!$A$1:$G$1,0))</f>
        <v>0.5</v>
      </c>
      <c r="L86" s="6">
        <f>INDEX([1]products!$A$1:$G$49,MATCH([1]orders!$D86,[1]products!$A$1:$A$49,0),MATCH([1]orders!L$1,[1]products!$A$1:$G$1,0))</f>
        <v>9.51</v>
      </c>
      <c r="M86" s="6">
        <f t="shared" si="1"/>
        <v>28.53</v>
      </c>
      <c r="N86" s="7" t="str" cm="1">
        <f t="array" ref="N86">_xlfn.IFS(I86="Rob","Robusta",I86="Exc","Excelsa",I86="Ara","Arabica",I86="Lib","Liberica")</f>
        <v>Liberica</v>
      </c>
      <c r="O86" s="7" t="str" cm="1">
        <f t="array" ref="O86">_xlfn.IFS(J86="M","Medium",J86="L","Light",J86="D","Dark")</f>
        <v>Light</v>
      </c>
      <c r="P86" s="8" t="str">
        <f>_xlfn.XLOOKUP([1]!Order_Table[[#This Row],[Customer ID]],[1]customers!$A$1:$A$1001,[1]customers!$I$1:$I$1001,,0)</f>
        <v>No</v>
      </c>
    </row>
    <row r="87" spans="1:16" x14ac:dyDescent="0.35">
      <c r="A87" s="1" t="s">
        <v>202</v>
      </c>
      <c r="B87" s="2">
        <v>43664</v>
      </c>
      <c r="C87" s="3" t="s">
        <v>203</v>
      </c>
      <c r="D87" s="4" t="s">
        <v>54</v>
      </c>
      <c r="E87" s="3">
        <v>4</v>
      </c>
      <c r="F87" s="3" t="str">
        <f>_xlfn.XLOOKUP([1]orders!C87,[1]customers!$A$2:$A$1001,[1]customers!$B$2:$B$1001,,0)</f>
        <v>Jeffrey Dufaire</v>
      </c>
      <c r="G87" s="3" t="str">
        <f>IF(_xlfn.XLOOKUP(C87,[1]customers!$A$2:$A$1001,[1]customers!$C$2:$C$1001,,0)=0,"",_xlfn.XLOOKUP(C87,[1]customers!$A$2:$A$1001,[1]customers!$C$2:$C$1001,,0))</f>
        <v>jdufaire2d@fc2.com</v>
      </c>
      <c r="H87" s="3" t="str">
        <f>_xlfn.XLOOKUP(C87,[1]customers!$A$2:$A$1001,[1]customers!$G$2:$G$1001,,0)</f>
        <v>United States</v>
      </c>
      <c r="I87" s="4" t="str">
        <f>INDEX([1]products!$A$1:$G$49,MATCH([1]orders!$D87,[1]products!$A$1:$A$49,0),MATCH([1]orders!I$1,[1]products!$A$1:$G$1,0))</f>
        <v>Ara</v>
      </c>
      <c r="J87" s="4" t="str">
        <f>INDEX([1]products!$A$1:$G$49,MATCH([1]orders!$D87,[1]products!$A$1:$A$49,0),MATCH([1]orders!J$1,[1]products!$A$1:$G$1,0))</f>
        <v>L</v>
      </c>
      <c r="K87" s="5">
        <f>INDEX([1]products!$A$1:$G$49,MATCH([1]orders!$D87,[1]products!$A$1:$A$49,0),MATCH([1]orders!K$1,[1]products!$A$1:$G$1,0))</f>
        <v>2.5</v>
      </c>
      <c r="L87" s="6">
        <f>INDEX([1]products!$A$1:$G$49,MATCH([1]orders!$D87,[1]products!$A$1:$A$49,0),MATCH([1]orders!L$1,[1]products!$A$1:$G$1,0))</f>
        <v>29.784999999999997</v>
      </c>
      <c r="M87" s="6">
        <f t="shared" si="1"/>
        <v>119.13999999999999</v>
      </c>
      <c r="N87" s="7" t="str" cm="1">
        <f t="array" ref="N87">_xlfn.IFS(I87="Rob","Robusta",I87="Exc","Excelsa",I87="Ara","Arabica",I87="Lib","Liberica")</f>
        <v>Arabica</v>
      </c>
      <c r="O87" s="7" t="str" cm="1">
        <f t="array" ref="O87">_xlfn.IFS(J87="M","Medium",J87="L","Light",J87="D","Dark")</f>
        <v>Light</v>
      </c>
      <c r="P87" s="8" t="str">
        <f>_xlfn.XLOOKUP([1]!Order_Table[[#This Row],[Customer ID]],[1]customers!$A$1:$A$1001,[1]customers!$I$1:$I$1001,,0)</f>
        <v>No</v>
      </c>
    </row>
    <row r="88" spans="1:16" x14ac:dyDescent="0.35">
      <c r="A88" s="1" t="s">
        <v>205</v>
      </c>
      <c r="B88" s="2">
        <v>44289</v>
      </c>
      <c r="C88" s="3" t="s">
        <v>206</v>
      </c>
      <c r="D88" s="4" t="s">
        <v>61</v>
      </c>
      <c r="E88" s="3">
        <v>3</v>
      </c>
      <c r="F88" s="3" t="str">
        <f>_xlfn.XLOOKUP([1]orders!C88,[1]customers!$A$2:$A$1001,[1]customers!$B$2:$B$1001,,0)</f>
        <v>Jeffrey Dufaire</v>
      </c>
      <c r="G88" s="3" t="str">
        <f>IF(_xlfn.XLOOKUP(C88,[1]customers!$A$2:$A$1001,[1]customers!$C$2:$C$1001,,0)=0,"",_xlfn.XLOOKUP(C88,[1]customers!$A$2:$A$1001,[1]customers!$C$2:$C$1001,,0))</f>
        <v>bkeaveney2f@netlog.com</v>
      </c>
      <c r="H88" s="3" t="str">
        <f>_xlfn.XLOOKUP(C88,[1]customers!$A$2:$A$1001,[1]customers!$G$2:$G$1001,,0)</f>
        <v>United States</v>
      </c>
      <c r="I88" s="4" t="str">
        <f>INDEX([1]products!$A$1:$G$49,MATCH([1]orders!$D88,[1]products!$A$1:$A$49,0),MATCH([1]orders!I$1,[1]products!$A$1:$G$1,0))</f>
        <v>Ara</v>
      </c>
      <c r="J88" s="4" t="str">
        <f>INDEX([1]products!$A$1:$G$49,MATCH([1]orders!$D88,[1]products!$A$1:$A$49,0),MATCH([1]orders!J$1,[1]products!$A$1:$G$1,0))</f>
        <v>D</v>
      </c>
      <c r="K88" s="5">
        <f>INDEX([1]products!$A$1:$G$49,MATCH([1]orders!$D88,[1]products!$A$1:$A$49,0),MATCH([1]orders!K$1,[1]products!$A$1:$G$1,0))</f>
        <v>0.2</v>
      </c>
      <c r="L88" s="6">
        <f>INDEX([1]products!$A$1:$G$49,MATCH([1]orders!$D88,[1]products!$A$1:$A$49,0),MATCH([1]orders!L$1,[1]products!$A$1:$G$1,0))</f>
        <v>2.9849999999999999</v>
      </c>
      <c r="M88" s="6">
        <f t="shared" si="1"/>
        <v>8.9550000000000001</v>
      </c>
      <c r="N88" s="7" t="str" cm="1">
        <f t="array" ref="N88">_xlfn.IFS(I88="Rob","Robusta",I88="Exc","Excelsa",I88="Ara","Arabica",I88="Lib","Liberica")</f>
        <v>Arabica</v>
      </c>
      <c r="O88" s="7" t="str" cm="1">
        <f t="array" ref="O88">_xlfn.IFS(J88="M","Medium",J88="L","Light",J88="D","Dark")</f>
        <v>Dark</v>
      </c>
      <c r="P88" s="8" t="str">
        <f>_xlfn.XLOOKUP([1]!Order_Table[[#This Row],[Customer ID]],[1]customers!$A$1:$A$1001,[1]customers!$I$1:$I$1001,,0)</f>
        <v>No</v>
      </c>
    </row>
    <row r="89" spans="1:16" x14ac:dyDescent="0.35">
      <c r="A89" s="1" t="s">
        <v>207</v>
      </c>
      <c r="B89" s="2">
        <v>44284</v>
      </c>
      <c r="C89" s="3" t="s">
        <v>208</v>
      </c>
      <c r="D89" s="4" t="s">
        <v>189</v>
      </c>
      <c r="E89" s="3">
        <v>3</v>
      </c>
      <c r="F89" s="3" t="str">
        <f>_xlfn.XLOOKUP([1]orders!C89,[1]customers!$A$2:$A$1001,[1]customers!$B$2:$B$1001,,0)</f>
        <v>Beitris Keaveney</v>
      </c>
      <c r="G89" s="3" t="str">
        <f>IF(_xlfn.XLOOKUP(C89,[1]customers!$A$2:$A$1001,[1]customers!$C$2:$C$1001,,0)=0,"",_xlfn.XLOOKUP(C89,[1]customers!$A$2:$A$1001,[1]customers!$C$2:$C$1001,,0))</f>
        <v>egrise2g@cargocollective.com</v>
      </c>
      <c r="H89" s="3" t="str">
        <f>_xlfn.XLOOKUP(C89,[1]customers!$A$2:$A$1001,[1]customers!$G$2:$G$1001,,0)</f>
        <v>United States</v>
      </c>
      <c r="I89" s="4" t="str">
        <f>INDEX([1]products!$A$1:$G$49,MATCH([1]orders!$D89,[1]products!$A$1:$A$49,0),MATCH([1]orders!I$1,[1]products!$A$1:$G$1,0))</f>
        <v>Ara</v>
      </c>
      <c r="J89" s="4" t="str">
        <f>INDEX([1]products!$A$1:$G$49,MATCH([1]orders!$D89,[1]products!$A$1:$A$49,0),MATCH([1]orders!J$1,[1]products!$A$1:$G$1,0))</f>
        <v>M</v>
      </c>
      <c r="K89" s="5">
        <f>INDEX([1]products!$A$1:$G$49,MATCH([1]orders!$D89,[1]products!$A$1:$A$49,0),MATCH([1]orders!K$1,[1]products!$A$1:$G$1,0))</f>
        <v>1</v>
      </c>
      <c r="L89" s="6">
        <f>INDEX([1]products!$A$1:$G$49,MATCH([1]orders!$D89,[1]products!$A$1:$A$49,0),MATCH([1]orders!L$1,[1]products!$A$1:$G$1,0))</f>
        <v>11.25</v>
      </c>
      <c r="M89" s="6">
        <f t="shared" si="1"/>
        <v>33.75</v>
      </c>
      <c r="N89" s="7" t="str" cm="1">
        <f t="array" ref="N89">_xlfn.IFS(I89="Rob","Robusta",I89="Exc","Excelsa",I89="Ara","Arabica",I89="Lib","Liberica")</f>
        <v>Arabica</v>
      </c>
      <c r="O89" s="7" t="str" cm="1">
        <f t="array" ref="O89">_xlfn.IFS(J89="M","Medium",J89="L","Light",J89="D","Dark")</f>
        <v>Medium</v>
      </c>
      <c r="P89" s="8" t="str">
        <f>_xlfn.XLOOKUP([1]!Order_Table[[#This Row],[Customer ID]],[1]customers!$A$1:$A$1001,[1]customers!$I$1:$I$1001,,0)</f>
        <v>No</v>
      </c>
    </row>
    <row r="90" spans="1:16" x14ac:dyDescent="0.35">
      <c r="A90" s="1" t="s">
        <v>209</v>
      </c>
      <c r="B90" s="2">
        <v>44545</v>
      </c>
      <c r="C90" s="3" t="s">
        <v>210</v>
      </c>
      <c r="D90" s="4" t="s">
        <v>6</v>
      </c>
      <c r="E90" s="3">
        <v>6</v>
      </c>
      <c r="F90" s="3" t="str">
        <f>_xlfn.XLOOKUP([1]orders!C90,[1]customers!$A$2:$A$1001,[1]customers!$B$2:$B$1001,,0)</f>
        <v>Elna Grise</v>
      </c>
      <c r="G90" s="3" t="str">
        <f>IF(_xlfn.XLOOKUP(C90,[1]customers!$A$2:$A$1001,[1]customers!$C$2:$C$1001,,0)=0,"",_xlfn.XLOOKUP(C90,[1]customers!$A$2:$A$1001,[1]customers!$C$2:$C$1001,,0))</f>
        <v>tgottelier2h@vistaprint.com</v>
      </c>
      <c r="H90" s="3" t="str">
        <f>_xlfn.XLOOKUP(C90,[1]customers!$A$2:$A$1001,[1]customers!$G$2:$G$1001,,0)</f>
        <v>United States</v>
      </c>
      <c r="I90" s="4" t="str">
        <f>INDEX([1]products!$A$1:$G$49,MATCH([1]orders!$D90,[1]products!$A$1:$A$49,0),MATCH([1]orders!I$1,[1]products!$A$1:$G$1,0))</f>
        <v>Rob</v>
      </c>
      <c r="J90" s="4" t="str">
        <f>INDEX([1]products!$A$1:$G$49,MATCH([1]orders!$D90,[1]products!$A$1:$A$49,0),MATCH([1]orders!J$1,[1]products!$A$1:$G$1,0))</f>
        <v>L</v>
      </c>
      <c r="K90" s="5">
        <f>INDEX([1]products!$A$1:$G$49,MATCH([1]orders!$D90,[1]products!$A$1:$A$49,0),MATCH([1]orders!K$1,[1]products!$A$1:$G$1,0))</f>
        <v>1</v>
      </c>
      <c r="L90" s="6">
        <f>INDEX([1]products!$A$1:$G$49,MATCH([1]orders!$D90,[1]products!$A$1:$A$49,0),MATCH([1]orders!L$1,[1]products!$A$1:$G$1,0))</f>
        <v>11.95</v>
      </c>
      <c r="M90" s="6">
        <f t="shared" si="1"/>
        <v>71.699999999999989</v>
      </c>
      <c r="N90" s="7" t="str" cm="1">
        <f t="array" ref="N90">_xlfn.IFS(I90="Rob","Robusta",I90="Exc","Excelsa",I90="Ara","Arabica",I90="Lib","Liberica")</f>
        <v>Robusta</v>
      </c>
      <c r="O90" s="7" t="str" cm="1">
        <f t="array" ref="O90">_xlfn.IFS(J90="M","Medium",J90="L","Light",J90="D","Dark")</f>
        <v>Light</v>
      </c>
      <c r="P90" s="8" t="str">
        <f>_xlfn.XLOOKUP([1]!Order_Table[[#This Row],[Customer ID]],[1]customers!$A$1:$A$1001,[1]customers!$I$1:$I$1001,,0)</f>
        <v>No</v>
      </c>
    </row>
    <row r="91" spans="1:16" x14ac:dyDescent="0.35">
      <c r="A91" s="1" t="s">
        <v>211</v>
      </c>
      <c r="B91" s="2">
        <v>43971</v>
      </c>
      <c r="C91" s="3" t="s">
        <v>212</v>
      </c>
      <c r="D91" s="4" t="s">
        <v>6</v>
      </c>
      <c r="E91" s="3">
        <v>4</v>
      </c>
      <c r="F91" s="3" t="str">
        <f>_xlfn.XLOOKUP([1]orders!C91,[1]customers!$A$2:$A$1001,[1]customers!$B$2:$B$1001,,0)</f>
        <v>Torie Gottelier</v>
      </c>
      <c r="G91" s="3" t="str">
        <f>IF(_xlfn.XLOOKUP(C91,[1]customers!$A$2:$A$1001,[1]customers!$C$2:$C$1001,,0)=0,"",_xlfn.XLOOKUP(C91,[1]customers!$A$2:$A$1001,[1]customers!$C$2:$C$1001,,0))</f>
        <v/>
      </c>
      <c r="H91" s="3" t="str">
        <f>_xlfn.XLOOKUP(C91,[1]customers!$A$2:$A$1001,[1]customers!$G$2:$G$1001,,0)</f>
        <v>Ireland</v>
      </c>
      <c r="I91" s="4" t="str">
        <f>INDEX([1]products!$A$1:$G$49,MATCH([1]orders!$D91,[1]products!$A$1:$A$49,0),MATCH([1]orders!I$1,[1]products!$A$1:$G$1,0))</f>
        <v>Ara</v>
      </c>
      <c r="J91" s="4" t="str">
        <f>INDEX([1]products!$A$1:$G$49,MATCH([1]orders!$D91,[1]products!$A$1:$A$49,0),MATCH([1]orders!J$1,[1]products!$A$1:$G$1,0))</f>
        <v>L</v>
      </c>
      <c r="K91" s="5">
        <f>INDEX([1]products!$A$1:$G$49,MATCH([1]orders!$D91,[1]products!$A$1:$A$49,0),MATCH([1]orders!K$1,[1]products!$A$1:$G$1,0))</f>
        <v>1</v>
      </c>
      <c r="L91" s="6">
        <f>INDEX([1]products!$A$1:$G$49,MATCH([1]orders!$D91,[1]products!$A$1:$A$49,0),MATCH([1]orders!L$1,[1]products!$A$1:$G$1,0))</f>
        <v>12.95</v>
      </c>
      <c r="M91" s="6">
        <f t="shared" si="1"/>
        <v>51.8</v>
      </c>
      <c r="N91" s="7" t="str" cm="1">
        <f t="array" ref="N91">_xlfn.IFS(I91="Rob","Robusta",I91="Exc","Excelsa",I91="Ara","Arabica",I91="Lib","Liberica")</f>
        <v>Arabica</v>
      </c>
      <c r="O91" s="7" t="str" cm="1">
        <f t="array" ref="O91">_xlfn.IFS(J91="M","Medium",J91="L","Light",J91="D","Dark")</f>
        <v>Light</v>
      </c>
      <c r="P91" s="8" t="str">
        <f>_xlfn.XLOOKUP([1]!Order_Table[[#This Row],[Customer ID]],[1]customers!$A$1:$A$1001,[1]customers!$I$1:$I$1001,,0)</f>
        <v>No</v>
      </c>
    </row>
    <row r="92" spans="1:16" x14ac:dyDescent="0.35">
      <c r="A92" s="1" t="s">
        <v>213</v>
      </c>
      <c r="B92" s="2">
        <v>44137</v>
      </c>
      <c r="C92" s="3" t="s">
        <v>214</v>
      </c>
      <c r="D92" s="4" t="s">
        <v>171</v>
      </c>
      <c r="E92" s="3">
        <v>4</v>
      </c>
      <c r="F92" s="3" t="str">
        <f>_xlfn.XLOOKUP([1]orders!C92,[1]customers!$A$2:$A$1001,[1]customers!$B$2:$B$1001,,0)</f>
        <v>Loydie Langlais</v>
      </c>
      <c r="G92" s="3" t="str">
        <f>IF(_xlfn.XLOOKUP(C92,[1]customers!$A$2:$A$1001,[1]customers!$C$2:$C$1001,,0)=0,"",_xlfn.XLOOKUP(C92,[1]customers!$A$2:$A$1001,[1]customers!$C$2:$C$1001,,0))</f>
        <v>agreenhead2j@dailymail.co.uk</v>
      </c>
      <c r="H92" s="3" t="str">
        <f>_xlfn.XLOOKUP(C92,[1]customers!$A$2:$A$1001,[1]customers!$G$2:$G$1001,,0)</f>
        <v>United States</v>
      </c>
      <c r="I92" s="4" t="str">
        <f>INDEX([1]products!$A$1:$G$49,MATCH([1]orders!$D92,[1]products!$A$1:$A$49,0),MATCH([1]orders!I$1,[1]products!$A$1:$G$1,0))</f>
        <v>Ara</v>
      </c>
      <c r="J92" s="4" t="str">
        <f>INDEX([1]products!$A$1:$G$49,MATCH([1]orders!$D92,[1]products!$A$1:$A$49,0),MATCH([1]orders!J$1,[1]products!$A$1:$G$1,0))</f>
        <v>L</v>
      </c>
      <c r="K92" s="5">
        <f>INDEX([1]products!$A$1:$G$49,MATCH([1]orders!$D92,[1]products!$A$1:$A$49,0),MATCH([1]orders!K$1,[1]products!$A$1:$G$1,0))</f>
        <v>1</v>
      </c>
      <c r="L92" s="6">
        <f>INDEX([1]products!$A$1:$G$49,MATCH([1]orders!$D92,[1]products!$A$1:$A$49,0),MATCH([1]orders!L$1,[1]products!$A$1:$G$1,0))</f>
        <v>12.95</v>
      </c>
      <c r="M92" s="6">
        <f t="shared" si="1"/>
        <v>51.8</v>
      </c>
      <c r="N92" s="7" t="str" cm="1">
        <f t="array" ref="N92">_xlfn.IFS(I92="Rob","Robusta",I92="Exc","Excelsa",I92="Ara","Arabica",I92="Lib","Liberica")</f>
        <v>Arabica</v>
      </c>
      <c r="O92" s="7" t="str" cm="1">
        <f t="array" ref="O92">_xlfn.IFS(J92="M","Medium",J92="L","Light",J92="D","Dark")</f>
        <v>Light</v>
      </c>
      <c r="P92" s="8" t="str">
        <f>_xlfn.XLOOKUP([1]!Order_Table[[#This Row],[Customer ID]],[1]customers!$A$1:$A$1001,[1]customers!$I$1:$I$1001,,0)</f>
        <v>Yes</v>
      </c>
    </row>
    <row r="93" spans="1:16" x14ac:dyDescent="0.35">
      <c r="A93" s="1" t="s">
        <v>215</v>
      </c>
      <c r="B93" s="2">
        <v>44037</v>
      </c>
      <c r="C93" s="3" t="s">
        <v>216</v>
      </c>
      <c r="D93" s="4" t="s">
        <v>137</v>
      </c>
      <c r="E93" s="3">
        <v>3</v>
      </c>
      <c r="F93" s="3" t="str">
        <f>_xlfn.XLOOKUP([1]orders!C93,[1]customers!$A$2:$A$1001,[1]customers!$B$2:$B$1001,,0)</f>
        <v>Adham Greenhead</v>
      </c>
      <c r="G93" s="3" t="str">
        <f>IF(_xlfn.XLOOKUP(C93,[1]customers!$A$2:$A$1001,[1]customers!$C$2:$C$1001,,0)=0,"",_xlfn.XLOOKUP(C93,[1]customers!$A$2:$A$1001,[1]customers!$C$2:$C$1001,,0))</f>
        <v/>
      </c>
      <c r="H93" s="3" t="str">
        <f>_xlfn.XLOOKUP(C93,[1]customers!$A$2:$A$1001,[1]customers!$G$2:$G$1001,,0)</f>
        <v>United States</v>
      </c>
      <c r="I93" s="4" t="str">
        <f>INDEX([1]products!$A$1:$G$49,MATCH([1]orders!$D93,[1]products!$A$1:$A$49,0),MATCH([1]orders!I$1,[1]products!$A$1:$G$1,0))</f>
        <v>Ara</v>
      </c>
      <c r="J93" s="4" t="str">
        <f>INDEX([1]products!$A$1:$G$49,MATCH([1]orders!$D93,[1]products!$A$1:$A$49,0),MATCH([1]orders!J$1,[1]products!$A$1:$G$1,0))</f>
        <v>M</v>
      </c>
      <c r="K93" s="5">
        <f>INDEX([1]products!$A$1:$G$49,MATCH([1]orders!$D93,[1]products!$A$1:$A$49,0),MATCH([1]orders!K$1,[1]products!$A$1:$G$1,0))</f>
        <v>2.5</v>
      </c>
      <c r="L93" s="6">
        <f>INDEX([1]products!$A$1:$G$49,MATCH([1]orders!$D93,[1]products!$A$1:$A$49,0),MATCH([1]orders!L$1,[1]products!$A$1:$G$1,0))</f>
        <v>25.874999999999996</v>
      </c>
      <c r="M93" s="6">
        <f t="shared" si="1"/>
        <v>77.624999999999986</v>
      </c>
      <c r="N93" s="7" t="str" cm="1">
        <f t="array" ref="N93">_xlfn.IFS(I93="Rob","Robusta",I93="Exc","Excelsa",I93="Ara","Arabica",I93="Lib","Liberica")</f>
        <v>Arabica</v>
      </c>
      <c r="O93" s="7" t="str" cm="1">
        <f t="array" ref="O93">_xlfn.IFS(J93="M","Medium",J93="L","Light",J93="D","Dark")</f>
        <v>Medium</v>
      </c>
      <c r="P93" s="8" t="str">
        <f>_xlfn.XLOOKUP([1]!Order_Table[[#This Row],[Customer ID]],[1]customers!$A$1:$A$1001,[1]customers!$I$1:$I$1001,,0)</f>
        <v>No</v>
      </c>
    </row>
    <row r="94" spans="1:16" x14ac:dyDescent="0.35">
      <c r="A94" s="1" t="s">
        <v>217</v>
      </c>
      <c r="B94" s="2">
        <v>43538</v>
      </c>
      <c r="C94" s="3" t="s">
        <v>218</v>
      </c>
      <c r="D94" s="4" t="s">
        <v>176</v>
      </c>
      <c r="E94" s="3">
        <v>4</v>
      </c>
      <c r="F94" s="3" t="str">
        <f>_xlfn.XLOOKUP([1]orders!C94,[1]customers!$A$2:$A$1001,[1]customers!$B$2:$B$1001,,0)</f>
        <v>Hamish MacSherry</v>
      </c>
      <c r="G94" s="3" t="str">
        <f>IF(_xlfn.XLOOKUP(C94,[1]customers!$A$2:$A$1001,[1]customers!$C$2:$C$1001,,0)=0,"",_xlfn.XLOOKUP(C94,[1]customers!$A$2:$A$1001,[1]customers!$C$2:$C$1001,,0))</f>
        <v>elangcaster2l@spotify.com</v>
      </c>
      <c r="H94" s="3" t="str">
        <f>_xlfn.XLOOKUP(C94,[1]customers!$A$2:$A$1001,[1]customers!$G$2:$G$1001,,0)</f>
        <v>United Kingdom</v>
      </c>
      <c r="I94" s="4" t="str">
        <f>INDEX([1]products!$A$1:$G$49,MATCH([1]orders!$D94,[1]products!$A$1:$A$49,0),MATCH([1]orders!I$1,[1]products!$A$1:$G$1,0))</f>
        <v>Exc</v>
      </c>
      <c r="J94" s="4" t="str">
        <f>INDEX([1]products!$A$1:$G$49,MATCH([1]orders!$D94,[1]products!$A$1:$A$49,0),MATCH([1]orders!J$1,[1]products!$A$1:$G$1,0))</f>
        <v>L</v>
      </c>
      <c r="K94" s="5">
        <f>INDEX([1]products!$A$1:$G$49,MATCH([1]orders!$D94,[1]products!$A$1:$A$49,0),MATCH([1]orders!K$1,[1]products!$A$1:$G$1,0))</f>
        <v>1</v>
      </c>
      <c r="L94" s="6">
        <f>INDEX([1]products!$A$1:$G$49,MATCH([1]orders!$D94,[1]products!$A$1:$A$49,0),MATCH([1]orders!L$1,[1]products!$A$1:$G$1,0))</f>
        <v>14.85</v>
      </c>
      <c r="M94" s="6">
        <f t="shared" si="1"/>
        <v>59.4</v>
      </c>
      <c r="N94" s="7" t="str" cm="1">
        <f t="array" ref="N94">_xlfn.IFS(I94="Rob","Robusta",I94="Exc","Excelsa",I94="Ara","Arabica",I94="Lib","Liberica")</f>
        <v>Excelsa</v>
      </c>
      <c r="O94" s="7" t="str" cm="1">
        <f t="array" ref="O94">_xlfn.IFS(J94="M","Medium",J94="L","Light",J94="D","Dark")</f>
        <v>Light</v>
      </c>
      <c r="P94" s="8" t="str">
        <f>_xlfn.XLOOKUP([1]!Order_Table[[#This Row],[Customer ID]],[1]customers!$A$1:$A$1001,[1]customers!$I$1:$I$1001,,0)</f>
        <v>Yes</v>
      </c>
    </row>
    <row r="95" spans="1:16" x14ac:dyDescent="0.35">
      <c r="A95" s="1" t="s">
        <v>219</v>
      </c>
      <c r="B95" s="2">
        <v>44014</v>
      </c>
      <c r="C95" s="3" t="s">
        <v>220</v>
      </c>
      <c r="D95" s="4" t="s">
        <v>54</v>
      </c>
      <c r="E95" s="3">
        <v>6</v>
      </c>
      <c r="F95" s="3" t="str">
        <f>_xlfn.XLOOKUP([1]orders!C95,[1]customers!$A$2:$A$1001,[1]customers!$B$2:$B$1001,,0)</f>
        <v>Else Langcaster</v>
      </c>
      <c r="G95" s="3" t="str">
        <f>IF(_xlfn.XLOOKUP(C95,[1]customers!$A$2:$A$1001,[1]customers!$C$2:$C$1001,,0)=0,"",_xlfn.XLOOKUP(C95,[1]customers!$A$2:$A$1001,[1]customers!$C$2:$C$1001,,0))</f>
        <v/>
      </c>
      <c r="H95" s="3" t="str">
        <f>_xlfn.XLOOKUP(C95,[1]customers!$A$2:$A$1001,[1]customers!$G$2:$G$1001,,0)</f>
        <v>Ireland</v>
      </c>
      <c r="I95" s="4" t="str">
        <f>INDEX([1]products!$A$1:$G$49,MATCH([1]orders!$D95,[1]products!$A$1:$A$49,0),MATCH([1]orders!I$1,[1]products!$A$1:$G$1,0))</f>
        <v>Exc</v>
      </c>
      <c r="J95" s="4" t="str">
        <f>INDEX([1]products!$A$1:$G$49,MATCH([1]orders!$D95,[1]products!$A$1:$A$49,0),MATCH([1]orders!J$1,[1]products!$A$1:$G$1,0))</f>
        <v>L</v>
      </c>
      <c r="K95" s="5">
        <f>INDEX([1]products!$A$1:$G$49,MATCH([1]orders!$D95,[1]products!$A$1:$A$49,0),MATCH([1]orders!K$1,[1]products!$A$1:$G$1,0))</f>
        <v>0.5</v>
      </c>
      <c r="L95" s="6">
        <f>INDEX([1]products!$A$1:$G$49,MATCH([1]orders!$D95,[1]products!$A$1:$A$49,0),MATCH([1]orders!L$1,[1]products!$A$1:$G$1,0))</f>
        <v>8.91</v>
      </c>
      <c r="M95" s="6">
        <f t="shared" si="1"/>
        <v>53.46</v>
      </c>
      <c r="N95" s="7" t="str" cm="1">
        <f t="array" ref="N95">_xlfn.IFS(I95="Rob","Robusta",I95="Exc","Excelsa",I95="Ara","Arabica",I95="Lib","Liberica")</f>
        <v>Excelsa</v>
      </c>
      <c r="O95" s="7" t="str" cm="1">
        <f t="array" ref="O95">_xlfn.IFS(J95="M","Medium",J95="L","Light",J95="D","Dark")</f>
        <v>Light</v>
      </c>
      <c r="P95" s="8" t="str">
        <f>_xlfn.XLOOKUP([1]!Order_Table[[#This Row],[Customer ID]],[1]customers!$A$1:$A$1001,[1]customers!$I$1:$I$1001,,0)</f>
        <v>Yes</v>
      </c>
    </row>
    <row r="96" spans="1:16" x14ac:dyDescent="0.35">
      <c r="A96" s="1" t="s">
        <v>221</v>
      </c>
      <c r="B96" s="2">
        <v>43816</v>
      </c>
      <c r="C96" s="3" t="s">
        <v>222</v>
      </c>
      <c r="D96" s="4" t="s">
        <v>171</v>
      </c>
      <c r="E96" s="3">
        <v>6</v>
      </c>
      <c r="F96" s="3" t="str">
        <f>_xlfn.XLOOKUP([1]orders!C96,[1]customers!$A$2:$A$1001,[1]customers!$B$2:$B$1001,,0)</f>
        <v>Rudy Farquharson</v>
      </c>
      <c r="G96" s="3" t="str">
        <f>IF(_xlfn.XLOOKUP(C96,[1]customers!$A$2:$A$1001,[1]customers!$C$2:$C$1001,,0)=0,"",_xlfn.XLOOKUP(C96,[1]customers!$A$2:$A$1001,[1]customers!$C$2:$C$1001,,0))</f>
        <v>nmagauran2n@51.la</v>
      </c>
      <c r="H96" s="3" t="str">
        <f>_xlfn.XLOOKUP(C96,[1]customers!$A$2:$A$1001,[1]customers!$G$2:$G$1001,,0)</f>
        <v>United States</v>
      </c>
      <c r="I96" s="4" t="str">
        <f>INDEX([1]products!$A$1:$G$49,MATCH([1]orders!$D96,[1]products!$A$1:$A$49,0),MATCH([1]orders!I$1,[1]products!$A$1:$G$1,0))</f>
        <v>Ara</v>
      </c>
      <c r="J96" s="4" t="str">
        <f>INDEX([1]products!$A$1:$G$49,MATCH([1]orders!$D96,[1]products!$A$1:$A$49,0),MATCH([1]orders!J$1,[1]products!$A$1:$G$1,0))</f>
        <v>D</v>
      </c>
      <c r="K96" s="5">
        <f>INDEX([1]products!$A$1:$G$49,MATCH([1]orders!$D96,[1]products!$A$1:$A$49,0),MATCH([1]orders!K$1,[1]products!$A$1:$G$1,0))</f>
        <v>0.2</v>
      </c>
      <c r="L96" s="6">
        <f>INDEX([1]products!$A$1:$G$49,MATCH([1]orders!$D96,[1]products!$A$1:$A$49,0),MATCH([1]orders!L$1,[1]products!$A$1:$G$1,0))</f>
        <v>2.9849999999999999</v>
      </c>
      <c r="M96" s="6">
        <f t="shared" si="1"/>
        <v>17.91</v>
      </c>
      <c r="N96" s="7" t="str" cm="1">
        <f t="array" ref="N96">_xlfn.IFS(I96="Rob","Robusta",I96="Exc","Excelsa",I96="Ara","Arabica",I96="Lib","Liberica")</f>
        <v>Arabica</v>
      </c>
      <c r="O96" s="7" t="str" cm="1">
        <f t="array" ref="O96">_xlfn.IFS(J96="M","Medium",J96="L","Light",J96="D","Dark")</f>
        <v>Dark</v>
      </c>
      <c r="P96" s="8" t="str">
        <f>_xlfn.XLOOKUP([1]!Order_Table[[#This Row],[Customer ID]],[1]customers!$A$1:$A$1001,[1]customers!$I$1:$I$1001,,0)</f>
        <v>Yes</v>
      </c>
    </row>
    <row r="97" spans="1:16" x14ac:dyDescent="0.35">
      <c r="A97" s="1" t="s">
        <v>223</v>
      </c>
      <c r="B97" s="2">
        <v>44171</v>
      </c>
      <c r="C97" s="3" t="s">
        <v>224</v>
      </c>
      <c r="D97" s="4" t="s">
        <v>54</v>
      </c>
      <c r="E97" s="3">
        <v>2</v>
      </c>
      <c r="F97" s="3" t="str">
        <f>_xlfn.XLOOKUP([1]orders!C97,[1]customers!$A$2:$A$1001,[1]customers!$B$2:$B$1001,,0)</f>
        <v>Norene Magauran</v>
      </c>
      <c r="G97" s="3" t="str">
        <f>IF(_xlfn.XLOOKUP(C97,[1]customers!$A$2:$A$1001,[1]customers!$C$2:$C$1001,,0)=0,"",_xlfn.XLOOKUP(C97,[1]customers!$A$2:$A$1001,[1]customers!$C$2:$C$1001,,0))</f>
        <v>vkirdsch2o@google.fr</v>
      </c>
      <c r="H97" s="3" t="str">
        <f>_xlfn.XLOOKUP(C97,[1]customers!$A$2:$A$1001,[1]customers!$G$2:$G$1001,,0)</f>
        <v>United States</v>
      </c>
      <c r="I97" s="4" t="str">
        <f>INDEX([1]products!$A$1:$G$49,MATCH([1]orders!$D97,[1]products!$A$1:$A$49,0),MATCH([1]orders!I$1,[1]products!$A$1:$G$1,0))</f>
        <v>Ara</v>
      </c>
      <c r="J97" s="4" t="str">
        <f>INDEX([1]products!$A$1:$G$49,MATCH([1]orders!$D97,[1]products!$A$1:$A$49,0),MATCH([1]orders!J$1,[1]products!$A$1:$G$1,0))</f>
        <v>M</v>
      </c>
      <c r="K97" s="5">
        <f>INDEX([1]products!$A$1:$G$49,MATCH([1]orders!$D97,[1]products!$A$1:$A$49,0),MATCH([1]orders!K$1,[1]products!$A$1:$G$1,0))</f>
        <v>2.5</v>
      </c>
      <c r="L97" s="6">
        <f>INDEX([1]products!$A$1:$G$49,MATCH([1]orders!$D97,[1]products!$A$1:$A$49,0),MATCH([1]orders!L$1,[1]products!$A$1:$G$1,0))</f>
        <v>25.874999999999996</v>
      </c>
      <c r="M97" s="6">
        <f t="shared" si="1"/>
        <v>51.749999999999993</v>
      </c>
      <c r="N97" s="7" t="str" cm="1">
        <f t="array" ref="N97">_xlfn.IFS(I97="Rob","Robusta",I97="Exc","Excelsa",I97="Ara","Arabica",I97="Lib","Liberica")</f>
        <v>Arabica</v>
      </c>
      <c r="O97" s="7" t="str" cm="1">
        <f t="array" ref="O97">_xlfn.IFS(J97="M","Medium",J97="L","Light",J97="D","Dark")</f>
        <v>Medium</v>
      </c>
      <c r="P97" s="8" t="str">
        <f>_xlfn.XLOOKUP([1]!Order_Table[[#This Row],[Customer ID]],[1]customers!$A$1:$A$1001,[1]customers!$I$1:$I$1001,,0)</f>
        <v>No</v>
      </c>
    </row>
    <row r="98" spans="1:16" x14ac:dyDescent="0.35">
      <c r="A98" s="1" t="s">
        <v>225</v>
      </c>
      <c r="B98" s="2">
        <v>44259</v>
      </c>
      <c r="C98" s="3" t="s">
        <v>226</v>
      </c>
      <c r="D98" s="4" t="s">
        <v>67</v>
      </c>
      <c r="E98" s="3">
        <v>2</v>
      </c>
      <c r="F98" s="3" t="str">
        <f>_xlfn.XLOOKUP([1]orders!C98,[1]customers!$A$2:$A$1001,[1]customers!$B$2:$B$1001,,0)</f>
        <v>Vicki Kirdsch</v>
      </c>
      <c r="G98" s="3" t="str">
        <f>IF(_xlfn.XLOOKUP(C98,[1]customers!$A$2:$A$1001,[1]customers!$C$2:$C$1001,,0)=0,"",_xlfn.XLOOKUP(C98,[1]customers!$A$2:$A$1001,[1]customers!$C$2:$C$1001,,0))</f>
        <v>iwhapple2p@com.com</v>
      </c>
      <c r="H98" s="3" t="str">
        <f>_xlfn.XLOOKUP(C98,[1]customers!$A$2:$A$1001,[1]customers!$G$2:$G$1001,,0)</f>
        <v>United States</v>
      </c>
      <c r="I98" s="4" t="str">
        <f>INDEX([1]products!$A$1:$G$49,MATCH([1]orders!$D98,[1]products!$A$1:$A$49,0),MATCH([1]orders!I$1,[1]products!$A$1:$G$1,0))</f>
        <v>Ara</v>
      </c>
      <c r="J98" s="4" t="str">
        <f>INDEX([1]products!$A$1:$G$49,MATCH([1]orders!$D98,[1]products!$A$1:$A$49,0),MATCH([1]orders!J$1,[1]products!$A$1:$G$1,0))</f>
        <v>D</v>
      </c>
      <c r="K98" s="5">
        <f>INDEX([1]products!$A$1:$G$49,MATCH([1]orders!$D98,[1]products!$A$1:$A$49,0),MATCH([1]orders!K$1,[1]products!$A$1:$G$1,0))</f>
        <v>0.2</v>
      </c>
      <c r="L98" s="6">
        <f>INDEX([1]products!$A$1:$G$49,MATCH([1]orders!$D98,[1]products!$A$1:$A$49,0),MATCH([1]orders!L$1,[1]products!$A$1:$G$1,0))</f>
        <v>2.9849999999999999</v>
      </c>
      <c r="M98" s="6">
        <f t="shared" si="1"/>
        <v>5.97</v>
      </c>
      <c r="N98" s="7" t="str" cm="1">
        <f t="array" ref="N98">_xlfn.IFS(I98="Rob","Robusta",I98="Exc","Excelsa",I98="Ara","Arabica",I98="Lib","Liberica")</f>
        <v>Arabica</v>
      </c>
      <c r="O98" s="7" t="str" cm="1">
        <f t="array" ref="O98">_xlfn.IFS(J98="M","Medium",J98="L","Light",J98="D","Dark")</f>
        <v>Dark</v>
      </c>
      <c r="P98" s="8" t="str">
        <f>_xlfn.XLOOKUP([1]!Order_Table[[#This Row],[Customer ID]],[1]customers!$A$1:$A$1001,[1]customers!$I$1:$I$1001,,0)</f>
        <v>No</v>
      </c>
    </row>
    <row r="99" spans="1:16" x14ac:dyDescent="0.35">
      <c r="A99" s="1" t="s">
        <v>227</v>
      </c>
      <c r="B99" s="2">
        <v>44394</v>
      </c>
      <c r="C99" s="3" t="s">
        <v>228</v>
      </c>
      <c r="D99" s="4" t="s">
        <v>54</v>
      </c>
      <c r="E99" s="3">
        <v>1</v>
      </c>
      <c r="F99" s="3" t="str">
        <f>_xlfn.XLOOKUP([1]orders!C99,[1]customers!$A$2:$A$1001,[1]customers!$B$2:$B$1001,,0)</f>
        <v>Ilysa Whapple</v>
      </c>
      <c r="G99" s="3" t="str">
        <f>IF(_xlfn.XLOOKUP(C99,[1]customers!$A$2:$A$1001,[1]customers!$C$2:$C$1001,,0)=0,"",_xlfn.XLOOKUP(C99,[1]customers!$A$2:$A$1001,[1]customers!$C$2:$C$1001,,0))</f>
        <v/>
      </c>
      <c r="H99" s="3" t="str">
        <f>_xlfn.XLOOKUP(C99,[1]customers!$A$2:$A$1001,[1]customers!$G$2:$G$1001,,0)</f>
        <v>Ireland</v>
      </c>
      <c r="I99" s="4" t="str">
        <f>INDEX([1]products!$A$1:$G$49,MATCH([1]orders!$D99,[1]products!$A$1:$A$49,0),MATCH([1]orders!I$1,[1]products!$A$1:$G$1,0))</f>
        <v>Ara</v>
      </c>
      <c r="J99" s="4" t="str">
        <f>INDEX([1]products!$A$1:$G$49,MATCH([1]orders!$D99,[1]products!$A$1:$A$49,0),MATCH([1]orders!J$1,[1]products!$A$1:$G$1,0))</f>
        <v>M</v>
      </c>
      <c r="K99" s="5">
        <f>INDEX([1]products!$A$1:$G$49,MATCH([1]orders!$D99,[1]products!$A$1:$A$49,0),MATCH([1]orders!K$1,[1]products!$A$1:$G$1,0))</f>
        <v>0.5</v>
      </c>
      <c r="L99" s="6">
        <f>INDEX([1]products!$A$1:$G$49,MATCH([1]orders!$D99,[1]products!$A$1:$A$49,0),MATCH([1]orders!L$1,[1]products!$A$1:$G$1,0))</f>
        <v>6.75</v>
      </c>
      <c r="M99" s="6">
        <f t="shared" si="1"/>
        <v>6.75</v>
      </c>
      <c r="N99" s="7" t="str" cm="1">
        <f t="array" ref="N99">_xlfn.IFS(I99="Rob","Robusta",I99="Exc","Excelsa",I99="Ara","Arabica",I99="Lib","Liberica")</f>
        <v>Arabica</v>
      </c>
      <c r="O99" s="7" t="str" cm="1">
        <f t="array" ref="O99">_xlfn.IFS(J99="M","Medium",J99="L","Light",J99="D","Dark")</f>
        <v>Medium</v>
      </c>
      <c r="P99" s="8" t="str">
        <f>_xlfn.XLOOKUP([1]!Order_Table[[#This Row],[Customer ID]],[1]customers!$A$1:$A$1001,[1]customers!$I$1:$I$1001,,0)</f>
        <v>No</v>
      </c>
    </row>
    <row r="100" spans="1:16" x14ac:dyDescent="0.35">
      <c r="A100" s="1" t="s">
        <v>229</v>
      </c>
      <c r="B100" s="2">
        <v>44139</v>
      </c>
      <c r="C100" s="3" t="s">
        <v>230</v>
      </c>
      <c r="D100" s="4" t="s">
        <v>77</v>
      </c>
      <c r="E100" s="3">
        <v>3</v>
      </c>
      <c r="F100" s="3" t="str">
        <f>_xlfn.XLOOKUP([1]orders!C100,[1]customers!$A$2:$A$1001,[1]customers!$B$2:$B$1001,,0)</f>
        <v>Ruy Cancellieri</v>
      </c>
      <c r="G100" s="3" t="str">
        <f>IF(_xlfn.XLOOKUP(C100,[1]customers!$A$2:$A$1001,[1]customers!$C$2:$C$1001,,0)=0,"",_xlfn.XLOOKUP(C100,[1]customers!$A$2:$A$1001,[1]customers!$C$2:$C$1001,,0))</f>
        <v/>
      </c>
      <c r="H100" s="3" t="str">
        <f>_xlfn.XLOOKUP(C100,[1]customers!$A$2:$A$1001,[1]customers!$G$2:$G$1001,,0)</f>
        <v>United States</v>
      </c>
      <c r="I100" s="4" t="str">
        <f>INDEX([1]products!$A$1:$G$49,MATCH([1]orders!$D100,[1]products!$A$1:$A$49,0),MATCH([1]orders!I$1,[1]products!$A$1:$G$1,0))</f>
        <v>Ara</v>
      </c>
      <c r="J100" s="4" t="str">
        <f>INDEX([1]products!$A$1:$G$49,MATCH([1]orders!$D100,[1]products!$A$1:$A$49,0),MATCH([1]orders!J$1,[1]products!$A$1:$G$1,0))</f>
        <v>D</v>
      </c>
      <c r="K100" s="5">
        <f>INDEX([1]products!$A$1:$G$49,MATCH([1]orders!$D100,[1]products!$A$1:$A$49,0),MATCH([1]orders!K$1,[1]products!$A$1:$G$1,0))</f>
        <v>0.2</v>
      </c>
      <c r="L100" s="6">
        <f>INDEX([1]products!$A$1:$G$49,MATCH([1]orders!$D100,[1]products!$A$1:$A$49,0),MATCH([1]orders!L$1,[1]products!$A$1:$G$1,0))</f>
        <v>2.9849999999999999</v>
      </c>
      <c r="M100" s="6">
        <f t="shared" si="1"/>
        <v>8.9550000000000001</v>
      </c>
      <c r="N100" s="7" t="str" cm="1">
        <f t="array" ref="N100">_xlfn.IFS(I100="Rob","Robusta",I100="Exc","Excelsa",I100="Ara","Arabica",I100="Lib","Liberica")</f>
        <v>Arabica</v>
      </c>
      <c r="O100" s="7" t="str" cm="1">
        <f t="array" ref="O100">_xlfn.IFS(J100="M","Medium",J100="L","Light",J100="D","Dark")</f>
        <v>Dark</v>
      </c>
      <c r="P100" s="8" t="str">
        <f>_xlfn.XLOOKUP([1]!Order_Table[[#This Row],[Customer ID]],[1]customers!$A$1:$A$1001,[1]customers!$I$1:$I$1001,,0)</f>
        <v>No</v>
      </c>
    </row>
    <row r="101" spans="1:16" x14ac:dyDescent="0.35">
      <c r="A101" s="1" t="s">
        <v>231</v>
      </c>
      <c r="B101" s="2">
        <v>44291</v>
      </c>
      <c r="C101" s="3" t="s">
        <v>232</v>
      </c>
      <c r="D101" s="4" t="s">
        <v>115</v>
      </c>
      <c r="E101" s="3">
        <v>2</v>
      </c>
      <c r="F101" s="3" t="str">
        <f>_xlfn.XLOOKUP([1]orders!C101,[1]customers!$A$2:$A$1001,[1]customers!$B$2:$B$1001,,0)</f>
        <v>Aube Follett</v>
      </c>
      <c r="G101" s="3" t="str">
        <f>IF(_xlfn.XLOOKUP(C101,[1]customers!$A$2:$A$1001,[1]customers!$C$2:$C$1001,,0)=0,"",_xlfn.XLOOKUP(C101,[1]customers!$A$2:$A$1001,[1]customers!$C$2:$C$1001,,0))</f>
        <v/>
      </c>
      <c r="H101" s="3" t="str">
        <f>_xlfn.XLOOKUP(C101,[1]customers!$A$2:$A$1001,[1]customers!$G$2:$G$1001,,0)</f>
        <v>United States</v>
      </c>
      <c r="I101" s="4" t="str">
        <f>INDEX([1]products!$A$1:$G$49,MATCH([1]orders!$D101,[1]products!$A$1:$A$49,0),MATCH([1]orders!I$1,[1]products!$A$1:$G$1,0))</f>
        <v>Lib</v>
      </c>
      <c r="J101" s="4" t="str">
        <f>INDEX([1]products!$A$1:$G$49,MATCH([1]orders!$D101,[1]products!$A$1:$A$49,0),MATCH([1]orders!J$1,[1]products!$A$1:$G$1,0))</f>
        <v>M</v>
      </c>
      <c r="K101" s="5">
        <f>INDEX([1]products!$A$1:$G$49,MATCH([1]orders!$D101,[1]products!$A$1:$A$49,0),MATCH([1]orders!K$1,[1]products!$A$1:$G$1,0))</f>
        <v>0.2</v>
      </c>
      <c r="L101" s="6">
        <f>INDEX([1]products!$A$1:$G$49,MATCH([1]orders!$D101,[1]products!$A$1:$A$49,0),MATCH([1]orders!L$1,[1]products!$A$1:$G$1,0))</f>
        <v>4.3650000000000002</v>
      </c>
      <c r="M101" s="6">
        <f t="shared" si="1"/>
        <v>8.73</v>
      </c>
      <c r="N101" s="7" t="str" cm="1">
        <f t="array" ref="N101">_xlfn.IFS(I101="Rob","Robusta",I101="Exc","Excelsa",I101="Ara","Arabica",I101="Lib","Liberica")</f>
        <v>Liberica</v>
      </c>
      <c r="O101" s="7" t="str" cm="1">
        <f t="array" ref="O101">_xlfn.IFS(J101="M","Medium",J101="L","Light",J101="D","Dark")</f>
        <v>Medium</v>
      </c>
      <c r="P101" s="8" t="str">
        <f>_xlfn.XLOOKUP([1]!Order_Table[[#This Row],[Customer ID]],[1]customers!$A$1:$A$1001,[1]customers!$I$1:$I$1001,,0)</f>
        <v>Yes</v>
      </c>
    </row>
    <row r="102" spans="1:16" x14ac:dyDescent="0.35">
      <c r="A102" s="1" t="s">
        <v>233</v>
      </c>
      <c r="B102" s="2">
        <v>43891</v>
      </c>
      <c r="C102" s="3" t="s">
        <v>234</v>
      </c>
      <c r="D102" s="4" t="s">
        <v>109</v>
      </c>
      <c r="E102" s="3">
        <v>5</v>
      </c>
      <c r="F102" s="3" t="str">
        <f>_xlfn.XLOOKUP([1]orders!C102,[1]customers!$A$2:$A$1001,[1]customers!$B$2:$B$1001,,0)</f>
        <v>Rudiger Di Bartolomeo</v>
      </c>
      <c r="G102" s="3" t="str">
        <f>IF(_xlfn.XLOOKUP(C102,[1]customers!$A$2:$A$1001,[1]customers!$C$2:$C$1001,,0)=0,"",_xlfn.XLOOKUP(C102,[1]customers!$A$2:$A$1001,[1]customers!$C$2:$C$1001,,0))</f>
        <v>nyoules2t@reference.com</v>
      </c>
      <c r="H102" s="3" t="str">
        <f>_xlfn.XLOOKUP(C102,[1]customers!$A$2:$A$1001,[1]customers!$G$2:$G$1001,,0)</f>
        <v>Ireland</v>
      </c>
      <c r="I102" s="4" t="str">
        <f>INDEX([1]products!$A$1:$G$49,MATCH([1]orders!$D102,[1]products!$A$1:$A$49,0),MATCH([1]orders!I$1,[1]products!$A$1:$G$1,0))</f>
        <v>Ara</v>
      </c>
      <c r="J102" s="4" t="str">
        <f>INDEX([1]products!$A$1:$G$49,MATCH([1]orders!$D102,[1]products!$A$1:$A$49,0),MATCH([1]orders!J$1,[1]products!$A$1:$G$1,0))</f>
        <v>L</v>
      </c>
      <c r="K102" s="5">
        <f>INDEX([1]products!$A$1:$G$49,MATCH([1]orders!$D102,[1]products!$A$1:$A$49,0),MATCH([1]orders!K$1,[1]products!$A$1:$G$1,0))</f>
        <v>0.2</v>
      </c>
      <c r="L102" s="6">
        <f>INDEX([1]products!$A$1:$G$49,MATCH([1]orders!$D102,[1]products!$A$1:$A$49,0),MATCH([1]orders!L$1,[1]products!$A$1:$G$1,0))</f>
        <v>3.8849999999999998</v>
      </c>
      <c r="M102" s="6">
        <f t="shared" si="1"/>
        <v>19.424999999999997</v>
      </c>
      <c r="N102" s="7" t="str" cm="1">
        <f t="array" ref="N102">_xlfn.IFS(I102="Rob","Robusta",I102="Exc","Excelsa",I102="Ara","Arabica",I102="Lib","Liberica")</f>
        <v>Arabica</v>
      </c>
      <c r="O102" s="7" t="str" cm="1">
        <f t="array" ref="O102">_xlfn.IFS(J102="M","Medium",J102="L","Light",J102="D","Dark")</f>
        <v>Light</v>
      </c>
      <c r="P102" s="8" t="str">
        <f>_xlfn.XLOOKUP([1]!Order_Table[[#This Row],[Customer ID]],[1]customers!$A$1:$A$1001,[1]customers!$I$1:$I$1001,,0)</f>
        <v>Yes</v>
      </c>
    </row>
    <row r="103" spans="1:16" x14ac:dyDescent="0.35">
      <c r="A103" s="1" t="s">
        <v>235</v>
      </c>
      <c r="B103" s="2">
        <v>44488</v>
      </c>
      <c r="C103" s="3" t="s">
        <v>236</v>
      </c>
      <c r="D103" s="4" t="s">
        <v>13</v>
      </c>
      <c r="E103" s="3">
        <v>3</v>
      </c>
      <c r="F103" s="3" t="str">
        <f>_xlfn.XLOOKUP([1]orders!C103,[1]customers!$A$2:$A$1001,[1]customers!$B$2:$B$1001,,0)</f>
        <v>Nickey Youles</v>
      </c>
      <c r="G103" s="3" t="str">
        <f>IF(_xlfn.XLOOKUP(C103,[1]customers!$A$2:$A$1001,[1]customers!$C$2:$C$1001,,0)=0,"",_xlfn.XLOOKUP(C103,[1]customers!$A$2:$A$1001,[1]customers!$C$2:$C$1001,,0))</f>
        <v>daizikovitz2u@answers.com</v>
      </c>
      <c r="H103" s="3" t="str">
        <f>_xlfn.XLOOKUP(C103,[1]customers!$A$2:$A$1001,[1]customers!$G$2:$G$1001,,0)</f>
        <v>Ireland</v>
      </c>
      <c r="I103" s="4" t="str">
        <f>INDEX([1]products!$A$1:$G$49,MATCH([1]orders!$D103,[1]products!$A$1:$A$49,0),MATCH([1]orders!I$1,[1]products!$A$1:$G$1,0))</f>
        <v>Lib</v>
      </c>
      <c r="J103" s="4" t="str">
        <f>INDEX([1]products!$A$1:$G$49,MATCH([1]orders!$D103,[1]products!$A$1:$A$49,0),MATCH([1]orders!J$1,[1]products!$A$1:$G$1,0))</f>
        <v>D</v>
      </c>
      <c r="K103" s="5">
        <f>INDEX([1]products!$A$1:$G$49,MATCH([1]orders!$D103,[1]products!$A$1:$A$49,0),MATCH([1]orders!K$1,[1]products!$A$1:$G$1,0))</f>
        <v>2.5</v>
      </c>
      <c r="L103" s="6">
        <f>INDEX([1]products!$A$1:$G$49,MATCH([1]orders!$D103,[1]products!$A$1:$A$49,0),MATCH([1]orders!L$1,[1]products!$A$1:$G$1,0))</f>
        <v>29.784999999999997</v>
      </c>
      <c r="M103" s="6">
        <f t="shared" si="1"/>
        <v>89.35499999999999</v>
      </c>
      <c r="N103" s="7" t="str" cm="1">
        <f t="array" ref="N103">_xlfn.IFS(I103="Rob","Robusta",I103="Exc","Excelsa",I103="Ara","Arabica",I103="Lib","Liberica")</f>
        <v>Liberica</v>
      </c>
      <c r="O103" s="7" t="str" cm="1">
        <f t="array" ref="O103">_xlfn.IFS(J103="M","Medium",J103="L","Light",J103="D","Dark")</f>
        <v>Dark</v>
      </c>
      <c r="P103" s="8" t="str">
        <f>_xlfn.XLOOKUP([1]!Order_Table[[#This Row],[Customer ID]],[1]customers!$A$1:$A$1001,[1]customers!$I$1:$I$1001,,0)</f>
        <v>Yes</v>
      </c>
    </row>
    <row r="104" spans="1:16" x14ac:dyDescent="0.35">
      <c r="A104" s="1" t="s">
        <v>237</v>
      </c>
      <c r="B104" s="2">
        <v>44750</v>
      </c>
      <c r="C104" s="3" t="s">
        <v>238</v>
      </c>
      <c r="D104" s="4" t="s">
        <v>162</v>
      </c>
      <c r="E104" s="3">
        <v>4</v>
      </c>
      <c r="F104" s="3" t="str">
        <f>_xlfn.XLOOKUP([1]orders!C104,[1]customers!$A$2:$A$1001,[1]customers!$B$2:$B$1001,,0)</f>
        <v>Dyanna Aizikovitz</v>
      </c>
      <c r="G104" s="3" t="str">
        <f>IF(_xlfn.XLOOKUP(C104,[1]customers!$A$2:$A$1001,[1]customers!$C$2:$C$1001,,0)=0,"",_xlfn.XLOOKUP(C104,[1]customers!$A$2:$A$1001,[1]customers!$C$2:$C$1001,,0))</f>
        <v>brevel2v@fastcompany.com</v>
      </c>
      <c r="H104" s="3" t="str">
        <f>_xlfn.XLOOKUP(C104,[1]customers!$A$2:$A$1001,[1]customers!$G$2:$G$1001,,0)</f>
        <v>United States</v>
      </c>
      <c r="I104" s="4" t="str">
        <f>INDEX([1]products!$A$1:$G$49,MATCH([1]orders!$D104,[1]products!$A$1:$A$49,0),MATCH([1]orders!I$1,[1]products!$A$1:$G$1,0))</f>
        <v>Lib</v>
      </c>
      <c r="J104" s="4" t="str">
        <f>INDEX([1]products!$A$1:$G$49,MATCH([1]orders!$D104,[1]products!$A$1:$A$49,0),MATCH([1]orders!J$1,[1]products!$A$1:$G$1,0))</f>
        <v>D</v>
      </c>
      <c r="K104" s="5">
        <f>INDEX([1]products!$A$1:$G$49,MATCH([1]orders!$D104,[1]products!$A$1:$A$49,0),MATCH([1]orders!K$1,[1]products!$A$1:$G$1,0))</f>
        <v>1</v>
      </c>
      <c r="L104" s="6">
        <f>INDEX([1]products!$A$1:$G$49,MATCH([1]orders!$D104,[1]products!$A$1:$A$49,0),MATCH([1]orders!L$1,[1]products!$A$1:$G$1,0))</f>
        <v>12.95</v>
      </c>
      <c r="M104" s="6">
        <f t="shared" si="1"/>
        <v>51.8</v>
      </c>
      <c r="N104" s="7" t="str" cm="1">
        <f t="array" ref="N104">_xlfn.IFS(I104="Rob","Robusta",I104="Exc","Excelsa",I104="Ara","Arabica",I104="Lib","Liberica")</f>
        <v>Liberica</v>
      </c>
      <c r="O104" s="7" t="str" cm="1">
        <f t="array" ref="O104">_xlfn.IFS(J104="M","Medium",J104="L","Light",J104="D","Dark")</f>
        <v>Dark</v>
      </c>
      <c r="P104" s="8" t="str">
        <f>_xlfn.XLOOKUP([1]!Order_Table[[#This Row],[Customer ID]],[1]customers!$A$1:$A$1001,[1]customers!$I$1:$I$1001,,0)</f>
        <v>Yes</v>
      </c>
    </row>
    <row r="105" spans="1:16" x14ac:dyDescent="0.35">
      <c r="A105" s="1" t="s">
        <v>239</v>
      </c>
      <c r="B105" s="2">
        <v>43694</v>
      </c>
      <c r="C105" s="3" t="s">
        <v>240</v>
      </c>
      <c r="D105" s="4" t="s">
        <v>96</v>
      </c>
      <c r="E105" s="3">
        <v>6</v>
      </c>
      <c r="F105" s="3" t="str">
        <f>_xlfn.XLOOKUP([1]orders!C105,[1]customers!$A$2:$A$1001,[1]customers!$B$2:$B$1001,,0)</f>
        <v>Bram Revel</v>
      </c>
      <c r="G105" s="3" t="str">
        <f>IF(_xlfn.XLOOKUP(C105,[1]customers!$A$2:$A$1001,[1]customers!$C$2:$C$1001,,0)=0,"",_xlfn.XLOOKUP(C105,[1]customers!$A$2:$A$1001,[1]customers!$C$2:$C$1001,,0))</f>
        <v>epriddis2w@nationalgeographic.com</v>
      </c>
      <c r="H105" s="3" t="str">
        <f>_xlfn.XLOOKUP(C105,[1]customers!$A$2:$A$1001,[1]customers!$G$2:$G$1001,,0)</f>
        <v>United States</v>
      </c>
      <c r="I105" s="4" t="str">
        <f>INDEX([1]products!$A$1:$G$49,MATCH([1]orders!$D105,[1]products!$A$1:$A$49,0),MATCH([1]orders!I$1,[1]products!$A$1:$G$1,0))</f>
        <v>Rob</v>
      </c>
      <c r="J105" s="4" t="str">
        <f>INDEX([1]products!$A$1:$G$49,MATCH([1]orders!$D105,[1]products!$A$1:$A$49,0),MATCH([1]orders!J$1,[1]products!$A$1:$G$1,0))</f>
        <v>M</v>
      </c>
      <c r="K105" s="5">
        <f>INDEX([1]products!$A$1:$G$49,MATCH([1]orders!$D105,[1]products!$A$1:$A$49,0),MATCH([1]orders!K$1,[1]products!$A$1:$G$1,0))</f>
        <v>0.2</v>
      </c>
      <c r="L105" s="6">
        <f>INDEX([1]products!$A$1:$G$49,MATCH([1]orders!$D105,[1]products!$A$1:$A$49,0),MATCH([1]orders!L$1,[1]products!$A$1:$G$1,0))</f>
        <v>2.9849999999999999</v>
      </c>
      <c r="M105" s="6">
        <f t="shared" si="1"/>
        <v>17.91</v>
      </c>
      <c r="N105" s="7" t="str" cm="1">
        <f t="array" ref="N105">_xlfn.IFS(I105="Rob","Robusta",I105="Exc","Excelsa",I105="Ara","Arabica",I105="Lib","Liberica")</f>
        <v>Robusta</v>
      </c>
      <c r="O105" s="7" t="str" cm="1">
        <f t="array" ref="O105">_xlfn.IFS(J105="M","Medium",J105="L","Light",J105="D","Dark")</f>
        <v>Medium</v>
      </c>
      <c r="P105" s="8" t="str">
        <f>_xlfn.XLOOKUP([1]!Order_Table[[#This Row],[Customer ID]],[1]customers!$A$1:$A$1001,[1]customers!$I$1:$I$1001,,0)</f>
        <v>No</v>
      </c>
    </row>
    <row r="106" spans="1:16" x14ac:dyDescent="0.35">
      <c r="A106" s="1" t="s">
        <v>241</v>
      </c>
      <c r="B106" s="2">
        <v>43982</v>
      </c>
      <c r="C106" s="3" t="s">
        <v>242</v>
      </c>
      <c r="D106" s="4" t="s">
        <v>67</v>
      </c>
      <c r="E106" s="3">
        <v>6</v>
      </c>
      <c r="F106" s="3" t="str">
        <f>_xlfn.XLOOKUP([1]orders!C106,[1]customers!$A$2:$A$1001,[1]customers!$B$2:$B$1001,,0)</f>
        <v>Emiline Priddis</v>
      </c>
      <c r="G106" s="3" t="str">
        <f>IF(_xlfn.XLOOKUP(C106,[1]customers!$A$2:$A$1001,[1]customers!$C$2:$C$1001,,0)=0,"",_xlfn.XLOOKUP(C106,[1]customers!$A$2:$A$1001,[1]customers!$C$2:$C$1001,,0))</f>
        <v>qveel2x@jugem.jp</v>
      </c>
      <c r="H106" s="3" t="str">
        <f>_xlfn.XLOOKUP(C106,[1]customers!$A$2:$A$1001,[1]customers!$G$2:$G$1001,,0)</f>
        <v>United States</v>
      </c>
      <c r="I106" s="4" t="str">
        <f>INDEX([1]products!$A$1:$G$49,MATCH([1]orders!$D106,[1]products!$A$1:$A$49,0),MATCH([1]orders!I$1,[1]products!$A$1:$G$1,0))</f>
        <v>Lib</v>
      </c>
      <c r="J106" s="4" t="str">
        <f>INDEX([1]products!$A$1:$G$49,MATCH([1]orders!$D106,[1]products!$A$1:$A$49,0),MATCH([1]orders!J$1,[1]products!$A$1:$G$1,0))</f>
        <v>M</v>
      </c>
      <c r="K106" s="5">
        <f>INDEX([1]products!$A$1:$G$49,MATCH([1]orders!$D106,[1]products!$A$1:$A$49,0),MATCH([1]orders!K$1,[1]products!$A$1:$G$1,0))</f>
        <v>1</v>
      </c>
      <c r="L106" s="6">
        <f>INDEX([1]products!$A$1:$G$49,MATCH([1]orders!$D106,[1]products!$A$1:$A$49,0),MATCH([1]orders!L$1,[1]products!$A$1:$G$1,0))</f>
        <v>14.55</v>
      </c>
      <c r="M106" s="6">
        <f t="shared" si="1"/>
        <v>87.300000000000011</v>
      </c>
      <c r="N106" s="7" t="str" cm="1">
        <f t="array" ref="N106">_xlfn.IFS(I106="Rob","Robusta",I106="Exc","Excelsa",I106="Ara","Arabica",I106="Lib","Liberica")</f>
        <v>Liberica</v>
      </c>
      <c r="O106" s="7" t="str" cm="1">
        <f t="array" ref="O106">_xlfn.IFS(J106="M","Medium",J106="L","Light",J106="D","Dark")</f>
        <v>Medium</v>
      </c>
      <c r="P106" s="8" t="str">
        <f>_xlfn.XLOOKUP([1]!Order_Table[[#This Row],[Customer ID]],[1]customers!$A$1:$A$1001,[1]customers!$I$1:$I$1001,,0)</f>
        <v>No</v>
      </c>
    </row>
    <row r="107" spans="1:16" x14ac:dyDescent="0.35">
      <c r="A107" s="1" t="s">
        <v>243</v>
      </c>
      <c r="B107" s="2">
        <v>43956</v>
      </c>
      <c r="C107" s="3" t="s">
        <v>244</v>
      </c>
      <c r="D107" s="4" t="s">
        <v>245</v>
      </c>
      <c r="E107" s="3">
        <v>2</v>
      </c>
      <c r="F107" s="3" t="str">
        <f>_xlfn.XLOOKUP([1]orders!C107,[1]customers!$A$2:$A$1001,[1]customers!$B$2:$B$1001,,0)</f>
        <v>Queenie Veel</v>
      </c>
      <c r="G107" s="3" t="str">
        <f>IF(_xlfn.XLOOKUP(C107,[1]customers!$A$2:$A$1001,[1]customers!$C$2:$C$1001,,0)=0,"",_xlfn.XLOOKUP(C107,[1]customers!$A$2:$A$1001,[1]customers!$C$2:$C$1001,,0))</f>
        <v>lconyers2y@twitter.com</v>
      </c>
      <c r="H107" s="3" t="str">
        <f>_xlfn.XLOOKUP(C107,[1]customers!$A$2:$A$1001,[1]customers!$G$2:$G$1001,,0)</f>
        <v>United States</v>
      </c>
      <c r="I107" s="4" t="str">
        <f>INDEX([1]products!$A$1:$G$49,MATCH([1]orders!$D107,[1]products!$A$1:$A$49,0),MATCH([1]orders!I$1,[1]products!$A$1:$G$1,0))</f>
        <v>Ara</v>
      </c>
      <c r="J107" s="4" t="str">
        <f>INDEX([1]products!$A$1:$G$49,MATCH([1]orders!$D107,[1]products!$A$1:$A$49,0),MATCH([1]orders!J$1,[1]products!$A$1:$G$1,0))</f>
        <v>M</v>
      </c>
      <c r="K107" s="5">
        <f>INDEX([1]products!$A$1:$G$49,MATCH([1]orders!$D107,[1]products!$A$1:$A$49,0),MATCH([1]orders!K$1,[1]products!$A$1:$G$1,0))</f>
        <v>0.5</v>
      </c>
      <c r="L107" s="6">
        <f>INDEX([1]products!$A$1:$G$49,MATCH([1]orders!$D107,[1]products!$A$1:$A$49,0),MATCH([1]orders!L$1,[1]products!$A$1:$G$1,0))</f>
        <v>6.75</v>
      </c>
      <c r="M107" s="6">
        <f t="shared" si="1"/>
        <v>13.5</v>
      </c>
      <c r="N107" s="7" t="str" cm="1">
        <f t="array" ref="N107">_xlfn.IFS(I107="Rob","Robusta",I107="Exc","Excelsa",I107="Ara","Arabica",I107="Lib","Liberica")</f>
        <v>Arabica</v>
      </c>
      <c r="O107" s="7" t="str" cm="1">
        <f t="array" ref="O107">_xlfn.IFS(J107="M","Medium",J107="L","Light",J107="D","Dark")</f>
        <v>Medium</v>
      </c>
      <c r="P107" s="8" t="str">
        <f>_xlfn.XLOOKUP([1]!Order_Table[[#This Row],[Customer ID]],[1]customers!$A$1:$A$1001,[1]customers!$I$1:$I$1001,,0)</f>
        <v>Yes</v>
      </c>
    </row>
    <row r="108" spans="1:16" x14ac:dyDescent="0.35">
      <c r="A108" s="1" t="s">
        <v>246</v>
      </c>
      <c r="B108" s="2">
        <v>43569</v>
      </c>
      <c r="C108" s="3" t="s">
        <v>247</v>
      </c>
      <c r="D108" s="4" t="s">
        <v>22</v>
      </c>
      <c r="E108" s="3">
        <v>3</v>
      </c>
      <c r="F108" s="3" t="str">
        <f>_xlfn.XLOOKUP([1]orders!C108,[1]customers!$A$2:$A$1001,[1]customers!$B$2:$B$1001,,0)</f>
        <v>Lind Conyers</v>
      </c>
      <c r="G108" s="3" t="str">
        <f>IF(_xlfn.XLOOKUP(C108,[1]customers!$A$2:$A$1001,[1]customers!$C$2:$C$1001,,0)=0,"",_xlfn.XLOOKUP(C108,[1]customers!$A$2:$A$1001,[1]customers!$C$2:$C$1001,,0))</f>
        <v>pwye2z@dagondesign.com</v>
      </c>
      <c r="H108" s="3" t="str">
        <f>_xlfn.XLOOKUP(C108,[1]customers!$A$2:$A$1001,[1]customers!$G$2:$G$1001,,0)</f>
        <v>United States</v>
      </c>
      <c r="I108" s="4" t="str">
        <f>INDEX([1]products!$A$1:$G$49,MATCH([1]orders!$D108,[1]products!$A$1:$A$49,0),MATCH([1]orders!I$1,[1]products!$A$1:$G$1,0))</f>
        <v>Exc</v>
      </c>
      <c r="J108" s="4" t="str">
        <f>INDEX([1]products!$A$1:$G$49,MATCH([1]orders!$D108,[1]products!$A$1:$A$49,0),MATCH([1]orders!J$1,[1]products!$A$1:$G$1,0))</f>
        <v>D</v>
      </c>
      <c r="K108" s="5">
        <f>INDEX([1]products!$A$1:$G$49,MATCH([1]orders!$D108,[1]products!$A$1:$A$49,0),MATCH([1]orders!K$1,[1]products!$A$1:$G$1,0))</f>
        <v>1</v>
      </c>
      <c r="L108" s="6">
        <f>INDEX([1]products!$A$1:$G$49,MATCH([1]orders!$D108,[1]products!$A$1:$A$49,0),MATCH([1]orders!L$1,[1]products!$A$1:$G$1,0))</f>
        <v>12.15</v>
      </c>
      <c r="M108" s="6">
        <f t="shared" si="1"/>
        <v>36.450000000000003</v>
      </c>
      <c r="N108" s="7" t="str" cm="1">
        <f t="array" ref="N108">_xlfn.IFS(I108="Rob","Robusta",I108="Exc","Excelsa",I108="Ara","Arabica",I108="Lib","Liberica")</f>
        <v>Excelsa</v>
      </c>
      <c r="O108" s="7" t="str" cm="1">
        <f t="array" ref="O108">_xlfn.IFS(J108="M","Medium",J108="L","Light",J108="D","Dark")</f>
        <v>Dark</v>
      </c>
      <c r="P108" s="8" t="str">
        <f>_xlfn.XLOOKUP([1]!Order_Table[[#This Row],[Customer ID]],[1]customers!$A$1:$A$1001,[1]customers!$I$1:$I$1001,,0)</f>
        <v>No</v>
      </c>
    </row>
    <row r="109" spans="1:16" x14ac:dyDescent="0.35">
      <c r="A109" s="1" t="s">
        <v>248</v>
      </c>
      <c r="B109" s="2">
        <v>44041</v>
      </c>
      <c r="C109" s="3" t="s">
        <v>249</v>
      </c>
      <c r="D109" s="4" t="s">
        <v>67</v>
      </c>
      <c r="E109" s="3">
        <v>4</v>
      </c>
      <c r="F109" s="3" t="str">
        <f>_xlfn.XLOOKUP([1]orders!C109,[1]customers!$A$2:$A$1001,[1]customers!$B$2:$B$1001,,0)</f>
        <v>Pen Wye</v>
      </c>
      <c r="G109" s="3" t="str">
        <f>IF(_xlfn.XLOOKUP(C109,[1]customers!$A$2:$A$1001,[1]customers!$C$2:$C$1001,,0)=0,"",_xlfn.XLOOKUP(C109,[1]customers!$A$2:$A$1001,[1]customers!$C$2:$C$1001,,0))</f>
        <v/>
      </c>
      <c r="H109" s="3" t="str">
        <f>_xlfn.XLOOKUP(C109,[1]customers!$A$2:$A$1001,[1]customers!$G$2:$G$1001,,0)</f>
        <v>United States</v>
      </c>
      <c r="I109" s="4" t="str">
        <f>INDEX([1]products!$A$1:$G$49,MATCH([1]orders!$D109,[1]products!$A$1:$A$49,0),MATCH([1]orders!I$1,[1]products!$A$1:$G$1,0))</f>
        <v>Rob</v>
      </c>
      <c r="J109" s="4" t="str">
        <f>INDEX([1]products!$A$1:$G$49,MATCH([1]orders!$D109,[1]products!$A$1:$A$49,0),MATCH([1]orders!J$1,[1]products!$A$1:$G$1,0))</f>
        <v>M</v>
      </c>
      <c r="K109" s="5">
        <f>INDEX([1]products!$A$1:$G$49,MATCH([1]orders!$D109,[1]products!$A$1:$A$49,0),MATCH([1]orders!K$1,[1]products!$A$1:$G$1,0))</f>
        <v>0.5</v>
      </c>
      <c r="L109" s="6">
        <f>INDEX([1]products!$A$1:$G$49,MATCH([1]orders!$D109,[1]products!$A$1:$A$49,0),MATCH([1]orders!L$1,[1]products!$A$1:$G$1,0))</f>
        <v>5.97</v>
      </c>
      <c r="M109" s="6">
        <f t="shared" si="1"/>
        <v>23.88</v>
      </c>
      <c r="N109" s="7" t="str" cm="1">
        <f t="array" ref="N109">_xlfn.IFS(I109="Rob","Robusta",I109="Exc","Excelsa",I109="Ara","Arabica",I109="Lib","Liberica")</f>
        <v>Robusta</v>
      </c>
      <c r="O109" s="7" t="str" cm="1">
        <f t="array" ref="O109">_xlfn.IFS(J109="M","Medium",J109="L","Light",J109="D","Dark")</f>
        <v>Medium</v>
      </c>
      <c r="P109" s="8" t="str">
        <f>_xlfn.XLOOKUP([1]!Order_Table[[#This Row],[Customer ID]],[1]customers!$A$1:$A$1001,[1]customers!$I$1:$I$1001,,0)</f>
        <v>Yes</v>
      </c>
    </row>
    <row r="110" spans="1:16" x14ac:dyDescent="0.35">
      <c r="A110" s="1" t="s">
        <v>250</v>
      </c>
      <c r="B110" s="2">
        <v>43811</v>
      </c>
      <c r="C110" s="3" t="s">
        <v>251</v>
      </c>
      <c r="D110" s="4" t="s">
        <v>123</v>
      </c>
      <c r="E110" s="3">
        <v>1</v>
      </c>
      <c r="F110" s="3" t="str">
        <f>_xlfn.XLOOKUP([1]orders!C110,[1]customers!$A$2:$A$1001,[1]customers!$B$2:$B$1001,,0)</f>
        <v>Isahella Hagland</v>
      </c>
      <c r="G110" s="3" t="str">
        <f>IF(_xlfn.XLOOKUP(C110,[1]customers!$A$2:$A$1001,[1]customers!$C$2:$C$1001,,0)=0,"",_xlfn.XLOOKUP(C110,[1]customers!$A$2:$A$1001,[1]customers!$C$2:$C$1001,,0))</f>
        <v>tsheryn31@mtv.com</v>
      </c>
      <c r="H110" s="3" t="str">
        <f>_xlfn.XLOOKUP(C110,[1]customers!$A$2:$A$1001,[1]customers!$G$2:$G$1001,,0)</f>
        <v>United States</v>
      </c>
      <c r="I110" s="4" t="str">
        <f>INDEX([1]products!$A$1:$G$49,MATCH([1]orders!$D110,[1]products!$A$1:$A$49,0),MATCH([1]orders!I$1,[1]products!$A$1:$G$1,0))</f>
        <v>Ara</v>
      </c>
      <c r="J110" s="4" t="str">
        <f>INDEX([1]products!$A$1:$G$49,MATCH([1]orders!$D110,[1]products!$A$1:$A$49,0),MATCH([1]orders!J$1,[1]products!$A$1:$G$1,0))</f>
        <v>M</v>
      </c>
      <c r="K110" s="5">
        <f>INDEX([1]products!$A$1:$G$49,MATCH([1]orders!$D110,[1]products!$A$1:$A$49,0),MATCH([1]orders!K$1,[1]products!$A$1:$G$1,0))</f>
        <v>0.5</v>
      </c>
      <c r="L110" s="6">
        <f>INDEX([1]products!$A$1:$G$49,MATCH([1]orders!$D110,[1]products!$A$1:$A$49,0),MATCH([1]orders!L$1,[1]products!$A$1:$G$1,0))</f>
        <v>6.75</v>
      </c>
      <c r="M110" s="6">
        <f t="shared" si="1"/>
        <v>6.75</v>
      </c>
      <c r="N110" s="7" t="str" cm="1">
        <f t="array" ref="N110">_xlfn.IFS(I110="Rob","Robusta",I110="Exc","Excelsa",I110="Ara","Arabica",I110="Lib","Liberica")</f>
        <v>Arabica</v>
      </c>
      <c r="O110" s="7" t="str" cm="1">
        <f t="array" ref="O110">_xlfn.IFS(J110="M","Medium",J110="L","Light",J110="D","Dark")</f>
        <v>Medium</v>
      </c>
      <c r="P110" s="8" t="str">
        <f>_xlfn.XLOOKUP([1]!Order_Table[[#This Row],[Customer ID]],[1]customers!$A$1:$A$1001,[1]customers!$I$1:$I$1001,,0)</f>
        <v>No</v>
      </c>
    </row>
    <row r="111" spans="1:16" x14ac:dyDescent="0.35">
      <c r="A111" s="1" t="s">
        <v>252</v>
      </c>
      <c r="B111" s="2">
        <v>44727</v>
      </c>
      <c r="C111" s="3" t="s">
        <v>253</v>
      </c>
      <c r="D111" s="4" t="s">
        <v>254</v>
      </c>
      <c r="E111" s="3">
        <v>3</v>
      </c>
      <c r="F111" s="3" t="str">
        <f>_xlfn.XLOOKUP([1]orders!C111,[1]customers!$A$2:$A$1001,[1]customers!$B$2:$B$1001,,0)</f>
        <v>Terry Sheryn</v>
      </c>
      <c r="G111" s="3" t="str">
        <f>IF(_xlfn.XLOOKUP(C111,[1]customers!$A$2:$A$1001,[1]customers!$C$2:$C$1001,,0)=0,"",_xlfn.XLOOKUP(C111,[1]customers!$A$2:$A$1001,[1]customers!$C$2:$C$1001,,0))</f>
        <v>mredgrave32@cargocollective.com</v>
      </c>
      <c r="H111" s="3" t="str">
        <f>_xlfn.XLOOKUP(C111,[1]customers!$A$2:$A$1001,[1]customers!$G$2:$G$1001,,0)</f>
        <v>United States</v>
      </c>
      <c r="I111" s="4" t="str">
        <f>INDEX([1]products!$A$1:$G$49,MATCH([1]orders!$D111,[1]products!$A$1:$A$49,0),MATCH([1]orders!I$1,[1]products!$A$1:$G$1,0))</f>
        <v>Lib</v>
      </c>
      <c r="J111" s="4" t="str">
        <f>INDEX([1]products!$A$1:$G$49,MATCH([1]orders!$D111,[1]products!$A$1:$A$49,0),MATCH([1]orders!J$1,[1]products!$A$1:$G$1,0))</f>
        <v>D</v>
      </c>
      <c r="K111" s="5">
        <f>INDEX([1]products!$A$1:$G$49,MATCH([1]orders!$D111,[1]products!$A$1:$A$49,0),MATCH([1]orders!K$1,[1]products!$A$1:$G$1,0))</f>
        <v>0.5</v>
      </c>
      <c r="L111" s="6">
        <f>INDEX([1]products!$A$1:$G$49,MATCH([1]orders!$D111,[1]products!$A$1:$A$49,0),MATCH([1]orders!L$1,[1]products!$A$1:$G$1,0))</f>
        <v>7.77</v>
      </c>
      <c r="M111" s="6">
        <f t="shared" si="1"/>
        <v>23.31</v>
      </c>
      <c r="N111" s="7" t="str" cm="1">
        <f t="array" ref="N111">_xlfn.IFS(I111="Rob","Robusta",I111="Exc","Excelsa",I111="Ara","Arabica",I111="Lib","Liberica")</f>
        <v>Liberica</v>
      </c>
      <c r="O111" s="7" t="str" cm="1">
        <f t="array" ref="O111">_xlfn.IFS(J111="M","Medium",J111="L","Light",J111="D","Dark")</f>
        <v>Dark</v>
      </c>
      <c r="P111" s="8" t="str">
        <f>_xlfn.XLOOKUP([1]!Order_Table[[#This Row],[Customer ID]],[1]customers!$A$1:$A$1001,[1]customers!$I$1:$I$1001,,0)</f>
        <v>Yes</v>
      </c>
    </row>
    <row r="112" spans="1:16" x14ac:dyDescent="0.35">
      <c r="A112" s="1" t="s">
        <v>255</v>
      </c>
      <c r="B112" s="2">
        <v>43642</v>
      </c>
      <c r="C112" s="3" t="s">
        <v>256</v>
      </c>
      <c r="D112" s="4" t="s">
        <v>146</v>
      </c>
      <c r="E112" s="3">
        <v>5</v>
      </c>
      <c r="F112" s="3" t="str">
        <f>_xlfn.XLOOKUP([1]orders!C112,[1]customers!$A$2:$A$1001,[1]customers!$B$2:$B$1001,,0)</f>
        <v>Marie-jeanne Redgrave</v>
      </c>
      <c r="G112" s="3" t="str">
        <f>IF(_xlfn.XLOOKUP(C112,[1]customers!$A$2:$A$1001,[1]customers!$C$2:$C$1001,,0)=0,"",_xlfn.XLOOKUP(C112,[1]customers!$A$2:$A$1001,[1]customers!$C$2:$C$1001,,0))</f>
        <v>bfominov33@yale.edu</v>
      </c>
      <c r="H112" s="3" t="str">
        <f>_xlfn.XLOOKUP(C112,[1]customers!$A$2:$A$1001,[1]customers!$G$2:$G$1001,,0)</f>
        <v>United States</v>
      </c>
      <c r="I112" s="4" t="str">
        <f>INDEX([1]products!$A$1:$G$49,MATCH([1]orders!$D112,[1]products!$A$1:$A$49,0),MATCH([1]orders!I$1,[1]products!$A$1:$G$1,0))</f>
        <v>Exc</v>
      </c>
      <c r="J112" s="4" t="str">
        <f>INDEX([1]products!$A$1:$G$49,MATCH([1]orders!$D112,[1]products!$A$1:$A$49,0),MATCH([1]orders!J$1,[1]products!$A$1:$G$1,0))</f>
        <v>L</v>
      </c>
      <c r="K112" s="5">
        <f>INDEX([1]products!$A$1:$G$49,MATCH([1]orders!$D112,[1]products!$A$1:$A$49,0),MATCH([1]orders!K$1,[1]products!$A$1:$G$1,0))</f>
        <v>0.2</v>
      </c>
      <c r="L112" s="6">
        <f>INDEX([1]products!$A$1:$G$49,MATCH([1]orders!$D112,[1]products!$A$1:$A$49,0),MATCH([1]orders!L$1,[1]products!$A$1:$G$1,0))</f>
        <v>4.4550000000000001</v>
      </c>
      <c r="M112" s="6">
        <f t="shared" si="1"/>
        <v>22.274999999999999</v>
      </c>
      <c r="N112" s="7" t="str" cm="1">
        <f t="array" ref="N112">_xlfn.IFS(I112="Rob","Robusta",I112="Exc","Excelsa",I112="Ara","Arabica",I112="Lib","Liberica")</f>
        <v>Excelsa</v>
      </c>
      <c r="O112" s="7" t="str" cm="1">
        <f t="array" ref="O112">_xlfn.IFS(J112="M","Medium",J112="L","Light",J112="D","Dark")</f>
        <v>Light</v>
      </c>
      <c r="P112" s="8" t="str">
        <f>_xlfn.XLOOKUP([1]!Order_Table[[#This Row],[Customer ID]],[1]customers!$A$1:$A$1001,[1]customers!$I$1:$I$1001,,0)</f>
        <v>Yes</v>
      </c>
    </row>
    <row r="113" spans="1:16" x14ac:dyDescent="0.35">
      <c r="A113" s="1" t="s">
        <v>257</v>
      </c>
      <c r="B113" s="2">
        <v>44481</v>
      </c>
      <c r="C113" s="3" t="s">
        <v>258</v>
      </c>
      <c r="D113" s="4" t="s">
        <v>61</v>
      </c>
      <c r="E113" s="3">
        <v>1</v>
      </c>
      <c r="F113" s="3" t="str">
        <f>_xlfn.XLOOKUP([1]orders!C113,[1]customers!$A$2:$A$1001,[1]customers!$B$2:$B$1001,,0)</f>
        <v>Betty Fominov</v>
      </c>
      <c r="G113" s="3" t="str">
        <f>IF(_xlfn.XLOOKUP(C113,[1]customers!$A$2:$A$1001,[1]customers!$C$2:$C$1001,,0)=0,"",_xlfn.XLOOKUP(C113,[1]customers!$A$2:$A$1001,[1]customers!$C$2:$C$1001,,0))</f>
        <v>scritchlow34@un.org</v>
      </c>
      <c r="H113" s="3" t="str">
        <f>_xlfn.XLOOKUP(C113,[1]customers!$A$2:$A$1001,[1]customers!$G$2:$G$1001,,0)</f>
        <v>United States</v>
      </c>
      <c r="I113" s="4" t="str">
        <f>INDEX([1]products!$A$1:$G$49,MATCH([1]orders!$D113,[1]products!$A$1:$A$49,0),MATCH([1]orders!I$1,[1]products!$A$1:$G$1,0))</f>
        <v>Rob</v>
      </c>
      <c r="J113" s="4" t="str">
        <f>INDEX([1]products!$A$1:$G$49,MATCH([1]orders!$D113,[1]products!$A$1:$A$49,0),MATCH([1]orders!J$1,[1]products!$A$1:$G$1,0))</f>
        <v>D</v>
      </c>
      <c r="K113" s="5">
        <f>INDEX([1]products!$A$1:$G$49,MATCH([1]orders!$D113,[1]products!$A$1:$A$49,0),MATCH([1]orders!K$1,[1]products!$A$1:$G$1,0))</f>
        <v>0.5</v>
      </c>
      <c r="L113" s="6">
        <f>INDEX([1]products!$A$1:$G$49,MATCH([1]orders!$D113,[1]products!$A$1:$A$49,0),MATCH([1]orders!L$1,[1]products!$A$1:$G$1,0))</f>
        <v>5.3699999999999992</v>
      </c>
      <c r="M113" s="6">
        <f t="shared" si="1"/>
        <v>5.3699999999999992</v>
      </c>
      <c r="N113" s="7" t="str" cm="1">
        <f t="array" ref="N113">_xlfn.IFS(I113="Rob","Robusta",I113="Exc","Excelsa",I113="Ara","Arabica",I113="Lib","Liberica")</f>
        <v>Robusta</v>
      </c>
      <c r="O113" s="7" t="str" cm="1">
        <f t="array" ref="O113">_xlfn.IFS(J113="M","Medium",J113="L","Light",J113="D","Dark")</f>
        <v>Dark</v>
      </c>
      <c r="P113" s="8" t="str">
        <f>_xlfn.XLOOKUP([1]!Order_Table[[#This Row],[Customer ID]],[1]customers!$A$1:$A$1001,[1]customers!$I$1:$I$1001,,0)</f>
        <v>No</v>
      </c>
    </row>
    <row r="114" spans="1:16" x14ac:dyDescent="0.35">
      <c r="A114" s="1" t="s">
        <v>259</v>
      </c>
      <c r="B114" s="2">
        <v>43556</v>
      </c>
      <c r="C114" s="3" t="s">
        <v>260</v>
      </c>
      <c r="D114" s="4" t="s">
        <v>96</v>
      </c>
      <c r="E114" s="3">
        <v>1</v>
      </c>
      <c r="F114" s="3" t="str">
        <f>_xlfn.XLOOKUP([1]orders!C114,[1]customers!$A$2:$A$1001,[1]customers!$B$2:$B$1001,,0)</f>
        <v>Shawnee Critchlow</v>
      </c>
      <c r="G114" s="3" t="str">
        <f>IF(_xlfn.XLOOKUP(C114,[1]customers!$A$2:$A$1001,[1]customers!$C$2:$C$1001,,0)=0,"",_xlfn.XLOOKUP(C114,[1]customers!$A$2:$A$1001,[1]customers!$C$2:$C$1001,,0))</f>
        <v>msteptow35@earthlink.net</v>
      </c>
      <c r="H114" s="3" t="str">
        <f>_xlfn.XLOOKUP(C114,[1]customers!$A$2:$A$1001,[1]customers!$G$2:$G$1001,,0)</f>
        <v>Ireland</v>
      </c>
      <c r="I114" s="4" t="str">
        <f>INDEX([1]products!$A$1:$G$49,MATCH([1]orders!$D114,[1]products!$A$1:$A$49,0),MATCH([1]orders!I$1,[1]products!$A$1:$G$1,0))</f>
        <v>Ara</v>
      </c>
      <c r="J114" s="4" t="str">
        <f>INDEX([1]products!$A$1:$G$49,MATCH([1]orders!$D114,[1]products!$A$1:$A$49,0),MATCH([1]orders!J$1,[1]products!$A$1:$G$1,0))</f>
        <v>M</v>
      </c>
      <c r="K114" s="5">
        <f>INDEX([1]products!$A$1:$G$49,MATCH([1]orders!$D114,[1]products!$A$1:$A$49,0),MATCH([1]orders!K$1,[1]products!$A$1:$G$1,0))</f>
        <v>1</v>
      </c>
      <c r="L114" s="6">
        <f>INDEX([1]products!$A$1:$G$49,MATCH([1]orders!$D114,[1]products!$A$1:$A$49,0),MATCH([1]orders!L$1,[1]products!$A$1:$G$1,0))</f>
        <v>11.25</v>
      </c>
      <c r="M114" s="6">
        <f t="shared" si="1"/>
        <v>11.25</v>
      </c>
      <c r="N114" s="7" t="str" cm="1">
        <f t="array" ref="N114">_xlfn.IFS(I114="Rob","Robusta",I114="Exc","Excelsa",I114="Ara","Arabica",I114="Lib","Liberica")</f>
        <v>Arabica</v>
      </c>
      <c r="O114" s="7" t="str" cm="1">
        <f t="array" ref="O114">_xlfn.IFS(J114="M","Medium",J114="L","Light",J114="D","Dark")</f>
        <v>Medium</v>
      </c>
      <c r="P114" s="8" t="str">
        <f>_xlfn.XLOOKUP([1]!Order_Table[[#This Row],[Customer ID]],[1]customers!$A$1:$A$1001,[1]customers!$I$1:$I$1001,,0)</f>
        <v>No</v>
      </c>
    </row>
    <row r="115" spans="1:16" x14ac:dyDescent="0.35">
      <c r="A115" s="1" t="s">
        <v>261</v>
      </c>
      <c r="B115" s="2">
        <v>44265</v>
      </c>
      <c r="C115" s="3" t="s">
        <v>262</v>
      </c>
      <c r="D115" s="4" t="s">
        <v>182</v>
      </c>
      <c r="E115" s="3">
        <v>4</v>
      </c>
      <c r="F115" s="3" t="str">
        <f>_xlfn.XLOOKUP([1]orders!C115,[1]customers!$A$2:$A$1001,[1]customers!$B$2:$B$1001,,0)</f>
        <v>Merrel Steptow</v>
      </c>
      <c r="G115" s="3" t="str">
        <f>IF(_xlfn.XLOOKUP(C115,[1]customers!$A$2:$A$1001,[1]customers!$C$2:$C$1001,,0)=0,"",_xlfn.XLOOKUP(C115,[1]customers!$A$2:$A$1001,[1]customers!$C$2:$C$1001,,0))</f>
        <v/>
      </c>
      <c r="H115" s="3" t="str">
        <f>_xlfn.XLOOKUP(C115,[1]customers!$A$2:$A$1001,[1]customers!$G$2:$G$1001,,0)</f>
        <v>United States</v>
      </c>
      <c r="I115" s="4" t="str">
        <f>INDEX([1]products!$A$1:$G$49,MATCH([1]orders!$D115,[1]products!$A$1:$A$49,0),MATCH([1]orders!I$1,[1]products!$A$1:$G$1,0))</f>
        <v>Lib</v>
      </c>
      <c r="J115" s="4" t="str">
        <f>INDEX([1]products!$A$1:$G$49,MATCH([1]orders!$D115,[1]products!$A$1:$A$49,0),MATCH([1]orders!J$1,[1]products!$A$1:$G$1,0))</f>
        <v>M</v>
      </c>
      <c r="K115" s="5">
        <f>INDEX([1]products!$A$1:$G$49,MATCH([1]orders!$D115,[1]products!$A$1:$A$49,0),MATCH([1]orders!K$1,[1]products!$A$1:$G$1,0))</f>
        <v>1</v>
      </c>
      <c r="L115" s="6">
        <f>INDEX([1]products!$A$1:$G$49,MATCH([1]orders!$D115,[1]products!$A$1:$A$49,0),MATCH([1]orders!L$1,[1]products!$A$1:$G$1,0))</f>
        <v>14.55</v>
      </c>
      <c r="M115" s="6">
        <f t="shared" si="1"/>
        <v>58.2</v>
      </c>
      <c r="N115" s="7" t="str" cm="1">
        <f t="array" ref="N115">_xlfn.IFS(I115="Rob","Robusta",I115="Exc","Excelsa",I115="Ara","Arabica",I115="Lib","Liberica")</f>
        <v>Liberica</v>
      </c>
      <c r="O115" s="7" t="str" cm="1">
        <f t="array" ref="O115">_xlfn.IFS(J115="M","Medium",J115="L","Light",J115="D","Dark")</f>
        <v>Medium</v>
      </c>
      <c r="P115" s="8" t="str">
        <f>_xlfn.XLOOKUP([1]!Order_Table[[#This Row],[Customer ID]],[1]customers!$A$1:$A$1001,[1]customers!$I$1:$I$1001,,0)</f>
        <v>No</v>
      </c>
    </row>
    <row r="116" spans="1:16" x14ac:dyDescent="0.35">
      <c r="A116" s="1" t="s">
        <v>263</v>
      </c>
      <c r="B116" s="2">
        <v>43693</v>
      </c>
      <c r="C116" s="3" t="s">
        <v>264</v>
      </c>
      <c r="D116" s="4" t="s">
        <v>132</v>
      </c>
      <c r="E116" s="3">
        <v>1</v>
      </c>
      <c r="F116" s="3" t="str">
        <f>_xlfn.XLOOKUP([1]orders!C116,[1]customers!$A$2:$A$1001,[1]customers!$B$2:$B$1001,,0)</f>
        <v>Carmina Hubbuck</v>
      </c>
      <c r="G116" s="3" t="str">
        <f>IF(_xlfn.XLOOKUP(C116,[1]customers!$A$2:$A$1001,[1]customers!$C$2:$C$1001,,0)=0,"",_xlfn.XLOOKUP(C116,[1]customers!$A$2:$A$1001,[1]customers!$C$2:$C$1001,,0))</f>
        <v>imulliner37@pinterest.com</v>
      </c>
      <c r="H116" s="3" t="str">
        <f>_xlfn.XLOOKUP(C116,[1]customers!$A$2:$A$1001,[1]customers!$G$2:$G$1001,,0)</f>
        <v>United Kingdom</v>
      </c>
      <c r="I116" s="4" t="str">
        <f>INDEX([1]products!$A$1:$G$49,MATCH([1]orders!$D116,[1]products!$A$1:$A$49,0),MATCH([1]orders!I$1,[1]products!$A$1:$G$1,0))</f>
        <v>Rob</v>
      </c>
      <c r="J116" s="4" t="str">
        <f>INDEX([1]products!$A$1:$G$49,MATCH([1]orders!$D116,[1]products!$A$1:$A$49,0),MATCH([1]orders!J$1,[1]products!$A$1:$G$1,0))</f>
        <v>L</v>
      </c>
      <c r="K116" s="5">
        <f>INDEX([1]products!$A$1:$G$49,MATCH([1]orders!$D116,[1]products!$A$1:$A$49,0),MATCH([1]orders!K$1,[1]products!$A$1:$G$1,0))</f>
        <v>0.2</v>
      </c>
      <c r="L116" s="6">
        <f>INDEX([1]products!$A$1:$G$49,MATCH([1]orders!$D116,[1]products!$A$1:$A$49,0),MATCH([1]orders!L$1,[1]products!$A$1:$G$1,0))</f>
        <v>3.5849999999999995</v>
      </c>
      <c r="M116" s="6">
        <f t="shared" si="1"/>
        <v>3.5849999999999995</v>
      </c>
      <c r="N116" s="7" t="str" cm="1">
        <f t="array" ref="N116">_xlfn.IFS(I116="Rob","Robusta",I116="Exc","Excelsa",I116="Ara","Arabica",I116="Lib","Liberica")</f>
        <v>Robusta</v>
      </c>
      <c r="O116" s="7" t="str" cm="1">
        <f t="array" ref="O116">_xlfn.IFS(J116="M","Medium",J116="L","Light",J116="D","Dark")</f>
        <v>Light</v>
      </c>
      <c r="P116" s="8" t="str">
        <f>_xlfn.XLOOKUP([1]!Order_Table[[#This Row],[Customer ID]],[1]customers!$A$1:$A$1001,[1]customers!$I$1:$I$1001,,0)</f>
        <v>No</v>
      </c>
    </row>
    <row r="117" spans="1:16" x14ac:dyDescent="0.35">
      <c r="A117" s="1" t="s">
        <v>265</v>
      </c>
      <c r="B117" s="2">
        <v>44054</v>
      </c>
      <c r="C117" s="3" t="s">
        <v>266</v>
      </c>
      <c r="D117" s="4" t="s">
        <v>19</v>
      </c>
      <c r="E117" s="3">
        <v>4</v>
      </c>
      <c r="F117" s="3" t="str">
        <f>_xlfn.XLOOKUP([1]orders!C117,[1]customers!$A$2:$A$1001,[1]customers!$B$2:$B$1001,,0)</f>
        <v>Ingeberg Mulliner</v>
      </c>
      <c r="G117" s="3" t="str">
        <f>IF(_xlfn.XLOOKUP(C117,[1]customers!$A$2:$A$1001,[1]customers!$C$2:$C$1001,,0)=0,"",_xlfn.XLOOKUP(C117,[1]customers!$A$2:$A$1001,[1]customers!$C$2:$C$1001,,0))</f>
        <v>gstandley38@dion.ne.jp</v>
      </c>
      <c r="H117" s="3" t="str">
        <f>_xlfn.XLOOKUP(C117,[1]customers!$A$2:$A$1001,[1]customers!$G$2:$G$1001,,0)</f>
        <v>Ireland</v>
      </c>
      <c r="I117" s="4" t="str">
        <f>INDEX([1]products!$A$1:$G$49,MATCH([1]orders!$D117,[1]products!$A$1:$A$49,0),MATCH([1]orders!I$1,[1]products!$A$1:$G$1,0))</f>
        <v>Lib</v>
      </c>
      <c r="J117" s="4" t="str">
        <f>INDEX([1]products!$A$1:$G$49,MATCH([1]orders!$D117,[1]products!$A$1:$A$49,0),MATCH([1]orders!J$1,[1]products!$A$1:$G$1,0))</f>
        <v>L</v>
      </c>
      <c r="K117" s="5">
        <f>INDEX([1]products!$A$1:$G$49,MATCH([1]orders!$D117,[1]products!$A$1:$A$49,0),MATCH([1]orders!K$1,[1]products!$A$1:$G$1,0))</f>
        <v>1</v>
      </c>
      <c r="L117" s="6">
        <f>INDEX([1]products!$A$1:$G$49,MATCH([1]orders!$D117,[1]products!$A$1:$A$49,0),MATCH([1]orders!L$1,[1]products!$A$1:$G$1,0))</f>
        <v>15.85</v>
      </c>
      <c r="M117" s="6">
        <f t="shared" si="1"/>
        <v>63.4</v>
      </c>
      <c r="N117" s="7" t="str" cm="1">
        <f t="array" ref="N117">_xlfn.IFS(I117="Rob","Robusta",I117="Exc","Excelsa",I117="Ara","Arabica",I117="Lib","Liberica")</f>
        <v>Liberica</v>
      </c>
      <c r="O117" s="7" t="str" cm="1">
        <f t="array" ref="O117">_xlfn.IFS(J117="M","Medium",J117="L","Light",J117="D","Dark")</f>
        <v>Light</v>
      </c>
      <c r="P117" s="8" t="str">
        <f>_xlfn.XLOOKUP([1]!Order_Table[[#This Row],[Customer ID]],[1]customers!$A$1:$A$1001,[1]customers!$I$1:$I$1001,,0)</f>
        <v>No</v>
      </c>
    </row>
    <row r="118" spans="1:16" x14ac:dyDescent="0.35">
      <c r="A118" s="1" t="s">
        <v>267</v>
      </c>
      <c r="B118" s="2">
        <v>44656</v>
      </c>
      <c r="C118" s="3" t="s">
        <v>268</v>
      </c>
      <c r="D118" s="4" t="s">
        <v>83</v>
      </c>
      <c r="E118" s="3">
        <v>4</v>
      </c>
      <c r="F118" s="3" t="str">
        <f>_xlfn.XLOOKUP([1]orders!C118,[1]customers!$A$2:$A$1001,[1]customers!$B$2:$B$1001,,0)</f>
        <v>Geneva Standley</v>
      </c>
      <c r="G118" s="3" t="str">
        <f>IF(_xlfn.XLOOKUP(C118,[1]customers!$A$2:$A$1001,[1]customers!$C$2:$C$1001,,0)=0,"",_xlfn.XLOOKUP(C118,[1]customers!$A$2:$A$1001,[1]customers!$C$2:$C$1001,,0))</f>
        <v>bdrage39@youku.com</v>
      </c>
      <c r="H118" s="3" t="str">
        <f>_xlfn.XLOOKUP(C118,[1]customers!$A$2:$A$1001,[1]customers!$G$2:$G$1001,,0)</f>
        <v>United States</v>
      </c>
      <c r="I118" s="4" t="str">
        <f>INDEX([1]products!$A$1:$G$49,MATCH([1]orders!$D118,[1]products!$A$1:$A$49,0),MATCH([1]orders!I$1,[1]products!$A$1:$G$1,0))</f>
        <v>Lib</v>
      </c>
      <c r="J118" s="4" t="str">
        <f>INDEX([1]products!$A$1:$G$49,MATCH([1]orders!$D118,[1]products!$A$1:$A$49,0),MATCH([1]orders!J$1,[1]products!$A$1:$G$1,0))</f>
        <v>L</v>
      </c>
      <c r="K118" s="5">
        <f>INDEX([1]products!$A$1:$G$49,MATCH([1]orders!$D118,[1]products!$A$1:$A$49,0),MATCH([1]orders!K$1,[1]products!$A$1:$G$1,0))</f>
        <v>0.2</v>
      </c>
      <c r="L118" s="6">
        <f>INDEX([1]products!$A$1:$G$49,MATCH([1]orders!$D118,[1]products!$A$1:$A$49,0),MATCH([1]orders!L$1,[1]products!$A$1:$G$1,0))</f>
        <v>4.7549999999999999</v>
      </c>
      <c r="M118" s="6">
        <f t="shared" si="1"/>
        <v>19.02</v>
      </c>
      <c r="N118" s="7" t="str" cm="1">
        <f t="array" ref="N118">_xlfn.IFS(I118="Rob","Robusta",I118="Exc","Excelsa",I118="Ara","Arabica",I118="Lib","Liberica")</f>
        <v>Liberica</v>
      </c>
      <c r="O118" s="7" t="str" cm="1">
        <f t="array" ref="O118">_xlfn.IFS(J118="M","Medium",J118="L","Light",J118="D","Dark")</f>
        <v>Light</v>
      </c>
      <c r="P118" s="8" t="str">
        <f>_xlfn.XLOOKUP([1]!Order_Table[[#This Row],[Customer ID]],[1]customers!$A$1:$A$1001,[1]customers!$I$1:$I$1001,,0)</f>
        <v>Yes</v>
      </c>
    </row>
    <row r="119" spans="1:16" x14ac:dyDescent="0.35">
      <c r="A119" s="1" t="s">
        <v>269</v>
      </c>
      <c r="B119" s="2">
        <v>43760</v>
      </c>
      <c r="C119" s="3" t="s">
        <v>270</v>
      </c>
      <c r="D119" s="4" t="s">
        <v>16</v>
      </c>
      <c r="E119" s="3">
        <v>3</v>
      </c>
      <c r="F119" s="3" t="str">
        <f>_xlfn.XLOOKUP([1]orders!C119,[1]customers!$A$2:$A$1001,[1]customers!$B$2:$B$1001,,0)</f>
        <v>Brook Drage</v>
      </c>
      <c r="G119" s="3" t="str">
        <f>IF(_xlfn.XLOOKUP(C119,[1]customers!$A$2:$A$1001,[1]customers!$C$2:$C$1001,,0)=0,"",_xlfn.XLOOKUP(C119,[1]customers!$A$2:$A$1001,[1]customers!$C$2:$C$1001,,0))</f>
        <v>myallop3a@fema.gov</v>
      </c>
      <c r="H119" s="3" t="str">
        <f>_xlfn.XLOOKUP(C119,[1]customers!$A$2:$A$1001,[1]customers!$G$2:$G$1001,,0)</f>
        <v>United States</v>
      </c>
      <c r="I119" s="4" t="str">
        <f>INDEX([1]products!$A$1:$G$49,MATCH([1]orders!$D119,[1]products!$A$1:$A$49,0),MATCH([1]orders!I$1,[1]products!$A$1:$G$1,0))</f>
        <v>Lib</v>
      </c>
      <c r="J119" s="4" t="str">
        <f>INDEX([1]products!$A$1:$G$49,MATCH([1]orders!$D119,[1]products!$A$1:$A$49,0),MATCH([1]orders!J$1,[1]products!$A$1:$G$1,0))</f>
        <v>L</v>
      </c>
      <c r="K119" s="5">
        <f>INDEX([1]products!$A$1:$G$49,MATCH([1]orders!$D119,[1]products!$A$1:$A$49,0),MATCH([1]orders!K$1,[1]products!$A$1:$G$1,0))</f>
        <v>0.5</v>
      </c>
      <c r="L119" s="6">
        <f>INDEX([1]products!$A$1:$G$49,MATCH([1]orders!$D119,[1]products!$A$1:$A$49,0),MATCH([1]orders!L$1,[1]products!$A$1:$G$1,0))</f>
        <v>9.51</v>
      </c>
      <c r="M119" s="6">
        <f t="shared" si="1"/>
        <v>28.53</v>
      </c>
      <c r="N119" s="7" t="str" cm="1">
        <f t="array" ref="N119">_xlfn.IFS(I119="Rob","Robusta",I119="Exc","Excelsa",I119="Ara","Arabica",I119="Lib","Liberica")</f>
        <v>Liberica</v>
      </c>
      <c r="O119" s="7" t="str" cm="1">
        <f t="array" ref="O119">_xlfn.IFS(J119="M","Medium",J119="L","Light",J119="D","Dark")</f>
        <v>Light</v>
      </c>
      <c r="P119" s="8" t="str">
        <f>_xlfn.XLOOKUP([1]!Order_Table[[#This Row],[Customer ID]],[1]customers!$A$1:$A$1001,[1]customers!$I$1:$I$1001,,0)</f>
        <v>No</v>
      </c>
    </row>
    <row r="120" spans="1:16" x14ac:dyDescent="0.35">
      <c r="A120" s="1" t="s">
        <v>271</v>
      </c>
      <c r="B120" s="2">
        <v>44471</v>
      </c>
      <c r="C120" s="3" t="s">
        <v>272</v>
      </c>
      <c r="D120" s="4" t="s">
        <v>64</v>
      </c>
      <c r="E120" s="3">
        <v>1</v>
      </c>
      <c r="F120" s="3" t="str">
        <f>_xlfn.XLOOKUP([1]orders!C120,[1]customers!$A$2:$A$1001,[1]customers!$B$2:$B$1001,,0)</f>
        <v>Muffin Yallop</v>
      </c>
      <c r="G120" s="3" t="str">
        <f>IF(_xlfn.XLOOKUP(C120,[1]customers!$A$2:$A$1001,[1]customers!$C$2:$C$1001,,0)=0,"",_xlfn.XLOOKUP(C120,[1]customers!$A$2:$A$1001,[1]customers!$C$2:$C$1001,,0))</f>
        <v>cswitsur3b@chronoengine.com</v>
      </c>
      <c r="H120" s="3" t="str">
        <f>_xlfn.XLOOKUP(C120,[1]customers!$A$2:$A$1001,[1]customers!$G$2:$G$1001,,0)</f>
        <v>United States</v>
      </c>
      <c r="I120" s="4" t="str">
        <f>INDEX([1]products!$A$1:$G$49,MATCH([1]orders!$D120,[1]products!$A$1:$A$49,0),MATCH([1]orders!I$1,[1]products!$A$1:$G$1,0))</f>
        <v>Exc</v>
      </c>
      <c r="J120" s="4" t="str">
        <f>INDEX([1]products!$A$1:$G$49,MATCH([1]orders!$D120,[1]products!$A$1:$A$49,0),MATCH([1]orders!J$1,[1]products!$A$1:$G$1,0))</f>
        <v>D</v>
      </c>
      <c r="K120" s="5">
        <f>INDEX([1]products!$A$1:$G$49,MATCH([1]orders!$D120,[1]products!$A$1:$A$49,0),MATCH([1]orders!K$1,[1]products!$A$1:$G$1,0))</f>
        <v>0.5</v>
      </c>
      <c r="L120" s="6">
        <f>INDEX([1]products!$A$1:$G$49,MATCH([1]orders!$D120,[1]products!$A$1:$A$49,0),MATCH([1]orders!L$1,[1]products!$A$1:$G$1,0))</f>
        <v>7.29</v>
      </c>
      <c r="M120" s="6">
        <f t="shared" si="1"/>
        <v>7.29</v>
      </c>
      <c r="N120" s="7" t="str" cm="1">
        <f t="array" ref="N120">_xlfn.IFS(I120="Rob","Robusta",I120="Exc","Excelsa",I120="Ara","Arabica",I120="Lib","Liberica")</f>
        <v>Excelsa</v>
      </c>
      <c r="O120" s="7" t="str" cm="1">
        <f t="array" ref="O120">_xlfn.IFS(J120="M","Medium",J120="L","Light",J120="D","Dark")</f>
        <v>Dark</v>
      </c>
      <c r="P120" s="8" t="str">
        <f>_xlfn.XLOOKUP([1]!Order_Table[[#This Row],[Customer ID]],[1]customers!$A$1:$A$1001,[1]customers!$I$1:$I$1001,,0)</f>
        <v>Yes</v>
      </c>
    </row>
    <row r="121" spans="1:16" x14ac:dyDescent="0.35">
      <c r="A121" s="1" t="s">
        <v>271</v>
      </c>
      <c r="B121" s="2">
        <v>44471</v>
      </c>
      <c r="C121" s="3" t="s">
        <v>272</v>
      </c>
      <c r="D121" s="4" t="s">
        <v>115</v>
      </c>
      <c r="E121" s="3">
        <v>1</v>
      </c>
      <c r="F121" s="3" t="str">
        <f>_xlfn.XLOOKUP([1]orders!C121,[1]customers!$A$2:$A$1001,[1]customers!$B$2:$B$1001,,0)</f>
        <v>Cordi Switsur</v>
      </c>
      <c r="G121" s="3" t="str">
        <f>IF(_xlfn.XLOOKUP(C121,[1]customers!$A$2:$A$1001,[1]customers!$C$2:$C$1001,,0)=0,"",_xlfn.XLOOKUP(C121,[1]customers!$A$2:$A$1001,[1]customers!$C$2:$C$1001,,0))</f>
        <v>cswitsur3b@chronoengine.com</v>
      </c>
      <c r="H121" s="3" t="str">
        <f>_xlfn.XLOOKUP(C121,[1]customers!$A$2:$A$1001,[1]customers!$G$2:$G$1001,,0)</f>
        <v>United States</v>
      </c>
      <c r="I121" s="4" t="str">
        <f>INDEX([1]products!$A$1:$G$49,MATCH([1]orders!$D121,[1]products!$A$1:$A$49,0),MATCH([1]orders!I$1,[1]products!$A$1:$G$1,0))</f>
        <v>Exc</v>
      </c>
      <c r="J121" s="4" t="str">
        <f>INDEX([1]products!$A$1:$G$49,MATCH([1]orders!$D121,[1]products!$A$1:$A$49,0),MATCH([1]orders!J$1,[1]products!$A$1:$G$1,0))</f>
        <v>M</v>
      </c>
      <c r="K121" s="5">
        <f>INDEX([1]products!$A$1:$G$49,MATCH([1]orders!$D121,[1]products!$A$1:$A$49,0),MATCH([1]orders!K$1,[1]products!$A$1:$G$1,0))</f>
        <v>0.2</v>
      </c>
      <c r="L121" s="6">
        <f>INDEX([1]products!$A$1:$G$49,MATCH([1]orders!$D121,[1]products!$A$1:$A$49,0),MATCH([1]orders!L$1,[1]products!$A$1:$G$1,0))</f>
        <v>4.125</v>
      </c>
      <c r="M121" s="6">
        <f t="shared" si="1"/>
        <v>4.125</v>
      </c>
      <c r="N121" s="7" t="str" cm="1">
        <f t="array" ref="N121">_xlfn.IFS(I121="Rob","Robusta",I121="Exc","Excelsa",I121="Ara","Arabica",I121="Lib","Liberica")</f>
        <v>Excelsa</v>
      </c>
      <c r="O121" s="7" t="str" cm="1">
        <f t="array" ref="O121">_xlfn.IFS(J121="M","Medium",J121="L","Light",J121="D","Dark")</f>
        <v>Medium</v>
      </c>
      <c r="P121" s="8" t="str">
        <f>_xlfn.XLOOKUP([1]!Order_Table[[#This Row],[Customer ID]],[1]customers!$A$1:$A$1001,[1]customers!$I$1:$I$1001,,0)</f>
        <v>No</v>
      </c>
    </row>
    <row r="122" spans="1:16" x14ac:dyDescent="0.35">
      <c r="A122" s="1" t="s">
        <v>271</v>
      </c>
      <c r="B122" s="2">
        <v>44471</v>
      </c>
      <c r="C122" s="3" t="s">
        <v>272</v>
      </c>
      <c r="D122" s="4" t="s">
        <v>9</v>
      </c>
      <c r="E122" s="3">
        <v>5</v>
      </c>
      <c r="F122" s="3" t="str">
        <f>_xlfn.XLOOKUP([1]orders!C122,[1]customers!$A$2:$A$1001,[1]customers!$B$2:$B$1001,,0)</f>
        <v>Cordi Switsur</v>
      </c>
      <c r="G122" s="3" t="str">
        <f>IF(_xlfn.XLOOKUP(C122,[1]customers!$A$2:$A$1001,[1]customers!$C$2:$C$1001,,0)=0,"",_xlfn.XLOOKUP(C122,[1]customers!$A$2:$A$1001,[1]customers!$C$2:$C$1001,,0))</f>
        <v>cswitsur3b@chronoengine.com</v>
      </c>
      <c r="H122" s="3" t="str">
        <f>_xlfn.XLOOKUP(C122,[1]customers!$A$2:$A$1001,[1]customers!$G$2:$G$1001,,0)</f>
        <v>United States</v>
      </c>
      <c r="I122" s="4" t="str">
        <f>INDEX([1]products!$A$1:$G$49,MATCH([1]orders!$D122,[1]products!$A$1:$A$49,0),MATCH([1]orders!I$1,[1]products!$A$1:$G$1,0))</f>
        <v>Ara</v>
      </c>
      <c r="J122" s="4" t="str">
        <f>INDEX([1]products!$A$1:$G$49,MATCH([1]orders!$D122,[1]products!$A$1:$A$49,0),MATCH([1]orders!J$1,[1]products!$A$1:$G$1,0))</f>
        <v>L</v>
      </c>
      <c r="K122" s="5">
        <f>INDEX([1]products!$A$1:$G$49,MATCH([1]orders!$D122,[1]products!$A$1:$A$49,0),MATCH([1]orders!K$1,[1]products!$A$1:$G$1,0))</f>
        <v>0.2</v>
      </c>
      <c r="L122" s="6">
        <f>INDEX([1]products!$A$1:$G$49,MATCH([1]orders!$D122,[1]products!$A$1:$A$49,0),MATCH([1]orders!L$1,[1]products!$A$1:$G$1,0))</f>
        <v>3.8849999999999998</v>
      </c>
      <c r="M122" s="6">
        <f t="shared" si="1"/>
        <v>19.424999999999997</v>
      </c>
      <c r="N122" s="7" t="str" cm="1">
        <f t="array" ref="N122">_xlfn.IFS(I122="Rob","Robusta",I122="Exc","Excelsa",I122="Ara","Arabica",I122="Lib","Liberica")</f>
        <v>Arabica</v>
      </c>
      <c r="O122" s="7" t="str" cm="1">
        <f t="array" ref="O122">_xlfn.IFS(J122="M","Medium",J122="L","Light",J122="D","Dark")</f>
        <v>Light</v>
      </c>
      <c r="P122" s="8" t="str">
        <f>_xlfn.XLOOKUP([1]!Order_Table[[#This Row],[Customer ID]],[1]customers!$A$1:$A$1001,[1]customers!$I$1:$I$1001,,0)</f>
        <v>No</v>
      </c>
    </row>
    <row r="123" spans="1:16" x14ac:dyDescent="0.35">
      <c r="A123" s="1" t="s">
        <v>273</v>
      </c>
      <c r="B123" s="2">
        <v>44268</v>
      </c>
      <c r="C123" s="3" t="s">
        <v>274</v>
      </c>
      <c r="D123" s="4" t="s">
        <v>72</v>
      </c>
      <c r="E123" s="3">
        <v>4</v>
      </c>
      <c r="F123" s="3" t="str">
        <f>_xlfn.XLOOKUP([1]orders!C123,[1]customers!$A$2:$A$1001,[1]customers!$B$2:$B$1001,,0)</f>
        <v>Cordi Switsur</v>
      </c>
      <c r="G123" s="3" t="str">
        <f>IF(_xlfn.XLOOKUP(C123,[1]customers!$A$2:$A$1001,[1]customers!$C$2:$C$1001,,0)=0,"",_xlfn.XLOOKUP(C123,[1]customers!$A$2:$A$1001,[1]customers!$C$2:$C$1001,,0))</f>
        <v>mludwell3e@blogger.com</v>
      </c>
      <c r="H123" s="3" t="str">
        <f>_xlfn.XLOOKUP(C123,[1]customers!$A$2:$A$1001,[1]customers!$G$2:$G$1001,,0)</f>
        <v>United States</v>
      </c>
      <c r="I123" s="4" t="str">
        <f>INDEX([1]products!$A$1:$G$49,MATCH([1]orders!$D123,[1]products!$A$1:$A$49,0),MATCH([1]orders!I$1,[1]products!$A$1:$G$1,0))</f>
        <v>Exc</v>
      </c>
      <c r="J123" s="4" t="str">
        <f>INDEX([1]products!$A$1:$G$49,MATCH([1]orders!$D123,[1]products!$A$1:$A$49,0),MATCH([1]orders!J$1,[1]products!$A$1:$G$1,0))</f>
        <v>M</v>
      </c>
      <c r="K123" s="5">
        <f>INDEX([1]products!$A$1:$G$49,MATCH([1]orders!$D123,[1]products!$A$1:$A$49,0),MATCH([1]orders!K$1,[1]products!$A$1:$G$1,0))</f>
        <v>1</v>
      </c>
      <c r="L123" s="6">
        <f>INDEX([1]products!$A$1:$G$49,MATCH([1]orders!$D123,[1]products!$A$1:$A$49,0),MATCH([1]orders!L$1,[1]products!$A$1:$G$1,0))</f>
        <v>13.75</v>
      </c>
      <c r="M123" s="6">
        <f t="shared" si="1"/>
        <v>55</v>
      </c>
      <c r="N123" s="7" t="str" cm="1">
        <f t="array" ref="N123">_xlfn.IFS(I123="Rob","Robusta",I123="Exc","Excelsa",I123="Ara","Arabica",I123="Lib","Liberica")</f>
        <v>Excelsa</v>
      </c>
      <c r="O123" s="7" t="str" cm="1">
        <f t="array" ref="O123">_xlfn.IFS(J123="M","Medium",J123="L","Light",J123="D","Dark")</f>
        <v>Medium</v>
      </c>
      <c r="P123" s="8" t="str">
        <f>_xlfn.XLOOKUP([1]!Order_Table[[#This Row],[Customer ID]],[1]customers!$A$1:$A$1001,[1]customers!$I$1:$I$1001,,0)</f>
        <v>No</v>
      </c>
    </row>
    <row r="124" spans="1:16" x14ac:dyDescent="0.35">
      <c r="A124" s="1" t="s">
        <v>275</v>
      </c>
      <c r="B124" s="2">
        <v>44724</v>
      </c>
      <c r="C124" s="3" t="s">
        <v>276</v>
      </c>
      <c r="D124" s="4" t="s">
        <v>104</v>
      </c>
      <c r="E124" s="3">
        <v>4</v>
      </c>
      <c r="F124" s="3" t="str">
        <f>_xlfn.XLOOKUP([1]orders!C124,[1]customers!$A$2:$A$1001,[1]customers!$B$2:$B$1001,,0)</f>
        <v>Mahala Ludwell</v>
      </c>
      <c r="G124" s="3" t="str">
        <f>IF(_xlfn.XLOOKUP(C124,[1]customers!$A$2:$A$1001,[1]customers!$C$2:$C$1001,,0)=0,"",_xlfn.XLOOKUP(C124,[1]customers!$A$2:$A$1001,[1]customers!$C$2:$C$1001,,0))</f>
        <v>dbeauchamp3f@usda.gov</v>
      </c>
      <c r="H124" s="3" t="str">
        <f>_xlfn.XLOOKUP(C124,[1]customers!$A$2:$A$1001,[1]customers!$G$2:$G$1001,,0)</f>
        <v>United States</v>
      </c>
      <c r="I124" s="4" t="str">
        <f>INDEX([1]products!$A$1:$G$49,MATCH([1]orders!$D124,[1]products!$A$1:$A$49,0),MATCH([1]orders!I$1,[1]products!$A$1:$G$1,0))</f>
        <v>Ara</v>
      </c>
      <c r="J124" s="4" t="str">
        <f>INDEX([1]products!$A$1:$G$49,MATCH([1]orders!$D124,[1]products!$A$1:$A$49,0),MATCH([1]orders!J$1,[1]products!$A$1:$G$1,0))</f>
        <v>D</v>
      </c>
      <c r="K124" s="5">
        <f>INDEX([1]products!$A$1:$G$49,MATCH([1]orders!$D124,[1]products!$A$1:$A$49,0),MATCH([1]orders!K$1,[1]products!$A$1:$G$1,0))</f>
        <v>0.5</v>
      </c>
      <c r="L124" s="6">
        <f>INDEX([1]products!$A$1:$G$49,MATCH([1]orders!$D124,[1]products!$A$1:$A$49,0),MATCH([1]orders!L$1,[1]products!$A$1:$G$1,0))</f>
        <v>5.97</v>
      </c>
      <c r="M124" s="6">
        <f t="shared" si="1"/>
        <v>23.88</v>
      </c>
      <c r="N124" s="7" t="str" cm="1">
        <f t="array" ref="N124">_xlfn.IFS(I124="Rob","Robusta",I124="Exc","Excelsa",I124="Ara","Arabica",I124="Lib","Liberica")</f>
        <v>Arabica</v>
      </c>
      <c r="O124" s="7" t="str" cm="1">
        <f t="array" ref="O124">_xlfn.IFS(J124="M","Medium",J124="L","Light",J124="D","Dark")</f>
        <v>Dark</v>
      </c>
      <c r="P124" s="8" t="str">
        <f>_xlfn.XLOOKUP([1]!Order_Table[[#This Row],[Customer ID]],[1]customers!$A$1:$A$1001,[1]customers!$I$1:$I$1001,,0)</f>
        <v>Yes</v>
      </c>
    </row>
    <row r="125" spans="1:16" x14ac:dyDescent="0.35">
      <c r="A125" s="1" t="s">
        <v>277</v>
      </c>
      <c r="B125" s="2">
        <v>43582</v>
      </c>
      <c r="C125" s="3" t="s">
        <v>278</v>
      </c>
      <c r="D125" s="4" t="s">
        <v>77</v>
      </c>
      <c r="E125" s="3">
        <v>5</v>
      </c>
      <c r="F125" s="3" t="str">
        <f>_xlfn.XLOOKUP([1]orders!C125,[1]customers!$A$2:$A$1001,[1]customers!$B$2:$B$1001,,0)</f>
        <v>Doll Beauchamp</v>
      </c>
      <c r="G125" s="3" t="str">
        <f>IF(_xlfn.XLOOKUP(C125,[1]customers!$A$2:$A$1001,[1]customers!$C$2:$C$1001,,0)=0,"",_xlfn.XLOOKUP(C125,[1]customers!$A$2:$A$1001,[1]customers!$C$2:$C$1001,,0))</f>
        <v>srodliff3g@ted.com</v>
      </c>
      <c r="H125" s="3" t="str">
        <f>_xlfn.XLOOKUP(C125,[1]customers!$A$2:$A$1001,[1]customers!$G$2:$G$1001,,0)</f>
        <v>United States</v>
      </c>
      <c r="I125" s="4" t="str">
        <f>INDEX([1]products!$A$1:$G$49,MATCH([1]orders!$D125,[1]products!$A$1:$A$49,0),MATCH([1]orders!I$1,[1]products!$A$1:$G$1,0))</f>
        <v>Lib</v>
      </c>
      <c r="J125" s="4" t="str">
        <f>INDEX([1]products!$A$1:$G$49,MATCH([1]orders!$D125,[1]products!$A$1:$A$49,0),MATCH([1]orders!J$1,[1]products!$A$1:$G$1,0))</f>
        <v>L</v>
      </c>
      <c r="K125" s="5">
        <f>INDEX([1]products!$A$1:$G$49,MATCH([1]orders!$D125,[1]products!$A$1:$A$49,0),MATCH([1]orders!K$1,[1]products!$A$1:$G$1,0))</f>
        <v>2.5</v>
      </c>
      <c r="L125" s="6">
        <f>INDEX([1]products!$A$1:$G$49,MATCH([1]orders!$D125,[1]products!$A$1:$A$49,0),MATCH([1]orders!L$1,[1]products!$A$1:$G$1,0))</f>
        <v>36.454999999999998</v>
      </c>
      <c r="M125" s="6">
        <f t="shared" si="1"/>
        <v>182.27499999999998</v>
      </c>
      <c r="N125" s="7" t="str" cm="1">
        <f t="array" ref="N125">_xlfn.IFS(I125="Rob","Robusta",I125="Exc","Excelsa",I125="Ara","Arabica",I125="Lib","Liberica")</f>
        <v>Liberica</v>
      </c>
      <c r="O125" s="7" t="str" cm="1">
        <f t="array" ref="O125">_xlfn.IFS(J125="M","Medium",J125="L","Light",J125="D","Dark")</f>
        <v>Light</v>
      </c>
      <c r="P125" s="8" t="str">
        <f>_xlfn.XLOOKUP([1]!Order_Table[[#This Row],[Customer ID]],[1]customers!$A$1:$A$1001,[1]customers!$I$1:$I$1001,,0)</f>
        <v>No</v>
      </c>
    </row>
    <row r="126" spans="1:16" x14ac:dyDescent="0.35">
      <c r="A126" s="1" t="s">
        <v>279</v>
      </c>
      <c r="B126" s="2">
        <v>43608</v>
      </c>
      <c r="C126" s="3" t="s">
        <v>280</v>
      </c>
      <c r="D126" s="4" t="s">
        <v>78</v>
      </c>
      <c r="E126" s="3">
        <v>3</v>
      </c>
      <c r="F126" s="3" t="str">
        <f>_xlfn.XLOOKUP([1]orders!C126,[1]customers!$A$2:$A$1001,[1]customers!$B$2:$B$1001,,0)</f>
        <v>Stanford Rodliff</v>
      </c>
      <c r="G126" s="3" t="str">
        <f>IF(_xlfn.XLOOKUP(C126,[1]customers!$A$2:$A$1001,[1]customers!$C$2:$C$1001,,0)=0,"",_xlfn.XLOOKUP(C126,[1]customers!$A$2:$A$1001,[1]customers!$C$2:$C$1001,,0))</f>
        <v>swoodham3h@businesswire.com</v>
      </c>
      <c r="H126" s="3" t="str">
        <f>_xlfn.XLOOKUP(C126,[1]customers!$A$2:$A$1001,[1]customers!$G$2:$G$1001,,0)</f>
        <v>Ireland</v>
      </c>
      <c r="I126" s="4" t="str">
        <f>INDEX([1]products!$A$1:$G$49,MATCH([1]orders!$D126,[1]products!$A$1:$A$49,0),MATCH([1]orders!I$1,[1]products!$A$1:$G$1,0))</f>
        <v>Lib</v>
      </c>
      <c r="J126" s="4" t="str">
        <f>INDEX([1]products!$A$1:$G$49,MATCH([1]orders!$D126,[1]products!$A$1:$A$49,0),MATCH([1]orders!J$1,[1]products!$A$1:$G$1,0))</f>
        <v>M</v>
      </c>
      <c r="K126" s="5">
        <f>INDEX([1]products!$A$1:$G$49,MATCH([1]orders!$D126,[1]products!$A$1:$A$49,0),MATCH([1]orders!K$1,[1]products!$A$1:$G$1,0))</f>
        <v>0.2</v>
      </c>
      <c r="L126" s="6">
        <f>INDEX([1]products!$A$1:$G$49,MATCH([1]orders!$D126,[1]products!$A$1:$A$49,0),MATCH([1]orders!L$1,[1]products!$A$1:$G$1,0))</f>
        <v>4.3650000000000002</v>
      </c>
      <c r="M126" s="6">
        <f t="shared" si="1"/>
        <v>13.095000000000001</v>
      </c>
      <c r="N126" s="7" t="str" cm="1">
        <f t="array" ref="N126">_xlfn.IFS(I126="Rob","Robusta",I126="Exc","Excelsa",I126="Ara","Arabica",I126="Lib","Liberica")</f>
        <v>Liberica</v>
      </c>
      <c r="O126" s="7" t="str" cm="1">
        <f t="array" ref="O126">_xlfn.IFS(J126="M","Medium",J126="L","Light",J126="D","Dark")</f>
        <v>Medium</v>
      </c>
      <c r="P126" s="8" t="str">
        <f>_xlfn.XLOOKUP([1]!Order_Table[[#This Row],[Customer ID]],[1]customers!$A$1:$A$1001,[1]customers!$I$1:$I$1001,,0)</f>
        <v>Yes</v>
      </c>
    </row>
    <row r="127" spans="1:16" x14ac:dyDescent="0.35">
      <c r="A127" s="1" t="s">
        <v>281</v>
      </c>
      <c r="B127" s="2">
        <v>44026</v>
      </c>
      <c r="C127" s="3" t="s">
        <v>282</v>
      </c>
      <c r="D127" s="4" t="s">
        <v>61</v>
      </c>
      <c r="E127" s="3">
        <v>1</v>
      </c>
      <c r="F127" s="3" t="str">
        <f>_xlfn.XLOOKUP([1]orders!C127,[1]customers!$A$2:$A$1001,[1]customers!$B$2:$B$1001,,0)</f>
        <v>Stevana Woodham</v>
      </c>
      <c r="G127" s="3" t="str">
        <f>IF(_xlfn.XLOOKUP(C127,[1]customers!$A$2:$A$1001,[1]customers!$C$2:$C$1001,,0)=0,"",_xlfn.XLOOKUP(C127,[1]customers!$A$2:$A$1001,[1]customers!$C$2:$C$1001,,0))</f>
        <v>hsynnot3i@about.com</v>
      </c>
      <c r="H127" s="3" t="str">
        <f>_xlfn.XLOOKUP(C127,[1]customers!$A$2:$A$1001,[1]customers!$G$2:$G$1001,,0)</f>
        <v>United States</v>
      </c>
      <c r="I127" s="4" t="str">
        <f>INDEX([1]products!$A$1:$G$49,MATCH([1]orders!$D127,[1]products!$A$1:$A$49,0),MATCH([1]orders!I$1,[1]products!$A$1:$G$1,0))</f>
        <v>Lib</v>
      </c>
      <c r="J127" s="4" t="str">
        <f>INDEX([1]products!$A$1:$G$49,MATCH([1]orders!$D127,[1]products!$A$1:$A$49,0),MATCH([1]orders!J$1,[1]products!$A$1:$G$1,0))</f>
        <v>M</v>
      </c>
      <c r="K127" s="5">
        <f>INDEX([1]products!$A$1:$G$49,MATCH([1]orders!$D127,[1]products!$A$1:$A$49,0),MATCH([1]orders!K$1,[1]products!$A$1:$G$1,0))</f>
        <v>0.5</v>
      </c>
      <c r="L127" s="6">
        <f>INDEX([1]products!$A$1:$G$49,MATCH([1]orders!$D127,[1]products!$A$1:$A$49,0),MATCH([1]orders!L$1,[1]products!$A$1:$G$1,0))</f>
        <v>8.73</v>
      </c>
      <c r="M127" s="6">
        <f t="shared" si="1"/>
        <v>8.73</v>
      </c>
      <c r="N127" s="7" t="str" cm="1">
        <f t="array" ref="N127">_xlfn.IFS(I127="Rob","Robusta",I127="Exc","Excelsa",I127="Ara","Arabica",I127="Lib","Liberica")</f>
        <v>Liberica</v>
      </c>
      <c r="O127" s="7" t="str" cm="1">
        <f t="array" ref="O127">_xlfn.IFS(J127="M","Medium",J127="L","Light",J127="D","Dark")</f>
        <v>Medium</v>
      </c>
      <c r="P127" s="8" t="str">
        <f>_xlfn.XLOOKUP([1]!Order_Table[[#This Row],[Customer ID]],[1]customers!$A$1:$A$1001,[1]customers!$I$1:$I$1001,,0)</f>
        <v>Yes</v>
      </c>
    </row>
    <row r="128" spans="1:16" x14ac:dyDescent="0.35">
      <c r="A128" s="1" t="s">
        <v>283</v>
      </c>
      <c r="B128" s="2">
        <v>44510</v>
      </c>
      <c r="C128" s="3" t="s">
        <v>284</v>
      </c>
      <c r="D128" s="4" t="s">
        <v>13</v>
      </c>
      <c r="E128" s="3">
        <v>6</v>
      </c>
      <c r="F128" s="3" t="str">
        <f>_xlfn.XLOOKUP([1]orders!C128,[1]customers!$A$2:$A$1001,[1]customers!$B$2:$B$1001,,0)</f>
        <v>Hewet Synnot</v>
      </c>
      <c r="G128" s="3" t="str">
        <f>IF(_xlfn.XLOOKUP(C128,[1]customers!$A$2:$A$1001,[1]customers!$C$2:$C$1001,,0)=0,"",_xlfn.XLOOKUP(C128,[1]customers!$A$2:$A$1001,[1]customers!$C$2:$C$1001,,0))</f>
        <v>rlepere3j@shop-pro.jp</v>
      </c>
      <c r="H128" s="3" t="str">
        <f>_xlfn.XLOOKUP(C128,[1]customers!$A$2:$A$1001,[1]customers!$G$2:$G$1001,,0)</f>
        <v>Ireland</v>
      </c>
      <c r="I128" s="4" t="str">
        <f>INDEX([1]products!$A$1:$G$49,MATCH([1]orders!$D128,[1]products!$A$1:$A$49,0),MATCH([1]orders!I$1,[1]products!$A$1:$G$1,0))</f>
        <v>Ara</v>
      </c>
      <c r="J128" s="4" t="str">
        <f>INDEX([1]products!$A$1:$G$49,MATCH([1]orders!$D128,[1]products!$A$1:$A$49,0),MATCH([1]orders!J$1,[1]products!$A$1:$G$1,0))</f>
        <v>M</v>
      </c>
      <c r="K128" s="5">
        <f>INDEX([1]products!$A$1:$G$49,MATCH([1]orders!$D128,[1]products!$A$1:$A$49,0),MATCH([1]orders!K$1,[1]products!$A$1:$G$1,0))</f>
        <v>1</v>
      </c>
      <c r="L128" s="6">
        <f>INDEX([1]products!$A$1:$G$49,MATCH([1]orders!$D128,[1]products!$A$1:$A$49,0),MATCH([1]orders!L$1,[1]products!$A$1:$G$1,0))</f>
        <v>11.25</v>
      </c>
      <c r="M128" s="6">
        <f t="shared" si="1"/>
        <v>67.5</v>
      </c>
      <c r="N128" s="7" t="str" cm="1">
        <f t="array" ref="N128">_xlfn.IFS(I128="Rob","Robusta",I128="Exc","Excelsa",I128="Ara","Arabica",I128="Lib","Liberica")</f>
        <v>Arabica</v>
      </c>
      <c r="O128" s="7" t="str" cm="1">
        <f t="array" ref="O128">_xlfn.IFS(J128="M","Medium",J128="L","Light",J128="D","Dark")</f>
        <v>Medium</v>
      </c>
      <c r="P128" s="8" t="str">
        <f>_xlfn.XLOOKUP([1]!Order_Table[[#This Row],[Customer ID]],[1]customers!$A$1:$A$1001,[1]customers!$I$1:$I$1001,,0)</f>
        <v>No</v>
      </c>
    </row>
    <row r="129" spans="1:16" x14ac:dyDescent="0.35">
      <c r="A129" s="1" t="s">
        <v>285</v>
      </c>
      <c r="B129" s="2">
        <v>44439</v>
      </c>
      <c r="C129" s="3" t="s">
        <v>286</v>
      </c>
      <c r="D129" s="4" t="s">
        <v>67</v>
      </c>
      <c r="E129" s="3">
        <v>1</v>
      </c>
      <c r="F129" s="3" t="str">
        <f>_xlfn.XLOOKUP([1]orders!C129,[1]customers!$A$2:$A$1001,[1]customers!$B$2:$B$1001,,0)</f>
        <v>Raleigh Lepere</v>
      </c>
      <c r="G129" s="3" t="str">
        <f>IF(_xlfn.XLOOKUP(C129,[1]customers!$A$2:$A$1001,[1]customers!$C$2:$C$1001,,0)=0,"",_xlfn.XLOOKUP(C129,[1]customers!$A$2:$A$1001,[1]customers!$C$2:$C$1001,,0))</f>
        <v>twoofinden3k@businesswire.com</v>
      </c>
      <c r="H129" s="3" t="str">
        <f>_xlfn.XLOOKUP(C129,[1]customers!$A$2:$A$1001,[1]customers!$G$2:$G$1001,,0)</f>
        <v>United States</v>
      </c>
      <c r="I129" s="4" t="str">
        <f>INDEX([1]products!$A$1:$G$49,MATCH([1]orders!$D129,[1]products!$A$1:$A$49,0),MATCH([1]orders!I$1,[1]products!$A$1:$G$1,0))</f>
        <v>Lib</v>
      </c>
      <c r="J129" s="4" t="str">
        <f>INDEX([1]products!$A$1:$G$49,MATCH([1]orders!$D129,[1]products!$A$1:$A$49,0),MATCH([1]orders!J$1,[1]products!$A$1:$G$1,0))</f>
        <v>D</v>
      </c>
      <c r="K129" s="5">
        <f>INDEX([1]products!$A$1:$G$49,MATCH([1]orders!$D129,[1]products!$A$1:$A$49,0),MATCH([1]orders!K$1,[1]products!$A$1:$G$1,0))</f>
        <v>1</v>
      </c>
      <c r="L129" s="6">
        <f>INDEX([1]products!$A$1:$G$49,MATCH([1]orders!$D129,[1]products!$A$1:$A$49,0),MATCH([1]orders!L$1,[1]products!$A$1:$G$1,0))</f>
        <v>12.95</v>
      </c>
      <c r="M129" s="6">
        <f t="shared" si="1"/>
        <v>12.95</v>
      </c>
      <c r="N129" s="7" t="str" cm="1">
        <f t="array" ref="N129">_xlfn.IFS(I129="Rob","Robusta",I129="Exc","Excelsa",I129="Ara","Arabica",I129="Lib","Liberica")</f>
        <v>Liberica</v>
      </c>
      <c r="O129" s="7" t="str" cm="1">
        <f t="array" ref="O129">_xlfn.IFS(J129="M","Medium",J129="L","Light",J129="D","Dark")</f>
        <v>Dark</v>
      </c>
      <c r="P129" s="8" t="str">
        <f>_xlfn.XLOOKUP([1]!Order_Table[[#This Row],[Customer ID]],[1]customers!$A$1:$A$1001,[1]customers!$I$1:$I$1001,,0)</f>
        <v>No</v>
      </c>
    </row>
    <row r="130" spans="1:16" x14ac:dyDescent="0.35">
      <c r="A130" s="1" t="s">
        <v>287</v>
      </c>
      <c r="B130" s="2">
        <v>43652</v>
      </c>
      <c r="C130" s="3" t="s">
        <v>288</v>
      </c>
      <c r="D130" s="4" t="s">
        <v>245</v>
      </c>
      <c r="E130" s="3">
        <v>1</v>
      </c>
      <c r="F130" s="3" t="str">
        <f>_xlfn.XLOOKUP([1]orders!C130,[1]customers!$A$2:$A$1001,[1]customers!$B$2:$B$1001,,0)</f>
        <v>Timofei Woofinden</v>
      </c>
      <c r="G130" s="3" t="str">
        <f>IF(_xlfn.XLOOKUP(C130,[1]customers!$A$2:$A$1001,[1]customers!$C$2:$C$1001,,0)=0,"",_xlfn.XLOOKUP(C130,[1]customers!$A$2:$A$1001,[1]customers!$C$2:$C$1001,,0))</f>
        <v>edacca3l@google.pl</v>
      </c>
      <c r="H130" s="3" t="str">
        <f>_xlfn.XLOOKUP(C130,[1]customers!$A$2:$A$1001,[1]customers!$G$2:$G$1001,,0)</f>
        <v>United States</v>
      </c>
      <c r="I130" s="4" t="str">
        <f>INDEX([1]products!$A$1:$G$49,MATCH([1]orders!$D130,[1]products!$A$1:$A$49,0),MATCH([1]orders!I$1,[1]products!$A$1:$G$1,0))</f>
        <v>Ara</v>
      </c>
      <c r="J130" s="4" t="str">
        <f>INDEX([1]products!$A$1:$G$49,MATCH([1]orders!$D130,[1]products!$A$1:$A$49,0),MATCH([1]orders!J$1,[1]products!$A$1:$G$1,0))</f>
        <v>M</v>
      </c>
      <c r="K130" s="5">
        <f>INDEX([1]products!$A$1:$G$49,MATCH([1]orders!$D130,[1]products!$A$1:$A$49,0),MATCH([1]orders!K$1,[1]products!$A$1:$G$1,0))</f>
        <v>0.5</v>
      </c>
      <c r="L130" s="6">
        <f>INDEX([1]products!$A$1:$G$49,MATCH([1]orders!$D130,[1]products!$A$1:$A$49,0),MATCH([1]orders!L$1,[1]products!$A$1:$G$1,0))</f>
        <v>6.75</v>
      </c>
      <c r="M130" s="6">
        <f t="shared" ref="M130:M193" si="2">L130*E130</f>
        <v>6.75</v>
      </c>
      <c r="N130" s="7" t="str" cm="1">
        <f t="array" ref="N130">_xlfn.IFS(I130="Rob","Robusta",I130="Exc","Excelsa",I130="Ara","Arabica",I130="Lib","Liberica")</f>
        <v>Arabica</v>
      </c>
      <c r="O130" s="7" t="str" cm="1">
        <f t="array" ref="O130">_xlfn.IFS(J130="M","Medium",J130="L","Light",J130="D","Dark")</f>
        <v>Medium</v>
      </c>
      <c r="P130" s="8" t="str">
        <f>_xlfn.XLOOKUP([1]!Order_Table[[#This Row],[Customer ID]],[1]customers!$A$1:$A$1001,[1]customers!$I$1:$I$1001,,0)</f>
        <v>No</v>
      </c>
    </row>
    <row r="131" spans="1:16" x14ac:dyDescent="0.35">
      <c r="A131" s="1" t="s">
        <v>289</v>
      </c>
      <c r="B131" s="2">
        <v>44624</v>
      </c>
      <c r="C131" s="3" t="s">
        <v>290</v>
      </c>
      <c r="D131" s="4" t="s">
        <v>204</v>
      </c>
      <c r="E131" s="3">
        <v>5</v>
      </c>
      <c r="F131" s="3" t="str">
        <f>_xlfn.XLOOKUP([1]orders!C131,[1]customers!$A$2:$A$1001,[1]customers!$B$2:$B$1001,,0)</f>
        <v>Evelina Dacca</v>
      </c>
      <c r="G131" s="3" t="str">
        <f>IF(_xlfn.XLOOKUP(C131,[1]customers!$A$2:$A$1001,[1]customers!$C$2:$C$1001,,0)=0,"",_xlfn.XLOOKUP(C131,[1]customers!$A$2:$A$1001,[1]customers!$C$2:$C$1001,,0))</f>
        <v/>
      </c>
      <c r="H131" s="3" t="str">
        <f>_xlfn.XLOOKUP(C131,[1]customers!$A$2:$A$1001,[1]customers!$G$2:$G$1001,,0)</f>
        <v>Ireland</v>
      </c>
      <c r="I131" s="4" t="str">
        <f>INDEX([1]products!$A$1:$G$49,MATCH([1]orders!$D131,[1]products!$A$1:$A$49,0),MATCH([1]orders!I$1,[1]products!$A$1:$G$1,0))</f>
        <v>Exc</v>
      </c>
      <c r="J131" s="4" t="str">
        <f>INDEX([1]products!$A$1:$G$49,MATCH([1]orders!$D131,[1]products!$A$1:$A$49,0),MATCH([1]orders!J$1,[1]products!$A$1:$G$1,0))</f>
        <v>D</v>
      </c>
      <c r="K131" s="5">
        <f>INDEX([1]products!$A$1:$G$49,MATCH([1]orders!$D131,[1]products!$A$1:$A$49,0),MATCH([1]orders!K$1,[1]products!$A$1:$G$1,0))</f>
        <v>1</v>
      </c>
      <c r="L131" s="6">
        <f>INDEX([1]products!$A$1:$G$49,MATCH([1]orders!$D131,[1]products!$A$1:$A$49,0),MATCH([1]orders!L$1,[1]products!$A$1:$G$1,0))</f>
        <v>12.15</v>
      </c>
      <c r="M131" s="6">
        <f t="shared" si="2"/>
        <v>60.75</v>
      </c>
      <c r="N131" s="7" t="str" cm="1">
        <f t="array" ref="N131">_xlfn.IFS(I131="Rob","Robusta",I131="Exc","Excelsa",I131="Ara","Arabica",I131="Lib","Liberica")</f>
        <v>Excelsa</v>
      </c>
      <c r="O131" s="7" t="str" cm="1">
        <f t="array" ref="O131">_xlfn.IFS(J131="M","Medium",J131="L","Light",J131="D","Dark")</f>
        <v>Dark</v>
      </c>
      <c r="P131" s="8" t="str">
        <f>_xlfn.XLOOKUP([1]!Order_Table[[#This Row],[Customer ID]],[1]customers!$A$1:$A$1001,[1]customers!$I$1:$I$1001,,0)</f>
        <v>Yes</v>
      </c>
    </row>
    <row r="132" spans="1:16" x14ac:dyDescent="0.35">
      <c r="A132" s="1" t="s">
        <v>291</v>
      </c>
      <c r="B132" s="2">
        <v>44196</v>
      </c>
      <c r="C132" s="3" t="s">
        <v>292</v>
      </c>
      <c r="D132" s="4" t="s">
        <v>16</v>
      </c>
      <c r="E132" s="3">
        <v>2</v>
      </c>
      <c r="F132" s="3" t="str">
        <f>_xlfn.XLOOKUP([1]orders!C132,[1]customers!$A$2:$A$1001,[1]customers!$B$2:$B$1001,,0)</f>
        <v>Bidget Tremellier</v>
      </c>
      <c r="G132" s="3" t="str">
        <f>IF(_xlfn.XLOOKUP(C132,[1]customers!$A$2:$A$1001,[1]customers!$C$2:$C$1001,,0)=0,"",_xlfn.XLOOKUP(C132,[1]customers!$A$2:$A$1001,[1]customers!$C$2:$C$1001,,0))</f>
        <v>bhindsberg3n@blogs.com</v>
      </c>
      <c r="H132" s="3" t="str">
        <f>_xlfn.XLOOKUP(C132,[1]customers!$A$2:$A$1001,[1]customers!$G$2:$G$1001,,0)</f>
        <v>United States</v>
      </c>
      <c r="I132" s="4" t="str">
        <f>INDEX([1]products!$A$1:$G$49,MATCH([1]orders!$D132,[1]products!$A$1:$A$49,0),MATCH([1]orders!I$1,[1]products!$A$1:$G$1,0))</f>
        <v>Ara</v>
      </c>
      <c r="J132" s="4" t="str">
        <f>INDEX([1]products!$A$1:$G$49,MATCH([1]orders!$D132,[1]products!$A$1:$A$49,0),MATCH([1]orders!J$1,[1]products!$A$1:$G$1,0))</f>
        <v>L</v>
      </c>
      <c r="K132" s="5">
        <f>INDEX([1]products!$A$1:$G$49,MATCH([1]orders!$D132,[1]products!$A$1:$A$49,0),MATCH([1]orders!K$1,[1]products!$A$1:$G$1,0))</f>
        <v>2.5</v>
      </c>
      <c r="L132" s="6">
        <f>INDEX([1]products!$A$1:$G$49,MATCH([1]orders!$D132,[1]products!$A$1:$A$49,0),MATCH([1]orders!L$1,[1]products!$A$1:$G$1,0))</f>
        <v>29.784999999999997</v>
      </c>
      <c r="M132" s="6">
        <f t="shared" si="2"/>
        <v>59.569999999999993</v>
      </c>
      <c r="N132" s="7" t="str" cm="1">
        <f t="array" ref="N132">_xlfn.IFS(I132="Rob","Robusta",I132="Exc","Excelsa",I132="Ara","Arabica",I132="Lib","Liberica")</f>
        <v>Arabica</v>
      </c>
      <c r="O132" s="7" t="str" cm="1">
        <f t="array" ref="O132">_xlfn.IFS(J132="M","Medium",J132="L","Light",J132="D","Dark")</f>
        <v>Light</v>
      </c>
      <c r="P132" s="8" t="str">
        <f>_xlfn.XLOOKUP([1]!Order_Table[[#This Row],[Customer ID]],[1]customers!$A$1:$A$1001,[1]customers!$I$1:$I$1001,,0)</f>
        <v>Yes</v>
      </c>
    </row>
    <row r="133" spans="1:16" x14ac:dyDescent="0.35">
      <c r="A133" s="1" t="s">
        <v>293</v>
      </c>
      <c r="B133" s="2">
        <v>44043</v>
      </c>
      <c r="C133" s="3" t="s">
        <v>294</v>
      </c>
      <c r="D133" s="4" t="s">
        <v>204</v>
      </c>
      <c r="E133" s="3">
        <v>5</v>
      </c>
      <c r="F133" s="3" t="str">
        <f>_xlfn.XLOOKUP([1]orders!C133,[1]customers!$A$2:$A$1001,[1]customers!$B$2:$B$1001,,0)</f>
        <v>Bobinette Hindsberg</v>
      </c>
      <c r="G133" s="3" t="str">
        <f>IF(_xlfn.XLOOKUP(C133,[1]customers!$A$2:$A$1001,[1]customers!$C$2:$C$1001,,0)=0,"",_xlfn.XLOOKUP(C133,[1]customers!$A$2:$A$1001,[1]customers!$C$2:$C$1001,,0))</f>
        <v>orobins3o@salon.com</v>
      </c>
      <c r="H133" s="3" t="str">
        <f>_xlfn.XLOOKUP(C133,[1]customers!$A$2:$A$1001,[1]customers!$G$2:$G$1001,,0)</f>
        <v>United States</v>
      </c>
      <c r="I133" s="4" t="str">
        <f>INDEX([1]products!$A$1:$G$49,MATCH([1]orders!$D133,[1]products!$A$1:$A$49,0),MATCH([1]orders!I$1,[1]products!$A$1:$G$1,0))</f>
        <v>Exc</v>
      </c>
      <c r="J133" s="4" t="str">
        <f>INDEX([1]products!$A$1:$G$49,MATCH([1]orders!$D133,[1]products!$A$1:$A$49,0),MATCH([1]orders!J$1,[1]products!$A$1:$G$1,0))</f>
        <v>D</v>
      </c>
      <c r="K133" s="5">
        <f>INDEX([1]products!$A$1:$G$49,MATCH([1]orders!$D133,[1]products!$A$1:$A$49,0),MATCH([1]orders!K$1,[1]products!$A$1:$G$1,0))</f>
        <v>0.5</v>
      </c>
      <c r="L133" s="6">
        <f>INDEX([1]products!$A$1:$G$49,MATCH([1]orders!$D133,[1]products!$A$1:$A$49,0),MATCH([1]orders!L$1,[1]products!$A$1:$G$1,0))</f>
        <v>7.29</v>
      </c>
      <c r="M133" s="6">
        <f t="shared" si="2"/>
        <v>36.450000000000003</v>
      </c>
      <c r="N133" s="7" t="str" cm="1">
        <f t="array" ref="N133">_xlfn.IFS(I133="Rob","Robusta",I133="Exc","Excelsa",I133="Ara","Arabica",I133="Lib","Liberica")</f>
        <v>Excelsa</v>
      </c>
      <c r="O133" s="7" t="str" cm="1">
        <f t="array" ref="O133">_xlfn.IFS(J133="M","Medium",J133="L","Light",J133="D","Dark")</f>
        <v>Dark</v>
      </c>
      <c r="P133" s="8" t="str">
        <f>_xlfn.XLOOKUP([1]!Order_Table[[#This Row],[Customer ID]],[1]customers!$A$1:$A$1001,[1]customers!$I$1:$I$1001,,0)</f>
        <v>Yes</v>
      </c>
    </row>
    <row r="134" spans="1:16" x14ac:dyDescent="0.35">
      <c r="A134" s="1" t="s">
        <v>295</v>
      </c>
      <c r="B134" s="2">
        <v>44340</v>
      </c>
      <c r="C134" s="3" t="s">
        <v>296</v>
      </c>
      <c r="D134" s="4" t="s">
        <v>13</v>
      </c>
      <c r="E134" s="3">
        <v>1</v>
      </c>
      <c r="F134" s="3" t="str">
        <f>_xlfn.XLOOKUP([1]orders!C134,[1]customers!$A$2:$A$1001,[1]customers!$B$2:$B$1001,,0)</f>
        <v>Osbert Robins</v>
      </c>
      <c r="G134" s="3" t="str">
        <f>IF(_xlfn.XLOOKUP(C134,[1]customers!$A$2:$A$1001,[1]customers!$C$2:$C$1001,,0)=0,"",_xlfn.XLOOKUP(C134,[1]customers!$A$2:$A$1001,[1]customers!$C$2:$C$1001,,0))</f>
        <v>osyseland3p@independent.co.uk</v>
      </c>
      <c r="H134" s="3" t="str">
        <f>_xlfn.XLOOKUP(C134,[1]customers!$A$2:$A$1001,[1]customers!$G$2:$G$1001,,0)</f>
        <v>United States</v>
      </c>
      <c r="I134" s="4" t="str">
        <f>INDEX([1]products!$A$1:$G$49,MATCH([1]orders!$D134,[1]products!$A$1:$A$49,0),MATCH([1]orders!I$1,[1]products!$A$1:$G$1,0))</f>
        <v>Ara</v>
      </c>
      <c r="J134" s="4" t="str">
        <f>INDEX([1]products!$A$1:$G$49,MATCH([1]orders!$D134,[1]products!$A$1:$A$49,0),MATCH([1]orders!J$1,[1]products!$A$1:$G$1,0))</f>
        <v>L</v>
      </c>
      <c r="K134" s="5">
        <f>INDEX([1]products!$A$1:$G$49,MATCH([1]orders!$D134,[1]products!$A$1:$A$49,0),MATCH([1]orders!K$1,[1]products!$A$1:$G$1,0))</f>
        <v>2.5</v>
      </c>
      <c r="L134" s="6">
        <f>INDEX([1]products!$A$1:$G$49,MATCH([1]orders!$D134,[1]products!$A$1:$A$49,0),MATCH([1]orders!L$1,[1]products!$A$1:$G$1,0))</f>
        <v>29.784999999999997</v>
      </c>
      <c r="M134" s="6">
        <f t="shared" si="2"/>
        <v>29.784999999999997</v>
      </c>
      <c r="N134" s="7" t="str" cm="1">
        <f t="array" ref="N134">_xlfn.IFS(I134="Rob","Robusta",I134="Exc","Excelsa",I134="Ara","Arabica",I134="Lib","Liberica")</f>
        <v>Arabica</v>
      </c>
      <c r="O134" s="7" t="str" cm="1">
        <f t="array" ref="O134">_xlfn.IFS(J134="M","Medium",J134="L","Light",J134="D","Dark")</f>
        <v>Light</v>
      </c>
      <c r="P134" s="8" t="str">
        <f>_xlfn.XLOOKUP([1]!Order_Table[[#This Row],[Customer ID]],[1]customers!$A$1:$A$1001,[1]customers!$I$1:$I$1001,,0)</f>
        <v>Yes</v>
      </c>
    </row>
    <row r="135" spans="1:16" x14ac:dyDescent="0.35">
      <c r="A135" s="1" t="s">
        <v>297</v>
      </c>
      <c r="B135" s="2">
        <v>44758</v>
      </c>
      <c r="C135" s="3" t="s">
        <v>298</v>
      </c>
      <c r="D135" s="4" t="s">
        <v>112</v>
      </c>
      <c r="E135" s="3">
        <v>3</v>
      </c>
      <c r="F135" s="3" t="str">
        <f>_xlfn.XLOOKUP([1]orders!C135,[1]customers!$A$2:$A$1001,[1]customers!$B$2:$B$1001,,0)</f>
        <v>Othello Syseland</v>
      </c>
      <c r="G135" s="3" t="str">
        <f>IF(_xlfn.XLOOKUP(C135,[1]customers!$A$2:$A$1001,[1]customers!$C$2:$C$1001,,0)=0,"",_xlfn.XLOOKUP(C135,[1]customers!$A$2:$A$1001,[1]customers!$C$2:$C$1001,,0))</f>
        <v/>
      </c>
      <c r="H135" s="3" t="str">
        <f>_xlfn.XLOOKUP(C135,[1]customers!$A$2:$A$1001,[1]customers!$G$2:$G$1001,,0)</f>
        <v>United States</v>
      </c>
      <c r="I135" s="4" t="str">
        <f>INDEX([1]products!$A$1:$G$49,MATCH([1]orders!$D135,[1]products!$A$1:$A$49,0),MATCH([1]orders!I$1,[1]products!$A$1:$G$1,0))</f>
        <v>Lib</v>
      </c>
      <c r="J135" s="4" t="str">
        <f>INDEX([1]products!$A$1:$G$49,MATCH([1]orders!$D135,[1]products!$A$1:$A$49,0),MATCH([1]orders!J$1,[1]products!$A$1:$G$1,0))</f>
        <v>D</v>
      </c>
      <c r="K135" s="5">
        <f>INDEX([1]products!$A$1:$G$49,MATCH([1]orders!$D135,[1]products!$A$1:$A$49,0),MATCH([1]orders!K$1,[1]products!$A$1:$G$1,0))</f>
        <v>1</v>
      </c>
      <c r="L135" s="6">
        <f>INDEX([1]products!$A$1:$G$49,MATCH([1]orders!$D135,[1]products!$A$1:$A$49,0),MATCH([1]orders!L$1,[1]products!$A$1:$G$1,0))</f>
        <v>12.95</v>
      </c>
      <c r="M135" s="6">
        <f t="shared" si="2"/>
        <v>38.849999999999994</v>
      </c>
      <c r="N135" s="7" t="str" cm="1">
        <f t="array" ref="N135">_xlfn.IFS(I135="Rob","Robusta",I135="Exc","Excelsa",I135="Ara","Arabica",I135="Lib","Liberica")</f>
        <v>Liberica</v>
      </c>
      <c r="O135" s="7" t="str" cm="1">
        <f t="array" ref="O135">_xlfn.IFS(J135="M","Medium",J135="L","Light",J135="D","Dark")</f>
        <v>Dark</v>
      </c>
      <c r="P135" s="8" t="str">
        <f>_xlfn.XLOOKUP([1]!Order_Table[[#This Row],[Customer ID]],[1]customers!$A$1:$A$1001,[1]customers!$I$1:$I$1001,,0)</f>
        <v>No</v>
      </c>
    </row>
    <row r="136" spans="1:16" x14ac:dyDescent="0.35">
      <c r="A136" s="1" t="s">
        <v>299</v>
      </c>
      <c r="B136" s="2">
        <v>44232</v>
      </c>
      <c r="C136" s="3" t="s">
        <v>300</v>
      </c>
      <c r="D136" s="4" t="s">
        <v>192</v>
      </c>
      <c r="E136" s="3">
        <v>5</v>
      </c>
      <c r="F136" s="3" t="str">
        <f>_xlfn.XLOOKUP([1]orders!C136,[1]customers!$A$2:$A$1001,[1]customers!$B$2:$B$1001,,0)</f>
        <v>Ewell Hanby</v>
      </c>
      <c r="G136" s="3" t="str">
        <f>IF(_xlfn.XLOOKUP(C136,[1]customers!$A$2:$A$1001,[1]customers!$C$2:$C$1001,,0)=0,"",_xlfn.XLOOKUP(C136,[1]customers!$A$2:$A$1001,[1]customers!$C$2:$C$1001,,0))</f>
        <v>bmcamish2e@tripadvisor.com</v>
      </c>
      <c r="H136" s="3" t="str">
        <f>_xlfn.XLOOKUP(C136,[1]customers!$A$2:$A$1001,[1]customers!$G$2:$G$1001,,0)</f>
        <v>United States</v>
      </c>
      <c r="I136" s="4" t="str">
        <f>INDEX([1]products!$A$1:$G$49,MATCH([1]orders!$D136,[1]products!$A$1:$A$49,0),MATCH([1]orders!I$1,[1]products!$A$1:$G$1,0))</f>
        <v>Exc</v>
      </c>
      <c r="J136" s="4" t="str">
        <f>INDEX([1]products!$A$1:$G$49,MATCH([1]orders!$D136,[1]products!$A$1:$A$49,0),MATCH([1]orders!J$1,[1]products!$A$1:$G$1,0))</f>
        <v>M</v>
      </c>
      <c r="K136" s="5">
        <f>INDEX([1]products!$A$1:$G$49,MATCH([1]orders!$D136,[1]products!$A$1:$A$49,0),MATCH([1]orders!K$1,[1]products!$A$1:$G$1,0))</f>
        <v>2.5</v>
      </c>
      <c r="L136" s="6">
        <f>INDEX([1]products!$A$1:$G$49,MATCH([1]orders!$D136,[1]products!$A$1:$A$49,0),MATCH([1]orders!L$1,[1]products!$A$1:$G$1,0))</f>
        <v>31.624999999999996</v>
      </c>
      <c r="M136" s="6">
        <f t="shared" si="2"/>
        <v>158.12499999999997</v>
      </c>
      <c r="N136" s="7" t="str" cm="1">
        <f t="array" ref="N136">_xlfn.IFS(I136="Rob","Robusta",I136="Exc","Excelsa",I136="Ara","Arabica",I136="Lib","Liberica")</f>
        <v>Excelsa</v>
      </c>
      <c r="O136" s="7" t="str" cm="1">
        <f t="array" ref="O136">_xlfn.IFS(J136="M","Medium",J136="L","Light",J136="D","Dark")</f>
        <v>Medium</v>
      </c>
      <c r="P136" s="8" t="str">
        <f>_xlfn.XLOOKUP([1]!Order_Table[[#This Row],[Customer ID]],[1]customers!$A$1:$A$1001,[1]customers!$I$1:$I$1001,,0)</f>
        <v>Yes</v>
      </c>
    </row>
    <row r="137" spans="1:16" x14ac:dyDescent="0.35">
      <c r="A137" s="1" t="s">
        <v>301</v>
      </c>
      <c r="B137" s="2">
        <v>44406</v>
      </c>
      <c r="C137" s="3" t="s">
        <v>302</v>
      </c>
      <c r="D137" s="4" t="s">
        <v>54</v>
      </c>
      <c r="E137" s="3">
        <v>4</v>
      </c>
      <c r="F137" s="3" t="str">
        <f>_xlfn.XLOOKUP([1]orders!C137,[1]customers!$A$2:$A$1001,[1]customers!$B$2:$B$1001,,0)</f>
        <v>Blancha McAmish</v>
      </c>
      <c r="G137" s="3" t="str">
        <f>IF(_xlfn.XLOOKUP(C137,[1]customers!$A$2:$A$1001,[1]customers!$C$2:$C$1001,,0)=0,"",_xlfn.XLOOKUP(C137,[1]customers!$A$2:$A$1001,[1]customers!$C$2:$C$1001,,0))</f>
        <v>lkeenleyside3s@topsy.com</v>
      </c>
      <c r="H137" s="3" t="str">
        <f>_xlfn.XLOOKUP(C137,[1]customers!$A$2:$A$1001,[1]customers!$G$2:$G$1001,,0)</f>
        <v>United States</v>
      </c>
      <c r="I137" s="4" t="str">
        <f>INDEX([1]products!$A$1:$G$49,MATCH([1]orders!$D137,[1]products!$A$1:$A$49,0),MATCH([1]orders!I$1,[1]products!$A$1:$G$1,0))</f>
        <v>Ara</v>
      </c>
      <c r="J137" s="4" t="str">
        <f>INDEX([1]products!$A$1:$G$49,MATCH([1]orders!$D137,[1]products!$A$1:$A$49,0),MATCH([1]orders!J$1,[1]products!$A$1:$G$1,0))</f>
        <v>L</v>
      </c>
      <c r="K137" s="5">
        <f>INDEX([1]products!$A$1:$G$49,MATCH([1]orders!$D137,[1]products!$A$1:$A$49,0),MATCH([1]orders!K$1,[1]products!$A$1:$G$1,0))</f>
        <v>0.5</v>
      </c>
      <c r="L137" s="6">
        <f>INDEX([1]products!$A$1:$G$49,MATCH([1]orders!$D137,[1]products!$A$1:$A$49,0),MATCH([1]orders!L$1,[1]products!$A$1:$G$1,0))</f>
        <v>7.77</v>
      </c>
      <c r="M137" s="6">
        <f t="shared" si="2"/>
        <v>31.08</v>
      </c>
      <c r="N137" s="7" t="str" cm="1">
        <f t="array" ref="N137">_xlfn.IFS(I137="Rob","Robusta",I137="Exc","Excelsa",I137="Ara","Arabica",I137="Lib","Liberica")</f>
        <v>Arabica</v>
      </c>
      <c r="O137" s="7" t="str" cm="1">
        <f t="array" ref="O137">_xlfn.IFS(J137="M","Medium",J137="L","Light",J137="D","Dark")</f>
        <v>Light</v>
      </c>
      <c r="P137" s="8" t="str">
        <f>_xlfn.XLOOKUP([1]!Order_Table[[#This Row],[Customer ID]],[1]customers!$A$1:$A$1001,[1]customers!$I$1:$I$1001,,0)</f>
        <v>Yes</v>
      </c>
    </row>
    <row r="138" spans="1:16" x14ac:dyDescent="0.35">
      <c r="A138" s="1" t="s">
        <v>303</v>
      </c>
      <c r="B138" s="2">
        <v>44637</v>
      </c>
      <c r="C138" s="3" t="s">
        <v>304</v>
      </c>
      <c r="D138" s="4" t="s">
        <v>30</v>
      </c>
      <c r="E138" s="3">
        <v>3</v>
      </c>
      <c r="F138" s="3" t="str">
        <f>_xlfn.XLOOKUP([1]orders!C138,[1]customers!$A$2:$A$1001,[1]customers!$B$2:$B$1001,,0)</f>
        <v>Lowell Keenleyside</v>
      </c>
      <c r="G138" s="3" t="str">
        <f>IF(_xlfn.XLOOKUP(C138,[1]customers!$A$2:$A$1001,[1]customers!$C$2:$C$1001,,0)=0,"",_xlfn.XLOOKUP(C138,[1]customers!$A$2:$A$1001,[1]customers!$C$2:$C$1001,,0))</f>
        <v/>
      </c>
      <c r="H138" s="3" t="str">
        <f>_xlfn.XLOOKUP(C138,[1]customers!$A$2:$A$1001,[1]customers!$G$2:$G$1001,,0)</f>
        <v>Ireland</v>
      </c>
      <c r="I138" s="4" t="str">
        <f>INDEX([1]products!$A$1:$G$49,MATCH([1]orders!$D138,[1]products!$A$1:$A$49,0),MATCH([1]orders!I$1,[1]products!$A$1:$G$1,0))</f>
        <v>Ara</v>
      </c>
      <c r="J138" s="4" t="str">
        <f>INDEX([1]products!$A$1:$G$49,MATCH([1]orders!$D138,[1]products!$A$1:$A$49,0),MATCH([1]orders!J$1,[1]products!$A$1:$G$1,0))</f>
        <v>D</v>
      </c>
      <c r="K138" s="5">
        <f>INDEX([1]products!$A$1:$G$49,MATCH([1]orders!$D138,[1]products!$A$1:$A$49,0),MATCH([1]orders!K$1,[1]products!$A$1:$G$1,0))</f>
        <v>0.2</v>
      </c>
      <c r="L138" s="6">
        <f>INDEX([1]products!$A$1:$G$49,MATCH([1]orders!$D138,[1]products!$A$1:$A$49,0),MATCH([1]orders!L$1,[1]products!$A$1:$G$1,0))</f>
        <v>2.9849999999999999</v>
      </c>
      <c r="M138" s="6">
        <f t="shared" si="2"/>
        <v>8.9550000000000001</v>
      </c>
      <c r="N138" s="7" t="str" cm="1">
        <f t="array" ref="N138">_xlfn.IFS(I138="Rob","Robusta",I138="Exc","Excelsa",I138="Ara","Arabica",I138="Lib","Liberica")</f>
        <v>Arabica</v>
      </c>
      <c r="O138" s="7" t="str" cm="1">
        <f t="array" ref="O138">_xlfn.IFS(J138="M","Medium",J138="L","Light",J138="D","Dark")</f>
        <v>Dark</v>
      </c>
      <c r="P138" s="8" t="str">
        <f>_xlfn.XLOOKUP([1]!Order_Table[[#This Row],[Customer ID]],[1]customers!$A$1:$A$1001,[1]customers!$I$1:$I$1001,,0)</f>
        <v>No</v>
      </c>
    </row>
    <row r="139" spans="1:16" x14ac:dyDescent="0.35">
      <c r="A139" s="1" t="s">
        <v>305</v>
      </c>
      <c r="B139" s="2">
        <v>44238</v>
      </c>
      <c r="C139" s="3" t="s">
        <v>306</v>
      </c>
      <c r="D139" s="4" t="s">
        <v>245</v>
      </c>
      <c r="E139" s="3">
        <v>4</v>
      </c>
      <c r="F139" s="3" t="str">
        <f>_xlfn.XLOOKUP([1]orders!C139,[1]customers!$A$2:$A$1001,[1]customers!$B$2:$B$1001,,0)</f>
        <v>Elonore Joliffe</v>
      </c>
      <c r="G139" s="3" t="str">
        <f>IF(_xlfn.XLOOKUP(C139,[1]customers!$A$2:$A$1001,[1]customers!$C$2:$C$1001,,0)=0,"",_xlfn.XLOOKUP(C139,[1]customers!$A$2:$A$1001,[1]customers!$C$2:$C$1001,,0))</f>
        <v/>
      </c>
      <c r="H139" s="3" t="str">
        <f>_xlfn.XLOOKUP(C139,[1]customers!$A$2:$A$1001,[1]customers!$G$2:$G$1001,,0)</f>
        <v>United States</v>
      </c>
      <c r="I139" s="4" t="str">
        <f>INDEX([1]products!$A$1:$G$49,MATCH([1]orders!$D139,[1]products!$A$1:$A$49,0),MATCH([1]orders!I$1,[1]products!$A$1:$G$1,0))</f>
        <v>Exc</v>
      </c>
      <c r="J139" s="4" t="str">
        <f>INDEX([1]products!$A$1:$G$49,MATCH([1]orders!$D139,[1]products!$A$1:$A$49,0),MATCH([1]orders!J$1,[1]products!$A$1:$G$1,0))</f>
        <v>L</v>
      </c>
      <c r="K139" s="5">
        <f>INDEX([1]products!$A$1:$G$49,MATCH([1]orders!$D139,[1]products!$A$1:$A$49,0),MATCH([1]orders!K$1,[1]products!$A$1:$G$1,0))</f>
        <v>2.5</v>
      </c>
      <c r="L139" s="6">
        <f>INDEX([1]products!$A$1:$G$49,MATCH([1]orders!$D139,[1]products!$A$1:$A$49,0),MATCH([1]orders!L$1,[1]products!$A$1:$G$1,0))</f>
        <v>34.154999999999994</v>
      </c>
      <c r="M139" s="6">
        <f t="shared" si="2"/>
        <v>136.61999999999998</v>
      </c>
      <c r="N139" s="7" t="str" cm="1">
        <f t="array" ref="N139">_xlfn.IFS(I139="Rob","Robusta",I139="Exc","Excelsa",I139="Ara","Arabica",I139="Lib","Liberica")</f>
        <v>Excelsa</v>
      </c>
      <c r="O139" s="7" t="str" cm="1">
        <f t="array" ref="O139">_xlfn.IFS(J139="M","Medium",J139="L","Light",J139="D","Dark")</f>
        <v>Light</v>
      </c>
      <c r="P139" s="8" t="str">
        <f>_xlfn.XLOOKUP([1]!Order_Table[[#This Row],[Customer ID]],[1]customers!$A$1:$A$1001,[1]customers!$I$1:$I$1001,,0)</f>
        <v>No</v>
      </c>
    </row>
    <row r="140" spans="1:16" x14ac:dyDescent="0.35">
      <c r="A140" s="1" t="s">
        <v>307</v>
      </c>
      <c r="B140" s="2">
        <v>43509</v>
      </c>
      <c r="C140" s="3" t="s">
        <v>308</v>
      </c>
      <c r="D140" s="4" t="s">
        <v>13</v>
      </c>
      <c r="E140" s="3">
        <v>6</v>
      </c>
      <c r="F140" s="3" t="str">
        <f>_xlfn.XLOOKUP([1]orders!C140,[1]customers!$A$2:$A$1001,[1]customers!$B$2:$B$1001,,0)</f>
        <v>Abraham Coleman</v>
      </c>
      <c r="G140" s="3" t="str">
        <f>IF(_xlfn.XLOOKUP(C140,[1]customers!$A$2:$A$1001,[1]customers!$C$2:$C$1001,,0)=0,"",_xlfn.XLOOKUP(C140,[1]customers!$A$2:$A$1001,[1]customers!$C$2:$C$1001,,0))</f>
        <v/>
      </c>
      <c r="H140" s="3" t="str">
        <f>_xlfn.XLOOKUP(C140,[1]customers!$A$2:$A$1001,[1]customers!$G$2:$G$1001,,0)</f>
        <v>United States</v>
      </c>
      <c r="I140" s="4" t="str">
        <f>INDEX([1]products!$A$1:$G$49,MATCH([1]orders!$D140,[1]products!$A$1:$A$49,0),MATCH([1]orders!I$1,[1]products!$A$1:$G$1,0))</f>
        <v>Exc</v>
      </c>
      <c r="J140" s="4" t="str">
        <f>INDEX([1]products!$A$1:$G$49,MATCH([1]orders!$D140,[1]products!$A$1:$A$49,0),MATCH([1]orders!J$1,[1]products!$A$1:$G$1,0))</f>
        <v>D</v>
      </c>
      <c r="K140" s="5">
        <f>INDEX([1]products!$A$1:$G$49,MATCH([1]orders!$D140,[1]products!$A$1:$A$49,0),MATCH([1]orders!K$1,[1]products!$A$1:$G$1,0))</f>
        <v>1</v>
      </c>
      <c r="L140" s="6">
        <f>INDEX([1]products!$A$1:$G$49,MATCH([1]orders!$D140,[1]products!$A$1:$A$49,0),MATCH([1]orders!L$1,[1]products!$A$1:$G$1,0))</f>
        <v>12.15</v>
      </c>
      <c r="M140" s="6">
        <f t="shared" si="2"/>
        <v>72.900000000000006</v>
      </c>
      <c r="N140" s="7" t="str" cm="1">
        <f t="array" ref="N140">_xlfn.IFS(I140="Rob","Robusta",I140="Exc","Excelsa",I140="Ara","Arabica",I140="Lib","Liberica")</f>
        <v>Excelsa</v>
      </c>
      <c r="O140" s="7" t="str" cm="1">
        <f t="array" ref="O140">_xlfn.IFS(J140="M","Medium",J140="L","Light",J140="D","Dark")</f>
        <v>Dark</v>
      </c>
      <c r="P140" s="8" t="str">
        <f>_xlfn.XLOOKUP([1]!Order_Table[[#This Row],[Customer ID]],[1]customers!$A$1:$A$1001,[1]customers!$I$1:$I$1001,,0)</f>
        <v>No</v>
      </c>
    </row>
    <row r="141" spans="1:16" x14ac:dyDescent="0.35">
      <c r="A141" s="1" t="s">
        <v>309</v>
      </c>
      <c r="B141" s="2">
        <v>44694</v>
      </c>
      <c r="C141" s="3" t="s">
        <v>310</v>
      </c>
      <c r="D141" s="4" t="s">
        <v>109</v>
      </c>
      <c r="E141" s="3">
        <v>1</v>
      </c>
      <c r="F141" s="3" t="str">
        <f>_xlfn.XLOOKUP([1]orders!C141,[1]customers!$A$2:$A$1001,[1]customers!$B$2:$B$1001,,0)</f>
        <v>Rivy Farington</v>
      </c>
      <c r="G141" s="3" t="str">
        <f>IF(_xlfn.XLOOKUP(C141,[1]customers!$A$2:$A$1001,[1]customers!$C$2:$C$1001,,0)=0,"",_xlfn.XLOOKUP(C141,[1]customers!$A$2:$A$1001,[1]customers!$C$2:$C$1001,,0))</f>
        <v>vkundt3w@bigcartel.com</v>
      </c>
      <c r="H141" s="3" t="str">
        <f>_xlfn.XLOOKUP(C141,[1]customers!$A$2:$A$1001,[1]customers!$G$2:$G$1001,,0)</f>
        <v>Ireland</v>
      </c>
      <c r="I141" s="4" t="str">
        <f>INDEX([1]products!$A$1:$G$49,MATCH([1]orders!$D141,[1]products!$A$1:$A$49,0),MATCH([1]orders!I$1,[1]products!$A$1:$G$1,0))</f>
        <v>Lib</v>
      </c>
      <c r="J141" s="4" t="str">
        <f>INDEX([1]products!$A$1:$G$49,MATCH([1]orders!$D141,[1]products!$A$1:$A$49,0),MATCH([1]orders!J$1,[1]products!$A$1:$G$1,0))</f>
        <v>D</v>
      </c>
      <c r="K141" s="5">
        <f>INDEX([1]products!$A$1:$G$49,MATCH([1]orders!$D141,[1]products!$A$1:$A$49,0),MATCH([1]orders!K$1,[1]products!$A$1:$G$1,0))</f>
        <v>1</v>
      </c>
      <c r="L141" s="6">
        <f>INDEX([1]products!$A$1:$G$49,MATCH([1]orders!$D141,[1]products!$A$1:$A$49,0),MATCH([1]orders!L$1,[1]products!$A$1:$G$1,0))</f>
        <v>12.95</v>
      </c>
      <c r="M141" s="6">
        <f t="shared" si="2"/>
        <v>12.95</v>
      </c>
      <c r="N141" s="7" t="str" cm="1">
        <f t="array" ref="N141">_xlfn.IFS(I141="Rob","Robusta",I141="Exc","Excelsa",I141="Ara","Arabica",I141="Lib","Liberica")</f>
        <v>Liberica</v>
      </c>
      <c r="O141" s="7" t="str" cm="1">
        <f t="array" ref="O141">_xlfn.IFS(J141="M","Medium",J141="L","Light",J141="D","Dark")</f>
        <v>Dark</v>
      </c>
      <c r="P141" s="8" t="str">
        <f>_xlfn.XLOOKUP([1]!Order_Table[[#This Row],[Customer ID]],[1]customers!$A$1:$A$1001,[1]customers!$I$1:$I$1001,,0)</f>
        <v>Yes</v>
      </c>
    </row>
    <row r="142" spans="1:16" x14ac:dyDescent="0.35">
      <c r="A142" s="1" t="s">
        <v>311</v>
      </c>
      <c r="B142" s="2">
        <v>43970</v>
      </c>
      <c r="C142" s="3" t="s">
        <v>312</v>
      </c>
      <c r="D142" s="4" t="s">
        <v>115</v>
      </c>
      <c r="E142" s="3">
        <v>4</v>
      </c>
      <c r="F142" s="3" t="str">
        <f>_xlfn.XLOOKUP([1]orders!C142,[1]customers!$A$2:$A$1001,[1]customers!$B$2:$B$1001,,0)</f>
        <v>Vallie Kundt</v>
      </c>
      <c r="G142" s="3" t="str">
        <f>IF(_xlfn.XLOOKUP(C142,[1]customers!$A$2:$A$1001,[1]customers!$C$2:$C$1001,,0)=0,"",_xlfn.XLOOKUP(C142,[1]customers!$A$2:$A$1001,[1]customers!$C$2:$C$1001,,0))</f>
        <v>bbett3x@google.de</v>
      </c>
      <c r="H142" s="3" t="str">
        <f>_xlfn.XLOOKUP(C142,[1]customers!$A$2:$A$1001,[1]customers!$G$2:$G$1001,,0)</f>
        <v>United States</v>
      </c>
      <c r="I142" s="4" t="str">
        <f>INDEX([1]products!$A$1:$G$49,MATCH([1]orders!$D142,[1]products!$A$1:$A$49,0),MATCH([1]orders!I$1,[1]products!$A$1:$G$1,0))</f>
        <v>Lib</v>
      </c>
      <c r="J142" s="4" t="str">
        <f>INDEX([1]products!$A$1:$G$49,MATCH([1]orders!$D142,[1]products!$A$1:$A$49,0),MATCH([1]orders!J$1,[1]products!$A$1:$G$1,0))</f>
        <v>D</v>
      </c>
      <c r="K142" s="5">
        <f>INDEX([1]products!$A$1:$G$49,MATCH([1]orders!$D142,[1]products!$A$1:$A$49,0),MATCH([1]orders!K$1,[1]products!$A$1:$G$1,0))</f>
        <v>2.5</v>
      </c>
      <c r="L142" s="6">
        <f>INDEX([1]products!$A$1:$G$49,MATCH([1]orders!$D142,[1]products!$A$1:$A$49,0),MATCH([1]orders!L$1,[1]products!$A$1:$G$1,0))</f>
        <v>29.784999999999997</v>
      </c>
      <c r="M142" s="6">
        <f t="shared" si="2"/>
        <v>119.13999999999999</v>
      </c>
      <c r="N142" s="7" t="str" cm="1">
        <f t="array" ref="N142">_xlfn.IFS(I142="Rob","Robusta",I142="Exc","Excelsa",I142="Ara","Arabica",I142="Lib","Liberica")</f>
        <v>Liberica</v>
      </c>
      <c r="O142" s="7" t="str" cm="1">
        <f t="array" ref="O142">_xlfn.IFS(J142="M","Medium",J142="L","Light",J142="D","Dark")</f>
        <v>Dark</v>
      </c>
      <c r="P142" s="8" t="str">
        <f>_xlfn.XLOOKUP([1]!Order_Table[[#This Row],[Customer ID]],[1]customers!$A$1:$A$1001,[1]customers!$I$1:$I$1001,,0)</f>
        <v>Yes</v>
      </c>
    </row>
    <row r="143" spans="1:16" x14ac:dyDescent="0.35">
      <c r="A143" s="1" t="s">
        <v>313</v>
      </c>
      <c r="B143" s="2">
        <v>44678</v>
      </c>
      <c r="C143" s="3" t="s">
        <v>314</v>
      </c>
      <c r="D143" s="4" t="s">
        <v>30</v>
      </c>
      <c r="E143" s="3">
        <v>4</v>
      </c>
      <c r="F143" s="3" t="str">
        <f>_xlfn.XLOOKUP([1]orders!C143,[1]customers!$A$2:$A$1001,[1]customers!$B$2:$B$1001,,0)</f>
        <v>Boyd Bett</v>
      </c>
      <c r="G143" s="3" t="str">
        <f>IF(_xlfn.XLOOKUP(C143,[1]customers!$A$2:$A$1001,[1]customers!$C$2:$C$1001,,0)=0,"",_xlfn.XLOOKUP(C143,[1]customers!$A$2:$A$1001,[1]customers!$C$2:$C$1001,,0))</f>
        <v/>
      </c>
      <c r="H143" s="3" t="str">
        <f>_xlfn.XLOOKUP(C143,[1]customers!$A$2:$A$1001,[1]customers!$G$2:$G$1001,,0)</f>
        <v>Ireland</v>
      </c>
      <c r="I143" s="4" t="str">
        <f>INDEX([1]products!$A$1:$G$49,MATCH([1]orders!$D143,[1]products!$A$1:$A$49,0),MATCH([1]orders!I$1,[1]products!$A$1:$G$1,0))</f>
        <v>Ara</v>
      </c>
      <c r="J143" s="4" t="str">
        <f>INDEX([1]products!$A$1:$G$49,MATCH([1]orders!$D143,[1]products!$A$1:$A$49,0),MATCH([1]orders!J$1,[1]products!$A$1:$G$1,0))</f>
        <v>L</v>
      </c>
      <c r="K143" s="5">
        <f>INDEX([1]products!$A$1:$G$49,MATCH([1]orders!$D143,[1]products!$A$1:$A$49,0),MATCH([1]orders!K$1,[1]products!$A$1:$G$1,0))</f>
        <v>0.2</v>
      </c>
      <c r="L143" s="6">
        <f>INDEX([1]products!$A$1:$G$49,MATCH([1]orders!$D143,[1]products!$A$1:$A$49,0),MATCH([1]orders!L$1,[1]products!$A$1:$G$1,0))</f>
        <v>3.8849999999999998</v>
      </c>
      <c r="M143" s="6">
        <f t="shared" si="2"/>
        <v>15.54</v>
      </c>
      <c r="N143" s="7" t="str" cm="1">
        <f t="array" ref="N143">_xlfn.IFS(I143="Rob","Robusta",I143="Exc","Excelsa",I143="Ara","Arabica",I143="Lib","Liberica")</f>
        <v>Arabica</v>
      </c>
      <c r="O143" s="7" t="str" cm="1">
        <f t="array" ref="O143">_xlfn.IFS(J143="M","Medium",J143="L","Light",J143="D","Dark")</f>
        <v>Light</v>
      </c>
      <c r="P143" s="8" t="str">
        <f>_xlfn.XLOOKUP([1]!Order_Table[[#This Row],[Customer ID]],[1]customers!$A$1:$A$1001,[1]customers!$I$1:$I$1001,,0)</f>
        <v>Yes</v>
      </c>
    </row>
    <row r="144" spans="1:16" x14ac:dyDescent="0.35">
      <c r="A144" s="1" t="s">
        <v>315</v>
      </c>
      <c r="B144" s="2">
        <v>44083</v>
      </c>
      <c r="C144" s="3" t="s">
        <v>316</v>
      </c>
      <c r="D144" s="4" t="s">
        <v>78</v>
      </c>
      <c r="E144" s="3">
        <v>2</v>
      </c>
      <c r="F144" s="3" t="str">
        <f>_xlfn.XLOOKUP([1]orders!C144,[1]customers!$A$2:$A$1001,[1]customers!$B$2:$B$1001,,0)</f>
        <v>Julio Armytage</v>
      </c>
      <c r="G144" s="3" t="str">
        <f>IF(_xlfn.XLOOKUP(C144,[1]customers!$A$2:$A$1001,[1]customers!$C$2:$C$1001,,0)=0,"",_xlfn.XLOOKUP(C144,[1]customers!$A$2:$A$1001,[1]customers!$C$2:$C$1001,,0))</f>
        <v>dstaite3z@scientificamerican.com</v>
      </c>
      <c r="H144" s="3" t="str">
        <f>_xlfn.XLOOKUP(C144,[1]customers!$A$2:$A$1001,[1]customers!$G$2:$G$1001,,0)</f>
        <v>United States</v>
      </c>
      <c r="I144" s="4" t="str">
        <f>INDEX([1]products!$A$1:$G$49,MATCH([1]orders!$D144,[1]products!$A$1:$A$49,0),MATCH([1]orders!I$1,[1]products!$A$1:$G$1,0))</f>
        <v>Exc</v>
      </c>
      <c r="J144" s="4" t="str">
        <f>INDEX([1]products!$A$1:$G$49,MATCH([1]orders!$D144,[1]products!$A$1:$A$49,0),MATCH([1]orders!J$1,[1]products!$A$1:$G$1,0))</f>
        <v>L</v>
      </c>
      <c r="K144" s="5">
        <f>INDEX([1]products!$A$1:$G$49,MATCH([1]orders!$D144,[1]products!$A$1:$A$49,0),MATCH([1]orders!K$1,[1]products!$A$1:$G$1,0))</f>
        <v>2.5</v>
      </c>
      <c r="L144" s="6">
        <f>INDEX([1]products!$A$1:$G$49,MATCH([1]orders!$D144,[1]products!$A$1:$A$49,0),MATCH([1]orders!L$1,[1]products!$A$1:$G$1,0))</f>
        <v>34.154999999999994</v>
      </c>
      <c r="M144" s="6">
        <f t="shared" si="2"/>
        <v>68.309999999999988</v>
      </c>
      <c r="N144" s="7" t="str" cm="1">
        <f t="array" ref="N144">_xlfn.IFS(I144="Rob","Robusta",I144="Exc","Excelsa",I144="Ara","Arabica",I144="Lib","Liberica")</f>
        <v>Excelsa</v>
      </c>
      <c r="O144" s="7" t="str" cm="1">
        <f t="array" ref="O144">_xlfn.IFS(J144="M","Medium",J144="L","Light",J144="D","Dark")</f>
        <v>Light</v>
      </c>
      <c r="P144" s="8" t="str">
        <f>_xlfn.XLOOKUP([1]!Order_Table[[#This Row],[Customer ID]],[1]customers!$A$1:$A$1001,[1]customers!$I$1:$I$1001,,0)</f>
        <v>Yes</v>
      </c>
    </row>
    <row r="145" spans="1:16" x14ac:dyDescent="0.35">
      <c r="A145" s="1" t="s">
        <v>317</v>
      </c>
      <c r="B145" s="2">
        <v>44265</v>
      </c>
      <c r="C145" s="3" t="s">
        <v>318</v>
      </c>
      <c r="D145" s="4" t="s">
        <v>30</v>
      </c>
      <c r="E145" s="3">
        <v>2</v>
      </c>
      <c r="F145" s="3" t="str">
        <f>_xlfn.XLOOKUP([1]orders!C145,[1]customers!$A$2:$A$1001,[1]customers!$B$2:$B$1001,,0)</f>
        <v>Deana Staite</v>
      </c>
      <c r="G145" s="3" t="str">
        <f>IF(_xlfn.XLOOKUP(C145,[1]customers!$A$2:$A$1001,[1]customers!$C$2:$C$1001,,0)=0,"",_xlfn.XLOOKUP(C145,[1]customers!$A$2:$A$1001,[1]customers!$C$2:$C$1001,,0))</f>
        <v>wkeyse40@apple.com</v>
      </c>
      <c r="H145" s="3" t="str">
        <f>_xlfn.XLOOKUP(C145,[1]customers!$A$2:$A$1001,[1]customers!$G$2:$G$1001,,0)</f>
        <v>United States</v>
      </c>
      <c r="I145" s="4" t="str">
        <f>INDEX([1]products!$A$1:$G$49,MATCH([1]orders!$D145,[1]products!$A$1:$A$49,0),MATCH([1]orders!I$1,[1]products!$A$1:$G$1,0))</f>
        <v>Lib</v>
      </c>
      <c r="J145" s="4" t="str">
        <f>INDEX([1]products!$A$1:$G$49,MATCH([1]orders!$D145,[1]products!$A$1:$A$49,0),MATCH([1]orders!J$1,[1]products!$A$1:$G$1,0))</f>
        <v>M</v>
      </c>
      <c r="K145" s="5">
        <f>INDEX([1]products!$A$1:$G$49,MATCH([1]orders!$D145,[1]products!$A$1:$A$49,0),MATCH([1]orders!K$1,[1]products!$A$1:$G$1,0))</f>
        <v>0.5</v>
      </c>
      <c r="L145" s="6">
        <f>INDEX([1]products!$A$1:$G$49,MATCH([1]orders!$D145,[1]products!$A$1:$A$49,0),MATCH([1]orders!L$1,[1]products!$A$1:$G$1,0))</f>
        <v>8.73</v>
      </c>
      <c r="M145" s="6">
        <f t="shared" si="2"/>
        <v>17.46</v>
      </c>
      <c r="N145" s="7" t="str" cm="1">
        <f t="array" ref="N145">_xlfn.IFS(I145="Rob","Robusta",I145="Exc","Excelsa",I145="Ara","Arabica",I145="Lib","Liberica")</f>
        <v>Liberica</v>
      </c>
      <c r="O145" s="7" t="str" cm="1">
        <f t="array" ref="O145">_xlfn.IFS(J145="M","Medium",J145="L","Light",J145="D","Dark")</f>
        <v>Medium</v>
      </c>
      <c r="P145" s="8" t="str">
        <f>_xlfn.XLOOKUP([1]!Order_Table[[#This Row],[Customer ID]],[1]customers!$A$1:$A$1001,[1]customers!$I$1:$I$1001,,0)</f>
        <v>No</v>
      </c>
    </row>
    <row r="146" spans="1:16" x14ac:dyDescent="0.35">
      <c r="A146" s="1" t="s">
        <v>319</v>
      </c>
      <c r="B146" s="2">
        <v>43562</v>
      </c>
      <c r="C146" s="3" t="s">
        <v>320</v>
      </c>
      <c r="D146" s="4" t="s">
        <v>77</v>
      </c>
      <c r="E146" s="3">
        <v>4</v>
      </c>
      <c r="F146" s="3" t="str">
        <f>_xlfn.XLOOKUP([1]orders!C146,[1]customers!$A$2:$A$1001,[1]customers!$B$2:$B$1001,,0)</f>
        <v>Winn Keyse</v>
      </c>
      <c r="G146" s="3" t="str">
        <f>IF(_xlfn.XLOOKUP(C146,[1]customers!$A$2:$A$1001,[1]customers!$C$2:$C$1001,,0)=0,"",_xlfn.XLOOKUP(C146,[1]customers!$A$2:$A$1001,[1]customers!$C$2:$C$1001,,0))</f>
        <v>oclausenthue41@marriott.com</v>
      </c>
      <c r="H146" s="3" t="str">
        <f>_xlfn.XLOOKUP(C146,[1]customers!$A$2:$A$1001,[1]customers!$G$2:$G$1001,,0)</f>
        <v>United States</v>
      </c>
      <c r="I146" s="4" t="str">
        <f>INDEX([1]products!$A$1:$G$49,MATCH([1]orders!$D146,[1]products!$A$1:$A$49,0),MATCH([1]orders!I$1,[1]products!$A$1:$G$1,0))</f>
        <v>Exc</v>
      </c>
      <c r="J146" s="4" t="str">
        <f>INDEX([1]products!$A$1:$G$49,MATCH([1]orders!$D146,[1]products!$A$1:$A$49,0),MATCH([1]orders!J$1,[1]products!$A$1:$G$1,0))</f>
        <v>L</v>
      </c>
      <c r="K146" s="5">
        <f>INDEX([1]products!$A$1:$G$49,MATCH([1]orders!$D146,[1]products!$A$1:$A$49,0),MATCH([1]orders!K$1,[1]products!$A$1:$G$1,0))</f>
        <v>2.5</v>
      </c>
      <c r="L146" s="6">
        <f>INDEX([1]products!$A$1:$G$49,MATCH([1]orders!$D146,[1]products!$A$1:$A$49,0),MATCH([1]orders!L$1,[1]products!$A$1:$G$1,0))</f>
        <v>34.154999999999994</v>
      </c>
      <c r="M146" s="6">
        <f t="shared" si="2"/>
        <v>136.61999999999998</v>
      </c>
      <c r="N146" s="7" t="str" cm="1">
        <f t="array" ref="N146">_xlfn.IFS(I146="Rob","Robusta",I146="Exc","Excelsa",I146="Ara","Arabica",I146="Lib","Liberica")</f>
        <v>Excelsa</v>
      </c>
      <c r="O146" s="7" t="str" cm="1">
        <f t="array" ref="O146">_xlfn.IFS(J146="M","Medium",J146="L","Light",J146="D","Dark")</f>
        <v>Light</v>
      </c>
      <c r="P146" s="8" t="str">
        <f>_xlfn.XLOOKUP([1]!Order_Table[[#This Row],[Customer ID]],[1]customers!$A$1:$A$1001,[1]customers!$I$1:$I$1001,,0)</f>
        <v>Yes</v>
      </c>
    </row>
    <row r="147" spans="1:16" x14ac:dyDescent="0.35">
      <c r="A147" s="1" t="s">
        <v>321</v>
      </c>
      <c r="B147" s="2">
        <v>44024</v>
      </c>
      <c r="C147" s="3" t="s">
        <v>322</v>
      </c>
      <c r="D147" s="4" t="s">
        <v>96</v>
      </c>
      <c r="E147" s="3">
        <v>3</v>
      </c>
      <c r="F147" s="3" t="str">
        <f>_xlfn.XLOOKUP([1]orders!C147,[1]customers!$A$2:$A$1001,[1]customers!$B$2:$B$1001,,0)</f>
        <v>Osmund Clausen-Thue</v>
      </c>
      <c r="G147" s="3" t="str">
        <f>IF(_xlfn.XLOOKUP(C147,[1]customers!$A$2:$A$1001,[1]customers!$C$2:$C$1001,,0)=0,"",_xlfn.XLOOKUP(C147,[1]customers!$A$2:$A$1001,[1]customers!$C$2:$C$1001,,0))</f>
        <v>lfrancisco42@fema.gov</v>
      </c>
      <c r="H147" s="3" t="str">
        <f>_xlfn.XLOOKUP(C147,[1]customers!$A$2:$A$1001,[1]customers!$G$2:$G$1001,,0)</f>
        <v>United States</v>
      </c>
      <c r="I147" s="4" t="str">
        <f>INDEX([1]products!$A$1:$G$49,MATCH([1]orders!$D147,[1]products!$A$1:$A$49,0),MATCH([1]orders!I$1,[1]products!$A$1:$G$1,0))</f>
        <v>Lib</v>
      </c>
      <c r="J147" s="4" t="str">
        <f>INDEX([1]products!$A$1:$G$49,MATCH([1]orders!$D147,[1]products!$A$1:$A$49,0),MATCH([1]orders!J$1,[1]products!$A$1:$G$1,0))</f>
        <v>M</v>
      </c>
      <c r="K147" s="5">
        <f>INDEX([1]products!$A$1:$G$49,MATCH([1]orders!$D147,[1]products!$A$1:$A$49,0),MATCH([1]orders!K$1,[1]products!$A$1:$G$1,0))</f>
        <v>0.2</v>
      </c>
      <c r="L147" s="6">
        <f>INDEX([1]products!$A$1:$G$49,MATCH([1]orders!$D147,[1]products!$A$1:$A$49,0),MATCH([1]orders!L$1,[1]products!$A$1:$G$1,0))</f>
        <v>4.3650000000000002</v>
      </c>
      <c r="M147" s="6">
        <f t="shared" si="2"/>
        <v>13.095000000000001</v>
      </c>
      <c r="N147" s="7" t="str" cm="1">
        <f t="array" ref="N147">_xlfn.IFS(I147="Rob","Robusta",I147="Exc","Excelsa",I147="Ara","Arabica",I147="Lib","Liberica")</f>
        <v>Liberica</v>
      </c>
      <c r="O147" s="7" t="str" cm="1">
        <f t="array" ref="O147">_xlfn.IFS(J147="M","Medium",J147="L","Light",J147="D","Dark")</f>
        <v>Medium</v>
      </c>
      <c r="P147" s="8" t="str">
        <f>_xlfn.XLOOKUP([1]!Order_Table[[#This Row],[Customer ID]],[1]customers!$A$1:$A$1001,[1]customers!$I$1:$I$1001,,0)</f>
        <v>No</v>
      </c>
    </row>
    <row r="148" spans="1:16" x14ac:dyDescent="0.35">
      <c r="A148" s="1" t="s">
        <v>321</v>
      </c>
      <c r="B148" s="2">
        <v>44024</v>
      </c>
      <c r="C148" s="3" t="s">
        <v>322</v>
      </c>
      <c r="D148" s="4" t="s">
        <v>9</v>
      </c>
      <c r="E148" s="3">
        <v>2</v>
      </c>
      <c r="F148" s="3" t="str">
        <f>_xlfn.XLOOKUP([1]orders!C148,[1]customers!$A$2:$A$1001,[1]customers!$B$2:$B$1001,,0)</f>
        <v>Leonore Francisco</v>
      </c>
      <c r="G148" s="3" t="str">
        <f>IF(_xlfn.XLOOKUP(C148,[1]customers!$A$2:$A$1001,[1]customers!$C$2:$C$1001,,0)=0,"",_xlfn.XLOOKUP(C148,[1]customers!$A$2:$A$1001,[1]customers!$C$2:$C$1001,,0))</f>
        <v>lfrancisco42@fema.gov</v>
      </c>
      <c r="H148" s="3" t="str">
        <f>_xlfn.XLOOKUP(C148,[1]customers!$A$2:$A$1001,[1]customers!$G$2:$G$1001,,0)</f>
        <v>United States</v>
      </c>
      <c r="I148" s="4" t="str">
        <f>INDEX([1]products!$A$1:$G$49,MATCH([1]orders!$D148,[1]products!$A$1:$A$49,0),MATCH([1]orders!I$1,[1]products!$A$1:$G$1,0))</f>
        <v>Lib</v>
      </c>
      <c r="J148" s="4" t="str">
        <f>INDEX([1]products!$A$1:$G$49,MATCH([1]orders!$D148,[1]products!$A$1:$A$49,0),MATCH([1]orders!J$1,[1]products!$A$1:$G$1,0))</f>
        <v>M</v>
      </c>
      <c r="K148" s="5">
        <f>INDEX([1]products!$A$1:$G$49,MATCH([1]orders!$D148,[1]products!$A$1:$A$49,0),MATCH([1]orders!K$1,[1]products!$A$1:$G$1,0))</f>
        <v>1</v>
      </c>
      <c r="L148" s="6">
        <f>INDEX([1]products!$A$1:$G$49,MATCH([1]orders!$D148,[1]products!$A$1:$A$49,0),MATCH([1]orders!L$1,[1]products!$A$1:$G$1,0))</f>
        <v>14.55</v>
      </c>
      <c r="M148" s="6">
        <f t="shared" si="2"/>
        <v>29.1</v>
      </c>
      <c r="N148" s="7" t="str" cm="1">
        <f t="array" ref="N148">_xlfn.IFS(I148="Rob","Robusta",I148="Exc","Excelsa",I148="Ara","Arabica",I148="Lib","Liberica")</f>
        <v>Liberica</v>
      </c>
      <c r="O148" s="7" t="str" cm="1">
        <f t="array" ref="O148">_xlfn.IFS(J148="M","Medium",J148="L","Light",J148="D","Dark")</f>
        <v>Medium</v>
      </c>
      <c r="P148" s="8" t="str">
        <f>_xlfn.XLOOKUP([1]!Order_Table[[#This Row],[Customer ID]],[1]customers!$A$1:$A$1001,[1]customers!$I$1:$I$1001,,0)</f>
        <v>No</v>
      </c>
    </row>
    <row r="149" spans="1:16" x14ac:dyDescent="0.35">
      <c r="A149" s="1" t="s">
        <v>323</v>
      </c>
      <c r="B149" s="2">
        <v>44551</v>
      </c>
      <c r="C149" s="3" t="s">
        <v>324</v>
      </c>
      <c r="D149" s="4" t="s">
        <v>51</v>
      </c>
      <c r="E149" s="3">
        <v>5</v>
      </c>
      <c r="F149" s="3" t="str">
        <f>_xlfn.XLOOKUP([1]orders!C149,[1]customers!$A$2:$A$1001,[1]customers!$B$2:$B$1001,,0)</f>
        <v>Leonore Francisco</v>
      </c>
      <c r="G149" s="3" t="str">
        <f>IF(_xlfn.XLOOKUP(C149,[1]customers!$A$2:$A$1001,[1]customers!$C$2:$C$1001,,0)=0,"",_xlfn.XLOOKUP(C149,[1]customers!$A$2:$A$1001,[1]customers!$C$2:$C$1001,,0))</f>
        <v>gskingle44@clickbank.net</v>
      </c>
      <c r="H149" s="3" t="str">
        <f>_xlfn.XLOOKUP(C149,[1]customers!$A$2:$A$1001,[1]customers!$G$2:$G$1001,,0)</f>
        <v>United States</v>
      </c>
      <c r="I149" s="4" t="str">
        <f>INDEX([1]products!$A$1:$G$49,MATCH([1]orders!$D149,[1]products!$A$1:$A$49,0),MATCH([1]orders!I$1,[1]products!$A$1:$G$1,0))</f>
        <v>Exc</v>
      </c>
      <c r="J149" s="4" t="str">
        <f>INDEX([1]products!$A$1:$G$49,MATCH([1]orders!$D149,[1]products!$A$1:$A$49,0),MATCH([1]orders!J$1,[1]products!$A$1:$G$1,0))</f>
        <v>M</v>
      </c>
      <c r="K149" s="5">
        <f>INDEX([1]products!$A$1:$G$49,MATCH([1]orders!$D149,[1]products!$A$1:$A$49,0),MATCH([1]orders!K$1,[1]products!$A$1:$G$1,0))</f>
        <v>1</v>
      </c>
      <c r="L149" s="6">
        <f>INDEX([1]products!$A$1:$G$49,MATCH([1]orders!$D149,[1]products!$A$1:$A$49,0),MATCH([1]orders!L$1,[1]products!$A$1:$G$1,0))</f>
        <v>13.75</v>
      </c>
      <c r="M149" s="6">
        <f t="shared" si="2"/>
        <v>68.75</v>
      </c>
      <c r="N149" s="7" t="str" cm="1">
        <f t="array" ref="N149">_xlfn.IFS(I149="Rob","Robusta",I149="Exc","Excelsa",I149="Ara","Arabica",I149="Lib","Liberica")</f>
        <v>Excelsa</v>
      </c>
      <c r="O149" s="7" t="str" cm="1">
        <f t="array" ref="O149">_xlfn.IFS(J149="M","Medium",J149="L","Light",J149="D","Dark")</f>
        <v>Medium</v>
      </c>
      <c r="P149" s="8" t="str">
        <f>_xlfn.XLOOKUP([1]!Order_Table[[#This Row],[Customer ID]],[1]customers!$A$1:$A$1001,[1]customers!$I$1:$I$1001,,0)</f>
        <v>No</v>
      </c>
    </row>
    <row r="150" spans="1:16" x14ac:dyDescent="0.35">
      <c r="A150" s="1" t="s">
        <v>325</v>
      </c>
      <c r="B150" s="2">
        <v>44108</v>
      </c>
      <c r="C150" s="3" t="s">
        <v>326</v>
      </c>
      <c r="D150" s="4" t="s">
        <v>171</v>
      </c>
      <c r="E150" s="3">
        <v>2</v>
      </c>
      <c r="F150" s="3" t="str">
        <f>_xlfn.XLOOKUP([1]orders!C150,[1]customers!$A$2:$A$1001,[1]customers!$B$2:$B$1001,,0)</f>
        <v>Giacobo Skingle</v>
      </c>
      <c r="G150" s="3" t="str">
        <f>IF(_xlfn.XLOOKUP(C150,[1]customers!$A$2:$A$1001,[1]customers!$C$2:$C$1001,,0)=0,"",_xlfn.XLOOKUP(C150,[1]customers!$A$2:$A$1001,[1]customers!$C$2:$C$1001,,0))</f>
        <v/>
      </c>
      <c r="H150" s="3" t="str">
        <f>_xlfn.XLOOKUP(C150,[1]customers!$A$2:$A$1001,[1]customers!$G$2:$G$1001,,0)</f>
        <v>United States</v>
      </c>
      <c r="I150" s="4" t="str">
        <f>INDEX([1]products!$A$1:$G$49,MATCH([1]orders!$D150,[1]products!$A$1:$A$49,0),MATCH([1]orders!I$1,[1]products!$A$1:$G$1,0))</f>
        <v>Exc</v>
      </c>
      <c r="J150" s="4" t="str">
        <f>INDEX([1]products!$A$1:$G$49,MATCH([1]orders!$D150,[1]products!$A$1:$A$49,0),MATCH([1]orders!J$1,[1]products!$A$1:$G$1,0))</f>
        <v>D</v>
      </c>
      <c r="K150" s="5">
        <f>INDEX([1]products!$A$1:$G$49,MATCH([1]orders!$D150,[1]products!$A$1:$A$49,0),MATCH([1]orders!K$1,[1]products!$A$1:$G$1,0))</f>
        <v>0.2</v>
      </c>
      <c r="L150" s="6">
        <f>INDEX([1]products!$A$1:$G$49,MATCH([1]orders!$D150,[1]products!$A$1:$A$49,0),MATCH([1]orders!L$1,[1]products!$A$1:$G$1,0))</f>
        <v>3.645</v>
      </c>
      <c r="M150" s="6">
        <f t="shared" si="2"/>
        <v>7.29</v>
      </c>
      <c r="N150" s="7" t="str" cm="1">
        <f t="array" ref="N150">_xlfn.IFS(I150="Rob","Robusta",I150="Exc","Excelsa",I150="Ara","Arabica",I150="Lib","Liberica")</f>
        <v>Excelsa</v>
      </c>
      <c r="O150" s="7" t="str" cm="1">
        <f t="array" ref="O150">_xlfn.IFS(J150="M","Medium",J150="L","Light",J150="D","Dark")</f>
        <v>Dark</v>
      </c>
      <c r="P150" s="8" t="str">
        <f>_xlfn.XLOOKUP([1]!Order_Table[[#This Row],[Customer ID]],[1]customers!$A$1:$A$1001,[1]customers!$I$1:$I$1001,,0)</f>
        <v>Yes</v>
      </c>
    </row>
    <row r="151" spans="1:16" x14ac:dyDescent="0.35">
      <c r="A151" s="1" t="s">
        <v>327</v>
      </c>
      <c r="B151" s="2">
        <v>44051</v>
      </c>
      <c r="C151" s="3" t="s">
        <v>328</v>
      </c>
      <c r="D151" s="4" t="s">
        <v>13</v>
      </c>
      <c r="E151" s="3">
        <v>1</v>
      </c>
      <c r="F151" s="3" t="str">
        <f>_xlfn.XLOOKUP([1]orders!C151,[1]customers!$A$2:$A$1001,[1]customers!$B$2:$B$1001,,0)</f>
        <v>Gerard Pirdy</v>
      </c>
      <c r="G151" s="3" t="str">
        <f>IF(_xlfn.XLOOKUP(C151,[1]customers!$A$2:$A$1001,[1]customers!$C$2:$C$1001,,0)=0,"",_xlfn.XLOOKUP(C151,[1]customers!$A$2:$A$1001,[1]customers!$C$2:$C$1001,,0))</f>
        <v>jbalsillie46@princeton.edu</v>
      </c>
      <c r="H151" s="3" t="str">
        <f>_xlfn.XLOOKUP(C151,[1]customers!$A$2:$A$1001,[1]customers!$G$2:$G$1001,,0)</f>
        <v>United States</v>
      </c>
      <c r="I151" s="4" t="str">
        <f>INDEX([1]products!$A$1:$G$49,MATCH([1]orders!$D151,[1]products!$A$1:$A$49,0),MATCH([1]orders!I$1,[1]products!$A$1:$G$1,0))</f>
        <v>Ara</v>
      </c>
      <c r="J151" s="4" t="str">
        <f>INDEX([1]products!$A$1:$G$49,MATCH([1]orders!$D151,[1]products!$A$1:$A$49,0),MATCH([1]orders!J$1,[1]products!$A$1:$G$1,0))</f>
        <v>M</v>
      </c>
      <c r="K151" s="5">
        <f>INDEX([1]products!$A$1:$G$49,MATCH([1]orders!$D151,[1]products!$A$1:$A$49,0),MATCH([1]orders!K$1,[1]products!$A$1:$G$1,0))</f>
        <v>2.5</v>
      </c>
      <c r="L151" s="6">
        <f>INDEX([1]products!$A$1:$G$49,MATCH([1]orders!$D151,[1]products!$A$1:$A$49,0),MATCH([1]orders!L$1,[1]products!$A$1:$G$1,0))</f>
        <v>25.874999999999996</v>
      </c>
      <c r="M151" s="6">
        <f t="shared" si="2"/>
        <v>25.874999999999996</v>
      </c>
      <c r="N151" s="7" t="str" cm="1">
        <f t="array" ref="N151">_xlfn.IFS(I151="Rob","Robusta",I151="Exc","Excelsa",I151="Ara","Arabica",I151="Lib","Liberica")</f>
        <v>Arabica</v>
      </c>
      <c r="O151" s="7" t="str" cm="1">
        <f t="array" ref="O151">_xlfn.IFS(J151="M","Medium",J151="L","Light",J151="D","Dark")</f>
        <v>Medium</v>
      </c>
      <c r="P151" s="8" t="str">
        <f>_xlfn.XLOOKUP([1]!Order_Table[[#This Row],[Customer ID]],[1]customers!$A$1:$A$1001,[1]customers!$I$1:$I$1001,,0)</f>
        <v>Yes</v>
      </c>
    </row>
    <row r="152" spans="1:16" x14ac:dyDescent="0.35">
      <c r="A152" s="1" t="s">
        <v>329</v>
      </c>
      <c r="B152" s="2">
        <v>44115</v>
      </c>
      <c r="C152" s="3" t="s">
        <v>330</v>
      </c>
      <c r="D152" s="4" t="s">
        <v>61</v>
      </c>
      <c r="E152" s="3">
        <v>3</v>
      </c>
      <c r="F152" s="3" t="str">
        <f>_xlfn.XLOOKUP([1]orders!C152,[1]customers!$A$2:$A$1001,[1]customers!$B$2:$B$1001,,0)</f>
        <v>Jacinthe Balsillie</v>
      </c>
      <c r="G152" s="3" t="str">
        <f>IF(_xlfn.XLOOKUP(C152,[1]customers!$A$2:$A$1001,[1]customers!$C$2:$C$1001,,0)=0,"",_xlfn.XLOOKUP(C152,[1]customers!$A$2:$A$1001,[1]customers!$C$2:$C$1001,,0))</f>
        <v/>
      </c>
      <c r="H152" s="3" t="str">
        <f>_xlfn.XLOOKUP(C152,[1]customers!$A$2:$A$1001,[1]customers!$G$2:$G$1001,,0)</f>
        <v>United States</v>
      </c>
      <c r="I152" s="4" t="str">
        <f>INDEX([1]products!$A$1:$G$49,MATCH([1]orders!$D152,[1]products!$A$1:$A$49,0),MATCH([1]orders!I$1,[1]products!$A$1:$G$1,0))</f>
        <v>Lib</v>
      </c>
      <c r="J152" s="4" t="str">
        <f>INDEX([1]products!$A$1:$G$49,MATCH([1]orders!$D152,[1]products!$A$1:$A$49,0),MATCH([1]orders!J$1,[1]products!$A$1:$G$1,0))</f>
        <v>D</v>
      </c>
      <c r="K152" s="5">
        <f>INDEX([1]products!$A$1:$G$49,MATCH([1]orders!$D152,[1]products!$A$1:$A$49,0),MATCH([1]orders!K$1,[1]products!$A$1:$G$1,0))</f>
        <v>1</v>
      </c>
      <c r="L152" s="6">
        <f>INDEX([1]products!$A$1:$G$49,MATCH([1]orders!$D152,[1]products!$A$1:$A$49,0),MATCH([1]orders!L$1,[1]products!$A$1:$G$1,0))</f>
        <v>12.95</v>
      </c>
      <c r="M152" s="6">
        <f t="shared" si="2"/>
        <v>38.849999999999994</v>
      </c>
      <c r="N152" s="7" t="str" cm="1">
        <f t="array" ref="N152">_xlfn.IFS(I152="Rob","Robusta",I152="Exc","Excelsa",I152="Ara","Arabica",I152="Lib","Liberica")</f>
        <v>Liberica</v>
      </c>
      <c r="O152" s="7" t="str" cm="1">
        <f t="array" ref="O152">_xlfn.IFS(J152="M","Medium",J152="L","Light",J152="D","Dark")</f>
        <v>Dark</v>
      </c>
      <c r="P152" s="8" t="str">
        <f>_xlfn.XLOOKUP([1]!Order_Table[[#This Row],[Customer ID]],[1]customers!$A$1:$A$1001,[1]customers!$I$1:$I$1001,,0)</f>
        <v>Yes</v>
      </c>
    </row>
    <row r="153" spans="1:16" x14ac:dyDescent="0.35">
      <c r="A153" s="1" t="s">
        <v>331</v>
      </c>
      <c r="B153" s="2">
        <v>44510</v>
      </c>
      <c r="C153" s="3" t="s">
        <v>332</v>
      </c>
      <c r="D153" s="4" t="s">
        <v>41</v>
      </c>
      <c r="E153" s="3">
        <v>3</v>
      </c>
      <c r="F153" s="3" t="str">
        <f>_xlfn.XLOOKUP([1]orders!C153,[1]customers!$A$2:$A$1001,[1]customers!$B$2:$B$1001,,0)</f>
        <v>Quinton Fouracres</v>
      </c>
      <c r="G153" s="3" t="str">
        <f>IF(_xlfn.XLOOKUP(C153,[1]customers!$A$2:$A$1001,[1]customers!$C$2:$C$1001,,0)=0,"",_xlfn.XLOOKUP(C153,[1]customers!$A$2:$A$1001,[1]customers!$C$2:$C$1001,,0))</f>
        <v>bleffek48@ning.com</v>
      </c>
      <c r="H153" s="3" t="str">
        <f>_xlfn.XLOOKUP(C153,[1]customers!$A$2:$A$1001,[1]customers!$G$2:$G$1001,,0)</f>
        <v>United States</v>
      </c>
      <c r="I153" s="4" t="str">
        <f>INDEX([1]products!$A$1:$G$49,MATCH([1]orders!$D153,[1]products!$A$1:$A$49,0),MATCH([1]orders!I$1,[1]products!$A$1:$G$1,0))</f>
        <v>Ara</v>
      </c>
      <c r="J153" s="4" t="str">
        <f>INDEX([1]products!$A$1:$G$49,MATCH([1]orders!$D153,[1]products!$A$1:$A$49,0),MATCH([1]orders!J$1,[1]products!$A$1:$G$1,0))</f>
        <v>M</v>
      </c>
      <c r="K153" s="5">
        <f>INDEX([1]products!$A$1:$G$49,MATCH([1]orders!$D153,[1]products!$A$1:$A$49,0),MATCH([1]orders!K$1,[1]products!$A$1:$G$1,0))</f>
        <v>1</v>
      </c>
      <c r="L153" s="6">
        <f>INDEX([1]products!$A$1:$G$49,MATCH([1]orders!$D153,[1]products!$A$1:$A$49,0),MATCH([1]orders!L$1,[1]products!$A$1:$G$1,0))</f>
        <v>11.25</v>
      </c>
      <c r="M153" s="6">
        <f t="shared" si="2"/>
        <v>33.75</v>
      </c>
      <c r="N153" s="7" t="str" cm="1">
        <f t="array" ref="N153">_xlfn.IFS(I153="Rob","Robusta",I153="Exc","Excelsa",I153="Ara","Arabica",I153="Lib","Liberica")</f>
        <v>Arabica</v>
      </c>
      <c r="O153" s="7" t="str" cm="1">
        <f t="array" ref="O153">_xlfn.IFS(J153="M","Medium",J153="L","Light",J153="D","Dark")</f>
        <v>Medium</v>
      </c>
      <c r="P153" s="8" t="str">
        <f>_xlfn.XLOOKUP([1]!Order_Table[[#This Row],[Customer ID]],[1]customers!$A$1:$A$1001,[1]customers!$I$1:$I$1001,,0)</f>
        <v>Yes</v>
      </c>
    </row>
    <row r="154" spans="1:16" x14ac:dyDescent="0.35">
      <c r="A154" s="1" t="s">
        <v>333</v>
      </c>
      <c r="B154" s="2">
        <v>44367</v>
      </c>
      <c r="C154" s="3" t="s">
        <v>334</v>
      </c>
      <c r="D154" s="4" t="s">
        <v>101</v>
      </c>
      <c r="E154" s="3">
        <v>1</v>
      </c>
      <c r="F154" s="3" t="str">
        <f>_xlfn.XLOOKUP([1]orders!C154,[1]customers!$A$2:$A$1001,[1]customers!$B$2:$B$1001,,0)</f>
        <v>Bettina Leffek</v>
      </c>
      <c r="G154" s="3" t="str">
        <f>IF(_xlfn.XLOOKUP(C154,[1]customers!$A$2:$A$1001,[1]customers!$C$2:$C$1001,,0)=0,"",_xlfn.XLOOKUP(C154,[1]customers!$A$2:$A$1001,[1]customers!$C$2:$C$1001,,0))</f>
        <v/>
      </c>
      <c r="H154" s="3" t="str">
        <f>_xlfn.XLOOKUP(C154,[1]customers!$A$2:$A$1001,[1]customers!$G$2:$G$1001,,0)</f>
        <v>United States</v>
      </c>
      <c r="I154" s="4" t="str">
        <f>INDEX([1]products!$A$1:$G$49,MATCH([1]orders!$D154,[1]products!$A$1:$A$49,0),MATCH([1]orders!I$1,[1]products!$A$1:$G$1,0))</f>
        <v>Rob</v>
      </c>
      <c r="J154" s="4" t="str">
        <f>INDEX([1]products!$A$1:$G$49,MATCH([1]orders!$D154,[1]products!$A$1:$A$49,0),MATCH([1]orders!J$1,[1]products!$A$1:$G$1,0))</f>
        <v>M</v>
      </c>
      <c r="K154" s="5">
        <f>INDEX([1]products!$A$1:$G$49,MATCH([1]orders!$D154,[1]products!$A$1:$A$49,0),MATCH([1]orders!K$1,[1]products!$A$1:$G$1,0))</f>
        <v>2.5</v>
      </c>
      <c r="L154" s="6">
        <f>INDEX([1]products!$A$1:$G$49,MATCH([1]orders!$D154,[1]products!$A$1:$A$49,0),MATCH([1]orders!L$1,[1]products!$A$1:$G$1,0))</f>
        <v>22.884999999999998</v>
      </c>
      <c r="M154" s="6">
        <f t="shared" si="2"/>
        <v>22.884999999999998</v>
      </c>
      <c r="N154" s="7" t="str" cm="1">
        <f t="array" ref="N154">_xlfn.IFS(I154="Rob","Robusta",I154="Exc","Excelsa",I154="Ara","Arabica",I154="Lib","Liberica")</f>
        <v>Robusta</v>
      </c>
      <c r="O154" s="7" t="str" cm="1">
        <f t="array" ref="O154">_xlfn.IFS(J154="M","Medium",J154="L","Light",J154="D","Dark")</f>
        <v>Medium</v>
      </c>
      <c r="P154" s="8" t="str">
        <f>_xlfn.XLOOKUP([1]!Order_Table[[#This Row],[Customer ID]],[1]customers!$A$1:$A$1001,[1]customers!$I$1:$I$1001,,0)</f>
        <v>Yes</v>
      </c>
    </row>
    <row r="155" spans="1:16" x14ac:dyDescent="0.35">
      <c r="A155" s="1" t="s">
        <v>335</v>
      </c>
      <c r="B155" s="2">
        <v>44473</v>
      </c>
      <c r="C155" s="3" t="s">
        <v>336</v>
      </c>
      <c r="D155" s="4" t="s">
        <v>118</v>
      </c>
      <c r="E155" s="3">
        <v>5</v>
      </c>
      <c r="F155" s="3" t="str">
        <f>_xlfn.XLOOKUP([1]orders!C155,[1]customers!$A$2:$A$1001,[1]customers!$B$2:$B$1001,,0)</f>
        <v>Hetti Penson</v>
      </c>
      <c r="G155" s="3" t="str">
        <f>IF(_xlfn.XLOOKUP(C155,[1]customers!$A$2:$A$1001,[1]customers!$C$2:$C$1001,,0)=0,"",_xlfn.XLOOKUP(C155,[1]customers!$A$2:$A$1001,[1]customers!$C$2:$C$1001,,0))</f>
        <v>jpray4a@youtube.com</v>
      </c>
      <c r="H155" s="3" t="str">
        <f>_xlfn.XLOOKUP(C155,[1]customers!$A$2:$A$1001,[1]customers!$G$2:$G$1001,,0)</f>
        <v>United States</v>
      </c>
      <c r="I155" s="4" t="str">
        <f>INDEX([1]products!$A$1:$G$49,MATCH([1]orders!$D155,[1]products!$A$1:$A$49,0),MATCH([1]orders!I$1,[1]products!$A$1:$G$1,0))</f>
        <v>Rob</v>
      </c>
      <c r="J155" s="4" t="str">
        <f>INDEX([1]products!$A$1:$G$49,MATCH([1]orders!$D155,[1]products!$A$1:$A$49,0),MATCH([1]orders!J$1,[1]products!$A$1:$G$1,0))</f>
        <v>D</v>
      </c>
      <c r="K155" s="5">
        <f>INDEX([1]products!$A$1:$G$49,MATCH([1]orders!$D155,[1]products!$A$1:$A$49,0),MATCH([1]orders!K$1,[1]products!$A$1:$G$1,0))</f>
        <v>0.2</v>
      </c>
      <c r="L155" s="6">
        <f>INDEX([1]products!$A$1:$G$49,MATCH([1]orders!$D155,[1]products!$A$1:$A$49,0),MATCH([1]orders!L$1,[1]products!$A$1:$G$1,0))</f>
        <v>2.6849999999999996</v>
      </c>
      <c r="M155" s="6">
        <f t="shared" si="2"/>
        <v>13.424999999999997</v>
      </c>
      <c r="N155" s="7" t="str" cm="1">
        <f t="array" ref="N155">_xlfn.IFS(I155="Rob","Robusta",I155="Exc","Excelsa",I155="Ara","Arabica",I155="Lib","Liberica")</f>
        <v>Robusta</v>
      </c>
      <c r="O155" s="7" t="str" cm="1">
        <f t="array" ref="O155">_xlfn.IFS(J155="M","Medium",J155="L","Light",J155="D","Dark")</f>
        <v>Dark</v>
      </c>
      <c r="P155" s="8" t="str">
        <f>_xlfn.XLOOKUP([1]!Order_Table[[#This Row],[Customer ID]],[1]customers!$A$1:$A$1001,[1]customers!$I$1:$I$1001,,0)</f>
        <v>No</v>
      </c>
    </row>
    <row r="156" spans="1:16" x14ac:dyDescent="0.35">
      <c r="A156" s="1" t="s">
        <v>337</v>
      </c>
      <c r="B156" s="2">
        <v>43640</v>
      </c>
      <c r="C156" s="3" t="s">
        <v>338</v>
      </c>
      <c r="D156" s="4" t="s">
        <v>171</v>
      </c>
      <c r="E156" s="3">
        <v>6</v>
      </c>
      <c r="F156" s="3" t="str">
        <f>_xlfn.XLOOKUP([1]orders!C156,[1]customers!$A$2:$A$1001,[1]customers!$B$2:$B$1001,,0)</f>
        <v>Jocko Pray</v>
      </c>
      <c r="G156" s="3" t="str">
        <f>IF(_xlfn.XLOOKUP(C156,[1]customers!$A$2:$A$1001,[1]customers!$C$2:$C$1001,,0)=0,"",_xlfn.XLOOKUP(C156,[1]customers!$A$2:$A$1001,[1]customers!$C$2:$C$1001,,0))</f>
        <v>gholborn4b@ow.ly</v>
      </c>
      <c r="H156" s="3" t="str">
        <f>_xlfn.XLOOKUP(C156,[1]customers!$A$2:$A$1001,[1]customers!$G$2:$G$1001,,0)</f>
        <v>United States</v>
      </c>
      <c r="I156" s="4" t="str">
        <f>INDEX([1]products!$A$1:$G$49,MATCH([1]orders!$D156,[1]products!$A$1:$A$49,0),MATCH([1]orders!I$1,[1]products!$A$1:$G$1,0))</f>
        <v>Ara</v>
      </c>
      <c r="J156" s="4" t="str">
        <f>INDEX([1]products!$A$1:$G$49,MATCH([1]orders!$D156,[1]products!$A$1:$A$49,0),MATCH([1]orders!J$1,[1]products!$A$1:$G$1,0))</f>
        <v>D</v>
      </c>
      <c r="K156" s="5">
        <f>INDEX([1]products!$A$1:$G$49,MATCH([1]orders!$D156,[1]products!$A$1:$A$49,0),MATCH([1]orders!K$1,[1]products!$A$1:$G$1,0))</f>
        <v>2.5</v>
      </c>
      <c r="L156" s="6">
        <f>INDEX([1]products!$A$1:$G$49,MATCH([1]orders!$D156,[1]products!$A$1:$A$49,0),MATCH([1]orders!L$1,[1]products!$A$1:$G$1,0))</f>
        <v>22.884999999999998</v>
      </c>
      <c r="M156" s="6">
        <f t="shared" si="2"/>
        <v>137.31</v>
      </c>
      <c r="N156" s="7" t="str" cm="1">
        <f t="array" ref="N156">_xlfn.IFS(I156="Rob","Robusta",I156="Exc","Excelsa",I156="Ara","Arabica",I156="Lib","Liberica")</f>
        <v>Arabica</v>
      </c>
      <c r="O156" s="7" t="str" cm="1">
        <f t="array" ref="O156">_xlfn.IFS(J156="M","Medium",J156="L","Light",J156="D","Dark")</f>
        <v>Dark</v>
      </c>
      <c r="P156" s="8" t="str">
        <f>_xlfn.XLOOKUP([1]!Order_Table[[#This Row],[Customer ID]],[1]customers!$A$1:$A$1001,[1]customers!$I$1:$I$1001,,0)</f>
        <v>No</v>
      </c>
    </row>
    <row r="157" spans="1:16" x14ac:dyDescent="0.35">
      <c r="A157" s="1" t="s">
        <v>339</v>
      </c>
      <c r="B157" s="2">
        <v>43764</v>
      </c>
      <c r="C157" s="3" t="s">
        <v>340</v>
      </c>
      <c r="D157" s="4" t="s">
        <v>171</v>
      </c>
      <c r="E157" s="3">
        <v>3</v>
      </c>
      <c r="F157" s="3" t="str">
        <f>_xlfn.XLOOKUP([1]orders!C157,[1]customers!$A$2:$A$1001,[1]customers!$B$2:$B$1001,,0)</f>
        <v>Grete Holborn</v>
      </c>
      <c r="G157" s="3" t="str">
        <f>IF(_xlfn.XLOOKUP(C157,[1]customers!$A$2:$A$1001,[1]customers!$C$2:$C$1001,,0)=0,"",_xlfn.XLOOKUP(C157,[1]customers!$A$2:$A$1001,[1]customers!$C$2:$C$1001,,0))</f>
        <v>fkeinrat4c@dailymail.co.uk</v>
      </c>
      <c r="H157" s="3" t="str">
        <f>_xlfn.XLOOKUP(C157,[1]customers!$A$2:$A$1001,[1]customers!$G$2:$G$1001,,0)</f>
        <v>United States</v>
      </c>
      <c r="I157" s="4" t="str">
        <f>INDEX([1]products!$A$1:$G$49,MATCH([1]orders!$D157,[1]products!$A$1:$A$49,0),MATCH([1]orders!I$1,[1]products!$A$1:$G$1,0))</f>
        <v>Ara</v>
      </c>
      <c r="J157" s="4" t="str">
        <f>INDEX([1]products!$A$1:$G$49,MATCH([1]orders!$D157,[1]products!$A$1:$A$49,0),MATCH([1]orders!J$1,[1]products!$A$1:$G$1,0))</f>
        <v>M</v>
      </c>
      <c r="K157" s="5">
        <f>INDEX([1]products!$A$1:$G$49,MATCH([1]orders!$D157,[1]products!$A$1:$A$49,0),MATCH([1]orders!K$1,[1]products!$A$1:$G$1,0))</f>
        <v>2.5</v>
      </c>
      <c r="L157" s="6">
        <f>INDEX([1]products!$A$1:$G$49,MATCH([1]orders!$D157,[1]products!$A$1:$A$49,0),MATCH([1]orders!L$1,[1]products!$A$1:$G$1,0))</f>
        <v>25.874999999999996</v>
      </c>
      <c r="M157" s="6">
        <f t="shared" si="2"/>
        <v>77.624999999999986</v>
      </c>
      <c r="N157" s="7" t="str" cm="1">
        <f t="array" ref="N157">_xlfn.IFS(I157="Rob","Robusta",I157="Exc","Excelsa",I157="Ara","Arabica",I157="Lib","Liberica")</f>
        <v>Arabica</v>
      </c>
      <c r="O157" s="7" t="str" cm="1">
        <f t="array" ref="O157">_xlfn.IFS(J157="M","Medium",J157="L","Light",J157="D","Dark")</f>
        <v>Medium</v>
      </c>
      <c r="P157" s="8" t="str">
        <f>_xlfn.XLOOKUP([1]!Order_Table[[#This Row],[Customer ID]],[1]customers!$A$1:$A$1001,[1]customers!$I$1:$I$1001,,0)</f>
        <v>Yes</v>
      </c>
    </row>
    <row r="158" spans="1:16" x14ac:dyDescent="0.35">
      <c r="A158" s="1" t="s">
        <v>341</v>
      </c>
      <c r="B158" s="2">
        <v>44374</v>
      </c>
      <c r="C158" s="3" t="s">
        <v>342</v>
      </c>
      <c r="D158" s="4" t="s">
        <v>35</v>
      </c>
      <c r="E158" s="3">
        <v>3</v>
      </c>
      <c r="F158" s="3" t="str">
        <f>_xlfn.XLOOKUP([1]orders!C158,[1]customers!$A$2:$A$1001,[1]customers!$B$2:$B$1001,,0)</f>
        <v>Fielding Keinrat</v>
      </c>
      <c r="G158" s="3" t="str">
        <f>IF(_xlfn.XLOOKUP(C158,[1]customers!$A$2:$A$1001,[1]customers!$C$2:$C$1001,,0)=0,"",_xlfn.XLOOKUP(C158,[1]customers!$A$2:$A$1001,[1]customers!$C$2:$C$1001,,0))</f>
        <v>pyea4d@aol.com</v>
      </c>
      <c r="H158" s="3" t="str">
        <f>_xlfn.XLOOKUP(C158,[1]customers!$A$2:$A$1001,[1]customers!$G$2:$G$1001,,0)</f>
        <v>Ireland</v>
      </c>
      <c r="I158" s="4" t="str">
        <f>INDEX([1]products!$A$1:$G$49,MATCH([1]orders!$D158,[1]products!$A$1:$A$49,0),MATCH([1]orders!I$1,[1]products!$A$1:$G$1,0))</f>
        <v>Ara</v>
      </c>
      <c r="J158" s="4" t="str">
        <f>INDEX([1]products!$A$1:$G$49,MATCH([1]orders!$D158,[1]products!$A$1:$A$49,0),MATCH([1]orders!J$1,[1]products!$A$1:$G$1,0))</f>
        <v>M</v>
      </c>
      <c r="K158" s="5">
        <f>INDEX([1]products!$A$1:$G$49,MATCH([1]orders!$D158,[1]products!$A$1:$A$49,0),MATCH([1]orders!K$1,[1]products!$A$1:$G$1,0))</f>
        <v>2.5</v>
      </c>
      <c r="L158" s="6">
        <f>INDEX([1]products!$A$1:$G$49,MATCH([1]orders!$D158,[1]products!$A$1:$A$49,0),MATCH([1]orders!L$1,[1]products!$A$1:$G$1,0))</f>
        <v>25.874999999999996</v>
      </c>
      <c r="M158" s="6">
        <f t="shared" si="2"/>
        <v>77.624999999999986</v>
      </c>
      <c r="N158" s="7" t="str" cm="1">
        <f t="array" ref="N158">_xlfn.IFS(I158="Rob","Robusta",I158="Exc","Excelsa",I158="Ara","Arabica",I158="Lib","Liberica")</f>
        <v>Arabica</v>
      </c>
      <c r="O158" s="7" t="str" cm="1">
        <f t="array" ref="O158">_xlfn.IFS(J158="M","Medium",J158="L","Light",J158="D","Dark")</f>
        <v>Medium</v>
      </c>
      <c r="P158" s="8" t="str">
        <f>_xlfn.XLOOKUP([1]!Order_Table[[#This Row],[Customer ID]],[1]customers!$A$1:$A$1001,[1]customers!$I$1:$I$1001,,0)</f>
        <v>Yes</v>
      </c>
    </row>
    <row r="159" spans="1:16" x14ac:dyDescent="0.35">
      <c r="A159" s="1" t="s">
        <v>343</v>
      </c>
      <c r="B159" s="2">
        <v>43714</v>
      </c>
      <c r="C159" s="3" t="s">
        <v>344</v>
      </c>
      <c r="D159" s="4" t="s">
        <v>35</v>
      </c>
      <c r="E159" s="3">
        <v>6</v>
      </c>
      <c r="F159" s="3" t="str">
        <f>_xlfn.XLOOKUP([1]orders!C159,[1]customers!$A$2:$A$1001,[1]customers!$B$2:$B$1001,,0)</f>
        <v>Paulo Yea</v>
      </c>
      <c r="G159" s="3" t="str">
        <f>IF(_xlfn.XLOOKUP(C159,[1]customers!$A$2:$A$1001,[1]customers!$C$2:$C$1001,,0)=0,"",_xlfn.XLOOKUP(C159,[1]customers!$A$2:$A$1001,[1]customers!$C$2:$C$1001,,0))</f>
        <v/>
      </c>
      <c r="H159" s="3" t="str">
        <f>_xlfn.XLOOKUP(C159,[1]customers!$A$2:$A$1001,[1]customers!$G$2:$G$1001,,0)</f>
        <v>United States</v>
      </c>
      <c r="I159" s="4" t="str">
        <f>INDEX([1]products!$A$1:$G$49,MATCH([1]orders!$D159,[1]products!$A$1:$A$49,0),MATCH([1]orders!I$1,[1]products!$A$1:$G$1,0))</f>
        <v>Rob</v>
      </c>
      <c r="J159" s="4" t="str">
        <f>INDEX([1]products!$A$1:$G$49,MATCH([1]orders!$D159,[1]products!$A$1:$A$49,0),MATCH([1]orders!J$1,[1]products!$A$1:$G$1,0))</f>
        <v>D</v>
      </c>
      <c r="K159" s="5">
        <f>INDEX([1]products!$A$1:$G$49,MATCH([1]orders!$D159,[1]products!$A$1:$A$49,0),MATCH([1]orders!K$1,[1]products!$A$1:$G$1,0))</f>
        <v>2.5</v>
      </c>
      <c r="L159" s="6">
        <f>INDEX([1]products!$A$1:$G$49,MATCH([1]orders!$D159,[1]products!$A$1:$A$49,0),MATCH([1]orders!L$1,[1]products!$A$1:$G$1,0))</f>
        <v>20.584999999999997</v>
      </c>
      <c r="M159" s="6">
        <f t="shared" si="2"/>
        <v>123.50999999999999</v>
      </c>
      <c r="N159" s="7" t="str" cm="1">
        <f t="array" ref="N159">_xlfn.IFS(I159="Rob","Robusta",I159="Exc","Excelsa",I159="Ara","Arabica",I159="Lib","Liberica")</f>
        <v>Robusta</v>
      </c>
      <c r="O159" s="7" t="str" cm="1">
        <f t="array" ref="O159">_xlfn.IFS(J159="M","Medium",J159="L","Light",J159="D","Dark")</f>
        <v>Dark</v>
      </c>
      <c r="P159" s="8" t="str">
        <f>_xlfn.XLOOKUP([1]!Order_Table[[#This Row],[Customer ID]],[1]customers!$A$1:$A$1001,[1]customers!$I$1:$I$1001,,0)</f>
        <v>No</v>
      </c>
    </row>
    <row r="160" spans="1:16" x14ac:dyDescent="0.35">
      <c r="A160" s="1" t="s">
        <v>345</v>
      </c>
      <c r="B160" s="2">
        <v>44316</v>
      </c>
      <c r="C160" s="3" t="s">
        <v>346</v>
      </c>
      <c r="D160" s="4" t="s">
        <v>104</v>
      </c>
      <c r="E160" s="3">
        <v>6</v>
      </c>
      <c r="F160" s="3" t="str">
        <f>_xlfn.XLOOKUP([1]orders!C160,[1]customers!$A$2:$A$1001,[1]customers!$B$2:$B$1001,,0)</f>
        <v>Say Risborough</v>
      </c>
      <c r="G160" s="3" t="str">
        <f>IF(_xlfn.XLOOKUP(C160,[1]customers!$A$2:$A$1001,[1]customers!$C$2:$C$1001,,0)=0,"",_xlfn.XLOOKUP(C160,[1]customers!$A$2:$A$1001,[1]customers!$C$2:$C$1001,,0))</f>
        <v/>
      </c>
      <c r="H160" s="3" t="str">
        <f>_xlfn.XLOOKUP(C160,[1]customers!$A$2:$A$1001,[1]customers!$G$2:$G$1001,,0)</f>
        <v>United States</v>
      </c>
      <c r="I160" s="4" t="str">
        <f>INDEX([1]products!$A$1:$G$49,MATCH([1]orders!$D160,[1]products!$A$1:$A$49,0),MATCH([1]orders!I$1,[1]products!$A$1:$G$1,0))</f>
        <v>Rob</v>
      </c>
      <c r="J160" s="4" t="str">
        <f>INDEX([1]products!$A$1:$G$49,MATCH([1]orders!$D160,[1]products!$A$1:$A$49,0),MATCH([1]orders!J$1,[1]products!$A$1:$G$1,0))</f>
        <v>D</v>
      </c>
      <c r="K160" s="5">
        <f>INDEX([1]products!$A$1:$G$49,MATCH([1]orders!$D160,[1]products!$A$1:$A$49,0),MATCH([1]orders!K$1,[1]products!$A$1:$G$1,0))</f>
        <v>2.5</v>
      </c>
      <c r="L160" s="6">
        <f>INDEX([1]products!$A$1:$G$49,MATCH([1]orders!$D160,[1]products!$A$1:$A$49,0),MATCH([1]orders!L$1,[1]products!$A$1:$G$1,0))</f>
        <v>20.584999999999997</v>
      </c>
      <c r="M160" s="6">
        <f t="shared" si="2"/>
        <v>123.50999999999999</v>
      </c>
      <c r="N160" s="7" t="str" cm="1">
        <f t="array" ref="N160">_xlfn.IFS(I160="Rob","Robusta",I160="Exc","Excelsa",I160="Ara","Arabica",I160="Lib","Liberica")</f>
        <v>Robusta</v>
      </c>
      <c r="O160" s="7" t="str" cm="1">
        <f t="array" ref="O160">_xlfn.IFS(J160="M","Medium",J160="L","Light",J160="D","Dark")</f>
        <v>Dark</v>
      </c>
      <c r="P160" s="8" t="str">
        <f>_xlfn.XLOOKUP([1]!Order_Table[[#This Row],[Customer ID]],[1]customers!$A$1:$A$1001,[1]customers!$I$1:$I$1001,,0)</f>
        <v>Yes</v>
      </c>
    </row>
    <row r="161" spans="1:16" x14ac:dyDescent="0.35">
      <c r="A161" s="1" t="s">
        <v>347</v>
      </c>
      <c r="B161" s="2">
        <v>43837</v>
      </c>
      <c r="C161" s="3" t="s">
        <v>348</v>
      </c>
      <c r="D161" s="4" t="s">
        <v>3</v>
      </c>
      <c r="E161" s="3">
        <v>4</v>
      </c>
      <c r="F161" s="3" t="str">
        <f>_xlfn.XLOOKUP([1]orders!C161,[1]customers!$A$2:$A$1001,[1]customers!$B$2:$B$1001,,0)</f>
        <v>Alexa Sizey</v>
      </c>
      <c r="G161" s="3" t="str">
        <f>IF(_xlfn.XLOOKUP(C161,[1]customers!$A$2:$A$1001,[1]customers!$C$2:$C$1001,,0)=0,"",_xlfn.XLOOKUP(C161,[1]customers!$A$2:$A$1001,[1]customers!$C$2:$C$1001,,0))</f>
        <v>kswede4g@addthis.com</v>
      </c>
      <c r="H161" s="3" t="str">
        <f>_xlfn.XLOOKUP(C161,[1]customers!$A$2:$A$1001,[1]customers!$G$2:$G$1001,,0)</f>
        <v>United States</v>
      </c>
      <c r="I161" s="4" t="str">
        <f>INDEX([1]products!$A$1:$G$49,MATCH([1]orders!$D161,[1]products!$A$1:$A$49,0),MATCH([1]orders!I$1,[1]products!$A$1:$G$1,0))</f>
        <v>Lib</v>
      </c>
      <c r="J161" s="4" t="str">
        <f>INDEX([1]products!$A$1:$G$49,MATCH([1]orders!$D161,[1]products!$A$1:$A$49,0),MATCH([1]orders!J$1,[1]products!$A$1:$G$1,0))</f>
        <v>L</v>
      </c>
      <c r="K161" s="5">
        <f>INDEX([1]products!$A$1:$G$49,MATCH([1]orders!$D161,[1]products!$A$1:$A$49,0),MATCH([1]orders!K$1,[1]products!$A$1:$G$1,0))</f>
        <v>2.5</v>
      </c>
      <c r="L161" s="6">
        <f>INDEX([1]products!$A$1:$G$49,MATCH([1]orders!$D161,[1]products!$A$1:$A$49,0),MATCH([1]orders!L$1,[1]products!$A$1:$G$1,0))</f>
        <v>36.454999999999998</v>
      </c>
      <c r="M161" s="6">
        <f t="shared" si="2"/>
        <v>145.82</v>
      </c>
      <c r="N161" s="7" t="str" cm="1">
        <f t="array" ref="N161">_xlfn.IFS(I161="Rob","Robusta",I161="Exc","Excelsa",I161="Ara","Arabica",I161="Lib","Liberica")</f>
        <v>Liberica</v>
      </c>
      <c r="O161" s="7" t="str" cm="1">
        <f t="array" ref="O161">_xlfn.IFS(J161="M","Medium",J161="L","Light",J161="D","Dark")</f>
        <v>Light</v>
      </c>
      <c r="P161" s="8" t="str">
        <f>_xlfn.XLOOKUP([1]!Order_Table[[#This Row],[Customer ID]],[1]customers!$A$1:$A$1001,[1]customers!$I$1:$I$1001,,0)</f>
        <v>No</v>
      </c>
    </row>
    <row r="162" spans="1:16" x14ac:dyDescent="0.35">
      <c r="A162" s="1" t="s">
        <v>349</v>
      </c>
      <c r="B162" s="2">
        <v>44207</v>
      </c>
      <c r="C162" s="3" t="s">
        <v>350</v>
      </c>
      <c r="D162" s="4" t="s">
        <v>192</v>
      </c>
      <c r="E162" s="3">
        <v>3</v>
      </c>
      <c r="F162" s="3" t="str">
        <f>_xlfn.XLOOKUP([1]orders!C162,[1]customers!$A$2:$A$1001,[1]customers!$B$2:$B$1001,,0)</f>
        <v>Kari Swede</v>
      </c>
      <c r="G162" s="3" t="str">
        <f>IF(_xlfn.XLOOKUP(C162,[1]customers!$A$2:$A$1001,[1]customers!$C$2:$C$1001,,0)=0,"",_xlfn.XLOOKUP(C162,[1]customers!$A$2:$A$1001,[1]customers!$C$2:$C$1001,,0))</f>
        <v>lrubrow4h@microsoft.com</v>
      </c>
      <c r="H162" s="3" t="str">
        <f>_xlfn.XLOOKUP(C162,[1]customers!$A$2:$A$1001,[1]customers!$G$2:$G$1001,,0)</f>
        <v>United States</v>
      </c>
      <c r="I162" s="4" t="str">
        <f>INDEX([1]products!$A$1:$G$49,MATCH([1]orders!$D162,[1]products!$A$1:$A$49,0),MATCH([1]orders!I$1,[1]products!$A$1:$G$1,0))</f>
        <v>Exc</v>
      </c>
      <c r="J162" s="4" t="str">
        <f>INDEX([1]products!$A$1:$G$49,MATCH([1]orders!$D162,[1]products!$A$1:$A$49,0),MATCH([1]orders!J$1,[1]products!$A$1:$G$1,0))</f>
        <v>M</v>
      </c>
      <c r="K162" s="5">
        <f>INDEX([1]products!$A$1:$G$49,MATCH([1]orders!$D162,[1]products!$A$1:$A$49,0),MATCH([1]orders!K$1,[1]products!$A$1:$G$1,0))</f>
        <v>0.5</v>
      </c>
      <c r="L162" s="6">
        <f>INDEX([1]products!$A$1:$G$49,MATCH([1]orders!$D162,[1]products!$A$1:$A$49,0),MATCH([1]orders!L$1,[1]products!$A$1:$G$1,0))</f>
        <v>8.25</v>
      </c>
      <c r="M162" s="6">
        <f t="shared" si="2"/>
        <v>24.75</v>
      </c>
      <c r="N162" s="7" t="str" cm="1">
        <f t="array" ref="N162">_xlfn.IFS(I162="Rob","Robusta",I162="Exc","Excelsa",I162="Ara","Arabica",I162="Lib","Liberica")</f>
        <v>Excelsa</v>
      </c>
      <c r="O162" s="7" t="str" cm="1">
        <f t="array" ref="O162">_xlfn.IFS(J162="M","Medium",J162="L","Light",J162="D","Dark")</f>
        <v>Medium</v>
      </c>
      <c r="P162" s="8" t="str">
        <f>_xlfn.XLOOKUP([1]!Order_Table[[#This Row],[Customer ID]],[1]customers!$A$1:$A$1001,[1]customers!$I$1:$I$1001,,0)</f>
        <v>No</v>
      </c>
    </row>
    <row r="163" spans="1:16" x14ac:dyDescent="0.35">
      <c r="A163" s="1" t="s">
        <v>351</v>
      </c>
      <c r="B163" s="2">
        <v>44515</v>
      </c>
      <c r="C163" s="3" t="s">
        <v>352</v>
      </c>
      <c r="D163" s="4" t="s">
        <v>16</v>
      </c>
      <c r="E163" s="3">
        <v>3</v>
      </c>
      <c r="F163" s="3" t="str">
        <f>_xlfn.XLOOKUP([1]orders!C163,[1]customers!$A$2:$A$1001,[1]customers!$B$2:$B$1001,,0)</f>
        <v>Leontine Rubrow</v>
      </c>
      <c r="G163" s="3" t="str">
        <f>IF(_xlfn.XLOOKUP(C163,[1]customers!$A$2:$A$1001,[1]customers!$C$2:$C$1001,,0)=0,"",_xlfn.XLOOKUP(C163,[1]customers!$A$2:$A$1001,[1]customers!$C$2:$C$1001,,0))</f>
        <v>dtift4i@netvibes.com</v>
      </c>
      <c r="H163" s="3" t="str">
        <f>_xlfn.XLOOKUP(C163,[1]customers!$A$2:$A$1001,[1]customers!$G$2:$G$1001,,0)</f>
        <v>United States</v>
      </c>
      <c r="I163" s="4" t="str">
        <f>INDEX([1]products!$A$1:$G$49,MATCH([1]orders!$D163,[1]products!$A$1:$A$49,0),MATCH([1]orders!I$1,[1]products!$A$1:$G$1,0))</f>
        <v>Ara</v>
      </c>
      <c r="J163" s="4" t="str">
        <f>INDEX([1]products!$A$1:$G$49,MATCH([1]orders!$D163,[1]products!$A$1:$A$49,0),MATCH([1]orders!J$1,[1]products!$A$1:$G$1,0))</f>
        <v>L</v>
      </c>
      <c r="K163" s="5">
        <f>INDEX([1]products!$A$1:$G$49,MATCH([1]orders!$D163,[1]products!$A$1:$A$49,0),MATCH([1]orders!K$1,[1]products!$A$1:$G$1,0))</f>
        <v>0.5</v>
      </c>
      <c r="L163" s="6">
        <f>INDEX([1]products!$A$1:$G$49,MATCH([1]orders!$D163,[1]products!$A$1:$A$49,0),MATCH([1]orders!L$1,[1]products!$A$1:$G$1,0))</f>
        <v>7.77</v>
      </c>
      <c r="M163" s="6">
        <f t="shared" si="2"/>
        <v>23.31</v>
      </c>
      <c r="N163" s="7" t="str" cm="1">
        <f t="array" ref="N163">_xlfn.IFS(I163="Rob","Robusta",I163="Exc","Excelsa",I163="Ara","Arabica",I163="Lib","Liberica")</f>
        <v>Arabica</v>
      </c>
      <c r="O163" s="7" t="str" cm="1">
        <f t="array" ref="O163">_xlfn.IFS(J163="M","Medium",J163="L","Light",J163="D","Dark")</f>
        <v>Light</v>
      </c>
      <c r="P163" s="8" t="str">
        <f>_xlfn.XLOOKUP([1]!Order_Table[[#This Row],[Customer ID]],[1]customers!$A$1:$A$1001,[1]customers!$I$1:$I$1001,,0)</f>
        <v>No</v>
      </c>
    </row>
    <row r="164" spans="1:16" x14ac:dyDescent="0.35">
      <c r="A164" s="1" t="s">
        <v>353</v>
      </c>
      <c r="B164" s="2">
        <v>43619</v>
      </c>
      <c r="C164" s="3" t="s">
        <v>354</v>
      </c>
      <c r="D164" s="4" t="s">
        <v>101</v>
      </c>
      <c r="E164" s="3">
        <v>6</v>
      </c>
      <c r="F164" s="3" t="str">
        <f>_xlfn.XLOOKUP([1]orders!C164,[1]customers!$A$2:$A$1001,[1]customers!$B$2:$B$1001,,0)</f>
        <v>Dottie Tift</v>
      </c>
      <c r="G164" s="3" t="str">
        <f>IF(_xlfn.XLOOKUP(C164,[1]customers!$A$2:$A$1001,[1]customers!$C$2:$C$1001,,0)=0,"",_xlfn.XLOOKUP(C164,[1]customers!$A$2:$A$1001,[1]customers!$C$2:$C$1001,,0))</f>
        <v>gschonfeld4j@oracle.com</v>
      </c>
      <c r="H164" s="3" t="str">
        <f>_xlfn.XLOOKUP(C164,[1]customers!$A$2:$A$1001,[1]customers!$G$2:$G$1001,,0)</f>
        <v>United States</v>
      </c>
      <c r="I164" s="4" t="str">
        <f>INDEX([1]products!$A$1:$G$49,MATCH([1]orders!$D164,[1]products!$A$1:$A$49,0),MATCH([1]orders!I$1,[1]products!$A$1:$G$1,0))</f>
        <v>Exc</v>
      </c>
      <c r="J164" s="4" t="str">
        <f>INDEX([1]products!$A$1:$G$49,MATCH([1]orders!$D164,[1]products!$A$1:$A$49,0),MATCH([1]orders!J$1,[1]products!$A$1:$G$1,0))</f>
        <v>D</v>
      </c>
      <c r="K164" s="5">
        <f>INDEX([1]products!$A$1:$G$49,MATCH([1]orders!$D164,[1]products!$A$1:$A$49,0),MATCH([1]orders!K$1,[1]products!$A$1:$G$1,0))</f>
        <v>0.5</v>
      </c>
      <c r="L164" s="6">
        <f>INDEX([1]products!$A$1:$G$49,MATCH([1]orders!$D164,[1]products!$A$1:$A$49,0),MATCH([1]orders!L$1,[1]products!$A$1:$G$1,0))</f>
        <v>7.29</v>
      </c>
      <c r="M164" s="6">
        <f t="shared" si="2"/>
        <v>43.74</v>
      </c>
      <c r="N164" s="7" t="str" cm="1">
        <f t="array" ref="N164">_xlfn.IFS(I164="Rob","Robusta",I164="Exc","Excelsa",I164="Ara","Arabica",I164="Lib","Liberica")</f>
        <v>Excelsa</v>
      </c>
      <c r="O164" s="7" t="str" cm="1">
        <f t="array" ref="O164">_xlfn.IFS(J164="M","Medium",J164="L","Light",J164="D","Dark")</f>
        <v>Dark</v>
      </c>
      <c r="P164" s="8" t="str">
        <f>_xlfn.XLOOKUP([1]!Order_Table[[#This Row],[Customer ID]],[1]customers!$A$1:$A$1001,[1]customers!$I$1:$I$1001,,0)</f>
        <v>Yes</v>
      </c>
    </row>
    <row r="165" spans="1:16" x14ac:dyDescent="0.35">
      <c r="A165" s="1" t="s">
        <v>355</v>
      </c>
      <c r="B165" s="2">
        <v>44182</v>
      </c>
      <c r="C165" s="3" t="s">
        <v>356</v>
      </c>
      <c r="D165" s="4" t="s">
        <v>16</v>
      </c>
      <c r="E165" s="3">
        <v>4</v>
      </c>
      <c r="F165" s="3" t="str">
        <f>_xlfn.XLOOKUP([1]orders!C165,[1]customers!$A$2:$A$1001,[1]customers!$B$2:$B$1001,,0)</f>
        <v>Gerardo Schonfeld</v>
      </c>
      <c r="G165" s="3" t="str">
        <f>IF(_xlfn.XLOOKUP(C165,[1]customers!$A$2:$A$1001,[1]customers!$C$2:$C$1001,,0)=0,"",_xlfn.XLOOKUP(C165,[1]customers!$A$2:$A$1001,[1]customers!$C$2:$C$1001,,0))</f>
        <v>cfeye4k@google.co.jp</v>
      </c>
      <c r="H165" s="3" t="str">
        <f>_xlfn.XLOOKUP(C165,[1]customers!$A$2:$A$1001,[1]customers!$G$2:$G$1001,,0)</f>
        <v>Ireland</v>
      </c>
      <c r="I165" s="4" t="str">
        <f>INDEX([1]products!$A$1:$G$49,MATCH([1]orders!$D165,[1]products!$A$1:$A$49,0),MATCH([1]orders!I$1,[1]products!$A$1:$G$1,0))</f>
        <v>Rob</v>
      </c>
      <c r="J165" s="4" t="str">
        <f>INDEX([1]products!$A$1:$G$49,MATCH([1]orders!$D165,[1]products!$A$1:$A$49,0),MATCH([1]orders!J$1,[1]products!$A$1:$G$1,0))</f>
        <v>D</v>
      </c>
      <c r="K165" s="5">
        <f>INDEX([1]products!$A$1:$G$49,MATCH([1]orders!$D165,[1]products!$A$1:$A$49,0),MATCH([1]orders!K$1,[1]products!$A$1:$G$1,0))</f>
        <v>0.2</v>
      </c>
      <c r="L165" s="6">
        <f>INDEX([1]products!$A$1:$G$49,MATCH([1]orders!$D165,[1]products!$A$1:$A$49,0),MATCH([1]orders!L$1,[1]products!$A$1:$G$1,0))</f>
        <v>2.6849999999999996</v>
      </c>
      <c r="M165" s="6">
        <f t="shared" si="2"/>
        <v>10.739999999999998</v>
      </c>
      <c r="N165" s="7" t="str" cm="1">
        <f t="array" ref="N165">_xlfn.IFS(I165="Rob","Robusta",I165="Exc","Excelsa",I165="Ara","Arabica",I165="Lib","Liberica")</f>
        <v>Robusta</v>
      </c>
      <c r="O165" s="7" t="str" cm="1">
        <f t="array" ref="O165">_xlfn.IFS(J165="M","Medium",J165="L","Light",J165="D","Dark")</f>
        <v>Dark</v>
      </c>
      <c r="P165" s="8" t="str">
        <f>_xlfn.XLOOKUP([1]!Order_Table[[#This Row],[Customer ID]],[1]customers!$A$1:$A$1001,[1]customers!$I$1:$I$1001,,0)</f>
        <v>No</v>
      </c>
    </row>
    <row r="166" spans="1:16" x14ac:dyDescent="0.35">
      <c r="A166" s="1" t="s">
        <v>357</v>
      </c>
      <c r="B166" s="2">
        <v>44234</v>
      </c>
      <c r="C166" s="3" t="s">
        <v>358</v>
      </c>
      <c r="D166" s="4" t="s">
        <v>179</v>
      </c>
      <c r="E166" s="3">
        <v>6</v>
      </c>
      <c r="F166" s="3" t="str">
        <f>_xlfn.XLOOKUP([1]orders!C166,[1]customers!$A$2:$A$1001,[1]customers!$B$2:$B$1001,,0)</f>
        <v>Claiborne Feye</v>
      </c>
      <c r="G166" s="3" t="str">
        <f>IF(_xlfn.XLOOKUP(C166,[1]customers!$A$2:$A$1001,[1]customers!$C$2:$C$1001,,0)=0,"",_xlfn.XLOOKUP(C166,[1]customers!$A$2:$A$1001,[1]customers!$C$2:$C$1001,,0))</f>
        <v/>
      </c>
      <c r="H166" s="3" t="str">
        <f>_xlfn.XLOOKUP(C166,[1]customers!$A$2:$A$1001,[1]customers!$G$2:$G$1001,,0)</f>
        <v>United States</v>
      </c>
      <c r="I166" s="4" t="str">
        <f>INDEX([1]products!$A$1:$G$49,MATCH([1]orders!$D166,[1]products!$A$1:$A$49,0),MATCH([1]orders!I$1,[1]products!$A$1:$G$1,0))</f>
        <v>Exc</v>
      </c>
      <c r="J166" s="4" t="str">
        <f>INDEX([1]products!$A$1:$G$49,MATCH([1]orders!$D166,[1]products!$A$1:$A$49,0),MATCH([1]orders!J$1,[1]products!$A$1:$G$1,0))</f>
        <v>D</v>
      </c>
      <c r="K166" s="5">
        <f>INDEX([1]products!$A$1:$G$49,MATCH([1]orders!$D166,[1]products!$A$1:$A$49,0),MATCH([1]orders!K$1,[1]products!$A$1:$G$1,0))</f>
        <v>0.5</v>
      </c>
      <c r="L166" s="6">
        <f>INDEX([1]products!$A$1:$G$49,MATCH([1]orders!$D166,[1]products!$A$1:$A$49,0),MATCH([1]orders!L$1,[1]products!$A$1:$G$1,0))</f>
        <v>7.29</v>
      </c>
      <c r="M166" s="6">
        <f t="shared" si="2"/>
        <v>43.74</v>
      </c>
      <c r="N166" s="7" t="str" cm="1">
        <f t="array" ref="N166">_xlfn.IFS(I166="Rob","Robusta",I166="Exc","Excelsa",I166="Ara","Arabica",I166="Lib","Liberica")</f>
        <v>Excelsa</v>
      </c>
      <c r="O166" s="7" t="str" cm="1">
        <f t="array" ref="O166">_xlfn.IFS(J166="M","Medium",J166="L","Light",J166="D","Dark")</f>
        <v>Dark</v>
      </c>
      <c r="P166" s="8" t="str">
        <f>_xlfn.XLOOKUP([1]!Order_Table[[#This Row],[Customer ID]],[1]customers!$A$1:$A$1001,[1]customers!$I$1:$I$1001,,0)</f>
        <v>No</v>
      </c>
    </row>
    <row r="167" spans="1:16" x14ac:dyDescent="0.35">
      <c r="A167" s="1" t="s">
        <v>359</v>
      </c>
      <c r="B167" s="2">
        <v>44270</v>
      </c>
      <c r="C167" s="3" t="s">
        <v>360</v>
      </c>
      <c r="D167" s="4" t="s">
        <v>146</v>
      </c>
      <c r="E167" s="3">
        <v>5</v>
      </c>
      <c r="F167" s="3" t="str">
        <f>_xlfn.XLOOKUP([1]orders!C167,[1]customers!$A$2:$A$1001,[1]customers!$B$2:$B$1001,,0)</f>
        <v>Mina Elstone</v>
      </c>
      <c r="G167" s="3" t="str">
        <f>IF(_xlfn.XLOOKUP(C167,[1]customers!$A$2:$A$1001,[1]customers!$C$2:$C$1001,,0)=0,"",_xlfn.XLOOKUP(C167,[1]customers!$A$2:$A$1001,[1]customers!$C$2:$C$1001,,0))</f>
        <v/>
      </c>
      <c r="H167" s="3" t="str">
        <f>_xlfn.XLOOKUP(C167,[1]customers!$A$2:$A$1001,[1]customers!$G$2:$G$1001,,0)</f>
        <v>United States</v>
      </c>
      <c r="I167" s="4" t="str">
        <f>INDEX([1]products!$A$1:$G$49,MATCH([1]orders!$D167,[1]products!$A$1:$A$49,0),MATCH([1]orders!I$1,[1]products!$A$1:$G$1,0))</f>
        <v>Rob</v>
      </c>
      <c r="J167" s="4" t="str">
        <f>INDEX([1]products!$A$1:$G$49,MATCH([1]orders!$D167,[1]products!$A$1:$A$49,0),MATCH([1]orders!J$1,[1]products!$A$1:$G$1,0))</f>
        <v>D</v>
      </c>
      <c r="K167" s="5">
        <f>INDEX([1]products!$A$1:$G$49,MATCH([1]orders!$D167,[1]products!$A$1:$A$49,0),MATCH([1]orders!K$1,[1]products!$A$1:$G$1,0))</f>
        <v>1</v>
      </c>
      <c r="L167" s="6">
        <f>INDEX([1]products!$A$1:$G$49,MATCH([1]orders!$D167,[1]products!$A$1:$A$49,0),MATCH([1]orders!L$1,[1]products!$A$1:$G$1,0))</f>
        <v>8.9499999999999993</v>
      </c>
      <c r="M167" s="6">
        <f t="shared" si="2"/>
        <v>44.75</v>
      </c>
      <c r="N167" s="7" t="str" cm="1">
        <f t="array" ref="N167">_xlfn.IFS(I167="Rob","Robusta",I167="Exc","Excelsa",I167="Ara","Arabica",I167="Lib","Liberica")</f>
        <v>Robusta</v>
      </c>
      <c r="O167" s="7" t="str" cm="1">
        <f t="array" ref="O167">_xlfn.IFS(J167="M","Medium",J167="L","Light",J167="D","Dark")</f>
        <v>Dark</v>
      </c>
      <c r="P167" s="8" t="str">
        <f>_xlfn.XLOOKUP([1]!Order_Table[[#This Row],[Customer ID]],[1]customers!$A$1:$A$1001,[1]customers!$I$1:$I$1001,,0)</f>
        <v>Yes</v>
      </c>
    </row>
    <row r="168" spans="1:16" x14ac:dyDescent="0.35">
      <c r="A168" s="1" t="s">
        <v>361</v>
      </c>
      <c r="B168" s="2">
        <v>44777</v>
      </c>
      <c r="C168" s="3" t="s">
        <v>362</v>
      </c>
      <c r="D168" s="4" t="s">
        <v>3</v>
      </c>
      <c r="E168" s="3">
        <v>5</v>
      </c>
      <c r="F168" s="3" t="str">
        <f>_xlfn.XLOOKUP([1]orders!C168,[1]customers!$A$2:$A$1001,[1]customers!$B$2:$B$1001,,0)</f>
        <v>Sherman Mewrcik</v>
      </c>
      <c r="G168" s="3" t="str">
        <f>IF(_xlfn.XLOOKUP(C168,[1]customers!$A$2:$A$1001,[1]customers!$C$2:$C$1001,,0)=0,"",_xlfn.XLOOKUP(C168,[1]customers!$A$2:$A$1001,[1]customers!$C$2:$C$1001,,0))</f>
        <v>tfero4n@comsenz.com</v>
      </c>
      <c r="H168" s="3" t="str">
        <f>_xlfn.XLOOKUP(C168,[1]customers!$A$2:$A$1001,[1]customers!$G$2:$G$1001,,0)</f>
        <v>United States</v>
      </c>
      <c r="I168" s="4" t="str">
        <f>INDEX([1]products!$A$1:$G$49,MATCH([1]orders!$D168,[1]products!$A$1:$A$49,0),MATCH([1]orders!I$1,[1]products!$A$1:$G$1,0))</f>
        <v>Rob</v>
      </c>
      <c r="J168" s="4" t="str">
        <f>INDEX([1]products!$A$1:$G$49,MATCH([1]orders!$D168,[1]products!$A$1:$A$49,0),MATCH([1]orders!J$1,[1]products!$A$1:$G$1,0))</f>
        <v>D</v>
      </c>
      <c r="K168" s="5">
        <f>INDEX([1]products!$A$1:$G$49,MATCH([1]orders!$D168,[1]products!$A$1:$A$49,0),MATCH([1]orders!K$1,[1]products!$A$1:$G$1,0))</f>
        <v>0.5</v>
      </c>
      <c r="L168" s="6">
        <f>INDEX([1]products!$A$1:$G$49,MATCH([1]orders!$D168,[1]products!$A$1:$A$49,0),MATCH([1]orders!L$1,[1]products!$A$1:$G$1,0))</f>
        <v>5.3699999999999992</v>
      </c>
      <c r="M168" s="6">
        <f t="shared" si="2"/>
        <v>26.849999999999994</v>
      </c>
      <c r="N168" s="7" t="str" cm="1">
        <f t="array" ref="N168">_xlfn.IFS(I168="Rob","Robusta",I168="Exc","Excelsa",I168="Ara","Arabica",I168="Lib","Liberica")</f>
        <v>Robusta</v>
      </c>
      <c r="O168" s="7" t="str" cm="1">
        <f t="array" ref="O168">_xlfn.IFS(J168="M","Medium",J168="L","Light",J168="D","Dark")</f>
        <v>Dark</v>
      </c>
      <c r="P168" s="8" t="str">
        <f>_xlfn.XLOOKUP([1]!Order_Table[[#This Row],[Customer ID]],[1]customers!$A$1:$A$1001,[1]customers!$I$1:$I$1001,,0)</f>
        <v>Yes</v>
      </c>
    </row>
    <row r="169" spans="1:16" x14ac:dyDescent="0.35">
      <c r="A169" s="1" t="s">
        <v>363</v>
      </c>
      <c r="B169" s="2">
        <v>43484</v>
      </c>
      <c r="C169" s="3" t="s">
        <v>364</v>
      </c>
      <c r="D169" s="4" t="s">
        <v>67</v>
      </c>
      <c r="E169" s="3">
        <v>6</v>
      </c>
      <c r="F169" s="3" t="str">
        <f>_xlfn.XLOOKUP([1]orders!C169,[1]customers!$A$2:$A$1001,[1]customers!$B$2:$B$1001,,0)</f>
        <v>Tamarah Fero</v>
      </c>
      <c r="G169" s="3" t="str">
        <f>IF(_xlfn.XLOOKUP(C169,[1]customers!$A$2:$A$1001,[1]customers!$C$2:$C$1001,,0)=0,"",_xlfn.XLOOKUP(C169,[1]customers!$A$2:$A$1001,[1]customers!$C$2:$C$1001,,0))</f>
        <v/>
      </c>
      <c r="H169" s="3" t="str">
        <f>_xlfn.XLOOKUP(C169,[1]customers!$A$2:$A$1001,[1]customers!$G$2:$G$1001,,0)</f>
        <v>Ireland</v>
      </c>
      <c r="I169" s="4" t="str">
        <f>INDEX([1]products!$A$1:$G$49,MATCH([1]orders!$D169,[1]products!$A$1:$A$49,0),MATCH([1]orders!I$1,[1]products!$A$1:$G$1,0))</f>
        <v>Exc</v>
      </c>
      <c r="J169" s="4" t="str">
        <f>INDEX([1]products!$A$1:$G$49,MATCH([1]orders!$D169,[1]products!$A$1:$A$49,0),MATCH([1]orders!J$1,[1]products!$A$1:$G$1,0))</f>
        <v>M</v>
      </c>
      <c r="K169" s="5">
        <f>INDEX([1]products!$A$1:$G$49,MATCH([1]orders!$D169,[1]products!$A$1:$A$49,0),MATCH([1]orders!K$1,[1]products!$A$1:$G$1,0))</f>
        <v>0.5</v>
      </c>
      <c r="L169" s="6">
        <f>INDEX([1]products!$A$1:$G$49,MATCH([1]orders!$D169,[1]products!$A$1:$A$49,0),MATCH([1]orders!L$1,[1]products!$A$1:$G$1,0))</f>
        <v>8.25</v>
      </c>
      <c r="M169" s="6">
        <f t="shared" si="2"/>
        <v>49.5</v>
      </c>
      <c r="N169" s="7" t="str" cm="1">
        <f t="array" ref="N169">_xlfn.IFS(I169="Rob","Robusta",I169="Exc","Excelsa",I169="Ara","Arabica",I169="Lib","Liberica")</f>
        <v>Excelsa</v>
      </c>
      <c r="O169" s="7" t="str" cm="1">
        <f t="array" ref="O169">_xlfn.IFS(J169="M","Medium",J169="L","Light",J169="D","Dark")</f>
        <v>Medium</v>
      </c>
      <c r="P169" s="8" t="str">
        <f>_xlfn.XLOOKUP([1]!Order_Table[[#This Row],[Customer ID]],[1]customers!$A$1:$A$1001,[1]customers!$I$1:$I$1001,,0)</f>
        <v>Yes</v>
      </c>
    </row>
    <row r="170" spans="1:16" x14ac:dyDescent="0.35">
      <c r="A170" s="1" t="s">
        <v>365</v>
      </c>
      <c r="B170" s="2">
        <v>44643</v>
      </c>
      <c r="C170" s="3" t="s">
        <v>366</v>
      </c>
      <c r="D170" s="4" t="s">
        <v>179</v>
      </c>
      <c r="E170" s="3">
        <v>2</v>
      </c>
      <c r="F170" s="3" t="str">
        <f>_xlfn.XLOOKUP([1]orders!C170,[1]customers!$A$2:$A$1001,[1]customers!$B$2:$B$1001,,0)</f>
        <v>Stanislaus Valsler</v>
      </c>
      <c r="G170" s="3" t="str">
        <f>IF(_xlfn.XLOOKUP(C170,[1]customers!$A$2:$A$1001,[1]customers!$C$2:$C$1001,,0)=0,"",_xlfn.XLOOKUP(C170,[1]customers!$A$2:$A$1001,[1]customers!$C$2:$C$1001,,0))</f>
        <v>fdauney4p@sphinn.com</v>
      </c>
      <c r="H170" s="3" t="str">
        <f>_xlfn.XLOOKUP(C170,[1]customers!$A$2:$A$1001,[1]customers!$G$2:$G$1001,,0)</f>
        <v>Ireland</v>
      </c>
      <c r="I170" s="4" t="str">
        <f>INDEX([1]products!$A$1:$G$49,MATCH([1]orders!$D170,[1]products!$A$1:$A$49,0),MATCH([1]orders!I$1,[1]products!$A$1:$G$1,0))</f>
        <v>Ara</v>
      </c>
      <c r="J170" s="4" t="str">
        <f>INDEX([1]products!$A$1:$G$49,MATCH([1]orders!$D170,[1]products!$A$1:$A$49,0),MATCH([1]orders!J$1,[1]products!$A$1:$G$1,0))</f>
        <v>M</v>
      </c>
      <c r="K170" s="5">
        <f>INDEX([1]products!$A$1:$G$49,MATCH([1]orders!$D170,[1]products!$A$1:$A$49,0),MATCH([1]orders!K$1,[1]products!$A$1:$G$1,0))</f>
        <v>0.5</v>
      </c>
      <c r="L170" s="6">
        <f>INDEX([1]products!$A$1:$G$49,MATCH([1]orders!$D170,[1]products!$A$1:$A$49,0),MATCH([1]orders!L$1,[1]products!$A$1:$G$1,0))</f>
        <v>6.75</v>
      </c>
      <c r="M170" s="6">
        <f t="shared" si="2"/>
        <v>13.5</v>
      </c>
      <c r="N170" s="7" t="str" cm="1">
        <f t="array" ref="N170">_xlfn.IFS(I170="Rob","Robusta",I170="Exc","Excelsa",I170="Ara","Arabica",I170="Lib","Liberica")</f>
        <v>Arabica</v>
      </c>
      <c r="O170" s="7" t="str" cm="1">
        <f t="array" ref="O170">_xlfn.IFS(J170="M","Medium",J170="L","Light",J170="D","Dark")</f>
        <v>Medium</v>
      </c>
      <c r="P170" s="8" t="str">
        <f>_xlfn.XLOOKUP([1]!Order_Table[[#This Row],[Customer ID]],[1]customers!$A$1:$A$1001,[1]customers!$I$1:$I$1001,,0)</f>
        <v>No</v>
      </c>
    </row>
    <row r="171" spans="1:16" x14ac:dyDescent="0.35">
      <c r="A171" s="1" t="s">
        <v>367</v>
      </c>
      <c r="B171" s="2">
        <v>44476</v>
      </c>
      <c r="C171" s="3" t="s">
        <v>368</v>
      </c>
      <c r="D171" s="4" t="s">
        <v>30</v>
      </c>
      <c r="E171" s="3">
        <v>2</v>
      </c>
      <c r="F171" s="3" t="str">
        <f>_xlfn.XLOOKUP([1]orders!C171,[1]customers!$A$2:$A$1001,[1]customers!$B$2:$B$1001,,0)</f>
        <v>Felita Dauney</v>
      </c>
      <c r="G171" s="3" t="str">
        <f>IF(_xlfn.XLOOKUP(C171,[1]customers!$A$2:$A$1001,[1]customers!$C$2:$C$1001,,0)=0,"",_xlfn.XLOOKUP(C171,[1]customers!$A$2:$A$1001,[1]customers!$C$2:$C$1001,,0))</f>
        <v>searley4q@youku.com</v>
      </c>
      <c r="H171" s="3" t="str">
        <f>_xlfn.XLOOKUP(C171,[1]customers!$A$2:$A$1001,[1]customers!$G$2:$G$1001,,0)</f>
        <v>United Kingdom</v>
      </c>
      <c r="I171" s="4" t="str">
        <f>INDEX([1]products!$A$1:$G$49,MATCH([1]orders!$D171,[1]products!$A$1:$A$49,0),MATCH([1]orders!I$1,[1]products!$A$1:$G$1,0))</f>
        <v>Rob</v>
      </c>
      <c r="J171" s="4" t="str">
        <f>INDEX([1]products!$A$1:$G$49,MATCH([1]orders!$D171,[1]products!$A$1:$A$49,0),MATCH([1]orders!J$1,[1]products!$A$1:$G$1,0))</f>
        <v>D</v>
      </c>
      <c r="K171" s="5">
        <f>INDEX([1]products!$A$1:$G$49,MATCH([1]orders!$D171,[1]products!$A$1:$A$49,0),MATCH([1]orders!K$1,[1]products!$A$1:$G$1,0))</f>
        <v>1</v>
      </c>
      <c r="L171" s="6">
        <f>INDEX([1]products!$A$1:$G$49,MATCH([1]orders!$D171,[1]products!$A$1:$A$49,0),MATCH([1]orders!L$1,[1]products!$A$1:$G$1,0))</f>
        <v>8.9499999999999993</v>
      </c>
      <c r="M171" s="6">
        <f t="shared" si="2"/>
        <v>17.899999999999999</v>
      </c>
      <c r="N171" s="7" t="str" cm="1">
        <f t="array" ref="N171">_xlfn.IFS(I171="Rob","Robusta",I171="Exc","Excelsa",I171="Ara","Arabica",I171="Lib","Liberica")</f>
        <v>Robusta</v>
      </c>
      <c r="O171" s="7" t="str" cm="1">
        <f t="array" ref="O171">_xlfn.IFS(J171="M","Medium",J171="L","Light",J171="D","Dark")</f>
        <v>Dark</v>
      </c>
      <c r="P171" s="8" t="str">
        <f>_xlfn.XLOOKUP([1]!Order_Table[[#This Row],[Customer ID]],[1]customers!$A$1:$A$1001,[1]customers!$I$1:$I$1001,,0)</f>
        <v>No</v>
      </c>
    </row>
    <row r="172" spans="1:16" x14ac:dyDescent="0.35">
      <c r="A172" s="1" t="s">
        <v>369</v>
      </c>
      <c r="B172" s="2">
        <v>43544</v>
      </c>
      <c r="C172" s="3" t="s">
        <v>370</v>
      </c>
      <c r="D172" s="4" t="s">
        <v>112</v>
      </c>
      <c r="E172" s="3">
        <v>2</v>
      </c>
      <c r="F172" s="3" t="str">
        <f>_xlfn.XLOOKUP([1]orders!C172,[1]customers!$A$2:$A$1001,[1]customers!$B$2:$B$1001,,0)</f>
        <v>Serena Earley</v>
      </c>
      <c r="G172" s="3" t="str">
        <f>IF(_xlfn.XLOOKUP(C172,[1]customers!$A$2:$A$1001,[1]customers!$C$2:$C$1001,,0)=0,"",_xlfn.XLOOKUP(C172,[1]customers!$A$2:$A$1001,[1]customers!$C$2:$C$1001,,0))</f>
        <v>mchamberlayne4r@bigcartel.com</v>
      </c>
      <c r="H172" s="3" t="str">
        <f>_xlfn.XLOOKUP(C172,[1]customers!$A$2:$A$1001,[1]customers!$G$2:$G$1001,,0)</f>
        <v>United States</v>
      </c>
      <c r="I172" s="4" t="str">
        <f>INDEX([1]products!$A$1:$G$49,MATCH([1]orders!$D172,[1]products!$A$1:$A$49,0),MATCH([1]orders!I$1,[1]products!$A$1:$G$1,0))</f>
        <v>Exc</v>
      </c>
      <c r="J172" s="4" t="str">
        <f>INDEX([1]products!$A$1:$G$49,MATCH([1]orders!$D172,[1]products!$A$1:$A$49,0),MATCH([1]orders!J$1,[1]products!$A$1:$G$1,0))</f>
        <v>L</v>
      </c>
      <c r="K172" s="5">
        <f>INDEX([1]products!$A$1:$G$49,MATCH([1]orders!$D172,[1]products!$A$1:$A$49,0),MATCH([1]orders!K$1,[1]products!$A$1:$G$1,0))</f>
        <v>2.5</v>
      </c>
      <c r="L172" s="6">
        <f>INDEX([1]products!$A$1:$G$49,MATCH([1]orders!$D172,[1]products!$A$1:$A$49,0),MATCH([1]orders!L$1,[1]products!$A$1:$G$1,0))</f>
        <v>34.154999999999994</v>
      </c>
      <c r="M172" s="6">
        <f t="shared" si="2"/>
        <v>68.309999999999988</v>
      </c>
      <c r="N172" s="7" t="str" cm="1">
        <f t="array" ref="N172">_xlfn.IFS(I172="Rob","Robusta",I172="Exc","Excelsa",I172="Ara","Arabica",I172="Lib","Liberica")</f>
        <v>Excelsa</v>
      </c>
      <c r="O172" s="7" t="str" cm="1">
        <f t="array" ref="O172">_xlfn.IFS(J172="M","Medium",J172="L","Light",J172="D","Dark")</f>
        <v>Light</v>
      </c>
      <c r="P172" s="8" t="str">
        <f>_xlfn.XLOOKUP([1]!Order_Table[[#This Row],[Customer ID]],[1]customers!$A$1:$A$1001,[1]customers!$I$1:$I$1001,,0)</f>
        <v>No</v>
      </c>
    </row>
    <row r="173" spans="1:16" x14ac:dyDescent="0.35">
      <c r="A173" s="1" t="s">
        <v>371</v>
      </c>
      <c r="B173" s="2">
        <v>44545</v>
      </c>
      <c r="C173" s="3" t="s">
        <v>372</v>
      </c>
      <c r="D173" s="4" t="s">
        <v>16</v>
      </c>
      <c r="E173" s="3">
        <v>3</v>
      </c>
      <c r="F173" s="3" t="str">
        <f>_xlfn.XLOOKUP([1]orders!C173,[1]customers!$A$2:$A$1001,[1]customers!$B$2:$B$1001,,0)</f>
        <v>Minny Chamberlayne</v>
      </c>
      <c r="G173" s="3" t="str">
        <f>IF(_xlfn.XLOOKUP(C173,[1]customers!$A$2:$A$1001,[1]customers!$C$2:$C$1001,,0)=0,"",_xlfn.XLOOKUP(C173,[1]customers!$A$2:$A$1001,[1]customers!$C$2:$C$1001,,0))</f>
        <v>bflaherty4s@moonfruit.com</v>
      </c>
      <c r="H173" s="3" t="str">
        <f>_xlfn.XLOOKUP(C173,[1]customers!$A$2:$A$1001,[1]customers!$G$2:$G$1001,,0)</f>
        <v>Ireland</v>
      </c>
      <c r="I173" s="4" t="str">
        <f>INDEX([1]products!$A$1:$G$49,MATCH([1]orders!$D173,[1]products!$A$1:$A$49,0),MATCH([1]orders!I$1,[1]products!$A$1:$G$1,0))</f>
        <v>Exc</v>
      </c>
      <c r="J173" s="4" t="str">
        <f>INDEX([1]products!$A$1:$G$49,MATCH([1]orders!$D173,[1]products!$A$1:$A$49,0),MATCH([1]orders!J$1,[1]products!$A$1:$G$1,0))</f>
        <v>M</v>
      </c>
      <c r="K173" s="5">
        <f>INDEX([1]products!$A$1:$G$49,MATCH([1]orders!$D173,[1]products!$A$1:$A$49,0),MATCH([1]orders!K$1,[1]products!$A$1:$G$1,0))</f>
        <v>2.5</v>
      </c>
      <c r="L173" s="6">
        <f>INDEX([1]products!$A$1:$G$49,MATCH([1]orders!$D173,[1]products!$A$1:$A$49,0),MATCH([1]orders!L$1,[1]products!$A$1:$G$1,0))</f>
        <v>31.624999999999996</v>
      </c>
      <c r="M173" s="6">
        <f t="shared" si="2"/>
        <v>94.874999999999986</v>
      </c>
      <c r="N173" s="7" t="str" cm="1">
        <f t="array" ref="N173">_xlfn.IFS(I173="Rob","Robusta",I173="Exc","Excelsa",I173="Ara","Arabica",I173="Lib","Liberica")</f>
        <v>Excelsa</v>
      </c>
      <c r="O173" s="7" t="str" cm="1">
        <f t="array" ref="O173">_xlfn.IFS(J173="M","Medium",J173="L","Light",J173="D","Dark")</f>
        <v>Medium</v>
      </c>
      <c r="P173" s="8" t="str">
        <f>_xlfn.XLOOKUP([1]!Order_Table[[#This Row],[Customer ID]],[1]customers!$A$1:$A$1001,[1]customers!$I$1:$I$1001,,0)</f>
        <v>Yes</v>
      </c>
    </row>
    <row r="174" spans="1:16" x14ac:dyDescent="0.35">
      <c r="A174" s="1" t="s">
        <v>373</v>
      </c>
      <c r="B174" s="2">
        <v>44720</v>
      </c>
      <c r="C174" s="3" t="s">
        <v>374</v>
      </c>
      <c r="D174" s="4" t="s">
        <v>41</v>
      </c>
      <c r="E174" s="3">
        <v>4</v>
      </c>
      <c r="F174" s="3" t="str">
        <f>_xlfn.XLOOKUP([1]orders!C174,[1]customers!$A$2:$A$1001,[1]customers!$B$2:$B$1001,,0)</f>
        <v>Bartholemy Flaherty</v>
      </c>
      <c r="G174" s="3" t="str">
        <f>IF(_xlfn.XLOOKUP(C174,[1]customers!$A$2:$A$1001,[1]customers!$C$2:$C$1001,,0)=0,"",_xlfn.XLOOKUP(C174,[1]customers!$A$2:$A$1001,[1]customers!$C$2:$C$1001,,0))</f>
        <v>ocolbeck4t@sina.com.cn</v>
      </c>
      <c r="H174" s="3" t="str">
        <f>_xlfn.XLOOKUP(C174,[1]customers!$A$2:$A$1001,[1]customers!$G$2:$G$1001,,0)</f>
        <v>United States</v>
      </c>
      <c r="I174" s="4" t="str">
        <f>INDEX([1]products!$A$1:$G$49,MATCH([1]orders!$D174,[1]products!$A$1:$A$49,0),MATCH([1]orders!I$1,[1]products!$A$1:$G$1,0))</f>
        <v>Exc</v>
      </c>
      <c r="J174" s="4" t="str">
        <f>INDEX([1]products!$A$1:$G$49,MATCH([1]orders!$D174,[1]products!$A$1:$A$49,0),MATCH([1]orders!J$1,[1]products!$A$1:$G$1,0))</f>
        <v>D</v>
      </c>
      <c r="K174" s="5">
        <f>INDEX([1]products!$A$1:$G$49,MATCH([1]orders!$D174,[1]products!$A$1:$A$49,0),MATCH([1]orders!K$1,[1]products!$A$1:$G$1,0))</f>
        <v>0.5</v>
      </c>
      <c r="L174" s="6">
        <f>INDEX([1]products!$A$1:$G$49,MATCH([1]orders!$D174,[1]products!$A$1:$A$49,0),MATCH([1]orders!L$1,[1]products!$A$1:$G$1,0))</f>
        <v>7.29</v>
      </c>
      <c r="M174" s="6">
        <f t="shared" si="2"/>
        <v>29.16</v>
      </c>
      <c r="N174" s="7" t="str" cm="1">
        <f t="array" ref="N174">_xlfn.IFS(I174="Rob","Robusta",I174="Exc","Excelsa",I174="Ara","Arabica",I174="Lib","Liberica")</f>
        <v>Excelsa</v>
      </c>
      <c r="O174" s="7" t="str" cm="1">
        <f t="array" ref="O174">_xlfn.IFS(J174="M","Medium",J174="L","Light",J174="D","Dark")</f>
        <v>Dark</v>
      </c>
      <c r="P174" s="8" t="str">
        <f>_xlfn.XLOOKUP([1]!Order_Table[[#This Row],[Customer ID]],[1]customers!$A$1:$A$1001,[1]customers!$I$1:$I$1001,,0)</f>
        <v>No</v>
      </c>
    </row>
    <row r="175" spans="1:16" x14ac:dyDescent="0.35">
      <c r="A175" s="1" t="s">
        <v>375</v>
      </c>
      <c r="B175" s="2">
        <v>43813</v>
      </c>
      <c r="C175" s="3" t="s">
        <v>376</v>
      </c>
      <c r="D175" s="4" t="s">
        <v>30</v>
      </c>
      <c r="E175" s="3">
        <v>6</v>
      </c>
      <c r="F175" s="3" t="str">
        <f>_xlfn.XLOOKUP([1]orders!C175,[1]customers!$A$2:$A$1001,[1]customers!$B$2:$B$1001,,0)</f>
        <v>Oran Colbeck</v>
      </c>
      <c r="G175" s="3" t="str">
        <f>IF(_xlfn.XLOOKUP(C175,[1]customers!$A$2:$A$1001,[1]customers!$C$2:$C$1001,,0)=0,"",_xlfn.XLOOKUP(C175,[1]customers!$A$2:$A$1001,[1]customers!$C$2:$C$1001,,0))</f>
        <v/>
      </c>
      <c r="H175" s="3" t="str">
        <f>_xlfn.XLOOKUP(C175,[1]customers!$A$2:$A$1001,[1]customers!$G$2:$G$1001,,0)</f>
        <v>United States</v>
      </c>
      <c r="I175" s="4" t="str">
        <f>INDEX([1]products!$A$1:$G$49,MATCH([1]orders!$D175,[1]products!$A$1:$A$49,0),MATCH([1]orders!I$1,[1]products!$A$1:$G$1,0))</f>
        <v>Rob</v>
      </c>
      <c r="J175" s="4" t="str">
        <f>INDEX([1]products!$A$1:$G$49,MATCH([1]orders!$D175,[1]products!$A$1:$A$49,0),MATCH([1]orders!J$1,[1]products!$A$1:$G$1,0))</f>
        <v>M</v>
      </c>
      <c r="K175" s="5">
        <f>INDEX([1]products!$A$1:$G$49,MATCH([1]orders!$D175,[1]products!$A$1:$A$49,0),MATCH([1]orders!K$1,[1]products!$A$1:$G$1,0))</f>
        <v>2.5</v>
      </c>
      <c r="L175" s="6">
        <f>INDEX([1]products!$A$1:$G$49,MATCH([1]orders!$D175,[1]products!$A$1:$A$49,0),MATCH([1]orders!L$1,[1]products!$A$1:$G$1,0))</f>
        <v>22.884999999999998</v>
      </c>
      <c r="M175" s="6">
        <f t="shared" si="2"/>
        <v>137.31</v>
      </c>
      <c r="N175" s="7" t="str" cm="1">
        <f t="array" ref="N175">_xlfn.IFS(I175="Rob","Robusta",I175="Exc","Excelsa",I175="Ara","Arabica",I175="Lib","Liberica")</f>
        <v>Robusta</v>
      </c>
      <c r="O175" s="7" t="str" cm="1">
        <f t="array" ref="O175">_xlfn.IFS(J175="M","Medium",J175="L","Light",J175="D","Dark")</f>
        <v>Medium</v>
      </c>
      <c r="P175" s="8" t="str">
        <f>_xlfn.XLOOKUP([1]!Order_Table[[#This Row],[Customer ID]],[1]customers!$A$1:$A$1001,[1]customers!$I$1:$I$1001,,0)</f>
        <v>No</v>
      </c>
    </row>
    <row r="176" spans="1:16" x14ac:dyDescent="0.35">
      <c r="A176" s="1" t="s">
        <v>377</v>
      </c>
      <c r="B176" s="2">
        <v>44296</v>
      </c>
      <c r="C176" s="3" t="s">
        <v>378</v>
      </c>
      <c r="D176" s="4" t="s">
        <v>112</v>
      </c>
      <c r="E176" s="3">
        <v>2</v>
      </c>
      <c r="F176" s="3" t="str">
        <f>_xlfn.XLOOKUP([1]orders!C176,[1]customers!$A$2:$A$1001,[1]customers!$B$2:$B$1001,,0)</f>
        <v>Elysee Sketch</v>
      </c>
      <c r="G176" s="3" t="str">
        <f>IF(_xlfn.XLOOKUP(C176,[1]customers!$A$2:$A$1001,[1]customers!$C$2:$C$1001,,0)=0,"",_xlfn.XLOOKUP(C176,[1]customers!$A$2:$A$1001,[1]customers!$C$2:$C$1001,,0))</f>
        <v>ehobbing4v@nsw.gov.au</v>
      </c>
      <c r="H176" s="3" t="str">
        <f>_xlfn.XLOOKUP(C176,[1]customers!$A$2:$A$1001,[1]customers!$G$2:$G$1001,,0)</f>
        <v>United States</v>
      </c>
      <c r="I176" s="4" t="str">
        <f>INDEX([1]products!$A$1:$G$49,MATCH([1]orders!$D176,[1]products!$A$1:$A$49,0),MATCH([1]orders!I$1,[1]products!$A$1:$G$1,0))</f>
        <v>Exc</v>
      </c>
      <c r="J176" s="4" t="str">
        <f>INDEX([1]products!$A$1:$G$49,MATCH([1]orders!$D176,[1]products!$A$1:$A$49,0),MATCH([1]orders!J$1,[1]products!$A$1:$G$1,0))</f>
        <v>L</v>
      </c>
      <c r="K176" s="5">
        <f>INDEX([1]products!$A$1:$G$49,MATCH([1]orders!$D176,[1]products!$A$1:$A$49,0),MATCH([1]orders!K$1,[1]products!$A$1:$G$1,0))</f>
        <v>2.5</v>
      </c>
      <c r="L176" s="6">
        <f>INDEX([1]products!$A$1:$G$49,MATCH([1]orders!$D176,[1]products!$A$1:$A$49,0),MATCH([1]orders!L$1,[1]products!$A$1:$G$1,0))</f>
        <v>34.154999999999994</v>
      </c>
      <c r="M176" s="6">
        <f t="shared" si="2"/>
        <v>68.309999999999988</v>
      </c>
      <c r="N176" s="7" t="str" cm="1">
        <f t="array" ref="N176">_xlfn.IFS(I176="Rob","Robusta",I176="Exc","Excelsa",I176="Ara","Arabica",I176="Lib","Liberica")</f>
        <v>Excelsa</v>
      </c>
      <c r="O176" s="7" t="str" cm="1">
        <f t="array" ref="O176">_xlfn.IFS(J176="M","Medium",J176="L","Light",J176="D","Dark")</f>
        <v>Light</v>
      </c>
      <c r="P176" s="8" t="str">
        <f>_xlfn.XLOOKUP([1]!Order_Table[[#This Row],[Customer ID]],[1]customers!$A$1:$A$1001,[1]customers!$I$1:$I$1001,,0)</f>
        <v>Yes</v>
      </c>
    </row>
    <row r="177" spans="1:16" x14ac:dyDescent="0.35">
      <c r="A177" s="1" t="s">
        <v>379</v>
      </c>
      <c r="B177" s="2">
        <v>43900</v>
      </c>
      <c r="C177" s="3" t="s">
        <v>380</v>
      </c>
      <c r="D177" s="4" t="s">
        <v>30</v>
      </c>
      <c r="E177" s="3">
        <v>1</v>
      </c>
      <c r="F177" s="3" t="str">
        <f>_xlfn.XLOOKUP([1]orders!C177,[1]customers!$A$2:$A$1001,[1]customers!$B$2:$B$1001,,0)</f>
        <v>Ethelda Hobbing</v>
      </c>
      <c r="G177" s="3" t="str">
        <f>IF(_xlfn.XLOOKUP(C177,[1]customers!$A$2:$A$1001,[1]customers!$C$2:$C$1001,,0)=0,"",_xlfn.XLOOKUP(C177,[1]customers!$A$2:$A$1001,[1]customers!$C$2:$C$1001,,0))</f>
        <v>othynne4w@auda.org.au</v>
      </c>
      <c r="H177" s="3" t="str">
        <f>_xlfn.XLOOKUP(C177,[1]customers!$A$2:$A$1001,[1]customers!$G$2:$G$1001,,0)</f>
        <v>United States</v>
      </c>
      <c r="I177" s="4" t="str">
        <f>INDEX([1]products!$A$1:$G$49,MATCH([1]orders!$D177,[1]products!$A$1:$A$49,0),MATCH([1]orders!I$1,[1]products!$A$1:$G$1,0))</f>
        <v>Exc</v>
      </c>
      <c r="J177" s="4" t="str">
        <f>INDEX([1]products!$A$1:$G$49,MATCH([1]orders!$D177,[1]products!$A$1:$A$49,0),MATCH([1]orders!J$1,[1]products!$A$1:$G$1,0))</f>
        <v>M</v>
      </c>
      <c r="K177" s="5">
        <f>INDEX([1]products!$A$1:$G$49,MATCH([1]orders!$D177,[1]products!$A$1:$A$49,0),MATCH([1]orders!K$1,[1]products!$A$1:$G$1,0))</f>
        <v>2.5</v>
      </c>
      <c r="L177" s="6">
        <f>INDEX([1]products!$A$1:$G$49,MATCH([1]orders!$D177,[1]products!$A$1:$A$49,0),MATCH([1]orders!L$1,[1]products!$A$1:$G$1,0))</f>
        <v>31.624999999999996</v>
      </c>
      <c r="M177" s="6">
        <f t="shared" si="2"/>
        <v>31.624999999999996</v>
      </c>
      <c r="N177" s="7" t="str" cm="1">
        <f t="array" ref="N177">_xlfn.IFS(I177="Rob","Robusta",I177="Exc","Excelsa",I177="Ara","Arabica",I177="Lib","Liberica")</f>
        <v>Excelsa</v>
      </c>
      <c r="O177" s="7" t="str" cm="1">
        <f t="array" ref="O177">_xlfn.IFS(J177="M","Medium",J177="L","Light",J177="D","Dark")</f>
        <v>Medium</v>
      </c>
      <c r="P177" s="8" t="str">
        <f>_xlfn.XLOOKUP([1]!Order_Table[[#This Row],[Customer ID]],[1]customers!$A$1:$A$1001,[1]customers!$I$1:$I$1001,,0)</f>
        <v>Yes</v>
      </c>
    </row>
    <row r="178" spans="1:16" x14ac:dyDescent="0.35">
      <c r="A178" s="1" t="s">
        <v>381</v>
      </c>
      <c r="B178" s="2">
        <v>44120</v>
      </c>
      <c r="C178" s="3" t="s">
        <v>382</v>
      </c>
      <c r="D178" s="4" t="s">
        <v>10</v>
      </c>
      <c r="E178" s="3">
        <v>4</v>
      </c>
      <c r="F178" s="3" t="str">
        <f>_xlfn.XLOOKUP([1]orders!C178,[1]customers!$A$2:$A$1001,[1]customers!$B$2:$B$1001,,0)</f>
        <v>Odille Thynne</v>
      </c>
      <c r="G178" s="3" t="str">
        <f>IF(_xlfn.XLOOKUP(C178,[1]customers!$A$2:$A$1001,[1]customers!$C$2:$C$1001,,0)=0,"",_xlfn.XLOOKUP(C178,[1]customers!$A$2:$A$1001,[1]customers!$C$2:$C$1001,,0))</f>
        <v>eheining4x@flickr.com</v>
      </c>
      <c r="H178" s="3" t="str">
        <f>_xlfn.XLOOKUP(C178,[1]customers!$A$2:$A$1001,[1]customers!$G$2:$G$1001,,0)</f>
        <v>United States</v>
      </c>
      <c r="I178" s="4" t="str">
        <f>INDEX([1]products!$A$1:$G$49,MATCH([1]orders!$D178,[1]products!$A$1:$A$49,0),MATCH([1]orders!I$1,[1]products!$A$1:$G$1,0))</f>
        <v>Exc</v>
      </c>
      <c r="J178" s="4" t="str">
        <f>INDEX([1]products!$A$1:$G$49,MATCH([1]orders!$D178,[1]products!$A$1:$A$49,0),MATCH([1]orders!J$1,[1]products!$A$1:$G$1,0))</f>
        <v>L</v>
      </c>
      <c r="K178" s="5">
        <f>INDEX([1]products!$A$1:$G$49,MATCH([1]orders!$D178,[1]products!$A$1:$A$49,0),MATCH([1]orders!K$1,[1]products!$A$1:$G$1,0))</f>
        <v>2.5</v>
      </c>
      <c r="L178" s="6">
        <f>INDEX([1]products!$A$1:$G$49,MATCH([1]orders!$D178,[1]products!$A$1:$A$49,0),MATCH([1]orders!L$1,[1]products!$A$1:$G$1,0))</f>
        <v>34.154999999999994</v>
      </c>
      <c r="M178" s="6">
        <f t="shared" si="2"/>
        <v>136.61999999999998</v>
      </c>
      <c r="N178" s="7" t="str" cm="1">
        <f t="array" ref="N178">_xlfn.IFS(I178="Rob","Robusta",I178="Exc","Excelsa",I178="Ara","Arabica",I178="Lib","Liberica")</f>
        <v>Excelsa</v>
      </c>
      <c r="O178" s="7" t="str" cm="1">
        <f t="array" ref="O178">_xlfn.IFS(J178="M","Medium",J178="L","Light",J178="D","Dark")</f>
        <v>Light</v>
      </c>
      <c r="P178" s="8" t="str">
        <f>_xlfn.XLOOKUP([1]!Order_Table[[#This Row],[Customer ID]],[1]customers!$A$1:$A$1001,[1]customers!$I$1:$I$1001,,0)</f>
        <v>Yes</v>
      </c>
    </row>
    <row r="179" spans="1:16" x14ac:dyDescent="0.35">
      <c r="A179" s="1" t="s">
        <v>383</v>
      </c>
      <c r="B179" s="2">
        <v>43746</v>
      </c>
      <c r="C179" s="3" t="s">
        <v>384</v>
      </c>
      <c r="D179" s="4" t="s">
        <v>6</v>
      </c>
      <c r="E179" s="3">
        <v>2</v>
      </c>
      <c r="F179" s="3" t="str">
        <f>_xlfn.XLOOKUP([1]orders!C179,[1]customers!$A$2:$A$1001,[1]customers!$B$2:$B$1001,,0)</f>
        <v>Emlynne Heining</v>
      </c>
      <c r="G179" s="3" t="str">
        <f>IF(_xlfn.XLOOKUP(C179,[1]customers!$A$2:$A$1001,[1]customers!$C$2:$C$1001,,0)=0,"",_xlfn.XLOOKUP(C179,[1]customers!$A$2:$A$1001,[1]customers!$C$2:$C$1001,,0))</f>
        <v>kmelloi4y@imdb.com</v>
      </c>
      <c r="H179" s="3" t="str">
        <f>_xlfn.XLOOKUP(C179,[1]customers!$A$2:$A$1001,[1]customers!$G$2:$G$1001,,0)</f>
        <v>United States</v>
      </c>
      <c r="I179" s="4" t="str">
        <f>INDEX([1]products!$A$1:$G$49,MATCH([1]orders!$D179,[1]products!$A$1:$A$49,0),MATCH([1]orders!I$1,[1]products!$A$1:$G$1,0))</f>
        <v>Rob</v>
      </c>
      <c r="J179" s="4" t="str">
        <f>INDEX([1]products!$A$1:$G$49,MATCH([1]orders!$D179,[1]products!$A$1:$A$49,0),MATCH([1]orders!J$1,[1]products!$A$1:$G$1,0))</f>
        <v>L</v>
      </c>
      <c r="K179" s="5">
        <f>INDEX([1]products!$A$1:$G$49,MATCH([1]orders!$D179,[1]products!$A$1:$A$49,0),MATCH([1]orders!K$1,[1]products!$A$1:$G$1,0))</f>
        <v>2.5</v>
      </c>
      <c r="L179" s="6">
        <f>INDEX([1]products!$A$1:$G$49,MATCH([1]orders!$D179,[1]products!$A$1:$A$49,0),MATCH([1]orders!L$1,[1]products!$A$1:$G$1,0))</f>
        <v>27.484999999999996</v>
      </c>
      <c r="M179" s="6">
        <f t="shared" si="2"/>
        <v>54.969999999999992</v>
      </c>
      <c r="N179" s="7" t="str" cm="1">
        <f t="array" ref="N179">_xlfn.IFS(I179="Rob","Robusta",I179="Exc","Excelsa",I179="Ara","Arabica",I179="Lib","Liberica")</f>
        <v>Robusta</v>
      </c>
      <c r="O179" s="7" t="str" cm="1">
        <f t="array" ref="O179">_xlfn.IFS(J179="M","Medium",J179="L","Light",J179="D","Dark")</f>
        <v>Light</v>
      </c>
      <c r="P179" s="8" t="str">
        <f>_xlfn.XLOOKUP([1]!Order_Table[[#This Row],[Customer ID]],[1]customers!$A$1:$A$1001,[1]customers!$I$1:$I$1001,,0)</f>
        <v>Yes</v>
      </c>
    </row>
    <row r="180" spans="1:16" x14ac:dyDescent="0.35">
      <c r="A180" s="1" t="s">
        <v>385</v>
      </c>
      <c r="B180" s="2">
        <v>43830</v>
      </c>
      <c r="C180" s="3" t="s">
        <v>386</v>
      </c>
      <c r="D180" s="4" t="s">
        <v>54</v>
      </c>
      <c r="E180" s="3">
        <v>1</v>
      </c>
      <c r="F180" s="3" t="str">
        <f>_xlfn.XLOOKUP([1]orders!C180,[1]customers!$A$2:$A$1001,[1]customers!$B$2:$B$1001,,0)</f>
        <v>Katerina Melloi</v>
      </c>
      <c r="G180" s="3" t="str">
        <f>IF(_xlfn.XLOOKUP(C180,[1]customers!$A$2:$A$1001,[1]customers!$C$2:$C$1001,,0)=0,"",_xlfn.XLOOKUP(C180,[1]customers!$A$2:$A$1001,[1]customers!$C$2:$C$1001,,0))</f>
        <v/>
      </c>
      <c r="H180" s="3" t="str">
        <f>_xlfn.XLOOKUP(C180,[1]customers!$A$2:$A$1001,[1]customers!$G$2:$G$1001,,0)</f>
        <v>Ireland</v>
      </c>
      <c r="I180" s="4" t="str">
        <f>INDEX([1]products!$A$1:$G$49,MATCH([1]orders!$D180,[1]products!$A$1:$A$49,0),MATCH([1]orders!I$1,[1]products!$A$1:$G$1,0))</f>
        <v>Ara</v>
      </c>
      <c r="J180" s="4" t="str">
        <f>INDEX([1]products!$A$1:$G$49,MATCH([1]orders!$D180,[1]products!$A$1:$A$49,0),MATCH([1]orders!J$1,[1]products!$A$1:$G$1,0))</f>
        <v>L</v>
      </c>
      <c r="K180" s="5">
        <f>INDEX([1]products!$A$1:$G$49,MATCH([1]orders!$D180,[1]products!$A$1:$A$49,0),MATCH([1]orders!K$1,[1]products!$A$1:$G$1,0))</f>
        <v>1</v>
      </c>
      <c r="L180" s="6">
        <f>INDEX([1]products!$A$1:$G$49,MATCH([1]orders!$D180,[1]products!$A$1:$A$49,0),MATCH([1]orders!L$1,[1]products!$A$1:$G$1,0))</f>
        <v>12.95</v>
      </c>
      <c r="M180" s="6">
        <f t="shared" si="2"/>
        <v>12.95</v>
      </c>
      <c r="N180" s="7" t="str" cm="1">
        <f t="array" ref="N180">_xlfn.IFS(I180="Rob","Robusta",I180="Exc","Excelsa",I180="Ara","Arabica",I180="Lib","Liberica")</f>
        <v>Arabica</v>
      </c>
      <c r="O180" s="7" t="str" cm="1">
        <f t="array" ref="O180">_xlfn.IFS(J180="M","Medium",J180="L","Light",J180="D","Dark")</f>
        <v>Light</v>
      </c>
      <c r="P180" s="8" t="str">
        <f>_xlfn.XLOOKUP([1]!Order_Table[[#This Row],[Customer ID]],[1]customers!$A$1:$A$1001,[1]customers!$I$1:$I$1001,,0)</f>
        <v>No</v>
      </c>
    </row>
    <row r="181" spans="1:16" x14ac:dyDescent="0.35">
      <c r="A181" s="1" t="s">
        <v>387</v>
      </c>
      <c r="B181" s="2">
        <v>43910</v>
      </c>
      <c r="C181" s="3" t="s">
        <v>388</v>
      </c>
      <c r="D181" s="4" t="s">
        <v>254</v>
      </c>
      <c r="E181" s="3">
        <v>5</v>
      </c>
      <c r="F181" s="3" t="str">
        <f>_xlfn.XLOOKUP([1]orders!C181,[1]customers!$A$2:$A$1001,[1]customers!$B$2:$B$1001,,0)</f>
        <v>Tiffany Scardafield</v>
      </c>
      <c r="G181" s="3" t="str">
        <f>IF(_xlfn.XLOOKUP(C181,[1]customers!$A$2:$A$1001,[1]customers!$C$2:$C$1001,,0)=0,"",_xlfn.XLOOKUP(C181,[1]customers!$A$2:$A$1001,[1]customers!$C$2:$C$1001,,0))</f>
        <v>amussen50@51.la</v>
      </c>
      <c r="H181" s="3" t="str">
        <f>_xlfn.XLOOKUP(C181,[1]customers!$A$2:$A$1001,[1]customers!$G$2:$G$1001,,0)</f>
        <v>United States</v>
      </c>
      <c r="I181" s="4" t="str">
        <f>INDEX([1]products!$A$1:$G$49,MATCH([1]orders!$D181,[1]products!$A$1:$A$49,0),MATCH([1]orders!I$1,[1]products!$A$1:$G$1,0))</f>
        <v>Ara</v>
      </c>
      <c r="J181" s="4" t="str">
        <f>INDEX([1]products!$A$1:$G$49,MATCH([1]orders!$D181,[1]products!$A$1:$A$49,0),MATCH([1]orders!J$1,[1]products!$A$1:$G$1,0))</f>
        <v>D</v>
      </c>
      <c r="K181" s="5">
        <f>INDEX([1]products!$A$1:$G$49,MATCH([1]orders!$D181,[1]products!$A$1:$A$49,0),MATCH([1]orders!K$1,[1]products!$A$1:$G$1,0))</f>
        <v>0.2</v>
      </c>
      <c r="L181" s="6">
        <f>INDEX([1]products!$A$1:$G$49,MATCH([1]orders!$D181,[1]products!$A$1:$A$49,0),MATCH([1]orders!L$1,[1]products!$A$1:$G$1,0))</f>
        <v>2.9849999999999999</v>
      </c>
      <c r="M181" s="6">
        <f t="shared" si="2"/>
        <v>14.924999999999999</v>
      </c>
      <c r="N181" s="7" t="str" cm="1">
        <f t="array" ref="N181">_xlfn.IFS(I181="Rob","Robusta",I181="Exc","Excelsa",I181="Ara","Arabica",I181="Lib","Liberica")</f>
        <v>Arabica</v>
      </c>
      <c r="O181" s="7" t="str" cm="1">
        <f t="array" ref="O181">_xlfn.IFS(J181="M","Medium",J181="L","Light",J181="D","Dark")</f>
        <v>Dark</v>
      </c>
      <c r="P181" s="8" t="str">
        <f>_xlfn.XLOOKUP([1]!Order_Table[[#This Row],[Customer ID]],[1]customers!$A$1:$A$1001,[1]customers!$I$1:$I$1001,,0)</f>
        <v>No</v>
      </c>
    </row>
    <row r="182" spans="1:16" x14ac:dyDescent="0.35">
      <c r="A182" s="1" t="s">
        <v>387</v>
      </c>
      <c r="B182" s="2">
        <v>43910</v>
      </c>
      <c r="C182" s="3" t="s">
        <v>388</v>
      </c>
      <c r="D182" s="4" t="s">
        <v>72</v>
      </c>
      <c r="E182" s="3">
        <v>5</v>
      </c>
      <c r="F182" s="3" t="str">
        <f>_xlfn.XLOOKUP([1]orders!C182,[1]customers!$A$2:$A$1001,[1]customers!$B$2:$B$1001,,0)</f>
        <v>Abrahan Mussen</v>
      </c>
      <c r="G182" s="3" t="str">
        <f>IF(_xlfn.XLOOKUP(C182,[1]customers!$A$2:$A$1001,[1]customers!$C$2:$C$1001,,0)=0,"",_xlfn.XLOOKUP(C182,[1]customers!$A$2:$A$1001,[1]customers!$C$2:$C$1001,,0))</f>
        <v>amussen50@51.la</v>
      </c>
      <c r="H182" s="3" t="str">
        <f>_xlfn.XLOOKUP(C182,[1]customers!$A$2:$A$1001,[1]customers!$G$2:$G$1001,,0)</f>
        <v>United States</v>
      </c>
      <c r="I182" s="4" t="str">
        <f>INDEX([1]products!$A$1:$G$49,MATCH([1]orders!$D182,[1]products!$A$1:$A$49,0),MATCH([1]orders!I$1,[1]products!$A$1:$G$1,0))</f>
        <v>Exc</v>
      </c>
      <c r="J182" s="4" t="str">
        <f>INDEX([1]products!$A$1:$G$49,MATCH([1]orders!$D182,[1]products!$A$1:$A$49,0),MATCH([1]orders!J$1,[1]products!$A$1:$G$1,0))</f>
        <v>L</v>
      </c>
      <c r="K182" s="5">
        <f>INDEX([1]products!$A$1:$G$49,MATCH([1]orders!$D182,[1]products!$A$1:$A$49,0),MATCH([1]orders!K$1,[1]products!$A$1:$G$1,0))</f>
        <v>0.2</v>
      </c>
      <c r="L182" s="6">
        <f>INDEX([1]products!$A$1:$G$49,MATCH([1]orders!$D182,[1]products!$A$1:$A$49,0),MATCH([1]orders!L$1,[1]products!$A$1:$G$1,0))</f>
        <v>4.4550000000000001</v>
      </c>
      <c r="M182" s="6">
        <f t="shared" si="2"/>
        <v>22.274999999999999</v>
      </c>
      <c r="N182" s="7" t="str" cm="1">
        <f t="array" ref="N182">_xlfn.IFS(I182="Rob","Robusta",I182="Exc","Excelsa",I182="Ara","Arabica",I182="Lib","Liberica")</f>
        <v>Excelsa</v>
      </c>
      <c r="O182" s="7" t="str" cm="1">
        <f t="array" ref="O182">_xlfn.IFS(J182="M","Medium",J182="L","Light",J182="D","Dark")</f>
        <v>Light</v>
      </c>
      <c r="P182" s="8" t="str">
        <f>_xlfn.XLOOKUP([1]!Order_Table[[#This Row],[Customer ID]],[1]customers!$A$1:$A$1001,[1]customers!$I$1:$I$1001,,0)</f>
        <v>No</v>
      </c>
    </row>
    <row r="183" spans="1:16" x14ac:dyDescent="0.35">
      <c r="A183" s="1" t="s">
        <v>389</v>
      </c>
      <c r="B183" s="2">
        <v>44284</v>
      </c>
      <c r="C183" s="3" t="s">
        <v>390</v>
      </c>
      <c r="D183" s="4" t="s">
        <v>146</v>
      </c>
      <c r="E183" s="3">
        <v>6</v>
      </c>
      <c r="F183" s="3" t="str">
        <f>_xlfn.XLOOKUP([1]orders!C183,[1]customers!$A$2:$A$1001,[1]customers!$B$2:$B$1001,,0)</f>
        <v>Abrahan Mussen</v>
      </c>
      <c r="G183" s="3" t="str">
        <f>IF(_xlfn.XLOOKUP(C183,[1]customers!$A$2:$A$1001,[1]customers!$C$2:$C$1001,,0)=0,"",_xlfn.XLOOKUP(C183,[1]customers!$A$2:$A$1001,[1]customers!$C$2:$C$1001,,0))</f>
        <v>amundford52@nbcnews.com</v>
      </c>
      <c r="H183" s="3" t="str">
        <f>_xlfn.XLOOKUP(C183,[1]customers!$A$2:$A$1001,[1]customers!$G$2:$G$1001,,0)</f>
        <v>United States</v>
      </c>
      <c r="I183" s="4" t="str">
        <f>INDEX([1]products!$A$1:$G$49,MATCH([1]orders!$D183,[1]products!$A$1:$A$49,0),MATCH([1]orders!I$1,[1]products!$A$1:$G$1,0))</f>
        <v>Ara</v>
      </c>
      <c r="J183" s="4" t="str">
        <f>INDEX([1]products!$A$1:$G$49,MATCH([1]orders!$D183,[1]products!$A$1:$A$49,0),MATCH([1]orders!J$1,[1]products!$A$1:$G$1,0))</f>
        <v>D</v>
      </c>
      <c r="K183" s="5">
        <f>INDEX([1]products!$A$1:$G$49,MATCH([1]orders!$D183,[1]products!$A$1:$A$49,0),MATCH([1]orders!K$1,[1]products!$A$1:$G$1,0))</f>
        <v>0.5</v>
      </c>
      <c r="L183" s="6">
        <f>INDEX([1]products!$A$1:$G$49,MATCH([1]orders!$D183,[1]products!$A$1:$A$49,0),MATCH([1]orders!L$1,[1]products!$A$1:$G$1,0))</f>
        <v>5.97</v>
      </c>
      <c r="M183" s="6">
        <f t="shared" si="2"/>
        <v>35.82</v>
      </c>
      <c r="N183" s="7" t="str" cm="1">
        <f t="array" ref="N183">_xlfn.IFS(I183="Rob","Robusta",I183="Exc","Excelsa",I183="Ara","Arabica",I183="Lib","Liberica")</f>
        <v>Arabica</v>
      </c>
      <c r="O183" s="7" t="str" cm="1">
        <f t="array" ref="O183">_xlfn.IFS(J183="M","Medium",J183="L","Light",J183="D","Dark")</f>
        <v>Dark</v>
      </c>
      <c r="P183" s="8" t="str">
        <f>_xlfn.XLOOKUP([1]!Order_Table[[#This Row],[Customer ID]],[1]customers!$A$1:$A$1001,[1]customers!$I$1:$I$1001,,0)</f>
        <v>No</v>
      </c>
    </row>
    <row r="184" spans="1:16" x14ac:dyDescent="0.35">
      <c r="A184" s="1" t="s">
        <v>391</v>
      </c>
      <c r="B184" s="2">
        <v>44512</v>
      </c>
      <c r="C184" s="3" t="s">
        <v>392</v>
      </c>
      <c r="D184" s="4" t="s">
        <v>64</v>
      </c>
      <c r="E184" s="3">
        <v>2</v>
      </c>
      <c r="F184" s="3" t="str">
        <f>_xlfn.XLOOKUP([1]orders!C184,[1]customers!$A$2:$A$1001,[1]customers!$B$2:$B$1001,,0)</f>
        <v>Anny Mundford</v>
      </c>
      <c r="G184" s="3" t="str">
        <f>IF(_xlfn.XLOOKUP(C184,[1]customers!$A$2:$A$1001,[1]customers!$C$2:$C$1001,,0)=0,"",_xlfn.XLOOKUP(C184,[1]customers!$A$2:$A$1001,[1]customers!$C$2:$C$1001,,0))</f>
        <v>twalas53@google.ca</v>
      </c>
      <c r="H184" s="3" t="str">
        <f>_xlfn.XLOOKUP(C184,[1]customers!$A$2:$A$1001,[1]customers!$G$2:$G$1001,,0)</f>
        <v>United States</v>
      </c>
      <c r="I184" s="4" t="str">
        <f>INDEX([1]products!$A$1:$G$49,MATCH([1]orders!$D184,[1]products!$A$1:$A$49,0),MATCH([1]orders!I$1,[1]products!$A$1:$G$1,0))</f>
        <v>Rob</v>
      </c>
      <c r="J184" s="4" t="str">
        <f>INDEX([1]products!$A$1:$G$49,MATCH([1]orders!$D184,[1]products!$A$1:$A$49,0),MATCH([1]orders!J$1,[1]products!$A$1:$G$1,0))</f>
        <v>D</v>
      </c>
      <c r="K184" s="5">
        <f>INDEX([1]products!$A$1:$G$49,MATCH([1]orders!$D184,[1]products!$A$1:$A$49,0),MATCH([1]orders!K$1,[1]products!$A$1:$G$1,0))</f>
        <v>0.5</v>
      </c>
      <c r="L184" s="6">
        <f>INDEX([1]products!$A$1:$G$49,MATCH([1]orders!$D184,[1]products!$A$1:$A$49,0),MATCH([1]orders!L$1,[1]products!$A$1:$G$1,0))</f>
        <v>5.3699999999999992</v>
      </c>
      <c r="M184" s="6">
        <f t="shared" si="2"/>
        <v>10.739999999999998</v>
      </c>
      <c r="N184" s="7" t="str" cm="1">
        <f t="array" ref="N184">_xlfn.IFS(I184="Rob","Robusta",I184="Exc","Excelsa",I184="Ara","Arabica",I184="Lib","Liberica")</f>
        <v>Robusta</v>
      </c>
      <c r="O184" s="7" t="str" cm="1">
        <f t="array" ref="O184">_xlfn.IFS(J184="M","Medium",J184="L","Light",J184="D","Dark")</f>
        <v>Dark</v>
      </c>
      <c r="P184" s="8" t="str">
        <f>_xlfn.XLOOKUP([1]!Order_Table[[#This Row],[Customer ID]],[1]customers!$A$1:$A$1001,[1]customers!$I$1:$I$1001,,0)</f>
        <v>No</v>
      </c>
    </row>
    <row r="185" spans="1:16" x14ac:dyDescent="0.35">
      <c r="A185" s="1" t="s">
        <v>393</v>
      </c>
      <c r="B185" s="2">
        <v>44397</v>
      </c>
      <c r="C185" s="3" t="s">
        <v>394</v>
      </c>
      <c r="D185" s="4" t="s">
        <v>192</v>
      </c>
      <c r="E185" s="3">
        <v>4</v>
      </c>
      <c r="F185" s="3" t="str">
        <f>_xlfn.XLOOKUP([1]orders!C185,[1]customers!$A$2:$A$1001,[1]customers!$B$2:$B$1001,,0)</f>
        <v>Tory Walas</v>
      </c>
      <c r="G185" s="3" t="str">
        <f>IF(_xlfn.XLOOKUP(C185,[1]customers!$A$2:$A$1001,[1]customers!$C$2:$C$1001,,0)=0,"",_xlfn.XLOOKUP(C185,[1]customers!$A$2:$A$1001,[1]customers!$C$2:$C$1001,,0))</f>
        <v>iblazewicz54@thetimes.co.uk</v>
      </c>
      <c r="H185" s="3" t="str">
        <f>_xlfn.XLOOKUP(C185,[1]customers!$A$2:$A$1001,[1]customers!$G$2:$G$1001,,0)</f>
        <v>United States</v>
      </c>
      <c r="I185" s="4" t="str">
        <f>INDEX([1]products!$A$1:$G$49,MATCH([1]orders!$D185,[1]products!$A$1:$A$49,0),MATCH([1]orders!I$1,[1]products!$A$1:$G$1,0))</f>
        <v>Exc</v>
      </c>
      <c r="J185" s="4" t="str">
        <f>INDEX([1]products!$A$1:$G$49,MATCH([1]orders!$D185,[1]products!$A$1:$A$49,0),MATCH([1]orders!J$1,[1]products!$A$1:$G$1,0))</f>
        <v>M</v>
      </c>
      <c r="K185" s="5">
        <f>INDEX([1]products!$A$1:$G$49,MATCH([1]orders!$D185,[1]products!$A$1:$A$49,0),MATCH([1]orders!K$1,[1]products!$A$1:$G$1,0))</f>
        <v>0.2</v>
      </c>
      <c r="L185" s="6">
        <f>INDEX([1]products!$A$1:$G$49,MATCH([1]orders!$D185,[1]products!$A$1:$A$49,0),MATCH([1]orders!L$1,[1]products!$A$1:$G$1,0))</f>
        <v>4.125</v>
      </c>
      <c r="M185" s="6">
        <f t="shared" si="2"/>
        <v>16.5</v>
      </c>
      <c r="N185" s="7" t="str" cm="1">
        <f t="array" ref="N185">_xlfn.IFS(I185="Rob","Robusta",I185="Exc","Excelsa",I185="Ara","Arabica",I185="Lib","Liberica")</f>
        <v>Excelsa</v>
      </c>
      <c r="O185" s="7" t="str" cm="1">
        <f t="array" ref="O185">_xlfn.IFS(J185="M","Medium",J185="L","Light",J185="D","Dark")</f>
        <v>Medium</v>
      </c>
      <c r="P185" s="8" t="str">
        <f>_xlfn.XLOOKUP([1]!Order_Table[[#This Row],[Customer ID]],[1]customers!$A$1:$A$1001,[1]customers!$I$1:$I$1001,,0)</f>
        <v>No</v>
      </c>
    </row>
    <row r="186" spans="1:16" x14ac:dyDescent="0.35">
      <c r="A186" s="1" t="s">
        <v>395</v>
      </c>
      <c r="B186" s="2">
        <v>43483</v>
      </c>
      <c r="C186" s="3" t="s">
        <v>396</v>
      </c>
      <c r="D186" s="4" t="s">
        <v>16</v>
      </c>
      <c r="E186" s="3">
        <v>5</v>
      </c>
      <c r="F186" s="3" t="str">
        <f>_xlfn.XLOOKUP([1]orders!C186,[1]customers!$A$2:$A$1001,[1]customers!$B$2:$B$1001,,0)</f>
        <v>Isa Blazewicz</v>
      </c>
      <c r="G186" s="3" t="str">
        <f>IF(_xlfn.XLOOKUP(C186,[1]customers!$A$2:$A$1001,[1]customers!$C$2:$C$1001,,0)=0,"",_xlfn.XLOOKUP(C186,[1]customers!$A$2:$A$1001,[1]customers!$C$2:$C$1001,,0))</f>
        <v>arizzetti55@naver.com</v>
      </c>
      <c r="H186" s="3" t="str">
        <f>_xlfn.XLOOKUP(C186,[1]customers!$A$2:$A$1001,[1]customers!$G$2:$G$1001,,0)</f>
        <v>United States</v>
      </c>
      <c r="I186" s="4" t="str">
        <f>INDEX([1]products!$A$1:$G$49,MATCH([1]orders!$D186,[1]products!$A$1:$A$49,0),MATCH([1]orders!I$1,[1]products!$A$1:$G$1,0))</f>
        <v>Ara</v>
      </c>
      <c r="J186" s="4" t="str">
        <f>INDEX([1]products!$A$1:$G$49,MATCH([1]orders!$D186,[1]products!$A$1:$A$49,0),MATCH([1]orders!J$1,[1]products!$A$1:$G$1,0))</f>
        <v>L</v>
      </c>
      <c r="K186" s="5">
        <f>INDEX([1]products!$A$1:$G$49,MATCH([1]orders!$D186,[1]products!$A$1:$A$49,0),MATCH([1]orders!K$1,[1]products!$A$1:$G$1,0))</f>
        <v>0.5</v>
      </c>
      <c r="L186" s="6">
        <f>INDEX([1]products!$A$1:$G$49,MATCH([1]orders!$D186,[1]products!$A$1:$A$49,0),MATCH([1]orders!L$1,[1]products!$A$1:$G$1,0))</f>
        <v>7.77</v>
      </c>
      <c r="M186" s="6">
        <f t="shared" si="2"/>
        <v>38.849999999999994</v>
      </c>
      <c r="N186" s="7" t="str" cm="1">
        <f t="array" ref="N186">_xlfn.IFS(I186="Rob","Robusta",I186="Exc","Excelsa",I186="Ara","Arabica",I186="Lib","Liberica")</f>
        <v>Arabica</v>
      </c>
      <c r="O186" s="7" t="str" cm="1">
        <f t="array" ref="O186">_xlfn.IFS(J186="M","Medium",J186="L","Light",J186="D","Dark")</f>
        <v>Light</v>
      </c>
      <c r="P186" s="8" t="str">
        <f>_xlfn.XLOOKUP([1]!Order_Table[[#This Row],[Customer ID]],[1]customers!$A$1:$A$1001,[1]customers!$I$1:$I$1001,,0)</f>
        <v>No</v>
      </c>
    </row>
    <row r="187" spans="1:16" x14ac:dyDescent="0.35">
      <c r="A187" s="1" t="s">
        <v>397</v>
      </c>
      <c r="B187" s="2">
        <v>43684</v>
      </c>
      <c r="C187" s="3" t="s">
        <v>398</v>
      </c>
      <c r="D187" s="4" t="s">
        <v>41</v>
      </c>
      <c r="E187" s="3">
        <v>3</v>
      </c>
      <c r="F187" s="3" t="str">
        <f>_xlfn.XLOOKUP([1]orders!C187,[1]customers!$A$2:$A$1001,[1]customers!$B$2:$B$1001,,0)</f>
        <v>Angie Rizzetti</v>
      </c>
      <c r="G187" s="3" t="str">
        <f>IF(_xlfn.XLOOKUP(C187,[1]customers!$A$2:$A$1001,[1]customers!$C$2:$C$1001,,0)=0,"",_xlfn.XLOOKUP(C187,[1]customers!$A$2:$A$1001,[1]customers!$C$2:$C$1001,,0))</f>
        <v>mmeriet56@noaa.gov</v>
      </c>
      <c r="H187" s="3" t="str">
        <f>_xlfn.XLOOKUP(C187,[1]customers!$A$2:$A$1001,[1]customers!$G$2:$G$1001,,0)</f>
        <v>United States</v>
      </c>
      <c r="I187" s="4" t="str">
        <f>INDEX([1]products!$A$1:$G$49,MATCH([1]orders!$D187,[1]products!$A$1:$A$49,0),MATCH([1]orders!I$1,[1]products!$A$1:$G$1,0))</f>
        <v>Exc</v>
      </c>
      <c r="J187" s="4" t="str">
        <f>INDEX([1]products!$A$1:$G$49,MATCH([1]orders!$D187,[1]products!$A$1:$A$49,0),MATCH([1]orders!J$1,[1]products!$A$1:$G$1,0))</f>
        <v>D</v>
      </c>
      <c r="K187" s="5">
        <f>INDEX([1]products!$A$1:$G$49,MATCH([1]orders!$D187,[1]products!$A$1:$A$49,0),MATCH([1]orders!K$1,[1]products!$A$1:$G$1,0))</f>
        <v>0.5</v>
      </c>
      <c r="L187" s="6">
        <f>INDEX([1]products!$A$1:$G$49,MATCH([1]orders!$D187,[1]products!$A$1:$A$49,0),MATCH([1]orders!L$1,[1]products!$A$1:$G$1,0))</f>
        <v>7.29</v>
      </c>
      <c r="M187" s="6">
        <f t="shared" si="2"/>
        <v>21.87</v>
      </c>
      <c r="N187" s="7" t="str" cm="1">
        <f t="array" ref="N187">_xlfn.IFS(I187="Rob","Robusta",I187="Exc","Excelsa",I187="Ara","Arabica",I187="Lib","Liberica")</f>
        <v>Excelsa</v>
      </c>
      <c r="O187" s="7" t="str" cm="1">
        <f t="array" ref="O187">_xlfn.IFS(J187="M","Medium",J187="L","Light",J187="D","Dark")</f>
        <v>Dark</v>
      </c>
      <c r="P187" s="8" t="str">
        <f>_xlfn.XLOOKUP([1]!Order_Table[[#This Row],[Customer ID]],[1]customers!$A$1:$A$1001,[1]customers!$I$1:$I$1001,,0)</f>
        <v>Yes</v>
      </c>
    </row>
    <row r="188" spans="1:16" x14ac:dyDescent="0.35">
      <c r="A188" s="1" t="s">
        <v>399</v>
      </c>
      <c r="B188" s="2">
        <v>44633</v>
      </c>
      <c r="C188" s="3" t="s">
        <v>400</v>
      </c>
      <c r="D188" s="4" t="s">
        <v>78</v>
      </c>
      <c r="E188" s="3">
        <v>5</v>
      </c>
      <c r="F188" s="3" t="str">
        <f>_xlfn.XLOOKUP([1]orders!C188,[1]customers!$A$2:$A$1001,[1]customers!$B$2:$B$1001,,0)</f>
        <v>Mord Meriet</v>
      </c>
      <c r="G188" s="3" t="str">
        <f>IF(_xlfn.XLOOKUP(C188,[1]customers!$A$2:$A$1001,[1]customers!$C$2:$C$1001,,0)=0,"",_xlfn.XLOOKUP(C188,[1]customers!$A$2:$A$1001,[1]customers!$C$2:$C$1001,,0))</f>
        <v>lpratt57@netvibes.com</v>
      </c>
      <c r="H188" s="3" t="str">
        <f>_xlfn.XLOOKUP(C188,[1]customers!$A$2:$A$1001,[1]customers!$G$2:$G$1001,,0)</f>
        <v>United States</v>
      </c>
      <c r="I188" s="4" t="str">
        <f>INDEX([1]products!$A$1:$G$49,MATCH([1]orders!$D188,[1]products!$A$1:$A$49,0),MATCH([1]orders!I$1,[1]products!$A$1:$G$1,0))</f>
        <v>Rob</v>
      </c>
      <c r="J188" s="4" t="str">
        <f>INDEX([1]products!$A$1:$G$49,MATCH([1]orders!$D188,[1]products!$A$1:$A$49,0),MATCH([1]orders!J$1,[1]products!$A$1:$G$1,0))</f>
        <v>M</v>
      </c>
      <c r="K188" s="5">
        <f>INDEX([1]products!$A$1:$G$49,MATCH([1]orders!$D188,[1]products!$A$1:$A$49,0),MATCH([1]orders!K$1,[1]products!$A$1:$G$1,0))</f>
        <v>2.5</v>
      </c>
      <c r="L188" s="6">
        <f>INDEX([1]products!$A$1:$G$49,MATCH([1]orders!$D188,[1]products!$A$1:$A$49,0),MATCH([1]orders!L$1,[1]products!$A$1:$G$1,0))</f>
        <v>22.884999999999998</v>
      </c>
      <c r="M188" s="6">
        <f t="shared" si="2"/>
        <v>114.42499999999998</v>
      </c>
      <c r="N188" s="7" t="str" cm="1">
        <f t="array" ref="N188">_xlfn.IFS(I188="Rob","Robusta",I188="Exc","Excelsa",I188="Ara","Arabica",I188="Lib","Liberica")</f>
        <v>Robusta</v>
      </c>
      <c r="O188" s="7" t="str" cm="1">
        <f t="array" ref="O188">_xlfn.IFS(J188="M","Medium",J188="L","Light",J188="D","Dark")</f>
        <v>Medium</v>
      </c>
      <c r="P188" s="8" t="str">
        <f>_xlfn.XLOOKUP([1]!Order_Table[[#This Row],[Customer ID]],[1]customers!$A$1:$A$1001,[1]customers!$I$1:$I$1001,,0)</f>
        <v>No</v>
      </c>
    </row>
    <row r="189" spans="1:16" x14ac:dyDescent="0.35">
      <c r="A189" s="1" t="s">
        <v>401</v>
      </c>
      <c r="B189" s="2">
        <v>44698</v>
      </c>
      <c r="C189" s="3" t="s">
        <v>402</v>
      </c>
      <c r="D189" s="4" t="s">
        <v>254</v>
      </c>
      <c r="E189" s="3">
        <v>1</v>
      </c>
      <c r="F189" s="3" t="str">
        <f>_xlfn.XLOOKUP([1]orders!C189,[1]customers!$A$2:$A$1001,[1]customers!$B$2:$B$1001,,0)</f>
        <v>Lawrence Pratt</v>
      </c>
      <c r="G189" s="3" t="str">
        <f>IF(_xlfn.XLOOKUP(C189,[1]customers!$A$2:$A$1001,[1]customers!$C$2:$C$1001,,0)=0,"",_xlfn.XLOOKUP(C189,[1]customers!$A$2:$A$1001,[1]customers!$C$2:$C$1001,,0))</f>
        <v>akitchingham58@com.com</v>
      </c>
      <c r="H189" s="3" t="str">
        <f>_xlfn.XLOOKUP(C189,[1]customers!$A$2:$A$1001,[1]customers!$G$2:$G$1001,,0)</f>
        <v>United States</v>
      </c>
      <c r="I189" s="4" t="str">
        <f>INDEX([1]products!$A$1:$G$49,MATCH([1]orders!$D189,[1]products!$A$1:$A$49,0),MATCH([1]orders!I$1,[1]products!$A$1:$G$1,0))</f>
        <v>Lib</v>
      </c>
      <c r="J189" s="4" t="str">
        <f>INDEX([1]products!$A$1:$G$49,MATCH([1]orders!$D189,[1]products!$A$1:$A$49,0),MATCH([1]orders!J$1,[1]products!$A$1:$G$1,0))</f>
        <v>M</v>
      </c>
      <c r="K189" s="5">
        <f>INDEX([1]products!$A$1:$G$49,MATCH([1]orders!$D189,[1]products!$A$1:$A$49,0),MATCH([1]orders!K$1,[1]products!$A$1:$G$1,0))</f>
        <v>0.5</v>
      </c>
      <c r="L189" s="6">
        <f>INDEX([1]products!$A$1:$G$49,MATCH([1]orders!$D189,[1]products!$A$1:$A$49,0),MATCH([1]orders!L$1,[1]products!$A$1:$G$1,0))</f>
        <v>8.73</v>
      </c>
      <c r="M189" s="6">
        <f t="shared" si="2"/>
        <v>8.73</v>
      </c>
      <c r="N189" s="7" t="str" cm="1">
        <f t="array" ref="N189">_xlfn.IFS(I189="Rob","Robusta",I189="Exc","Excelsa",I189="Ara","Arabica",I189="Lib","Liberica")</f>
        <v>Liberica</v>
      </c>
      <c r="O189" s="7" t="str" cm="1">
        <f t="array" ref="O189">_xlfn.IFS(J189="M","Medium",J189="L","Light",J189="D","Dark")</f>
        <v>Medium</v>
      </c>
      <c r="P189" s="8" t="str">
        <f>_xlfn.XLOOKUP([1]!Order_Table[[#This Row],[Customer ID]],[1]customers!$A$1:$A$1001,[1]customers!$I$1:$I$1001,,0)</f>
        <v>Yes</v>
      </c>
    </row>
    <row r="190" spans="1:16" x14ac:dyDescent="0.35">
      <c r="A190" s="1" t="s">
        <v>403</v>
      </c>
      <c r="B190" s="2">
        <v>43813</v>
      </c>
      <c r="C190" s="3" t="s">
        <v>404</v>
      </c>
      <c r="D190" s="4" t="s">
        <v>96</v>
      </c>
      <c r="E190" s="3">
        <v>3</v>
      </c>
      <c r="F190" s="3" t="str">
        <f>_xlfn.XLOOKUP([1]orders!C190,[1]customers!$A$2:$A$1001,[1]customers!$B$2:$B$1001,,0)</f>
        <v>Astrix Kitchingham</v>
      </c>
      <c r="G190" s="3" t="str">
        <f>IF(_xlfn.XLOOKUP(C190,[1]customers!$A$2:$A$1001,[1]customers!$C$2:$C$1001,,0)=0,"",_xlfn.XLOOKUP(C190,[1]customers!$A$2:$A$1001,[1]customers!$C$2:$C$1001,,0))</f>
        <v>bbartholin59@xinhuanet.com</v>
      </c>
      <c r="H190" s="3" t="str">
        <f>_xlfn.XLOOKUP(C190,[1]customers!$A$2:$A$1001,[1]customers!$G$2:$G$1001,,0)</f>
        <v>United States</v>
      </c>
      <c r="I190" s="4" t="str">
        <f>INDEX([1]products!$A$1:$G$49,MATCH([1]orders!$D190,[1]products!$A$1:$A$49,0),MATCH([1]orders!I$1,[1]products!$A$1:$G$1,0))</f>
        <v>Exc</v>
      </c>
      <c r="J190" s="4" t="str">
        <f>INDEX([1]products!$A$1:$G$49,MATCH([1]orders!$D190,[1]products!$A$1:$A$49,0),MATCH([1]orders!J$1,[1]products!$A$1:$G$1,0))</f>
        <v>L</v>
      </c>
      <c r="K190" s="5">
        <f>INDEX([1]products!$A$1:$G$49,MATCH([1]orders!$D190,[1]products!$A$1:$A$49,0),MATCH([1]orders!K$1,[1]products!$A$1:$G$1,0))</f>
        <v>0.2</v>
      </c>
      <c r="L190" s="6">
        <f>INDEX([1]products!$A$1:$G$49,MATCH([1]orders!$D190,[1]products!$A$1:$A$49,0),MATCH([1]orders!L$1,[1]products!$A$1:$G$1,0))</f>
        <v>4.4550000000000001</v>
      </c>
      <c r="M190" s="6">
        <f t="shared" si="2"/>
        <v>13.365</v>
      </c>
      <c r="N190" s="7" t="str" cm="1">
        <f t="array" ref="N190">_xlfn.IFS(I190="Rob","Robusta",I190="Exc","Excelsa",I190="Ara","Arabica",I190="Lib","Liberica")</f>
        <v>Excelsa</v>
      </c>
      <c r="O190" s="7" t="str" cm="1">
        <f t="array" ref="O190">_xlfn.IFS(J190="M","Medium",J190="L","Light",J190="D","Dark")</f>
        <v>Light</v>
      </c>
      <c r="P190" s="8" t="str">
        <f>_xlfn.XLOOKUP([1]!Order_Table[[#This Row],[Customer ID]],[1]customers!$A$1:$A$1001,[1]customers!$I$1:$I$1001,,0)</f>
        <v>Yes</v>
      </c>
    </row>
    <row r="191" spans="1:16" x14ac:dyDescent="0.35">
      <c r="A191" s="1" t="s">
        <v>405</v>
      </c>
      <c r="B191" s="2">
        <v>43845</v>
      </c>
      <c r="C191" s="3" t="s">
        <v>406</v>
      </c>
      <c r="D191" s="4" t="s">
        <v>197</v>
      </c>
      <c r="E191" s="3">
        <v>1</v>
      </c>
      <c r="F191" s="3" t="str">
        <f>_xlfn.XLOOKUP([1]orders!C191,[1]customers!$A$2:$A$1001,[1]customers!$B$2:$B$1001,,0)</f>
        <v>Burnard Bartholin</v>
      </c>
      <c r="G191" s="3" t="str">
        <f>IF(_xlfn.XLOOKUP(C191,[1]customers!$A$2:$A$1001,[1]customers!$C$2:$C$1001,,0)=0,"",_xlfn.XLOOKUP(C191,[1]customers!$A$2:$A$1001,[1]customers!$C$2:$C$1001,,0))</f>
        <v>mprinn5a@usa.gov</v>
      </c>
      <c r="H191" s="3" t="str">
        <f>_xlfn.XLOOKUP(C191,[1]customers!$A$2:$A$1001,[1]customers!$G$2:$G$1001,,0)</f>
        <v>United States</v>
      </c>
      <c r="I191" s="4" t="str">
        <f>INDEX([1]products!$A$1:$G$49,MATCH([1]orders!$D191,[1]products!$A$1:$A$49,0),MATCH([1]orders!I$1,[1]products!$A$1:$G$1,0))</f>
        <v>Lib</v>
      </c>
      <c r="J191" s="4" t="str">
        <f>INDEX([1]products!$A$1:$G$49,MATCH([1]orders!$D191,[1]products!$A$1:$A$49,0),MATCH([1]orders!J$1,[1]products!$A$1:$G$1,0))</f>
        <v>M</v>
      </c>
      <c r="K191" s="5">
        <f>INDEX([1]products!$A$1:$G$49,MATCH([1]orders!$D191,[1]products!$A$1:$A$49,0),MATCH([1]orders!K$1,[1]products!$A$1:$G$1,0))</f>
        <v>1</v>
      </c>
      <c r="L191" s="6">
        <f>INDEX([1]products!$A$1:$G$49,MATCH([1]orders!$D191,[1]products!$A$1:$A$49,0),MATCH([1]orders!L$1,[1]products!$A$1:$G$1,0))</f>
        <v>14.55</v>
      </c>
      <c r="M191" s="6">
        <f t="shared" si="2"/>
        <v>14.55</v>
      </c>
      <c r="N191" s="7" t="str" cm="1">
        <f t="array" ref="N191">_xlfn.IFS(I191="Rob","Robusta",I191="Exc","Excelsa",I191="Ara","Arabica",I191="Lib","Liberica")</f>
        <v>Liberica</v>
      </c>
      <c r="O191" s="7" t="str" cm="1">
        <f t="array" ref="O191">_xlfn.IFS(J191="M","Medium",J191="L","Light",J191="D","Dark")</f>
        <v>Medium</v>
      </c>
      <c r="P191" s="8" t="str">
        <f>_xlfn.XLOOKUP([1]!Order_Table[[#This Row],[Customer ID]],[1]customers!$A$1:$A$1001,[1]customers!$I$1:$I$1001,,0)</f>
        <v>Yes</v>
      </c>
    </row>
    <row r="192" spans="1:16" x14ac:dyDescent="0.35">
      <c r="A192" s="1" t="s">
        <v>407</v>
      </c>
      <c r="B192" s="2">
        <v>43567</v>
      </c>
      <c r="C192" s="3" t="s">
        <v>408</v>
      </c>
      <c r="D192" s="4" t="s">
        <v>38</v>
      </c>
      <c r="E192" s="3">
        <v>5</v>
      </c>
      <c r="F192" s="3" t="str">
        <f>_xlfn.XLOOKUP([1]orders!C192,[1]customers!$A$2:$A$1001,[1]customers!$B$2:$B$1001,,0)</f>
        <v>Madelene Prinn</v>
      </c>
      <c r="G192" s="3" t="str">
        <f>IF(_xlfn.XLOOKUP(C192,[1]customers!$A$2:$A$1001,[1]customers!$C$2:$C$1001,,0)=0,"",_xlfn.XLOOKUP(C192,[1]customers!$A$2:$A$1001,[1]customers!$C$2:$C$1001,,0))</f>
        <v>abaudino5b@netvibes.com</v>
      </c>
      <c r="H192" s="3" t="str">
        <f>_xlfn.XLOOKUP(C192,[1]customers!$A$2:$A$1001,[1]customers!$G$2:$G$1001,,0)</f>
        <v>United States</v>
      </c>
      <c r="I192" s="4" t="str">
        <f>INDEX([1]products!$A$1:$G$49,MATCH([1]orders!$D192,[1]products!$A$1:$A$49,0),MATCH([1]orders!I$1,[1]products!$A$1:$G$1,0))</f>
        <v>Lib</v>
      </c>
      <c r="J192" s="4" t="str">
        <f>INDEX([1]products!$A$1:$G$49,MATCH([1]orders!$D192,[1]products!$A$1:$A$49,0),MATCH([1]orders!J$1,[1]products!$A$1:$G$1,0))</f>
        <v>M</v>
      </c>
      <c r="K192" s="5">
        <f>INDEX([1]products!$A$1:$G$49,MATCH([1]orders!$D192,[1]products!$A$1:$A$49,0),MATCH([1]orders!K$1,[1]products!$A$1:$G$1,0))</f>
        <v>2.5</v>
      </c>
      <c r="L192" s="6">
        <f>INDEX([1]products!$A$1:$G$49,MATCH([1]orders!$D192,[1]products!$A$1:$A$49,0),MATCH([1]orders!L$1,[1]products!$A$1:$G$1,0))</f>
        <v>33.464999999999996</v>
      </c>
      <c r="M192" s="6">
        <f t="shared" si="2"/>
        <v>167.32499999999999</v>
      </c>
      <c r="N192" s="7" t="str" cm="1">
        <f t="array" ref="N192">_xlfn.IFS(I192="Rob","Robusta",I192="Exc","Excelsa",I192="Ara","Arabica",I192="Lib","Liberica")</f>
        <v>Liberica</v>
      </c>
      <c r="O192" s="7" t="str" cm="1">
        <f t="array" ref="O192">_xlfn.IFS(J192="M","Medium",J192="L","Light",J192="D","Dark")</f>
        <v>Medium</v>
      </c>
      <c r="P192" s="8" t="str">
        <f>_xlfn.XLOOKUP([1]!Order_Table[[#This Row],[Customer ID]],[1]customers!$A$1:$A$1001,[1]customers!$I$1:$I$1001,,0)</f>
        <v>Yes</v>
      </c>
    </row>
    <row r="193" spans="1:16" x14ac:dyDescent="0.35">
      <c r="A193" s="1" t="s">
        <v>409</v>
      </c>
      <c r="B193" s="2">
        <v>43919</v>
      </c>
      <c r="C193" s="3" t="s">
        <v>410</v>
      </c>
      <c r="D193" s="4" t="s">
        <v>245</v>
      </c>
      <c r="E193" s="3">
        <v>6</v>
      </c>
      <c r="F193" s="3" t="str">
        <f>_xlfn.XLOOKUP([1]orders!C193,[1]customers!$A$2:$A$1001,[1]customers!$B$2:$B$1001,,0)</f>
        <v>Alisun Baudino</v>
      </c>
      <c r="G193" s="3" t="str">
        <f>IF(_xlfn.XLOOKUP(C193,[1]customers!$A$2:$A$1001,[1]customers!$C$2:$C$1001,,0)=0,"",_xlfn.XLOOKUP(C193,[1]customers!$A$2:$A$1001,[1]customers!$C$2:$C$1001,,0))</f>
        <v>ppetrushanko5c@blinklist.com</v>
      </c>
      <c r="H193" s="3" t="str">
        <f>_xlfn.XLOOKUP(C193,[1]customers!$A$2:$A$1001,[1]customers!$G$2:$G$1001,,0)</f>
        <v>Ireland</v>
      </c>
      <c r="I193" s="4" t="str">
        <f>INDEX([1]products!$A$1:$G$49,MATCH([1]orders!$D193,[1]products!$A$1:$A$49,0),MATCH([1]orders!I$1,[1]products!$A$1:$G$1,0))</f>
        <v>Lib</v>
      </c>
      <c r="J193" s="4" t="str">
        <f>INDEX([1]products!$A$1:$G$49,MATCH([1]orders!$D193,[1]products!$A$1:$A$49,0),MATCH([1]orders!J$1,[1]products!$A$1:$G$1,0))</f>
        <v>D</v>
      </c>
      <c r="K193" s="5">
        <f>INDEX([1]products!$A$1:$G$49,MATCH([1]orders!$D193,[1]products!$A$1:$A$49,0),MATCH([1]orders!K$1,[1]products!$A$1:$G$1,0))</f>
        <v>0.2</v>
      </c>
      <c r="L193" s="6">
        <f>INDEX([1]products!$A$1:$G$49,MATCH([1]orders!$D193,[1]products!$A$1:$A$49,0),MATCH([1]orders!L$1,[1]products!$A$1:$G$1,0))</f>
        <v>3.8849999999999998</v>
      </c>
      <c r="M193" s="6">
        <f t="shared" si="2"/>
        <v>23.31</v>
      </c>
      <c r="N193" s="7" t="str" cm="1">
        <f t="array" ref="N193">_xlfn.IFS(I193="Rob","Robusta",I193="Exc","Excelsa",I193="Ara","Arabica",I193="Lib","Liberica")</f>
        <v>Liberica</v>
      </c>
      <c r="O193" s="7" t="str" cm="1">
        <f t="array" ref="O193">_xlfn.IFS(J193="M","Medium",J193="L","Light",J193="D","Dark")</f>
        <v>Dark</v>
      </c>
      <c r="P193" s="8" t="str">
        <f>_xlfn.XLOOKUP([1]!Order_Table[[#This Row],[Customer ID]],[1]customers!$A$1:$A$1001,[1]customers!$I$1:$I$1001,,0)</f>
        <v>Yes</v>
      </c>
    </row>
    <row r="194" spans="1:16" x14ac:dyDescent="0.35">
      <c r="A194" s="1" t="s">
        <v>411</v>
      </c>
      <c r="B194" s="2">
        <v>44644</v>
      </c>
      <c r="C194" s="3" t="s">
        <v>412</v>
      </c>
      <c r="D194" s="4" t="s">
        <v>137</v>
      </c>
      <c r="E194" s="3">
        <v>3</v>
      </c>
      <c r="F194" s="3" t="str">
        <f>_xlfn.XLOOKUP([1]orders!C194,[1]customers!$A$2:$A$1001,[1]customers!$B$2:$B$1001,,0)</f>
        <v>Philipa Petrushanko</v>
      </c>
      <c r="G194" s="3" t="str">
        <f>IF(_xlfn.XLOOKUP(C194,[1]customers!$A$2:$A$1001,[1]customers!$C$2:$C$1001,,0)=0,"",_xlfn.XLOOKUP(C194,[1]customers!$A$2:$A$1001,[1]customers!$C$2:$C$1001,,0))</f>
        <v/>
      </c>
      <c r="H194" s="3" t="str">
        <f>_xlfn.XLOOKUP(C194,[1]customers!$A$2:$A$1001,[1]customers!$G$2:$G$1001,,0)</f>
        <v>United States</v>
      </c>
      <c r="I194" s="4" t="str">
        <f>INDEX([1]products!$A$1:$G$49,MATCH([1]orders!$D194,[1]products!$A$1:$A$49,0),MATCH([1]orders!I$1,[1]products!$A$1:$G$1,0))</f>
        <v>Exc</v>
      </c>
      <c r="J194" s="4" t="str">
        <f>INDEX([1]products!$A$1:$G$49,MATCH([1]orders!$D194,[1]products!$A$1:$A$49,0),MATCH([1]orders!J$1,[1]products!$A$1:$G$1,0))</f>
        <v>D</v>
      </c>
      <c r="K194" s="5">
        <f>INDEX([1]products!$A$1:$G$49,MATCH([1]orders!$D194,[1]products!$A$1:$A$49,0),MATCH([1]orders!K$1,[1]products!$A$1:$G$1,0))</f>
        <v>1</v>
      </c>
      <c r="L194" s="6">
        <f>INDEX([1]products!$A$1:$G$49,MATCH([1]orders!$D194,[1]products!$A$1:$A$49,0),MATCH([1]orders!L$1,[1]products!$A$1:$G$1,0))</f>
        <v>12.15</v>
      </c>
      <c r="M194" s="6">
        <f t="shared" ref="M194:M257" si="3">L194*E194</f>
        <v>36.450000000000003</v>
      </c>
      <c r="N194" s="7" t="str" cm="1">
        <f t="array" ref="N194">_xlfn.IFS(I194="Rob","Robusta",I194="Exc","Excelsa",I194="Ara","Arabica",I194="Lib","Liberica")</f>
        <v>Excelsa</v>
      </c>
      <c r="O194" s="7" t="str" cm="1">
        <f t="array" ref="O194">_xlfn.IFS(J194="M","Medium",J194="L","Light",J194="D","Dark")</f>
        <v>Dark</v>
      </c>
      <c r="P194" s="8" t="str">
        <f>_xlfn.XLOOKUP([1]!Order_Table[[#This Row],[Customer ID]],[1]customers!$A$1:$A$1001,[1]customers!$I$1:$I$1001,,0)</f>
        <v>Yes</v>
      </c>
    </row>
    <row r="195" spans="1:16" x14ac:dyDescent="0.35">
      <c r="A195" s="1" t="s">
        <v>413</v>
      </c>
      <c r="B195" s="2">
        <v>44398</v>
      </c>
      <c r="C195" s="3" t="s">
        <v>414</v>
      </c>
      <c r="D195" s="4" t="s">
        <v>16</v>
      </c>
      <c r="E195" s="3">
        <v>5</v>
      </c>
      <c r="F195" s="3" t="str">
        <f>_xlfn.XLOOKUP([1]orders!C195,[1]customers!$A$2:$A$1001,[1]customers!$B$2:$B$1001,,0)</f>
        <v>Kimberli Mustchin</v>
      </c>
      <c r="G195" s="3" t="str">
        <f>IF(_xlfn.XLOOKUP(C195,[1]customers!$A$2:$A$1001,[1]customers!$C$2:$C$1001,,0)=0,"",_xlfn.XLOOKUP(C195,[1]customers!$A$2:$A$1001,[1]customers!$C$2:$C$1001,,0))</f>
        <v>elaird5e@bing.com</v>
      </c>
      <c r="H195" s="3" t="str">
        <f>_xlfn.XLOOKUP(C195,[1]customers!$A$2:$A$1001,[1]customers!$G$2:$G$1001,,0)</f>
        <v>United States</v>
      </c>
      <c r="I195" s="4" t="str">
        <f>INDEX([1]products!$A$1:$G$49,MATCH([1]orders!$D195,[1]products!$A$1:$A$49,0),MATCH([1]orders!I$1,[1]products!$A$1:$G$1,0))</f>
        <v>Exc</v>
      </c>
      <c r="J195" s="4" t="str">
        <f>INDEX([1]products!$A$1:$G$49,MATCH([1]orders!$D195,[1]products!$A$1:$A$49,0),MATCH([1]orders!J$1,[1]products!$A$1:$G$1,0))</f>
        <v>L</v>
      </c>
      <c r="K195" s="5">
        <f>INDEX([1]products!$A$1:$G$49,MATCH([1]orders!$D195,[1]products!$A$1:$A$49,0),MATCH([1]orders!K$1,[1]products!$A$1:$G$1,0))</f>
        <v>1</v>
      </c>
      <c r="L195" s="6">
        <f>INDEX([1]products!$A$1:$G$49,MATCH([1]orders!$D195,[1]products!$A$1:$A$49,0),MATCH([1]orders!L$1,[1]products!$A$1:$G$1,0))</f>
        <v>14.85</v>
      </c>
      <c r="M195" s="6">
        <f t="shared" si="3"/>
        <v>74.25</v>
      </c>
      <c r="N195" s="7" t="str" cm="1">
        <f t="array" ref="N195">_xlfn.IFS(I195="Rob","Robusta",I195="Exc","Excelsa",I195="Ara","Arabica",I195="Lib","Liberica")</f>
        <v>Excelsa</v>
      </c>
      <c r="O195" s="7" t="str" cm="1">
        <f t="array" ref="O195">_xlfn.IFS(J195="M","Medium",J195="L","Light",J195="D","Dark")</f>
        <v>Light</v>
      </c>
      <c r="P195" s="8" t="str">
        <f>_xlfn.XLOOKUP([1]!Order_Table[[#This Row],[Customer ID]],[1]customers!$A$1:$A$1001,[1]customers!$I$1:$I$1001,,0)</f>
        <v>No</v>
      </c>
    </row>
    <row r="196" spans="1:16" x14ac:dyDescent="0.35">
      <c r="A196" s="1" t="s">
        <v>415</v>
      </c>
      <c r="B196" s="2">
        <v>43683</v>
      </c>
      <c r="C196" s="3" t="s">
        <v>416</v>
      </c>
      <c r="D196" s="4" t="s">
        <v>6</v>
      </c>
      <c r="E196" s="3">
        <v>3</v>
      </c>
      <c r="F196" s="3" t="str">
        <f>_xlfn.XLOOKUP([1]orders!C196,[1]customers!$A$2:$A$1001,[1]customers!$B$2:$B$1001,,0)</f>
        <v>Emlynne Laird</v>
      </c>
      <c r="G196" s="3" t="str">
        <f>IF(_xlfn.XLOOKUP(C196,[1]customers!$A$2:$A$1001,[1]customers!$C$2:$C$1001,,0)=0,"",_xlfn.XLOOKUP(C196,[1]customers!$A$2:$A$1001,[1]customers!$C$2:$C$1001,,0))</f>
        <v>mhowsden5f@infoseek.co.jp</v>
      </c>
      <c r="H196" s="3" t="str">
        <f>_xlfn.XLOOKUP(C196,[1]customers!$A$2:$A$1001,[1]customers!$G$2:$G$1001,,0)</f>
        <v>United States</v>
      </c>
      <c r="I196" s="4" t="str">
        <f>INDEX([1]products!$A$1:$G$49,MATCH([1]orders!$D196,[1]products!$A$1:$A$49,0),MATCH([1]orders!I$1,[1]products!$A$1:$G$1,0))</f>
        <v>Exc</v>
      </c>
      <c r="J196" s="4" t="str">
        <f>INDEX([1]products!$A$1:$G$49,MATCH([1]orders!$D196,[1]products!$A$1:$A$49,0),MATCH([1]orders!J$1,[1]products!$A$1:$G$1,0))</f>
        <v>D</v>
      </c>
      <c r="K196" s="5">
        <f>INDEX([1]products!$A$1:$G$49,MATCH([1]orders!$D196,[1]products!$A$1:$A$49,0),MATCH([1]orders!K$1,[1]products!$A$1:$G$1,0))</f>
        <v>0.5</v>
      </c>
      <c r="L196" s="6">
        <f>INDEX([1]products!$A$1:$G$49,MATCH([1]orders!$D196,[1]products!$A$1:$A$49,0),MATCH([1]orders!L$1,[1]products!$A$1:$G$1,0))</f>
        <v>7.29</v>
      </c>
      <c r="M196" s="6">
        <f t="shared" si="3"/>
        <v>21.87</v>
      </c>
      <c r="N196" s="7" t="str" cm="1">
        <f t="array" ref="N196">_xlfn.IFS(I196="Rob","Robusta",I196="Exc","Excelsa",I196="Ara","Arabica",I196="Lib","Liberica")</f>
        <v>Excelsa</v>
      </c>
      <c r="O196" s="7" t="str" cm="1">
        <f t="array" ref="O196">_xlfn.IFS(J196="M","Medium",J196="L","Light",J196="D","Dark")</f>
        <v>Dark</v>
      </c>
      <c r="P196" s="8" t="str">
        <f>_xlfn.XLOOKUP([1]!Order_Table[[#This Row],[Customer ID]],[1]customers!$A$1:$A$1001,[1]customers!$I$1:$I$1001,,0)</f>
        <v>No</v>
      </c>
    </row>
    <row r="197" spans="1:16" x14ac:dyDescent="0.35">
      <c r="A197" s="1" t="s">
        <v>417</v>
      </c>
      <c r="B197" s="2">
        <v>44339</v>
      </c>
      <c r="C197" s="3" t="s">
        <v>418</v>
      </c>
      <c r="D197" s="4" t="s">
        <v>176</v>
      </c>
      <c r="E197" s="3">
        <v>6</v>
      </c>
      <c r="F197" s="3" t="str">
        <f>_xlfn.XLOOKUP([1]orders!C197,[1]customers!$A$2:$A$1001,[1]customers!$B$2:$B$1001,,0)</f>
        <v>Marlena Howsden</v>
      </c>
      <c r="G197" s="3" t="str">
        <f>IF(_xlfn.XLOOKUP(C197,[1]customers!$A$2:$A$1001,[1]customers!$C$2:$C$1001,,0)=0,"",_xlfn.XLOOKUP(C197,[1]customers!$A$2:$A$1001,[1]customers!$C$2:$C$1001,,0))</f>
        <v>ncuttler5g@parallels.com</v>
      </c>
      <c r="H197" s="3" t="str">
        <f>_xlfn.XLOOKUP(C197,[1]customers!$A$2:$A$1001,[1]customers!$G$2:$G$1001,,0)</f>
        <v>United States</v>
      </c>
      <c r="I197" s="4" t="str">
        <f>INDEX([1]products!$A$1:$G$49,MATCH([1]orders!$D197,[1]products!$A$1:$A$49,0),MATCH([1]orders!I$1,[1]products!$A$1:$G$1,0))</f>
        <v>Ara</v>
      </c>
      <c r="J197" s="4" t="str">
        <f>INDEX([1]products!$A$1:$G$49,MATCH([1]orders!$D197,[1]products!$A$1:$A$49,0),MATCH([1]orders!J$1,[1]products!$A$1:$G$1,0))</f>
        <v>L</v>
      </c>
      <c r="K197" s="5">
        <f>INDEX([1]products!$A$1:$G$49,MATCH([1]orders!$D197,[1]products!$A$1:$A$49,0),MATCH([1]orders!K$1,[1]products!$A$1:$G$1,0))</f>
        <v>1</v>
      </c>
      <c r="L197" s="6">
        <f>INDEX([1]products!$A$1:$G$49,MATCH([1]orders!$D197,[1]products!$A$1:$A$49,0),MATCH([1]orders!L$1,[1]products!$A$1:$G$1,0))</f>
        <v>12.95</v>
      </c>
      <c r="M197" s="6">
        <f t="shared" si="3"/>
        <v>77.699999999999989</v>
      </c>
      <c r="N197" s="7" t="str" cm="1">
        <f t="array" ref="N197">_xlfn.IFS(I197="Rob","Robusta",I197="Exc","Excelsa",I197="Ara","Arabica",I197="Lib","Liberica")</f>
        <v>Arabica</v>
      </c>
      <c r="O197" s="7" t="str" cm="1">
        <f t="array" ref="O197">_xlfn.IFS(J197="M","Medium",J197="L","Light",J197="D","Dark")</f>
        <v>Light</v>
      </c>
      <c r="P197" s="8" t="str">
        <f>_xlfn.XLOOKUP([1]!Order_Table[[#This Row],[Customer ID]],[1]customers!$A$1:$A$1001,[1]customers!$I$1:$I$1001,,0)</f>
        <v>No</v>
      </c>
    </row>
    <row r="198" spans="1:16" x14ac:dyDescent="0.35">
      <c r="A198" s="1" t="s">
        <v>417</v>
      </c>
      <c r="B198" s="2">
        <v>44339</v>
      </c>
      <c r="C198" s="3" t="s">
        <v>418</v>
      </c>
      <c r="D198" s="4" t="s">
        <v>109</v>
      </c>
      <c r="E198" s="3">
        <v>2</v>
      </c>
      <c r="F198" s="3" t="str">
        <f>_xlfn.XLOOKUP([1]orders!C198,[1]customers!$A$2:$A$1001,[1]customers!$B$2:$B$1001,,0)</f>
        <v>Nealson Cuttler</v>
      </c>
      <c r="G198" s="3" t="str">
        <f>IF(_xlfn.XLOOKUP(C198,[1]customers!$A$2:$A$1001,[1]customers!$C$2:$C$1001,,0)=0,"",_xlfn.XLOOKUP(C198,[1]customers!$A$2:$A$1001,[1]customers!$C$2:$C$1001,,0))</f>
        <v>ncuttler5g@parallels.com</v>
      </c>
      <c r="H198" s="3" t="str">
        <f>_xlfn.XLOOKUP(C198,[1]customers!$A$2:$A$1001,[1]customers!$G$2:$G$1001,,0)</f>
        <v>United States</v>
      </c>
      <c r="I198" s="4" t="str">
        <f>INDEX([1]products!$A$1:$G$49,MATCH([1]orders!$D198,[1]products!$A$1:$A$49,0),MATCH([1]orders!I$1,[1]products!$A$1:$G$1,0))</f>
        <v>Exc</v>
      </c>
      <c r="J198" s="4" t="str">
        <f>INDEX([1]products!$A$1:$G$49,MATCH([1]orders!$D198,[1]products!$A$1:$A$49,0),MATCH([1]orders!J$1,[1]products!$A$1:$G$1,0))</f>
        <v>L</v>
      </c>
      <c r="K198" s="5">
        <f>INDEX([1]products!$A$1:$G$49,MATCH([1]orders!$D198,[1]products!$A$1:$A$49,0),MATCH([1]orders!K$1,[1]products!$A$1:$G$1,0))</f>
        <v>0.5</v>
      </c>
      <c r="L198" s="6">
        <f>INDEX([1]products!$A$1:$G$49,MATCH([1]orders!$D198,[1]products!$A$1:$A$49,0),MATCH([1]orders!L$1,[1]products!$A$1:$G$1,0))</f>
        <v>8.91</v>
      </c>
      <c r="M198" s="6">
        <f t="shared" si="3"/>
        <v>17.82</v>
      </c>
      <c r="N198" s="7" t="str" cm="1">
        <f t="array" ref="N198">_xlfn.IFS(I198="Rob","Robusta",I198="Exc","Excelsa",I198="Ara","Arabica",I198="Lib","Liberica")</f>
        <v>Excelsa</v>
      </c>
      <c r="O198" s="7" t="str" cm="1">
        <f t="array" ref="O198">_xlfn.IFS(J198="M","Medium",J198="L","Light",J198="D","Dark")</f>
        <v>Light</v>
      </c>
      <c r="P198" s="8" t="str">
        <f>_xlfn.XLOOKUP([1]!Order_Table[[#This Row],[Customer ID]],[1]customers!$A$1:$A$1001,[1]customers!$I$1:$I$1001,,0)</f>
        <v>No</v>
      </c>
    </row>
    <row r="199" spans="1:16" x14ac:dyDescent="0.35">
      <c r="A199" s="1" t="s">
        <v>417</v>
      </c>
      <c r="B199" s="2">
        <v>44339</v>
      </c>
      <c r="C199" s="3" t="s">
        <v>418</v>
      </c>
      <c r="D199" s="4" t="s">
        <v>109</v>
      </c>
      <c r="E199" s="3">
        <v>3</v>
      </c>
      <c r="F199" s="3" t="str">
        <f>_xlfn.XLOOKUP([1]orders!C199,[1]customers!$A$2:$A$1001,[1]customers!$B$2:$B$1001,,0)</f>
        <v>Nealson Cuttler</v>
      </c>
      <c r="G199" s="3" t="str">
        <f>IF(_xlfn.XLOOKUP(C199,[1]customers!$A$2:$A$1001,[1]customers!$C$2:$C$1001,,0)=0,"",_xlfn.XLOOKUP(C199,[1]customers!$A$2:$A$1001,[1]customers!$C$2:$C$1001,,0))</f>
        <v>ncuttler5g@parallels.com</v>
      </c>
      <c r="H199" s="3" t="str">
        <f>_xlfn.XLOOKUP(C199,[1]customers!$A$2:$A$1001,[1]customers!$G$2:$G$1001,,0)</f>
        <v>United States</v>
      </c>
      <c r="I199" s="4" t="str">
        <f>INDEX([1]products!$A$1:$G$49,MATCH([1]orders!$D199,[1]products!$A$1:$A$49,0),MATCH([1]orders!I$1,[1]products!$A$1:$G$1,0))</f>
        <v>Lib</v>
      </c>
      <c r="J199" s="4" t="str">
        <f>INDEX([1]products!$A$1:$G$49,MATCH([1]orders!$D199,[1]products!$A$1:$A$49,0),MATCH([1]orders!J$1,[1]products!$A$1:$G$1,0))</f>
        <v>D</v>
      </c>
      <c r="K199" s="5">
        <f>INDEX([1]products!$A$1:$G$49,MATCH([1]orders!$D199,[1]products!$A$1:$A$49,0),MATCH([1]orders!K$1,[1]products!$A$1:$G$1,0))</f>
        <v>2.5</v>
      </c>
      <c r="L199" s="6">
        <f>INDEX([1]products!$A$1:$G$49,MATCH([1]orders!$D199,[1]products!$A$1:$A$49,0),MATCH([1]orders!L$1,[1]products!$A$1:$G$1,0))</f>
        <v>29.784999999999997</v>
      </c>
      <c r="M199" s="6">
        <f t="shared" si="3"/>
        <v>89.35499999999999</v>
      </c>
      <c r="N199" s="7" t="str" cm="1">
        <f t="array" ref="N199">_xlfn.IFS(I199="Rob","Robusta",I199="Exc","Excelsa",I199="Ara","Arabica",I199="Lib","Liberica")</f>
        <v>Liberica</v>
      </c>
      <c r="O199" s="7" t="str" cm="1">
        <f t="array" ref="O199">_xlfn.IFS(J199="M","Medium",J199="L","Light",J199="D","Dark")</f>
        <v>Dark</v>
      </c>
      <c r="P199" s="8" t="str">
        <f>_xlfn.XLOOKUP([1]!Order_Table[[#This Row],[Customer ID]],[1]customers!$A$1:$A$1001,[1]customers!$I$1:$I$1001,,0)</f>
        <v>No</v>
      </c>
    </row>
    <row r="200" spans="1:16" x14ac:dyDescent="0.35">
      <c r="A200" s="1" t="s">
        <v>417</v>
      </c>
      <c r="B200" s="2">
        <v>44339</v>
      </c>
      <c r="C200" s="3" t="s">
        <v>418</v>
      </c>
      <c r="D200" s="4" t="s">
        <v>83</v>
      </c>
      <c r="E200" s="3">
        <v>4</v>
      </c>
      <c r="F200" s="3" t="str">
        <f>_xlfn.XLOOKUP([1]orders!C200,[1]customers!$A$2:$A$1001,[1]customers!$B$2:$B$1001,,0)</f>
        <v>Nealson Cuttler</v>
      </c>
      <c r="G200" s="3" t="str">
        <f>IF(_xlfn.XLOOKUP(C200,[1]customers!$A$2:$A$1001,[1]customers!$C$2:$C$1001,,0)=0,"",_xlfn.XLOOKUP(C200,[1]customers!$A$2:$A$1001,[1]customers!$C$2:$C$1001,,0))</f>
        <v>ncuttler5g@parallels.com</v>
      </c>
      <c r="H200" s="3" t="str">
        <f>_xlfn.XLOOKUP(C200,[1]customers!$A$2:$A$1001,[1]customers!$G$2:$G$1001,,0)</f>
        <v>United States</v>
      </c>
      <c r="I200" s="4" t="str">
        <f>INDEX([1]products!$A$1:$G$49,MATCH([1]orders!$D200,[1]products!$A$1:$A$49,0),MATCH([1]orders!I$1,[1]products!$A$1:$G$1,0))</f>
        <v>Lib</v>
      </c>
      <c r="J200" s="4" t="str">
        <f>INDEX([1]products!$A$1:$G$49,MATCH([1]orders!$D200,[1]products!$A$1:$A$49,0),MATCH([1]orders!J$1,[1]products!$A$1:$G$1,0))</f>
        <v>D</v>
      </c>
      <c r="K200" s="5">
        <f>INDEX([1]products!$A$1:$G$49,MATCH([1]orders!$D200,[1]products!$A$1:$A$49,0),MATCH([1]orders!K$1,[1]products!$A$1:$G$1,0))</f>
        <v>2.5</v>
      </c>
      <c r="L200" s="6">
        <f>INDEX([1]products!$A$1:$G$49,MATCH([1]orders!$D200,[1]products!$A$1:$A$49,0),MATCH([1]orders!L$1,[1]products!$A$1:$G$1,0))</f>
        <v>29.784999999999997</v>
      </c>
      <c r="M200" s="6">
        <f t="shared" si="3"/>
        <v>119.13999999999999</v>
      </c>
      <c r="N200" s="7" t="str" cm="1">
        <f t="array" ref="N200">_xlfn.IFS(I200="Rob","Robusta",I200="Exc","Excelsa",I200="Ara","Arabica",I200="Lib","Liberica")</f>
        <v>Liberica</v>
      </c>
      <c r="O200" s="7" t="str" cm="1">
        <f t="array" ref="O200">_xlfn.IFS(J200="M","Medium",J200="L","Light",J200="D","Dark")</f>
        <v>Dark</v>
      </c>
      <c r="P200" s="8" t="str">
        <f>_xlfn.XLOOKUP([1]!Order_Table[[#This Row],[Customer ID]],[1]customers!$A$1:$A$1001,[1]customers!$I$1:$I$1001,,0)</f>
        <v>No</v>
      </c>
    </row>
    <row r="201" spans="1:16" x14ac:dyDescent="0.35">
      <c r="A201" s="1" t="s">
        <v>417</v>
      </c>
      <c r="B201" s="2">
        <v>44339</v>
      </c>
      <c r="C201" s="3" t="s">
        <v>418</v>
      </c>
      <c r="D201" s="4" t="s">
        <v>9</v>
      </c>
      <c r="E201" s="3">
        <v>3</v>
      </c>
      <c r="F201" s="3" t="str">
        <f>_xlfn.XLOOKUP([1]orders!C201,[1]customers!$A$2:$A$1001,[1]customers!$B$2:$B$1001,,0)</f>
        <v>Nealson Cuttler</v>
      </c>
      <c r="G201" s="3" t="str">
        <f>IF(_xlfn.XLOOKUP(C201,[1]customers!$A$2:$A$1001,[1]customers!$C$2:$C$1001,,0)=0,"",_xlfn.XLOOKUP(C201,[1]customers!$A$2:$A$1001,[1]customers!$C$2:$C$1001,,0))</f>
        <v>ncuttler5g@parallels.com</v>
      </c>
      <c r="H201" s="3" t="str">
        <f>_xlfn.XLOOKUP(C201,[1]customers!$A$2:$A$1001,[1]customers!$G$2:$G$1001,,0)</f>
        <v>United States</v>
      </c>
      <c r="I201" s="4" t="str">
        <f>INDEX([1]products!$A$1:$G$49,MATCH([1]orders!$D201,[1]products!$A$1:$A$49,0),MATCH([1]orders!I$1,[1]products!$A$1:$G$1,0))</f>
        <v>Lib</v>
      </c>
      <c r="J201" s="4" t="str">
        <f>INDEX([1]products!$A$1:$G$49,MATCH([1]orders!$D201,[1]products!$A$1:$A$49,0),MATCH([1]orders!J$1,[1]products!$A$1:$G$1,0))</f>
        <v>L</v>
      </c>
      <c r="K201" s="5">
        <f>INDEX([1]products!$A$1:$G$49,MATCH([1]orders!$D201,[1]products!$A$1:$A$49,0),MATCH([1]orders!K$1,[1]products!$A$1:$G$1,0))</f>
        <v>0.5</v>
      </c>
      <c r="L201" s="6">
        <f>INDEX([1]products!$A$1:$G$49,MATCH([1]orders!$D201,[1]products!$A$1:$A$49,0),MATCH([1]orders!L$1,[1]products!$A$1:$G$1,0))</f>
        <v>9.51</v>
      </c>
      <c r="M201" s="6">
        <f t="shared" si="3"/>
        <v>28.53</v>
      </c>
      <c r="N201" s="7" t="str" cm="1">
        <f t="array" ref="N201">_xlfn.IFS(I201="Rob","Robusta",I201="Exc","Excelsa",I201="Ara","Arabica",I201="Lib","Liberica")</f>
        <v>Liberica</v>
      </c>
      <c r="O201" s="7" t="str" cm="1">
        <f t="array" ref="O201">_xlfn.IFS(J201="M","Medium",J201="L","Light",J201="D","Dark")</f>
        <v>Light</v>
      </c>
      <c r="P201" s="8" t="str">
        <f>_xlfn.XLOOKUP([1]!Order_Table[[#This Row],[Customer ID]],[1]customers!$A$1:$A$1001,[1]customers!$I$1:$I$1001,,0)</f>
        <v>No</v>
      </c>
    </row>
    <row r="202" spans="1:16" x14ac:dyDescent="0.35">
      <c r="A202" s="1" t="s">
        <v>419</v>
      </c>
      <c r="B202" s="2">
        <v>44294</v>
      </c>
      <c r="C202" s="3" t="s">
        <v>420</v>
      </c>
      <c r="D202" s="4" t="s">
        <v>83</v>
      </c>
      <c r="E202" s="3">
        <v>6</v>
      </c>
      <c r="F202" s="3" t="str">
        <f>_xlfn.XLOOKUP([1]orders!C202,[1]customers!$A$2:$A$1001,[1]customers!$B$2:$B$1001,,0)</f>
        <v>Nealson Cuttler</v>
      </c>
      <c r="G202" s="3" t="str">
        <f>IF(_xlfn.XLOOKUP(C202,[1]customers!$A$2:$A$1001,[1]customers!$C$2:$C$1001,,0)=0,"",_xlfn.XLOOKUP(C202,[1]customers!$A$2:$A$1001,[1]customers!$C$2:$C$1001,,0))</f>
        <v/>
      </c>
      <c r="H202" s="3" t="str">
        <f>_xlfn.XLOOKUP(C202,[1]customers!$A$2:$A$1001,[1]customers!$G$2:$G$1001,,0)</f>
        <v>United States</v>
      </c>
      <c r="I202" s="4" t="str">
        <f>INDEX([1]products!$A$1:$G$49,MATCH([1]orders!$D202,[1]products!$A$1:$A$49,0),MATCH([1]orders!I$1,[1]products!$A$1:$G$1,0))</f>
        <v>Exc</v>
      </c>
      <c r="J202" s="4" t="str">
        <f>INDEX([1]products!$A$1:$G$49,MATCH([1]orders!$D202,[1]products!$A$1:$A$49,0),MATCH([1]orders!J$1,[1]products!$A$1:$G$1,0))</f>
        <v>M</v>
      </c>
      <c r="K202" s="5">
        <f>INDEX([1]products!$A$1:$G$49,MATCH([1]orders!$D202,[1]products!$A$1:$A$49,0),MATCH([1]orders!K$1,[1]products!$A$1:$G$1,0))</f>
        <v>1</v>
      </c>
      <c r="L202" s="6">
        <f>INDEX([1]products!$A$1:$G$49,MATCH([1]orders!$D202,[1]products!$A$1:$A$49,0),MATCH([1]orders!L$1,[1]products!$A$1:$G$1,0))</f>
        <v>13.75</v>
      </c>
      <c r="M202" s="6">
        <f t="shared" si="3"/>
        <v>82.5</v>
      </c>
      <c r="N202" s="7" t="str" cm="1">
        <f t="array" ref="N202">_xlfn.IFS(I202="Rob","Robusta",I202="Exc","Excelsa",I202="Ara","Arabica",I202="Lib","Liberica")</f>
        <v>Excelsa</v>
      </c>
      <c r="O202" s="7" t="str" cm="1">
        <f t="array" ref="O202">_xlfn.IFS(J202="M","Medium",J202="L","Light",J202="D","Dark")</f>
        <v>Medium</v>
      </c>
      <c r="P202" s="8" t="str">
        <f>_xlfn.XLOOKUP([1]!Order_Table[[#This Row],[Customer ID]],[1]customers!$A$1:$A$1001,[1]customers!$I$1:$I$1001,,0)</f>
        <v>No</v>
      </c>
    </row>
    <row r="203" spans="1:16" x14ac:dyDescent="0.35">
      <c r="A203" s="1" t="s">
        <v>421</v>
      </c>
      <c r="B203" s="2">
        <v>44486</v>
      </c>
      <c r="C203" s="3" t="s">
        <v>422</v>
      </c>
      <c r="D203" s="4" t="s">
        <v>109</v>
      </c>
      <c r="E203" s="3">
        <v>6</v>
      </c>
      <c r="F203" s="3" t="str">
        <f>_xlfn.XLOOKUP([1]orders!C203,[1]customers!$A$2:$A$1001,[1]customers!$B$2:$B$1001,,0)</f>
        <v>Adriana Lazarus</v>
      </c>
      <c r="G203" s="3" t="str">
        <f>IF(_xlfn.XLOOKUP(C203,[1]customers!$A$2:$A$1001,[1]customers!$C$2:$C$1001,,0)=0,"",_xlfn.XLOOKUP(C203,[1]customers!$A$2:$A$1001,[1]customers!$C$2:$C$1001,,0))</f>
        <v>tfelip5m@typepad.com</v>
      </c>
      <c r="H203" s="3" t="str">
        <f>_xlfn.XLOOKUP(C203,[1]customers!$A$2:$A$1001,[1]customers!$G$2:$G$1001,,0)</f>
        <v>United States</v>
      </c>
      <c r="I203" s="4" t="str">
        <f>INDEX([1]products!$A$1:$G$49,MATCH([1]orders!$D203,[1]products!$A$1:$A$49,0),MATCH([1]orders!I$1,[1]products!$A$1:$G$1,0))</f>
        <v>Lib</v>
      </c>
      <c r="J203" s="4" t="str">
        <f>INDEX([1]products!$A$1:$G$49,MATCH([1]orders!$D203,[1]products!$A$1:$A$49,0),MATCH([1]orders!J$1,[1]products!$A$1:$G$1,0))</f>
        <v>L</v>
      </c>
      <c r="K203" s="5">
        <f>INDEX([1]products!$A$1:$G$49,MATCH([1]orders!$D203,[1]products!$A$1:$A$49,0),MATCH([1]orders!K$1,[1]products!$A$1:$G$1,0))</f>
        <v>0.5</v>
      </c>
      <c r="L203" s="6">
        <f>INDEX([1]products!$A$1:$G$49,MATCH([1]orders!$D203,[1]products!$A$1:$A$49,0),MATCH([1]orders!L$1,[1]products!$A$1:$G$1,0))</f>
        <v>9.51</v>
      </c>
      <c r="M203" s="6">
        <f t="shared" si="3"/>
        <v>57.06</v>
      </c>
      <c r="N203" s="7" t="str" cm="1">
        <f t="array" ref="N203">_xlfn.IFS(I203="Rob","Robusta",I203="Exc","Excelsa",I203="Ara","Arabica",I203="Lib","Liberica")</f>
        <v>Liberica</v>
      </c>
      <c r="O203" s="7" t="str" cm="1">
        <f t="array" ref="O203">_xlfn.IFS(J203="M","Medium",J203="L","Light",J203="D","Dark")</f>
        <v>Light</v>
      </c>
      <c r="P203" s="8" t="str">
        <f>_xlfn.XLOOKUP([1]!Order_Table[[#This Row],[Customer ID]],[1]customers!$A$1:$A$1001,[1]customers!$I$1:$I$1001,,0)</f>
        <v>No</v>
      </c>
    </row>
    <row r="204" spans="1:16" x14ac:dyDescent="0.35">
      <c r="A204" s="1" t="s">
        <v>423</v>
      </c>
      <c r="B204" s="2">
        <v>44608</v>
      </c>
      <c r="C204" s="3" t="s">
        <v>424</v>
      </c>
      <c r="D204" s="4" t="s">
        <v>19</v>
      </c>
      <c r="E204" s="3">
        <v>1</v>
      </c>
      <c r="F204" s="3" t="str">
        <f>_xlfn.XLOOKUP([1]orders!C204,[1]customers!$A$2:$A$1001,[1]customers!$B$2:$B$1001,,0)</f>
        <v>Tallie felip</v>
      </c>
      <c r="G204" s="3" t="str">
        <f>IF(_xlfn.XLOOKUP(C204,[1]customers!$A$2:$A$1001,[1]customers!$C$2:$C$1001,,0)=0,"",_xlfn.XLOOKUP(C204,[1]customers!$A$2:$A$1001,[1]customers!$C$2:$C$1001,,0))</f>
        <v>vle5n@disqus.com</v>
      </c>
      <c r="H204" s="3" t="str">
        <f>_xlfn.XLOOKUP(C204,[1]customers!$A$2:$A$1001,[1]customers!$G$2:$G$1001,,0)</f>
        <v>United States</v>
      </c>
      <c r="I204" s="4" t="str">
        <f>INDEX([1]products!$A$1:$G$49,MATCH([1]orders!$D204,[1]products!$A$1:$A$49,0),MATCH([1]orders!I$1,[1]products!$A$1:$G$1,0))</f>
        <v>Lib</v>
      </c>
      <c r="J204" s="4" t="str">
        <f>INDEX([1]products!$A$1:$G$49,MATCH([1]orders!$D204,[1]products!$A$1:$A$49,0),MATCH([1]orders!J$1,[1]products!$A$1:$G$1,0))</f>
        <v>D</v>
      </c>
      <c r="K204" s="5">
        <f>INDEX([1]products!$A$1:$G$49,MATCH([1]orders!$D204,[1]products!$A$1:$A$49,0),MATCH([1]orders!K$1,[1]products!$A$1:$G$1,0))</f>
        <v>2.5</v>
      </c>
      <c r="L204" s="6">
        <f>INDEX([1]products!$A$1:$G$49,MATCH([1]orders!$D204,[1]products!$A$1:$A$49,0),MATCH([1]orders!L$1,[1]products!$A$1:$G$1,0))</f>
        <v>29.784999999999997</v>
      </c>
      <c r="M204" s="6">
        <f t="shared" si="3"/>
        <v>29.784999999999997</v>
      </c>
      <c r="N204" s="7" t="str" cm="1">
        <f t="array" ref="N204">_xlfn.IFS(I204="Rob","Robusta",I204="Exc","Excelsa",I204="Ara","Arabica",I204="Lib","Liberica")</f>
        <v>Liberica</v>
      </c>
      <c r="O204" s="7" t="str" cm="1">
        <f t="array" ref="O204">_xlfn.IFS(J204="M","Medium",J204="L","Light",J204="D","Dark")</f>
        <v>Dark</v>
      </c>
      <c r="P204" s="8" t="str">
        <f>_xlfn.XLOOKUP([1]!Order_Table[[#This Row],[Customer ID]],[1]customers!$A$1:$A$1001,[1]customers!$I$1:$I$1001,,0)</f>
        <v>Yes</v>
      </c>
    </row>
    <row r="205" spans="1:16" x14ac:dyDescent="0.35">
      <c r="A205" s="1" t="s">
        <v>425</v>
      </c>
      <c r="B205" s="2">
        <v>44027</v>
      </c>
      <c r="C205" s="3" t="s">
        <v>426</v>
      </c>
      <c r="D205" s="4" t="s">
        <v>9</v>
      </c>
      <c r="E205" s="3">
        <v>6</v>
      </c>
      <c r="F205" s="3" t="str">
        <f>_xlfn.XLOOKUP([1]orders!C205,[1]customers!$A$2:$A$1001,[1]customers!$B$2:$B$1001,,0)</f>
        <v>Vanna Le - Count</v>
      </c>
      <c r="G205" s="3" t="str">
        <f>IF(_xlfn.XLOOKUP(C205,[1]customers!$A$2:$A$1001,[1]customers!$C$2:$C$1001,,0)=0,"",_xlfn.XLOOKUP(C205,[1]customers!$A$2:$A$1001,[1]customers!$C$2:$C$1001,,0))</f>
        <v/>
      </c>
      <c r="H205" s="3" t="str">
        <f>_xlfn.XLOOKUP(C205,[1]customers!$A$2:$A$1001,[1]customers!$G$2:$G$1001,,0)</f>
        <v>United States</v>
      </c>
      <c r="I205" s="4" t="str">
        <f>INDEX([1]products!$A$1:$G$49,MATCH([1]orders!$D205,[1]products!$A$1:$A$49,0),MATCH([1]orders!I$1,[1]products!$A$1:$G$1,0))</f>
        <v>Lib</v>
      </c>
      <c r="J205" s="4" t="str">
        <f>INDEX([1]products!$A$1:$G$49,MATCH([1]orders!$D205,[1]products!$A$1:$A$49,0),MATCH([1]orders!J$1,[1]products!$A$1:$G$1,0))</f>
        <v>L</v>
      </c>
      <c r="K205" s="5">
        <f>INDEX([1]products!$A$1:$G$49,MATCH([1]orders!$D205,[1]products!$A$1:$A$49,0),MATCH([1]orders!K$1,[1]products!$A$1:$G$1,0))</f>
        <v>0.2</v>
      </c>
      <c r="L205" s="6">
        <f>INDEX([1]products!$A$1:$G$49,MATCH([1]orders!$D205,[1]products!$A$1:$A$49,0),MATCH([1]orders!L$1,[1]products!$A$1:$G$1,0))</f>
        <v>4.7549999999999999</v>
      </c>
      <c r="M205" s="6">
        <f t="shared" si="3"/>
        <v>28.53</v>
      </c>
      <c r="N205" s="7" t="str" cm="1">
        <f t="array" ref="N205">_xlfn.IFS(I205="Rob","Robusta",I205="Exc","Excelsa",I205="Ara","Arabica",I205="Lib","Liberica")</f>
        <v>Liberica</v>
      </c>
      <c r="O205" s="7" t="str" cm="1">
        <f t="array" ref="O205">_xlfn.IFS(J205="M","Medium",J205="L","Light",J205="D","Dark")</f>
        <v>Light</v>
      </c>
      <c r="P205" s="8" t="str">
        <f>_xlfn.XLOOKUP([1]!Order_Table[[#This Row],[Customer ID]],[1]customers!$A$1:$A$1001,[1]customers!$I$1:$I$1001,,0)</f>
        <v>No</v>
      </c>
    </row>
    <row r="206" spans="1:16" x14ac:dyDescent="0.35">
      <c r="A206" s="1" t="s">
        <v>427</v>
      </c>
      <c r="B206" s="2">
        <v>43883</v>
      </c>
      <c r="C206" s="3" t="s">
        <v>428</v>
      </c>
      <c r="D206" s="4" t="s">
        <v>101</v>
      </c>
      <c r="E206" s="3">
        <v>3</v>
      </c>
      <c r="F206" s="3" t="str">
        <f>_xlfn.XLOOKUP([1]orders!C206,[1]customers!$A$2:$A$1001,[1]customers!$B$2:$B$1001,,0)</f>
        <v>Sarette Ducarel</v>
      </c>
      <c r="G206" s="3" t="str">
        <f>IF(_xlfn.XLOOKUP(C206,[1]customers!$A$2:$A$1001,[1]customers!$C$2:$C$1001,,0)=0,"",_xlfn.XLOOKUP(C206,[1]customers!$A$2:$A$1001,[1]customers!$C$2:$C$1001,,0))</f>
        <v/>
      </c>
      <c r="H206" s="3" t="str">
        <f>_xlfn.XLOOKUP(C206,[1]customers!$A$2:$A$1001,[1]customers!$G$2:$G$1001,,0)</f>
        <v>United States</v>
      </c>
      <c r="I206" s="4" t="str">
        <f>INDEX([1]products!$A$1:$G$49,MATCH([1]orders!$D206,[1]products!$A$1:$A$49,0),MATCH([1]orders!I$1,[1]products!$A$1:$G$1,0))</f>
        <v>Exc</v>
      </c>
      <c r="J206" s="4" t="str">
        <f>INDEX([1]products!$A$1:$G$49,MATCH([1]orders!$D206,[1]products!$A$1:$A$49,0),MATCH([1]orders!J$1,[1]products!$A$1:$G$1,0))</f>
        <v>M</v>
      </c>
      <c r="K206" s="5">
        <f>INDEX([1]products!$A$1:$G$49,MATCH([1]orders!$D206,[1]products!$A$1:$A$49,0),MATCH([1]orders!K$1,[1]products!$A$1:$G$1,0))</f>
        <v>1</v>
      </c>
      <c r="L206" s="6">
        <f>INDEX([1]products!$A$1:$G$49,MATCH([1]orders!$D206,[1]products!$A$1:$A$49,0),MATCH([1]orders!L$1,[1]products!$A$1:$G$1,0))</f>
        <v>13.75</v>
      </c>
      <c r="M206" s="6">
        <f t="shared" si="3"/>
        <v>41.25</v>
      </c>
      <c r="N206" s="7" t="str" cm="1">
        <f t="array" ref="N206">_xlfn.IFS(I206="Rob","Robusta",I206="Exc","Excelsa",I206="Ara","Arabica",I206="Lib","Liberica")</f>
        <v>Excelsa</v>
      </c>
      <c r="O206" s="7" t="str" cm="1">
        <f t="array" ref="O206">_xlfn.IFS(J206="M","Medium",J206="L","Light",J206="D","Dark")</f>
        <v>Medium</v>
      </c>
      <c r="P206" s="8" t="str">
        <f>_xlfn.XLOOKUP([1]!Order_Table[[#This Row],[Customer ID]],[1]customers!$A$1:$A$1001,[1]customers!$I$1:$I$1001,,0)</f>
        <v>No</v>
      </c>
    </row>
    <row r="207" spans="1:16" x14ac:dyDescent="0.35">
      <c r="A207" s="1" t="s">
        <v>429</v>
      </c>
      <c r="B207" s="2">
        <v>44211</v>
      </c>
      <c r="C207" s="3" t="s">
        <v>430</v>
      </c>
      <c r="D207" s="4" t="s">
        <v>61</v>
      </c>
      <c r="E207" s="3">
        <v>2</v>
      </c>
      <c r="F207" s="3" t="str">
        <f>_xlfn.XLOOKUP([1]orders!C207,[1]customers!$A$2:$A$1001,[1]customers!$B$2:$B$1001,,0)</f>
        <v>Kendra Glison</v>
      </c>
      <c r="G207" s="3" t="str">
        <f>IF(_xlfn.XLOOKUP(C207,[1]customers!$A$2:$A$1001,[1]customers!$C$2:$C$1001,,0)=0,"",_xlfn.XLOOKUP(C207,[1]customers!$A$2:$A$1001,[1]customers!$C$2:$C$1001,,0))</f>
        <v>npoolman5q@howstuffworks.com</v>
      </c>
      <c r="H207" s="3" t="str">
        <f>_xlfn.XLOOKUP(C207,[1]customers!$A$2:$A$1001,[1]customers!$G$2:$G$1001,,0)</f>
        <v>United States</v>
      </c>
      <c r="I207" s="4" t="str">
        <f>INDEX([1]products!$A$1:$G$49,MATCH([1]orders!$D207,[1]products!$A$1:$A$49,0),MATCH([1]orders!I$1,[1]products!$A$1:$G$1,0))</f>
        <v>Rob</v>
      </c>
      <c r="J207" s="4" t="str">
        <f>INDEX([1]products!$A$1:$G$49,MATCH([1]orders!$D207,[1]products!$A$1:$A$49,0),MATCH([1]orders!J$1,[1]products!$A$1:$G$1,0))</f>
        <v>D</v>
      </c>
      <c r="K207" s="5">
        <f>INDEX([1]products!$A$1:$G$49,MATCH([1]orders!$D207,[1]products!$A$1:$A$49,0),MATCH([1]orders!K$1,[1]products!$A$1:$G$1,0))</f>
        <v>0.2</v>
      </c>
      <c r="L207" s="6">
        <f>INDEX([1]products!$A$1:$G$49,MATCH([1]orders!$D207,[1]products!$A$1:$A$49,0),MATCH([1]orders!L$1,[1]products!$A$1:$G$1,0))</f>
        <v>2.6849999999999996</v>
      </c>
      <c r="M207" s="6">
        <f t="shared" si="3"/>
        <v>5.3699999999999992</v>
      </c>
      <c r="N207" s="7" t="str" cm="1">
        <f t="array" ref="N207">_xlfn.IFS(I207="Rob","Robusta",I207="Exc","Excelsa",I207="Ara","Arabica",I207="Lib","Liberica")</f>
        <v>Robusta</v>
      </c>
      <c r="O207" s="7" t="str" cm="1">
        <f t="array" ref="O207">_xlfn.IFS(J207="M","Medium",J207="L","Light",J207="D","Dark")</f>
        <v>Dark</v>
      </c>
      <c r="P207" s="8" t="str">
        <f>_xlfn.XLOOKUP([1]!Order_Table[[#This Row],[Customer ID]],[1]customers!$A$1:$A$1001,[1]customers!$I$1:$I$1001,,0)</f>
        <v>Yes</v>
      </c>
    </row>
    <row r="208" spans="1:16" x14ac:dyDescent="0.35">
      <c r="A208" s="1" t="s">
        <v>431</v>
      </c>
      <c r="B208" s="2">
        <v>44207</v>
      </c>
      <c r="C208" s="3" t="s">
        <v>432</v>
      </c>
      <c r="D208" s="4" t="s">
        <v>67</v>
      </c>
      <c r="E208" s="3">
        <v>6</v>
      </c>
      <c r="F208" s="3" t="str">
        <f>_xlfn.XLOOKUP([1]orders!C208,[1]customers!$A$2:$A$1001,[1]customers!$B$2:$B$1001,,0)</f>
        <v>Nertie Poolman</v>
      </c>
      <c r="G208" s="3" t="str">
        <f>IF(_xlfn.XLOOKUP(C208,[1]customers!$A$2:$A$1001,[1]customers!$C$2:$C$1001,,0)=0,"",_xlfn.XLOOKUP(C208,[1]customers!$A$2:$A$1001,[1]customers!$C$2:$C$1001,,0))</f>
        <v>oduny5r@constantcontact.com</v>
      </c>
      <c r="H208" s="3" t="str">
        <f>_xlfn.XLOOKUP(C208,[1]customers!$A$2:$A$1001,[1]customers!$G$2:$G$1001,,0)</f>
        <v>United States</v>
      </c>
      <c r="I208" s="4" t="str">
        <f>INDEX([1]products!$A$1:$G$49,MATCH([1]orders!$D208,[1]products!$A$1:$A$49,0),MATCH([1]orders!I$1,[1]products!$A$1:$G$1,0))</f>
        <v>Ara</v>
      </c>
      <c r="J208" s="4" t="str">
        <f>INDEX([1]products!$A$1:$G$49,MATCH([1]orders!$D208,[1]products!$A$1:$A$49,0),MATCH([1]orders!J$1,[1]products!$A$1:$G$1,0))</f>
        <v>M</v>
      </c>
      <c r="K208" s="5">
        <f>INDEX([1]products!$A$1:$G$49,MATCH([1]orders!$D208,[1]products!$A$1:$A$49,0),MATCH([1]orders!K$1,[1]products!$A$1:$G$1,0))</f>
        <v>1</v>
      </c>
      <c r="L208" s="6">
        <f>INDEX([1]products!$A$1:$G$49,MATCH([1]orders!$D208,[1]products!$A$1:$A$49,0),MATCH([1]orders!L$1,[1]products!$A$1:$G$1,0))</f>
        <v>11.25</v>
      </c>
      <c r="M208" s="6">
        <f t="shared" si="3"/>
        <v>67.5</v>
      </c>
      <c r="N208" s="7" t="str" cm="1">
        <f t="array" ref="N208">_xlfn.IFS(I208="Rob","Robusta",I208="Exc","Excelsa",I208="Ara","Arabica",I208="Lib","Liberica")</f>
        <v>Arabica</v>
      </c>
      <c r="O208" s="7" t="str" cm="1">
        <f t="array" ref="O208">_xlfn.IFS(J208="M","Medium",J208="L","Light",J208="D","Dark")</f>
        <v>Medium</v>
      </c>
      <c r="P208" s="8" t="str">
        <f>_xlfn.XLOOKUP([1]!Order_Table[[#This Row],[Customer ID]],[1]customers!$A$1:$A$1001,[1]customers!$I$1:$I$1001,,0)</f>
        <v>No</v>
      </c>
    </row>
    <row r="209" spans="1:16" x14ac:dyDescent="0.35">
      <c r="A209" s="1" t="s">
        <v>433</v>
      </c>
      <c r="B209" s="2">
        <v>44659</v>
      </c>
      <c r="C209" s="3" t="s">
        <v>434</v>
      </c>
      <c r="D209" s="4" t="s">
        <v>16</v>
      </c>
      <c r="E209" s="3">
        <v>4</v>
      </c>
      <c r="F209" s="3" t="str">
        <f>_xlfn.XLOOKUP([1]orders!C209,[1]customers!$A$2:$A$1001,[1]customers!$B$2:$B$1001,,0)</f>
        <v>Orbadiah Duny</v>
      </c>
      <c r="G209" s="3" t="str">
        <f>IF(_xlfn.XLOOKUP(C209,[1]customers!$A$2:$A$1001,[1]customers!$C$2:$C$1001,,0)=0,"",_xlfn.XLOOKUP(C209,[1]customers!$A$2:$A$1001,[1]customers!$C$2:$C$1001,,0))</f>
        <v>chalfhide5s@google.ru</v>
      </c>
      <c r="H209" s="3" t="str">
        <f>_xlfn.XLOOKUP(C209,[1]customers!$A$2:$A$1001,[1]customers!$G$2:$G$1001,,0)</f>
        <v>Ireland</v>
      </c>
      <c r="I209" s="4" t="str">
        <f>INDEX([1]products!$A$1:$G$49,MATCH([1]orders!$D209,[1]products!$A$1:$A$49,0),MATCH([1]orders!I$1,[1]products!$A$1:$G$1,0))</f>
        <v>Ara</v>
      </c>
      <c r="J209" s="4" t="str">
        <f>INDEX([1]products!$A$1:$G$49,MATCH([1]orders!$D209,[1]products!$A$1:$A$49,0),MATCH([1]orders!J$1,[1]products!$A$1:$G$1,0))</f>
        <v>M</v>
      </c>
      <c r="K209" s="5">
        <f>INDEX([1]products!$A$1:$G$49,MATCH([1]orders!$D209,[1]products!$A$1:$A$49,0),MATCH([1]orders!K$1,[1]products!$A$1:$G$1,0))</f>
        <v>0.5</v>
      </c>
      <c r="L209" s="6">
        <f>INDEX([1]products!$A$1:$G$49,MATCH([1]orders!$D209,[1]products!$A$1:$A$49,0),MATCH([1]orders!L$1,[1]products!$A$1:$G$1,0))</f>
        <v>6.75</v>
      </c>
      <c r="M209" s="6">
        <f t="shared" si="3"/>
        <v>27</v>
      </c>
      <c r="N209" s="7" t="str" cm="1">
        <f t="array" ref="N209">_xlfn.IFS(I209="Rob","Robusta",I209="Exc","Excelsa",I209="Ara","Arabica",I209="Lib","Liberica")</f>
        <v>Arabica</v>
      </c>
      <c r="O209" s="7" t="str" cm="1">
        <f t="array" ref="O209">_xlfn.IFS(J209="M","Medium",J209="L","Light",J209="D","Dark")</f>
        <v>Medium</v>
      </c>
      <c r="P209" s="8" t="str">
        <f>_xlfn.XLOOKUP([1]!Order_Table[[#This Row],[Customer ID]],[1]customers!$A$1:$A$1001,[1]customers!$I$1:$I$1001,,0)</f>
        <v>Yes</v>
      </c>
    </row>
    <row r="210" spans="1:16" x14ac:dyDescent="0.35">
      <c r="A210" s="1" t="s">
        <v>435</v>
      </c>
      <c r="B210" s="2">
        <v>44105</v>
      </c>
      <c r="C210" s="3" t="s">
        <v>436</v>
      </c>
      <c r="D210" s="4" t="s">
        <v>67</v>
      </c>
      <c r="E210" s="3">
        <v>1</v>
      </c>
      <c r="F210" s="3" t="str">
        <f>_xlfn.XLOOKUP([1]orders!C210,[1]customers!$A$2:$A$1001,[1]customers!$B$2:$B$1001,,0)</f>
        <v>Constance Halfhide</v>
      </c>
      <c r="G210" s="3" t="str">
        <f>IF(_xlfn.XLOOKUP(C210,[1]customers!$A$2:$A$1001,[1]customers!$C$2:$C$1001,,0)=0,"",_xlfn.XLOOKUP(C210,[1]customers!$A$2:$A$1001,[1]customers!$C$2:$C$1001,,0))</f>
        <v>fmalecky5t@list-manage.com</v>
      </c>
      <c r="H210" s="3" t="str">
        <f>_xlfn.XLOOKUP(C210,[1]customers!$A$2:$A$1001,[1]customers!$G$2:$G$1001,,0)</f>
        <v>United Kingdom</v>
      </c>
      <c r="I210" s="4" t="str">
        <f>INDEX([1]products!$A$1:$G$49,MATCH([1]orders!$D210,[1]products!$A$1:$A$49,0),MATCH([1]orders!I$1,[1]products!$A$1:$G$1,0))</f>
        <v>Exc</v>
      </c>
      <c r="J210" s="4" t="str">
        <f>INDEX([1]products!$A$1:$G$49,MATCH([1]orders!$D210,[1]products!$A$1:$A$49,0),MATCH([1]orders!J$1,[1]products!$A$1:$G$1,0))</f>
        <v>D</v>
      </c>
      <c r="K210" s="5">
        <f>INDEX([1]products!$A$1:$G$49,MATCH([1]orders!$D210,[1]products!$A$1:$A$49,0),MATCH([1]orders!K$1,[1]products!$A$1:$G$1,0))</f>
        <v>0.5</v>
      </c>
      <c r="L210" s="6">
        <f>INDEX([1]products!$A$1:$G$49,MATCH([1]orders!$D210,[1]products!$A$1:$A$49,0),MATCH([1]orders!L$1,[1]products!$A$1:$G$1,0))</f>
        <v>7.29</v>
      </c>
      <c r="M210" s="6">
        <f t="shared" si="3"/>
        <v>7.29</v>
      </c>
      <c r="N210" s="7" t="str" cm="1">
        <f t="array" ref="N210">_xlfn.IFS(I210="Rob","Robusta",I210="Exc","Excelsa",I210="Ara","Arabica",I210="Lib","Liberica")</f>
        <v>Excelsa</v>
      </c>
      <c r="O210" s="7" t="str" cm="1">
        <f t="array" ref="O210">_xlfn.IFS(J210="M","Medium",J210="L","Light",J210="D","Dark")</f>
        <v>Dark</v>
      </c>
      <c r="P210" s="8" t="str">
        <f>_xlfn.XLOOKUP([1]!Order_Table[[#This Row],[Customer ID]],[1]customers!$A$1:$A$1001,[1]customers!$I$1:$I$1001,,0)</f>
        <v>Yes</v>
      </c>
    </row>
    <row r="211" spans="1:16" x14ac:dyDescent="0.35">
      <c r="A211" s="1" t="s">
        <v>437</v>
      </c>
      <c r="B211" s="2">
        <v>43766</v>
      </c>
      <c r="C211" s="3" t="s">
        <v>438</v>
      </c>
      <c r="D211" s="4" t="s">
        <v>13</v>
      </c>
      <c r="E211" s="3">
        <v>4</v>
      </c>
      <c r="F211" s="3" t="str">
        <f>_xlfn.XLOOKUP([1]orders!C211,[1]customers!$A$2:$A$1001,[1]customers!$B$2:$B$1001,,0)</f>
        <v>Fransisco Malecky</v>
      </c>
      <c r="G211" s="3" t="str">
        <f>IF(_xlfn.XLOOKUP(C211,[1]customers!$A$2:$A$1001,[1]customers!$C$2:$C$1001,,0)=0,"",_xlfn.XLOOKUP(C211,[1]customers!$A$2:$A$1001,[1]customers!$C$2:$C$1001,,0))</f>
        <v>aattwater5u@wikia.com</v>
      </c>
      <c r="H211" s="3" t="str">
        <f>_xlfn.XLOOKUP(C211,[1]customers!$A$2:$A$1001,[1]customers!$G$2:$G$1001,,0)</f>
        <v>United States</v>
      </c>
      <c r="I211" s="4" t="str">
        <f>INDEX([1]products!$A$1:$G$49,MATCH([1]orders!$D211,[1]products!$A$1:$A$49,0),MATCH([1]orders!I$1,[1]products!$A$1:$G$1,0))</f>
        <v>Ara</v>
      </c>
      <c r="J211" s="4" t="str">
        <f>INDEX([1]products!$A$1:$G$49,MATCH([1]orders!$D211,[1]products!$A$1:$A$49,0),MATCH([1]orders!J$1,[1]products!$A$1:$G$1,0))</f>
        <v>M</v>
      </c>
      <c r="K211" s="5">
        <f>INDEX([1]products!$A$1:$G$49,MATCH([1]orders!$D211,[1]products!$A$1:$A$49,0),MATCH([1]orders!K$1,[1]products!$A$1:$G$1,0))</f>
        <v>0.5</v>
      </c>
      <c r="L211" s="6">
        <f>INDEX([1]products!$A$1:$G$49,MATCH([1]orders!$D211,[1]products!$A$1:$A$49,0),MATCH([1]orders!L$1,[1]products!$A$1:$G$1,0))</f>
        <v>6.75</v>
      </c>
      <c r="M211" s="6">
        <f t="shared" si="3"/>
        <v>27</v>
      </c>
      <c r="N211" s="7" t="str" cm="1">
        <f t="array" ref="N211">_xlfn.IFS(I211="Rob","Robusta",I211="Exc","Excelsa",I211="Ara","Arabica",I211="Lib","Liberica")</f>
        <v>Arabica</v>
      </c>
      <c r="O211" s="7" t="str" cm="1">
        <f t="array" ref="O211">_xlfn.IFS(J211="M","Medium",J211="L","Light",J211="D","Dark")</f>
        <v>Medium</v>
      </c>
      <c r="P211" s="8" t="str">
        <f>_xlfn.XLOOKUP([1]!Order_Table[[#This Row],[Customer ID]],[1]customers!$A$1:$A$1001,[1]customers!$I$1:$I$1001,,0)</f>
        <v>No</v>
      </c>
    </row>
    <row r="212" spans="1:16" x14ac:dyDescent="0.35">
      <c r="A212" s="1" t="s">
        <v>439</v>
      </c>
      <c r="B212" s="2">
        <v>44283</v>
      </c>
      <c r="C212" s="3" t="s">
        <v>440</v>
      </c>
      <c r="D212" s="4" t="s">
        <v>176</v>
      </c>
      <c r="E212" s="3">
        <v>6</v>
      </c>
      <c r="F212" s="3" t="str">
        <f>_xlfn.XLOOKUP([1]orders!C212,[1]customers!$A$2:$A$1001,[1]customers!$B$2:$B$1001,,0)</f>
        <v>Anselma Attwater</v>
      </c>
      <c r="G212" s="3" t="str">
        <f>IF(_xlfn.XLOOKUP(C212,[1]customers!$A$2:$A$1001,[1]customers!$C$2:$C$1001,,0)=0,"",_xlfn.XLOOKUP(C212,[1]customers!$A$2:$A$1001,[1]customers!$C$2:$C$1001,,0))</f>
        <v>mwhellans5v@mapquest.com</v>
      </c>
      <c r="H212" s="3" t="str">
        <f>_xlfn.XLOOKUP(C212,[1]customers!$A$2:$A$1001,[1]customers!$G$2:$G$1001,,0)</f>
        <v>United States</v>
      </c>
      <c r="I212" s="4" t="str">
        <f>INDEX([1]products!$A$1:$G$49,MATCH([1]orders!$D212,[1]products!$A$1:$A$49,0),MATCH([1]orders!I$1,[1]products!$A$1:$G$1,0))</f>
        <v>Lib</v>
      </c>
      <c r="J212" s="4" t="str">
        <f>INDEX([1]products!$A$1:$G$49,MATCH([1]orders!$D212,[1]products!$A$1:$A$49,0),MATCH([1]orders!J$1,[1]products!$A$1:$G$1,0))</f>
        <v>D</v>
      </c>
      <c r="K212" s="5">
        <f>INDEX([1]products!$A$1:$G$49,MATCH([1]orders!$D212,[1]products!$A$1:$A$49,0),MATCH([1]orders!K$1,[1]products!$A$1:$G$1,0))</f>
        <v>1</v>
      </c>
      <c r="L212" s="6">
        <f>INDEX([1]products!$A$1:$G$49,MATCH([1]orders!$D212,[1]products!$A$1:$A$49,0),MATCH([1]orders!L$1,[1]products!$A$1:$G$1,0))</f>
        <v>12.95</v>
      </c>
      <c r="M212" s="6">
        <f t="shared" si="3"/>
        <v>77.699999999999989</v>
      </c>
      <c r="N212" s="7" t="str" cm="1">
        <f t="array" ref="N212">_xlfn.IFS(I212="Rob","Robusta",I212="Exc","Excelsa",I212="Ara","Arabica",I212="Lib","Liberica")</f>
        <v>Liberica</v>
      </c>
      <c r="O212" s="7" t="str" cm="1">
        <f t="array" ref="O212">_xlfn.IFS(J212="M","Medium",J212="L","Light",J212="D","Dark")</f>
        <v>Dark</v>
      </c>
      <c r="P212" s="8" t="str">
        <f>_xlfn.XLOOKUP([1]!Order_Table[[#This Row],[Customer ID]],[1]customers!$A$1:$A$1001,[1]customers!$I$1:$I$1001,,0)</f>
        <v>Yes</v>
      </c>
    </row>
    <row r="213" spans="1:16" x14ac:dyDescent="0.35">
      <c r="A213" s="1" t="s">
        <v>441</v>
      </c>
      <c r="B213" s="2">
        <v>43921</v>
      </c>
      <c r="C213" s="3" t="s">
        <v>442</v>
      </c>
      <c r="D213" s="4" t="s">
        <v>51</v>
      </c>
      <c r="E213" s="3">
        <v>4</v>
      </c>
      <c r="F213" s="3" t="str">
        <f>_xlfn.XLOOKUP([1]orders!C213,[1]customers!$A$2:$A$1001,[1]customers!$B$2:$B$1001,,0)</f>
        <v>Minette Whellans</v>
      </c>
      <c r="G213" s="3" t="str">
        <f>IF(_xlfn.XLOOKUP(C213,[1]customers!$A$2:$A$1001,[1]customers!$C$2:$C$1001,,0)=0,"",_xlfn.XLOOKUP(C213,[1]customers!$A$2:$A$1001,[1]customers!$C$2:$C$1001,,0))</f>
        <v>dcamilletti5w@businesswire.com</v>
      </c>
      <c r="H213" s="3" t="str">
        <f>_xlfn.XLOOKUP(C213,[1]customers!$A$2:$A$1001,[1]customers!$G$2:$G$1001,,0)</f>
        <v>United States</v>
      </c>
      <c r="I213" s="4" t="str">
        <f>INDEX([1]products!$A$1:$G$49,MATCH([1]orders!$D213,[1]products!$A$1:$A$49,0),MATCH([1]orders!I$1,[1]products!$A$1:$G$1,0))</f>
        <v>Exc</v>
      </c>
      <c r="J213" s="4" t="str">
        <f>INDEX([1]products!$A$1:$G$49,MATCH([1]orders!$D213,[1]products!$A$1:$A$49,0),MATCH([1]orders!J$1,[1]products!$A$1:$G$1,0))</f>
        <v>L</v>
      </c>
      <c r="K213" s="5">
        <f>INDEX([1]products!$A$1:$G$49,MATCH([1]orders!$D213,[1]products!$A$1:$A$49,0),MATCH([1]orders!K$1,[1]products!$A$1:$G$1,0))</f>
        <v>0.5</v>
      </c>
      <c r="L213" s="6">
        <f>INDEX([1]products!$A$1:$G$49,MATCH([1]orders!$D213,[1]products!$A$1:$A$49,0),MATCH([1]orders!L$1,[1]products!$A$1:$G$1,0))</f>
        <v>8.91</v>
      </c>
      <c r="M213" s="6">
        <f t="shared" si="3"/>
        <v>35.64</v>
      </c>
      <c r="N213" s="7" t="str" cm="1">
        <f t="array" ref="N213">_xlfn.IFS(I213="Rob","Robusta",I213="Exc","Excelsa",I213="Ara","Arabica",I213="Lib","Liberica")</f>
        <v>Excelsa</v>
      </c>
      <c r="O213" s="7" t="str" cm="1">
        <f t="array" ref="O213">_xlfn.IFS(J213="M","Medium",J213="L","Light",J213="D","Dark")</f>
        <v>Light</v>
      </c>
      <c r="P213" s="8" t="str">
        <f>_xlfn.XLOOKUP([1]!Order_Table[[#This Row],[Customer ID]],[1]customers!$A$1:$A$1001,[1]customers!$I$1:$I$1001,,0)</f>
        <v>No</v>
      </c>
    </row>
    <row r="214" spans="1:16" x14ac:dyDescent="0.35">
      <c r="A214" s="1" t="s">
        <v>443</v>
      </c>
      <c r="B214" s="2">
        <v>44646</v>
      </c>
      <c r="C214" s="3" t="s">
        <v>444</v>
      </c>
      <c r="D214" s="4" t="s">
        <v>35</v>
      </c>
      <c r="E214" s="3">
        <v>1</v>
      </c>
      <c r="F214" s="3" t="str">
        <f>_xlfn.XLOOKUP([1]orders!C214,[1]customers!$A$2:$A$1001,[1]customers!$B$2:$B$1001,,0)</f>
        <v>Dael Camilletti</v>
      </c>
      <c r="G214" s="3" t="str">
        <f>IF(_xlfn.XLOOKUP(C214,[1]customers!$A$2:$A$1001,[1]customers!$C$2:$C$1001,,0)=0,"",_xlfn.XLOOKUP(C214,[1]customers!$A$2:$A$1001,[1]customers!$C$2:$C$1001,,0))</f>
        <v>egalgey5x@wufoo.com</v>
      </c>
      <c r="H214" s="3" t="str">
        <f>_xlfn.XLOOKUP(C214,[1]customers!$A$2:$A$1001,[1]customers!$G$2:$G$1001,,0)</f>
        <v>United States</v>
      </c>
      <c r="I214" s="4" t="str">
        <f>INDEX([1]products!$A$1:$G$49,MATCH([1]orders!$D214,[1]products!$A$1:$A$49,0),MATCH([1]orders!I$1,[1]products!$A$1:$G$1,0))</f>
        <v>Exc</v>
      </c>
      <c r="J214" s="4" t="str">
        <f>INDEX([1]products!$A$1:$G$49,MATCH([1]orders!$D214,[1]products!$A$1:$A$49,0),MATCH([1]orders!J$1,[1]products!$A$1:$G$1,0))</f>
        <v>D</v>
      </c>
      <c r="K214" s="5">
        <f>INDEX([1]products!$A$1:$G$49,MATCH([1]orders!$D214,[1]products!$A$1:$A$49,0),MATCH([1]orders!K$1,[1]products!$A$1:$G$1,0))</f>
        <v>0.2</v>
      </c>
      <c r="L214" s="6">
        <f>INDEX([1]products!$A$1:$G$49,MATCH([1]orders!$D214,[1]products!$A$1:$A$49,0),MATCH([1]orders!L$1,[1]products!$A$1:$G$1,0))</f>
        <v>3.645</v>
      </c>
      <c r="M214" s="6">
        <f t="shared" si="3"/>
        <v>3.645</v>
      </c>
      <c r="N214" s="7" t="str" cm="1">
        <f t="array" ref="N214">_xlfn.IFS(I214="Rob","Robusta",I214="Exc","Excelsa",I214="Ara","Arabica",I214="Lib","Liberica")</f>
        <v>Excelsa</v>
      </c>
      <c r="O214" s="7" t="str" cm="1">
        <f t="array" ref="O214">_xlfn.IFS(J214="M","Medium",J214="L","Light",J214="D","Dark")</f>
        <v>Dark</v>
      </c>
      <c r="P214" s="8" t="str">
        <f>_xlfn.XLOOKUP([1]!Order_Table[[#This Row],[Customer ID]],[1]customers!$A$1:$A$1001,[1]customers!$I$1:$I$1001,,0)</f>
        <v>Yes</v>
      </c>
    </row>
    <row r="215" spans="1:16" x14ac:dyDescent="0.35">
      <c r="A215" s="1" t="s">
        <v>445</v>
      </c>
      <c r="B215" s="2">
        <v>43775</v>
      </c>
      <c r="C215" s="3" t="s">
        <v>446</v>
      </c>
      <c r="D215" s="4" t="s">
        <v>132</v>
      </c>
      <c r="E215" s="3">
        <v>2</v>
      </c>
      <c r="F215" s="3" t="str">
        <f>_xlfn.XLOOKUP([1]orders!C215,[1]customers!$A$2:$A$1001,[1]customers!$B$2:$B$1001,,0)</f>
        <v>Emiline Galgey</v>
      </c>
      <c r="G215" s="3" t="str">
        <f>IF(_xlfn.XLOOKUP(C215,[1]customers!$A$2:$A$1001,[1]customers!$C$2:$C$1001,,0)=0,"",_xlfn.XLOOKUP(C215,[1]customers!$A$2:$A$1001,[1]customers!$C$2:$C$1001,,0))</f>
        <v>mhame5y@newsvine.com</v>
      </c>
      <c r="H215" s="3" t="str">
        <f>_xlfn.XLOOKUP(C215,[1]customers!$A$2:$A$1001,[1]customers!$G$2:$G$1001,,0)</f>
        <v>Ireland</v>
      </c>
      <c r="I215" s="4" t="str">
        <f>INDEX([1]products!$A$1:$G$49,MATCH([1]orders!$D215,[1]products!$A$1:$A$49,0),MATCH([1]orders!I$1,[1]products!$A$1:$G$1,0))</f>
        <v>Rob</v>
      </c>
      <c r="J215" s="4" t="str">
        <f>INDEX([1]products!$A$1:$G$49,MATCH([1]orders!$D215,[1]products!$A$1:$A$49,0),MATCH([1]orders!J$1,[1]products!$A$1:$G$1,0))</f>
        <v>D</v>
      </c>
      <c r="K215" s="5">
        <f>INDEX([1]products!$A$1:$G$49,MATCH([1]orders!$D215,[1]products!$A$1:$A$49,0),MATCH([1]orders!K$1,[1]products!$A$1:$G$1,0))</f>
        <v>2.5</v>
      </c>
      <c r="L215" s="6">
        <f>INDEX([1]products!$A$1:$G$49,MATCH([1]orders!$D215,[1]products!$A$1:$A$49,0),MATCH([1]orders!L$1,[1]products!$A$1:$G$1,0))</f>
        <v>20.584999999999997</v>
      </c>
      <c r="M215" s="6">
        <f t="shared" si="3"/>
        <v>41.169999999999995</v>
      </c>
      <c r="N215" s="7" t="str" cm="1">
        <f t="array" ref="N215">_xlfn.IFS(I215="Rob","Robusta",I215="Exc","Excelsa",I215="Ara","Arabica",I215="Lib","Liberica")</f>
        <v>Robusta</v>
      </c>
      <c r="O215" s="7" t="str" cm="1">
        <f t="array" ref="O215">_xlfn.IFS(J215="M","Medium",J215="L","Light",J215="D","Dark")</f>
        <v>Dark</v>
      </c>
      <c r="P215" s="8" t="str">
        <f>_xlfn.XLOOKUP([1]!Order_Table[[#This Row],[Customer ID]],[1]customers!$A$1:$A$1001,[1]customers!$I$1:$I$1001,,0)</f>
        <v>No</v>
      </c>
    </row>
    <row r="216" spans="1:16" x14ac:dyDescent="0.35">
      <c r="A216" s="1" t="s">
        <v>447</v>
      </c>
      <c r="B216" s="2">
        <v>43829</v>
      </c>
      <c r="C216" s="3" t="s">
        <v>448</v>
      </c>
      <c r="D216" s="4" t="s">
        <v>38</v>
      </c>
      <c r="E216" s="3">
        <v>6</v>
      </c>
      <c r="F216" s="3" t="str">
        <f>_xlfn.XLOOKUP([1]orders!C216,[1]customers!$A$2:$A$1001,[1]customers!$B$2:$B$1001,,0)</f>
        <v>Murdock Hame</v>
      </c>
      <c r="G216" s="3" t="str">
        <f>IF(_xlfn.XLOOKUP(C216,[1]customers!$A$2:$A$1001,[1]customers!$C$2:$C$1001,,0)=0,"",_xlfn.XLOOKUP(C216,[1]customers!$A$2:$A$1001,[1]customers!$C$2:$C$1001,,0))</f>
        <v>igurnee5z@usnews.com</v>
      </c>
      <c r="H216" s="3" t="str">
        <f>_xlfn.XLOOKUP(C216,[1]customers!$A$2:$A$1001,[1]customers!$G$2:$G$1001,,0)</f>
        <v>United States</v>
      </c>
      <c r="I216" s="4" t="str">
        <f>INDEX([1]products!$A$1:$G$49,MATCH([1]orders!$D216,[1]products!$A$1:$A$49,0),MATCH([1]orders!I$1,[1]products!$A$1:$G$1,0))</f>
        <v>Lib</v>
      </c>
      <c r="J216" s="4" t="str">
        <f>INDEX([1]products!$A$1:$G$49,MATCH([1]orders!$D216,[1]products!$A$1:$A$49,0),MATCH([1]orders!J$1,[1]products!$A$1:$G$1,0))</f>
        <v>L</v>
      </c>
      <c r="K216" s="5">
        <f>INDEX([1]products!$A$1:$G$49,MATCH([1]orders!$D216,[1]products!$A$1:$A$49,0),MATCH([1]orders!K$1,[1]products!$A$1:$G$1,0))</f>
        <v>1</v>
      </c>
      <c r="L216" s="6">
        <f>INDEX([1]products!$A$1:$G$49,MATCH([1]orders!$D216,[1]products!$A$1:$A$49,0),MATCH([1]orders!L$1,[1]products!$A$1:$G$1,0))</f>
        <v>15.85</v>
      </c>
      <c r="M216" s="6">
        <f t="shared" si="3"/>
        <v>95.1</v>
      </c>
      <c r="N216" s="7" t="str" cm="1">
        <f t="array" ref="N216">_xlfn.IFS(I216="Rob","Robusta",I216="Exc","Excelsa",I216="Ara","Arabica",I216="Lib","Liberica")</f>
        <v>Liberica</v>
      </c>
      <c r="O216" s="7" t="str" cm="1">
        <f t="array" ref="O216">_xlfn.IFS(J216="M","Medium",J216="L","Light",J216="D","Dark")</f>
        <v>Light</v>
      </c>
      <c r="P216" s="8" t="str">
        <f>_xlfn.XLOOKUP([1]!Order_Table[[#This Row],[Customer ID]],[1]customers!$A$1:$A$1001,[1]customers!$I$1:$I$1001,,0)</f>
        <v>No</v>
      </c>
    </row>
    <row r="217" spans="1:16" x14ac:dyDescent="0.35">
      <c r="A217" s="1" t="s">
        <v>449</v>
      </c>
      <c r="B217" s="2">
        <v>44470</v>
      </c>
      <c r="C217" s="3" t="s">
        <v>450</v>
      </c>
      <c r="D217" s="4" t="s">
        <v>96</v>
      </c>
      <c r="E217" s="3">
        <v>4</v>
      </c>
      <c r="F217" s="3" t="str">
        <f>_xlfn.XLOOKUP([1]orders!C217,[1]customers!$A$2:$A$1001,[1]customers!$B$2:$B$1001,,0)</f>
        <v>Ilka Gurnee</v>
      </c>
      <c r="G217" s="3" t="str">
        <f>IF(_xlfn.XLOOKUP(C217,[1]customers!$A$2:$A$1001,[1]customers!$C$2:$C$1001,,0)=0,"",_xlfn.XLOOKUP(C217,[1]customers!$A$2:$A$1001,[1]customers!$C$2:$C$1001,,0))</f>
        <v>asnowding60@comsenz.com</v>
      </c>
      <c r="H217" s="3" t="str">
        <f>_xlfn.XLOOKUP(C217,[1]customers!$A$2:$A$1001,[1]customers!$G$2:$G$1001,,0)</f>
        <v>United States</v>
      </c>
      <c r="I217" s="4" t="str">
        <f>INDEX([1]products!$A$1:$G$49,MATCH([1]orders!$D217,[1]products!$A$1:$A$49,0),MATCH([1]orders!I$1,[1]products!$A$1:$G$1,0))</f>
        <v>Lib</v>
      </c>
      <c r="J217" s="4" t="str">
        <f>INDEX([1]products!$A$1:$G$49,MATCH([1]orders!$D217,[1]products!$A$1:$A$49,0),MATCH([1]orders!J$1,[1]products!$A$1:$G$1,0))</f>
        <v>D</v>
      </c>
      <c r="K217" s="5">
        <f>INDEX([1]products!$A$1:$G$49,MATCH([1]orders!$D217,[1]products!$A$1:$A$49,0),MATCH([1]orders!K$1,[1]products!$A$1:$G$1,0))</f>
        <v>0.2</v>
      </c>
      <c r="L217" s="6">
        <f>INDEX([1]products!$A$1:$G$49,MATCH([1]orders!$D217,[1]products!$A$1:$A$49,0),MATCH([1]orders!L$1,[1]products!$A$1:$G$1,0))</f>
        <v>3.8849999999999998</v>
      </c>
      <c r="M217" s="6">
        <f t="shared" si="3"/>
        <v>15.54</v>
      </c>
      <c r="N217" s="7" t="str" cm="1">
        <f t="array" ref="N217">_xlfn.IFS(I217="Rob","Robusta",I217="Exc","Excelsa",I217="Ara","Arabica",I217="Lib","Liberica")</f>
        <v>Liberica</v>
      </c>
      <c r="O217" s="7" t="str" cm="1">
        <f t="array" ref="O217">_xlfn.IFS(J217="M","Medium",J217="L","Light",J217="D","Dark")</f>
        <v>Dark</v>
      </c>
      <c r="P217" s="8" t="str">
        <f>_xlfn.XLOOKUP([1]!Order_Table[[#This Row],[Customer ID]],[1]customers!$A$1:$A$1001,[1]customers!$I$1:$I$1001,,0)</f>
        <v>No</v>
      </c>
    </row>
    <row r="218" spans="1:16" x14ac:dyDescent="0.35">
      <c r="A218" s="1" t="s">
        <v>451</v>
      </c>
      <c r="B218" s="2">
        <v>44174</v>
      </c>
      <c r="C218" s="3" t="s">
        <v>452</v>
      </c>
      <c r="D218" s="4" t="s">
        <v>176</v>
      </c>
      <c r="E218" s="3">
        <v>4</v>
      </c>
      <c r="F218" s="3" t="str">
        <f>_xlfn.XLOOKUP([1]orders!C218,[1]customers!$A$2:$A$1001,[1]customers!$B$2:$B$1001,,0)</f>
        <v>Alfy Snowding</v>
      </c>
      <c r="G218" s="3" t="str">
        <f>IF(_xlfn.XLOOKUP(C218,[1]customers!$A$2:$A$1001,[1]customers!$C$2:$C$1001,,0)=0,"",_xlfn.XLOOKUP(C218,[1]customers!$A$2:$A$1001,[1]customers!$C$2:$C$1001,,0))</f>
        <v>gpoinsett61@berkeley.edu</v>
      </c>
      <c r="H218" s="3" t="str">
        <f>_xlfn.XLOOKUP(C218,[1]customers!$A$2:$A$1001,[1]customers!$G$2:$G$1001,,0)</f>
        <v>United States</v>
      </c>
      <c r="I218" s="4" t="str">
        <f>INDEX([1]products!$A$1:$G$49,MATCH([1]orders!$D218,[1]products!$A$1:$A$49,0),MATCH([1]orders!I$1,[1]products!$A$1:$G$1,0))</f>
        <v>Lib</v>
      </c>
      <c r="J218" s="4" t="str">
        <f>INDEX([1]products!$A$1:$G$49,MATCH([1]orders!$D218,[1]products!$A$1:$A$49,0),MATCH([1]orders!J$1,[1]products!$A$1:$G$1,0))</f>
        <v>M</v>
      </c>
      <c r="K218" s="5">
        <f>INDEX([1]products!$A$1:$G$49,MATCH([1]orders!$D218,[1]products!$A$1:$A$49,0),MATCH([1]orders!K$1,[1]products!$A$1:$G$1,0))</f>
        <v>1</v>
      </c>
      <c r="L218" s="6">
        <f>INDEX([1]products!$A$1:$G$49,MATCH([1]orders!$D218,[1]products!$A$1:$A$49,0),MATCH([1]orders!L$1,[1]products!$A$1:$G$1,0))</f>
        <v>14.55</v>
      </c>
      <c r="M218" s="6">
        <f t="shared" si="3"/>
        <v>58.2</v>
      </c>
      <c r="N218" s="7" t="str" cm="1">
        <f t="array" ref="N218">_xlfn.IFS(I218="Rob","Robusta",I218="Exc","Excelsa",I218="Ara","Arabica",I218="Lib","Liberica")</f>
        <v>Liberica</v>
      </c>
      <c r="O218" s="7" t="str" cm="1">
        <f t="array" ref="O218">_xlfn.IFS(J218="M","Medium",J218="L","Light",J218="D","Dark")</f>
        <v>Medium</v>
      </c>
      <c r="P218" s="8" t="str">
        <f>_xlfn.XLOOKUP([1]!Order_Table[[#This Row],[Customer ID]],[1]customers!$A$1:$A$1001,[1]customers!$I$1:$I$1001,,0)</f>
        <v>Yes</v>
      </c>
    </row>
    <row r="219" spans="1:16" x14ac:dyDescent="0.35">
      <c r="A219" s="1" t="s">
        <v>453</v>
      </c>
      <c r="B219" s="2">
        <v>44317</v>
      </c>
      <c r="C219" s="3" t="s">
        <v>454</v>
      </c>
      <c r="D219" s="4" t="s">
        <v>61</v>
      </c>
      <c r="E219" s="3">
        <v>5</v>
      </c>
      <c r="F219" s="3" t="str">
        <f>_xlfn.XLOOKUP([1]orders!C219,[1]customers!$A$2:$A$1001,[1]customers!$B$2:$B$1001,,0)</f>
        <v>Godfry Poinsett</v>
      </c>
      <c r="G219" s="3" t="str">
        <f>IF(_xlfn.XLOOKUP(C219,[1]customers!$A$2:$A$1001,[1]customers!$C$2:$C$1001,,0)=0,"",_xlfn.XLOOKUP(C219,[1]customers!$A$2:$A$1001,[1]customers!$C$2:$C$1001,,0))</f>
        <v>rfurman62@t.co</v>
      </c>
      <c r="H219" s="3" t="str">
        <f>_xlfn.XLOOKUP(C219,[1]customers!$A$2:$A$1001,[1]customers!$G$2:$G$1001,,0)</f>
        <v>Ireland</v>
      </c>
      <c r="I219" s="4" t="str">
        <f>INDEX([1]products!$A$1:$G$49,MATCH([1]orders!$D219,[1]products!$A$1:$A$49,0),MATCH([1]orders!I$1,[1]products!$A$1:$G$1,0))</f>
        <v>Exc</v>
      </c>
      <c r="J219" s="4" t="str">
        <f>INDEX([1]products!$A$1:$G$49,MATCH([1]orders!$D219,[1]products!$A$1:$A$49,0),MATCH([1]orders!J$1,[1]products!$A$1:$G$1,0))</f>
        <v>L</v>
      </c>
      <c r="K219" s="5">
        <f>INDEX([1]products!$A$1:$G$49,MATCH([1]orders!$D219,[1]products!$A$1:$A$49,0),MATCH([1]orders!K$1,[1]products!$A$1:$G$1,0))</f>
        <v>0.5</v>
      </c>
      <c r="L219" s="6">
        <f>INDEX([1]products!$A$1:$G$49,MATCH([1]orders!$D219,[1]products!$A$1:$A$49,0),MATCH([1]orders!L$1,[1]products!$A$1:$G$1,0))</f>
        <v>8.91</v>
      </c>
      <c r="M219" s="6">
        <f t="shared" si="3"/>
        <v>44.55</v>
      </c>
      <c r="N219" s="7" t="str" cm="1">
        <f t="array" ref="N219">_xlfn.IFS(I219="Rob","Robusta",I219="Exc","Excelsa",I219="Ara","Arabica",I219="Lib","Liberica")</f>
        <v>Excelsa</v>
      </c>
      <c r="O219" s="7" t="str" cm="1">
        <f t="array" ref="O219">_xlfn.IFS(J219="M","Medium",J219="L","Light",J219="D","Dark")</f>
        <v>Light</v>
      </c>
      <c r="P219" s="8" t="str">
        <f>_xlfn.XLOOKUP([1]!Order_Table[[#This Row],[Customer ID]],[1]customers!$A$1:$A$1001,[1]customers!$I$1:$I$1001,,0)</f>
        <v>No</v>
      </c>
    </row>
    <row r="220" spans="1:16" x14ac:dyDescent="0.35">
      <c r="A220" s="1" t="s">
        <v>455</v>
      </c>
      <c r="B220" s="2">
        <v>44777</v>
      </c>
      <c r="C220" s="3" t="s">
        <v>456</v>
      </c>
      <c r="D220" s="4" t="s">
        <v>182</v>
      </c>
      <c r="E220" s="3">
        <v>3</v>
      </c>
      <c r="F220" s="3" t="str">
        <f>_xlfn.XLOOKUP([1]orders!C220,[1]customers!$A$2:$A$1001,[1]customers!$B$2:$B$1001,,0)</f>
        <v>Rem Furman</v>
      </c>
      <c r="G220" s="3" t="str">
        <f>IF(_xlfn.XLOOKUP(C220,[1]customers!$A$2:$A$1001,[1]customers!$C$2:$C$1001,,0)=0,"",_xlfn.XLOOKUP(C220,[1]customers!$A$2:$A$1001,[1]customers!$C$2:$C$1001,,0))</f>
        <v>ccrosier63@xrea.com</v>
      </c>
      <c r="H220" s="3" t="str">
        <f>_xlfn.XLOOKUP(C220,[1]customers!$A$2:$A$1001,[1]customers!$G$2:$G$1001,,0)</f>
        <v>United States</v>
      </c>
      <c r="I220" s="4" t="str">
        <f>INDEX([1]products!$A$1:$G$49,MATCH([1]orders!$D220,[1]products!$A$1:$A$49,0),MATCH([1]orders!I$1,[1]products!$A$1:$G$1,0))</f>
        <v>Ara</v>
      </c>
      <c r="J220" s="4" t="str">
        <f>INDEX([1]products!$A$1:$G$49,MATCH([1]orders!$D220,[1]products!$A$1:$A$49,0),MATCH([1]orders!J$1,[1]products!$A$1:$G$1,0))</f>
        <v>M</v>
      </c>
      <c r="K220" s="5">
        <f>INDEX([1]products!$A$1:$G$49,MATCH([1]orders!$D220,[1]products!$A$1:$A$49,0),MATCH([1]orders!K$1,[1]products!$A$1:$G$1,0))</f>
        <v>1</v>
      </c>
      <c r="L220" s="6">
        <f>INDEX([1]products!$A$1:$G$49,MATCH([1]orders!$D220,[1]products!$A$1:$A$49,0),MATCH([1]orders!L$1,[1]products!$A$1:$G$1,0))</f>
        <v>11.25</v>
      </c>
      <c r="M220" s="6">
        <f t="shared" si="3"/>
        <v>33.75</v>
      </c>
      <c r="N220" s="7" t="str" cm="1">
        <f t="array" ref="N220">_xlfn.IFS(I220="Rob","Robusta",I220="Exc","Excelsa",I220="Ara","Arabica",I220="Lib","Liberica")</f>
        <v>Arabica</v>
      </c>
      <c r="O220" s="7" t="str" cm="1">
        <f t="array" ref="O220">_xlfn.IFS(J220="M","Medium",J220="L","Light",J220="D","Dark")</f>
        <v>Medium</v>
      </c>
      <c r="P220" s="8" t="str">
        <f>_xlfn.XLOOKUP([1]!Order_Table[[#This Row],[Customer ID]],[1]customers!$A$1:$A$1001,[1]customers!$I$1:$I$1001,,0)</f>
        <v>Yes</v>
      </c>
    </row>
    <row r="221" spans="1:16" x14ac:dyDescent="0.35">
      <c r="A221" s="1" t="s">
        <v>455</v>
      </c>
      <c r="B221" s="2">
        <v>44777</v>
      </c>
      <c r="C221" s="3" t="s">
        <v>456</v>
      </c>
      <c r="D221" s="4" t="s">
        <v>162</v>
      </c>
      <c r="E221" s="3">
        <v>5</v>
      </c>
      <c r="F221" s="3" t="str">
        <f>_xlfn.XLOOKUP([1]orders!C221,[1]customers!$A$2:$A$1001,[1]customers!$B$2:$B$1001,,0)</f>
        <v>Charis Crosier</v>
      </c>
      <c r="G221" s="3" t="str">
        <f>IF(_xlfn.XLOOKUP(C221,[1]customers!$A$2:$A$1001,[1]customers!$C$2:$C$1001,,0)=0,"",_xlfn.XLOOKUP(C221,[1]customers!$A$2:$A$1001,[1]customers!$C$2:$C$1001,,0))</f>
        <v>ccrosier63@xrea.com</v>
      </c>
      <c r="H221" s="3" t="str">
        <f>_xlfn.XLOOKUP(C221,[1]customers!$A$2:$A$1001,[1]customers!$G$2:$G$1001,,0)</f>
        <v>United States</v>
      </c>
      <c r="I221" s="4" t="str">
        <f>INDEX([1]products!$A$1:$G$49,MATCH([1]orders!$D221,[1]products!$A$1:$A$49,0),MATCH([1]orders!I$1,[1]products!$A$1:$G$1,0))</f>
        <v>Rob</v>
      </c>
      <c r="J221" s="4" t="str">
        <f>INDEX([1]products!$A$1:$G$49,MATCH([1]orders!$D221,[1]products!$A$1:$A$49,0),MATCH([1]orders!J$1,[1]products!$A$1:$G$1,0))</f>
        <v>L</v>
      </c>
      <c r="K221" s="5">
        <f>INDEX([1]products!$A$1:$G$49,MATCH([1]orders!$D221,[1]products!$A$1:$A$49,0),MATCH([1]orders!K$1,[1]products!$A$1:$G$1,0))</f>
        <v>0.2</v>
      </c>
      <c r="L221" s="6">
        <f>INDEX([1]products!$A$1:$G$49,MATCH([1]orders!$D221,[1]products!$A$1:$A$49,0),MATCH([1]orders!L$1,[1]products!$A$1:$G$1,0))</f>
        <v>3.5849999999999995</v>
      </c>
      <c r="M221" s="6">
        <f t="shared" si="3"/>
        <v>17.924999999999997</v>
      </c>
      <c r="N221" s="7" t="str" cm="1">
        <f t="array" ref="N221">_xlfn.IFS(I221="Rob","Robusta",I221="Exc","Excelsa",I221="Ara","Arabica",I221="Lib","Liberica")</f>
        <v>Robusta</v>
      </c>
      <c r="O221" s="7" t="str" cm="1">
        <f t="array" ref="O221">_xlfn.IFS(J221="M","Medium",J221="L","Light",J221="D","Dark")</f>
        <v>Light</v>
      </c>
      <c r="P221" s="8" t="str">
        <f>_xlfn.XLOOKUP([1]!Order_Table[[#This Row],[Customer ID]],[1]customers!$A$1:$A$1001,[1]customers!$I$1:$I$1001,,0)</f>
        <v>No</v>
      </c>
    </row>
    <row r="222" spans="1:16" x14ac:dyDescent="0.35">
      <c r="A222" s="1" t="s">
        <v>457</v>
      </c>
      <c r="B222" s="2">
        <v>44513</v>
      </c>
      <c r="C222" s="3" t="s">
        <v>458</v>
      </c>
      <c r="D222" s="4" t="s">
        <v>6</v>
      </c>
      <c r="E222" s="3">
        <v>6</v>
      </c>
      <c r="F222" s="3" t="str">
        <f>_xlfn.XLOOKUP([1]orders!C222,[1]customers!$A$2:$A$1001,[1]customers!$B$2:$B$1001,,0)</f>
        <v>Charis Crosier</v>
      </c>
      <c r="G222" s="3" t="str">
        <f>IF(_xlfn.XLOOKUP(C222,[1]customers!$A$2:$A$1001,[1]customers!$C$2:$C$1001,,0)=0,"",_xlfn.XLOOKUP(C222,[1]customers!$A$2:$A$1001,[1]customers!$C$2:$C$1001,,0))</f>
        <v>lrushmer65@europa.eu</v>
      </c>
      <c r="H222" s="3" t="str">
        <f>_xlfn.XLOOKUP(C222,[1]customers!$A$2:$A$1001,[1]customers!$G$2:$G$1001,,0)</f>
        <v>United States</v>
      </c>
      <c r="I222" s="4" t="str">
        <f>INDEX([1]products!$A$1:$G$49,MATCH([1]orders!$D222,[1]products!$A$1:$A$49,0),MATCH([1]orders!I$1,[1]products!$A$1:$G$1,0))</f>
        <v>Rob</v>
      </c>
      <c r="J222" s="4" t="str">
        <f>INDEX([1]products!$A$1:$G$49,MATCH([1]orders!$D222,[1]products!$A$1:$A$49,0),MATCH([1]orders!J$1,[1]products!$A$1:$G$1,0))</f>
        <v>M</v>
      </c>
      <c r="K222" s="5">
        <f>INDEX([1]products!$A$1:$G$49,MATCH([1]orders!$D222,[1]products!$A$1:$A$49,0),MATCH([1]orders!K$1,[1]products!$A$1:$G$1,0))</f>
        <v>0.2</v>
      </c>
      <c r="L222" s="6">
        <f>INDEX([1]products!$A$1:$G$49,MATCH([1]orders!$D222,[1]products!$A$1:$A$49,0),MATCH([1]orders!L$1,[1]products!$A$1:$G$1,0))</f>
        <v>2.9849999999999999</v>
      </c>
      <c r="M222" s="6">
        <f t="shared" si="3"/>
        <v>17.91</v>
      </c>
      <c r="N222" s="7" t="str" cm="1">
        <f t="array" ref="N222">_xlfn.IFS(I222="Rob","Robusta",I222="Exc","Excelsa",I222="Ara","Arabica",I222="Lib","Liberica")</f>
        <v>Robusta</v>
      </c>
      <c r="O222" s="7" t="str" cm="1">
        <f t="array" ref="O222">_xlfn.IFS(J222="M","Medium",J222="L","Light",J222="D","Dark")</f>
        <v>Medium</v>
      </c>
      <c r="P222" s="8" t="str">
        <f>_xlfn.XLOOKUP([1]!Order_Table[[#This Row],[Customer ID]],[1]customers!$A$1:$A$1001,[1]customers!$I$1:$I$1001,,0)</f>
        <v>No</v>
      </c>
    </row>
    <row r="223" spans="1:16" x14ac:dyDescent="0.35">
      <c r="A223" s="1" t="s">
        <v>459</v>
      </c>
      <c r="B223" s="2">
        <v>44090</v>
      </c>
      <c r="C223" s="3" t="s">
        <v>460</v>
      </c>
      <c r="D223" s="4" t="s">
        <v>123</v>
      </c>
      <c r="E223" s="3">
        <v>3</v>
      </c>
      <c r="F223" s="3" t="str">
        <f>_xlfn.XLOOKUP([1]orders!C223,[1]customers!$A$2:$A$1001,[1]customers!$B$2:$B$1001,,0)</f>
        <v>Lenka Rushmer</v>
      </c>
      <c r="G223" s="3" t="str">
        <f>IF(_xlfn.XLOOKUP(C223,[1]customers!$A$2:$A$1001,[1]customers!$C$2:$C$1001,,0)=0,"",_xlfn.XLOOKUP(C223,[1]customers!$A$2:$A$1001,[1]customers!$C$2:$C$1001,,0))</f>
        <v>wedinborough66@github.io</v>
      </c>
      <c r="H223" s="3" t="str">
        <f>_xlfn.XLOOKUP(C223,[1]customers!$A$2:$A$1001,[1]customers!$G$2:$G$1001,,0)</f>
        <v>United States</v>
      </c>
      <c r="I223" s="4" t="str">
        <f>INDEX([1]products!$A$1:$G$49,MATCH([1]orders!$D223,[1]products!$A$1:$A$49,0),MATCH([1]orders!I$1,[1]products!$A$1:$G$1,0))</f>
        <v>Ara</v>
      </c>
      <c r="J223" s="4" t="str">
        <f>INDEX([1]products!$A$1:$G$49,MATCH([1]orders!$D223,[1]products!$A$1:$A$49,0),MATCH([1]orders!J$1,[1]products!$A$1:$G$1,0))</f>
        <v>L</v>
      </c>
      <c r="K223" s="5">
        <f>INDEX([1]products!$A$1:$G$49,MATCH([1]orders!$D223,[1]products!$A$1:$A$49,0),MATCH([1]orders!K$1,[1]products!$A$1:$G$1,0))</f>
        <v>1</v>
      </c>
      <c r="L223" s="6">
        <f>INDEX([1]products!$A$1:$G$49,MATCH([1]orders!$D223,[1]products!$A$1:$A$49,0),MATCH([1]orders!L$1,[1]products!$A$1:$G$1,0))</f>
        <v>12.95</v>
      </c>
      <c r="M223" s="6">
        <f t="shared" si="3"/>
        <v>38.849999999999994</v>
      </c>
      <c r="N223" s="7" t="str" cm="1">
        <f t="array" ref="N223">_xlfn.IFS(I223="Rob","Robusta",I223="Exc","Excelsa",I223="Ara","Arabica",I223="Lib","Liberica")</f>
        <v>Arabica</v>
      </c>
      <c r="O223" s="7" t="str" cm="1">
        <f t="array" ref="O223">_xlfn.IFS(J223="M","Medium",J223="L","Light",J223="D","Dark")</f>
        <v>Light</v>
      </c>
      <c r="P223" s="8" t="str">
        <f>_xlfn.XLOOKUP([1]!Order_Table[[#This Row],[Customer ID]],[1]customers!$A$1:$A$1001,[1]customers!$I$1:$I$1001,,0)</f>
        <v>Yes</v>
      </c>
    </row>
    <row r="224" spans="1:16" x14ac:dyDescent="0.35">
      <c r="A224" s="1" t="s">
        <v>461</v>
      </c>
      <c r="B224" s="2">
        <v>44109</v>
      </c>
      <c r="C224" s="3" t="s">
        <v>462</v>
      </c>
      <c r="D224" s="4" t="s">
        <v>137</v>
      </c>
      <c r="E224" s="3">
        <v>4</v>
      </c>
      <c r="F224" s="3" t="str">
        <f>_xlfn.XLOOKUP([1]orders!C224,[1]customers!$A$2:$A$1001,[1]customers!$B$2:$B$1001,,0)</f>
        <v>Waneta Edinborough</v>
      </c>
      <c r="G224" s="3" t="str">
        <f>IF(_xlfn.XLOOKUP(C224,[1]customers!$A$2:$A$1001,[1]customers!$C$2:$C$1001,,0)=0,"",_xlfn.XLOOKUP(C224,[1]customers!$A$2:$A$1001,[1]customers!$C$2:$C$1001,,0))</f>
        <v/>
      </c>
      <c r="H224" s="3" t="str">
        <f>_xlfn.XLOOKUP(C224,[1]customers!$A$2:$A$1001,[1]customers!$G$2:$G$1001,,0)</f>
        <v>United States</v>
      </c>
      <c r="I224" s="4" t="str">
        <f>INDEX([1]products!$A$1:$G$49,MATCH([1]orders!$D224,[1]products!$A$1:$A$49,0),MATCH([1]orders!I$1,[1]products!$A$1:$G$1,0))</f>
        <v>Lib</v>
      </c>
      <c r="J224" s="4" t="str">
        <f>INDEX([1]products!$A$1:$G$49,MATCH([1]orders!$D224,[1]products!$A$1:$A$49,0),MATCH([1]orders!J$1,[1]products!$A$1:$G$1,0))</f>
        <v>D</v>
      </c>
      <c r="K224" s="5">
        <f>INDEX([1]products!$A$1:$G$49,MATCH([1]orders!$D224,[1]products!$A$1:$A$49,0),MATCH([1]orders!K$1,[1]products!$A$1:$G$1,0))</f>
        <v>0.5</v>
      </c>
      <c r="L224" s="6">
        <f>INDEX([1]products!$A$1:$G$49,MATCH([1]orders!$D224,[1]products!$A$1:$A$49,0),MATCH([1]orders!L$1,[1]products!$A$1:$G$1,0))</f>
        <v>7.77</v>
      </c>
      <c r="M224" s="6">
        <f t="shared" si="3"/>
        <v>31.08</v>
      </c>
      <c r="N224" s="7" t="str" cm="1">
        <f t="array" ref="N224">_xlfn.IFS(I224="Rob","Robusta",I224="Exc","Excelsa",I224="Ara","Arabica",I224="Lib","Liberica")</f>
        <v>Liberica</v>
      </c>
      <c r="O224" s="7" t="str" cm="1">
        <f t="array" ref="O224">_xlfn.IFS(J224="M","Medium",J224="L","Light",J224="D","Dark")</f>
        <v>Dark</v>
      </c>
      <c r="P224" s="8" t="str">
        <f>_xlfn.XLOOKUP([1]!Order_Table[[#This Row],[Customer ID]],[1]customers!$A$1:$A$1001,[1]customers!$I$1:$I$1001,,0)</f>
        <v>No</v>
      </c>
    </row>
    <row r="225" spans="1:16" x14ac:dyDescent="0.35">
      <c r="A225" s="1" t="s">
        <v>463</v>
      </c>
      <c r="B225" s="2">
        <v>43836</v>
      </c>
      <c r="C225" s="3" t="s">
        <v>464</v>
      </c>
      <c r="D225" s="4" t="s">
        <v>109</v>
      </c>
      <c r="E225" s="3">
        <v>4</v>
      </c>
      <c r="F225" s="3" t="str">
        <f>_xlfn.XLOOKUP([1]orders!C225,[1]customers!$A$2:$A$1001,[1]customers!$B$2:$B$1001,,0)</f>
        <v>Bobbe Piggott</v>
      </c>
      <c r="G225" s="3" t="str">
        <f>IF(_xlfn.XLOOKUP(C225,[1]customers!$A$2:$A$1001,[1]customers!$C$2:$C$1001,,0)=0,"",_xlfn.XLOOKUP(C225,[1]customers!$A$2:$A$1001,[1]customers!$C$2:$C$1001,,0))</f>
        <v>kbromehead68@un.org</v>
      </c>
      <c r="H225" s="3" t="str">
        <f>_xlfn.XLOOKUP(C225,[1]customers!$A$2:$A$1001,[1]customers!$G$2:$G$1001,,0)</f>
        <v>United States</v>
      </c>
      <c r="I225" s="4" t="str">
        <f>INDEX([1]products!$A$1:$G$49,MATCH([1]orders!$D225,[1]products!$A$1:$A$49,0),MATCH([1]orders!I$1,[1]products!$A$1:$G$1,0))</f>
        <v>Exc</v>
      </c>
      <c r="J225" s="4" t="str">
        <f>INDEX([1]products!$A$1:$G$49,MATCH([1]orders!$D225,[1]products!$A$1:$A$49,0),MATCH([1]orders!J$1,[1]products!$A$1:$G$1,0))</f>
        <v>L</v>
      </c>
      <c r="K225" s="5">
        <f>INDEX([1]products!$A$1:$G$49,MATCH([1]orders!$D225,[1]products!$A$1:$A$49,0),MATCH([1]orders!K$1,[1]products!$A$1:$G$1,0))</f>
        <v>1</v>
      </c>
      <c r="L225" s="6">
        <f>INDEX([1]products!$A$1:$G$49,MATCH([1]orders!$D225,[1]products!$A$1:$A$49,0),MATCH([1]orders!L$1,[1]products!$A$1:$G$1,0))</f>
        <v>14.85</v>
      </c>
      <c r="M225" s="6">
        <f t="shared" si="3"/>
        <v>59.4</v>
      </c>
      <c r="N225" s="7" t="str" cm="1">
        <f t="array" ref="N225">_xlfn.IFS(I225="Rob","Robusta",I225="Exc","Excelsa",I225="Ara","Arabica",I225="Lib","Liberica")</f>
        <v>Excelsa</v>
      </c>
      <c r="O225" s="7" t="str" cm="1">
        <f t="array" ref="O225">_xlfn.IFS(J225="M","Medium",J225="L","Light",J225="D","Dark")</f>
        <v>Light</v>
      </c>
      <c r="P225" s="8" t="str">
        <f>_xlfn.XLOOKUP([1]!Order_Table[[#This Row],[Customer ID]],[1]customers!$A$1:$A$1001,[1]customers!$I$1:$I$1001,,0)</f>
        <v>Yes</v>
      </c>
    </row>
    <row r="226" spans="1:16" x14ac:dyDescent="0.35">
      <c r="A226" s="1" t="s">
        <v>465</v>
      </c>
      <c r="B226" s="2">
        <v>44337</v>
      </c>
      <c r="C226" s="3" t="s">
        <v>466</v>
      </c>
      <c r="D226" s="4" t="s">
        <v>182</v>
      </c>
      <c r="E226" s="3">
        <v>4</v>
      </c>
      <c r="F226" s="3" t="str">
        <f>_xlfn.XLOOKUP([1]orders!C226,[1]customers!$A$2:$A$1001,[1]customers!$B$2:$B$1001,,0)</f>
        <v>Ketty Bromehead</v>
      </c>
      <c r="G226" s="3" t="str">
        <f>IF(_xlfn.XLOOKUP(C226,[1]customers!$A$2:$A$1001,[1]customers!$C$2:$C$1001,,0)=0,"",_xlfn.XLOOKUP(C226,[1]customers!$A$2:$A$1001,[1]customers!$C$2:$C$1001,,0))</f>
        <v>ewesterman69@si.edu</v>
      </c>
      <c r="H226" s="3" t="str">
        <f>_xlfn.XLOOKUP(C226,[1]customers!$A$2:$A$1001,[1]customers!$G$2:$G$1001,,0)</f>
        <v>Ireland</v>
      </c>
      <c r="I226" s="4" t="str">
        <f>INDEX([1]products!$A$1:$G$49,MATCH([1]orders!$D226,[1]products!$A$1:$A$49,0),MATCH([1]orders!I$1,[1]products!$A$1:$G$1,0))</f>
        <v>Lib</v>
      </c>
      <c r="J226" s="4" t="str">
        <f>INDEX([1]products!$A$1:$G$49,MATCH([1]orders!$D226,[1]products!$A$1:$A$49,0),MATCH([1]orders!J$1,[1]products!$A$1:$G$1,0))</f>
        <v>D</v>
      </c>
      <c r="K226" s="5">
        <f>INDEX([1]products!$A$1:$G$49,MATCH([1]orders!$D226,[1]products!$A$1:$A$49,0),MATCH([1]orders!K$1,[1]products!$A$1:$G$1,0))</f>
        <v>2.5</v>
      </c>
      <c r="L226" s="6">
        <f>INDEX([1]products!$A$1:$G$49,MATCH([1]orders!$D226,[1]products!$A$1:$A$49,0),MATCH([1]orders!L$1,[1]products!$A$1:$G$1,0))</f>
        <v>29.784999999999997</v>
      </c>
      <c r="M226" s="6">
        <f t="shared" si="3"/>
        <v>119.13999999999999</v>
      </c>
      <c r="N226" s="7" t="str" cm="1">
        <f t="array" ref="N226">_xlfn.IFS(I226="Rob","Robusta",I226="Exc","Excelsa",I226="Ara","Arabica",I226="Lib","Liberica")</f>
        <v>Liberica</v>
      </c>
      <c r="O226" s="7" t="str" cm="1">
        <f t="array" ref="O226">_xlfn.IFS(J226="M","Medium",J226="L","Light",J226="D","Dark")</f>
        <v>Dark</v>
      </c>
      <c r="P226" s="8" t="str">
        <f>_xlfn.XLOOKUP([1]!Order_Table[[#This Row],[Customer ID]],[1]customers!$A$1:$A$1001,[1]customers!$I$1:$I$1001,,0)</f>
        <v>Yes</v>
      </c>
    </row>
    <row r="227" spans="1:16" x14ac:dyDescent="0.35">
      <c r="A227" s="1" t="s">
        <v>467</v>
      </c>
      <c r="B227" s="2">
        <v>43887</v>
      </c>
      <c r="C227" s="3" t="s">
        <v>468</v>
      </c>
      <c r="D227" s="4" t="s">
        <v>171</v>
      </c>
      <c r="E227" s="3">
        <v>5</v>
      </c>
      <c r="F227" s="3" t="str">
        <f>_xlfn.XLOOKUP([1]orders!C227,[1]customers!$A$2:$A$1001,[1]customers!$B$2:$B$1001,,0)</f>
        <v>Elsbeth Westerman</v>
      </c>
      <c r="G227" s="3" t="str">
        <f>IF(_xlfn.XLOOKUP(C227,[1]customers!$A$2:$A$1001,[1]customers!$C$2:$C$1001,,0)=0,"",_xlfn.XLOOKUP(C227,[1]customers!$A$2:$A$1001,[1]customers!$C$2:$C$1001,,0))</f>
        <v>ahutchens6a@amazonaws.com</v>
      </c>
      <c r="H227" s="3" t="str">
        <f>_xlfn.XLOOKUP(C227,[1]customers!$A$2:$A$1001,[1]customers!$G$2:$G$1001,,0)</f>
        <v>United States</v>
      </c>
      <c r="I227" s="4" t="str">
        <f>INDEX([1]products!$A$1:$G$49,MATCH([1]orders!$D227,[1]products!$A$1:$A$49,0),MATCH([1]orders!I$1,[1]products!$A$1:$G$1,0))</f>
        <v>Rob</v>
      </c>
      <c r="J227" s="4" t="str">
        <f>INDEX([1]products!$A$1:$G$49,MATCH([1]orders!$D227,[1]products!$A$1:$A$49,0),MATCH([1]orders!J$1,[1]products!$A$1:$G$1,0))</f>
        <v>L</v>
      </c>
      <c r="K227" s="5">
        <f>INDEX([1]products!$A$1:$G$49,MATCH([1]orders!$D227,[1]products!$A$1:$A$49,0),MATCH([1]orders!K$1,[1]products!$A$1:$G$1,0))</f>
        <v>0.2</v>
      </c>
      <c r="L227" s="6">
        <f>INDEX([1]products!$A$1:$G$49,MATCH([1]orders!$D227,[1]products!$A$1:$A$49,0),MATCH([1]orders!L$1,[1]products!$A$1:$G$1,0))</f>
        <v>3.5849999999999995</v>
      </c>
      <c r="M227" s="6">
        <f t="shared" si="3"/>
        <v>17.924999999999997</v>
      </c>
      <c r="N227" s="7" t="str" cm="1">
        <f t="array" ref="N227">_xlfn.IFS(I227="Rob","Robusta",I227="Exc","Excelsa",I227="Ara","Arabica",I227="Lib","Liberica")</f>
        <v>Robusta</v>
      </c>
      <c r="O227" s="7" t="str" cm="1">
        <f t="array" ref="O227">_xlfn.IFS(J227="M","Medium",J227="L","Light",J227="D","Dark")</f>
        <v>Light</v>
      </c>
      <c r="P227" s="8" t="str">
        <f>_xlfn.XLOOKUP([1]!Order_Table[[#This Row],[Customer ID]],[1]customers!$A$1:$A$1001,[1]customers!$I$1:$I$1001,,0)</f>
        <v>No</v>
      </c>
    </row>
    <row r="228" spans="1:16" x14ac:dyDescent="0.35">
      <c r="A228" s="1" t="s">
        <v>469</v>
      </c>
      <c r="B228" s="2">
        <v>43880</v>
      </c>
      <c r="C228" s="3" t="s">
        <v>470</v>
      </c>
      <c r="D228" s="4" t="s">
        <v>101</v>
      </c>
      <c r="E228" s="3">
        <v>6</v>
      </c>
      <c r="F228" s="3" t="str">
        <f>_xlfn.XLOOKUP([1]orders!C228,[1]customers!$A$2:$A$1001,[1]customers!$B$2:$B$1001,,0)</f>
        <v>Anabelle Hutchens</v>
      </c>
      <c r="G228" s="3" t="str">
        <f>IF(_xlfn.XLOOKUP(C228,[1]customers!$A$2:$A$1001,[1]customers!$C$2:$C$1001,,0)=0,"",_xlfn.XLOOKUP(C228,[1]customers!$A$2:$A$1001,[1]customers!$C$2:$C$1001,,0))</f>
        <v>nwyvill6b@naver.com</v>
      </c>
      <c r="H228" s="3" t="str">
        <f>_xlfn.XLOOKUP(C228,[1]customers!$A$2:$A$1001,[1]customers!$G$2:$G$1001,,0)</f>
        <v>United Kingdom</v>
      </c>
      <c r="I228" s="4" t="str">
        <f>INDEX([1]products!$A$1:$G$49,MATCH([1]orders!$D228,[1]products!$A$1:$A$49,0),MATCH([1]orders!I$1,[1]products!$A$1:$G$1,0))</f>
        <v>Ara</v>
      </c>
      <c r="J228" s="4" t="str">
        <f>INDEX([1]products!$A$1:$G$49,MATCH([1]orders!$D228,[1]products!$A$1:$A$49,0),MATCH([1]orders!J$1,[1]products!$A$1:$G$1,0))</f>
        <v>M</v>
      </c>
      <c r="K228" s="5">
        <f>INDEX([1]products!$A$1:$G$49,MATCH([1]orders!$D228,[1]products!$A$1:$A$49,0),MATCH([1]orders!K$1,[1]products!$A$1:$G$1,0))</f>
        <v>2.5</v>
      </c>
      <c r="L228" s="6">
        <f>INDEX([1]products!$A$1:$G$49,MATCH([1]orders!$D228,[1]products!$A$1:$A$49,0),MATCH([1]orders!L$1,[1]products!$A$1:$G$1,0))</f>
        <v>25.874999999999996</v>
      </c>
      <c r="M228" s="6">
        <f t="shared" si="3"/>
        <v>155.24999999999997</v>
      </c>
      <c r="N228" s="7" t="str" cm="1">
        <f t="array" ref="N228">_xlfn.IFS(I228="Rob","Robusta",I228="Exc","Excelsa",I228="Ara","Arabica",I228="Lib","Liberica")</f>
        <v>Arabica</v>
      </c>
      <c r="O228" s="7" t="str" cm="1">
        <f t="array" ref="O228">_xlfn.IFS(J228="M","Medium",J228="L","Light",J228="D","Dark")</f>
        <v>Medium</v>
      </c>
      <c r="P228" s="8" t="str">
        <f>_xlfn.XLOOKUP([1]!Order_Table[[#This Row],[Customer ID]],[1]customers!$A$1:$A$1001,[1]customers!$I$1:$I$1001,,0)</f>
        <v>No</v>
      </c>
    </row>
    <row r="229" spans="1:16" x14ac:dyDescent="0.35">
      <c r="A229" s="1" t="s">
        <v>471</v>
      </c>
      <c r="B229" s="2">
        <v>44376</v>
      </c>
      <c r="C229" s="3" t="s">
        <v>472</v>
      </c>
      <c r="D229" s="4" t="s">
        <v>182</v>
      </c>
      <c r="E229" s="3">
        <v>5</v>
      </c>
      <c r="F229" s="3" t="str">
        <f>_xlfn.XLOOKUP([1]orders!C229,[1]customers!$A$2:$A$1001,[1]customers!$B$2:$B$1001,,0)</f>
        <v>Noak Wyvill</v>
      </c>
      <c r="G229" s="3" t="str">
        <f>IF(_xlfn.XLOOKUP(C229,[1]customers!$A$2:$A$1001,[1]customers!$C$2:$C$1001,,0)=0,"",_xlfn.XLOOKUP(C229,[1]customers!$A$2:$A$1001,[1]customers!$C$2:$C$1001,,0))</f>
        <v>bmathon6c@barnesandnoble.com</v>
      </c>
      <c r="H229" s="3" t="str">
        <f>_xlfn.XLOOKUP(C229,[1]customers!$A$2:$A$1001,[1]customers!$G$2:$G$1001,,0)</f>
        <v>United States</v>
      </c>
      <c r="I229" s="4" t="str">
        <f>INDEX([1]products!$A$1:$G$49,MATCH([1]orders!$D229,[1]products!$A$1:$A$49,0),MATCH([1]orders!I$1,[1]products!$A$1:$G$1,0))</f>
        <v>Rob</v>
      </c>
      <c r="J229" s="4" t="str">
        <f>INDEX([1]products!$A$1:$G$49,MATCH([1]orders!$D229,[1]products!$A$1:$A$49,0),MATCH([1]orders!J$1,[1]products!$A$1:$G$1,0))</f>
        <v>D</v>
      </c>
      <c r="K229" s="5">
        <f>INDEX([1]products!$A$1:$G$49,MATCH([1]orders!$D229,[1]products!$A$1:$A$49,0),MATCH([1]orders!K$1,[1]products!$A$1:$G$1,0))</f>
        <v>0.2</v>
      </c>
      <c r="L229" s="6">
        <f>INDEX([1]products!$A$1:$G$49,MATCH([1]orders!$D229,[1]products!$A$1:$A$49,0),MATCH([1]orders!L$1,[1]products!$A$1:$G$1,0))</f>
        <v>2.6849999999999996</v>
      </c>
      <c r="M229" s="6">
        <f t="shared" si="3"/>
        <v>13.424999999999997</v>
      </c>
      <c r="N229" s="7" t="str" cm="1">
        <f t="array" ref="N229">_xlfn.IFS(I229="Rob","Robusta",I229="Exc","Excelsa",I229="Ara","Arabica",I229="Lib","Liberica")</f>
        <v>Robusta</v>
      </c>
      <c r="O229" s="7" t="str" cm="1">
        <f t="array" ref="O229">_xlfn.IFS(J229="M","Medium",J229="L","Light",J229="D","Dark")</f>
        <v>Dark</v>
      </c>
      <c r="P229" s="8" t="str">
        <f>_xlfn.XLOOKUP([1]!Order_Table[[#This Row],[Customer ID]],[1]customers!$A$1:$A$1001,[1]customers!$I$1:$I$1001,,0)</f>
        <v>Yes</v>
      </c>
    </row>
    <row r="230" spans="1:16" x14ac:dyDescent="0.35">
      <c r="A230" s="1" t="s">
        <v>473</v>
      </c>
      <c r="B230" s="2">
        <v>44282</v>
      </c>
      <c r="C230" s="3" t="s">
        <v>474</v>
      </c>
      <c r="D230" s="4" t="s">
        <v>77</v>
      </c>
      <c r="E230" s="3">
        <v>2</v>
      </c>
      <c r="F230" s="3" t="str">
        <f>_xlfn.XLOOKUP([1]orders!C230,[1]customers!$A$2:$A$1001,[1]customers!$B$2:$B$1001,,0)</f>
        <v>Beltran Mathon</v>
      </c>
      <c r="G230" s="3" t="str">
        <f>IF(_xlfn.XLOOKUP(C230,[1]customers!$A$2:$A$1001,[1]customers!$C$2:$C$1001,,0)=0,"",_xlfn.XLOOKUP(C230,[1]customers!$A$2:$A$1001,[1]customers!$C$2:$C$1001,,0))</f>
        <v>kstreight6d@about.com</v>
      </c>
      <c r="H230" s="3" t="str">
        <f>_xlfn.XLOOKUP(C230,[1]customers!$A$2:$A$1001,[1]customers!$G$2:$G$1001,,0)</f>
        <v>United States</v>
      </c>
      <c r="I230" s="4" t="str">
        <f>INDEX([1]products!$A$1:$G$49,MATCH([1]orders!$D230,[1]products!$A$1:$A$49,0),MATCH([1]orders!I$1,[1]products!$A$1:$G$1,0))</f>
        <v>Rob</v>
      </c>
      <c r="J230" s="4" t="str">
        <f>INDEX([1]products!$A$1:$G$49,MATCH([1]orders!$D230,[1]products!$A$1:$A$49,0),MATCH([1]orders!J$1,[1]products!$A$1:$G$1,0))</f>
        <v>L</v>
      </c>
      <c r="K230" s="5">
        <f>INDEX([1]products!$A$1:$G$49,MATCH([1]orders!$D230,[1]products!$A$1:$A$49,0),MATCH([1]orders!K$1,[1]products!$A$1:$G$1,0))</f>
        <v>0.2</v>
      </c>
      <c r="L230" s="6">
        <f>INDEX([1]products!$A$1:$G$49,MATCH([1]orders!$D230,[1]products!$A$1:$A$49,0),MATCH([1]orders!L$1,[1]products!$A$1:$G$1,0))</f>
        <v>3.5849999999999995</v>
      </c>
      <c r="M230" s="6">
        <f t="shared" si="3"/>
        <v>7.169999999999999</v>
      </c>
      <c r="N230" s="7" t="str" cm="1">
        <f t="array" ref="N230">_xlfn.IFS(I230="Rob","Robusta",I230="Exc","Excelsa",I230="Ara","Arabica",I230="Lib","Liberica")</f>
        <v>Robusta</v>
      </c>
      <c r="O230" s="7" t="str" cm="1">
        <f t="array" ref="O230">_xlfn.IFS(J230="M","Medium",J230="L","Light",J230="D","Dark")</f>
        <v>Light</v>
      </c>
      <c r="P230" s="8" t="str">
        <f>_xlfn.XLOOKUP([1]!Order_Table[[#This Row],[Customer ID]],[1]customers!$A$1:$A$1001,[1]customers!$I$1:$I$1001,,0)</f>
        <v>No</v>
      </c>
    </row>
    <row r="231" spans="1:16" x14ac:dyDescent="0.35">
      <c r="A231" s="1" t="s">
        <v>475</v>
      </c>
      <c r="B231" s="2">
        <v>44496</v>
      </c>
      <c r="C231" s="3" t="s">
        <v>476</v>
      </c>
      <c r="D231" s="4" t="s">
        <v>171</v>
      </c>
      <c r="E231" s="3">
        <v>2</v>
      </c>
      <c r="F231" s="3" t="str">
        <f>_xlfn.XLOOKUP([1]orders!C231,[1]customers!$A$2:$A$1001,[1]customers!$B$2:$B$1001,,0)</f>
        <v>Kristos Streight</v>
      </c>
      <c r="G231" s="3" t="str">
        <f>IF(_xlfn.XLOOKUP(C231,[1]customers!$A$2:$A$1001,[1]customers!$C$2:$C$1001,,0)=0,"",_xlfn.XLOOKUP(C231,[1]customers!$A$2:$A$1001,[1]customers!$C$2:$C$1001,,0))</f>
        <v>pcutchie6e@globo.com</v>
      </c>
      <c r="H231" s="3" t="str">
        <f>_xlfn.XLOOKUP(C231,[1]customers!$A$2:$A$1001,[1]customers!$G$2:$G$1001,,0)</f>
        <v>United States</v>
      </c>
      <c r="I231" s="4" t="str">
        <f>INDEX([1]products!$A$1:$G$49,MATCH([1]orders!$D231,[1]products!$A$1:$A$49,0),MATCH([1]orders!I$1,[1]products!$A$1:$G$1,0))</f>
        <v>Lib</v>
      </c>
      <c r="J231" s="4" t="str">
        <f>INDEX([1]products!$A$1:$G$49,MATCH([1]orders!$D231,[1]products!$A$1:$A$49,0),MATCH([1]orders!J$1,[1]products!$A$1:$G$1,0))</f>
        <v>M</v>
      </c>
      <c r="K231" s="5">
        <f>INDEX([1]products!$A$1:$G$49,MATCH([1]orders!$D231,[1]products!$A$1:$A$49,0),MATCH([1]orders!K$1,[1]products!$A$1:$G$1,0))</f>
        <v>0.2</v>
      </c>
      <c r="L231" s="6">
        <f>INDEX([1]products!$A$1:$G$49,MATCH([1]orders!$D231,[1]products!$A$1:$A$49,0),MATCH([1]orders!L$1,[1]products!$A$1:$G$1,0))</f>
        <v>4.3650000000000002</v>
      </c>
      <c r="M231" s="6">
        <f t="shared" si="3"/>
        <v>8.73</v>
      </c>
      <c r="N231" s="7" t="str" cm="1">
        <f t="array" ref="N231">_xlfn.IFS(I231="Rob","Robusta",I231="Exc","Excelsa",I231="Ara","Arabica",I231="Lib","Liberica")</f>
        <v>Liberica</v>
      </c>
      <c r="O231" s="7" t="str" cm="1">
        <f t="array" ref="O231">_xlfn.IFS(J231="M","Medium",J231="L","Light",J231="D","Dark")</f>
        <v>Medium</v>
      </c>
      <c r="P231" s="8" t="str">
        <f>_xlfn.XLOOKUP([1]!Order_Table[[#This Row],[Customer ID]],[1]customers!$A$1:$A$1001,[1]customers!$I$1:$I$1001,,0)</f>
        <v>No</v>
      </c>
    </row>
    <row r="232" spans="1:16" x14ac:dyDescent="0.35">
      <c r="A232" s="1" t="s">
        <v>477</v>
      </c>
      <c r="B232" s="2">
        <v>43628</v>
      </c>
      <c r="C232" s="3" t="s">
        <v>478</v>
      </c>
      <c r="D232" s="4" t="s">
        <v>77</v>
      </c>
      <c r="E232" s="3">
        <v>2</v>
      </c>
      <c r="F232" s="3" t="str">
        <f>_xlfn.XLOOKUP([1]orders!C232,[1]customers!$A$2:$A$1001,[1]customers!$B$2:$B$1001,,0)</f>
        <v>Portie Cutchie</v>
      </c>
      <c r="G232" s="3" t="str">
        <f>IF(_xlfn.XLOOKUP(C232,[1]customers!$A$2:$A$1001,[1]customers!$C$2:$C$1001,,0)=0,"",_xlfn.XLOOKUP(C232,[1]customers!$A$2:$A$1001,[1]customers!$C$2:$C$1001,,0))</f>
        <v/>
      </c>
      <c r="H232" s="3" t="str">
        <f>_xlfn.XLOOKUP(C232,[1]customers!$A$2:$A$1001,[1]customers!$G$2:$G$1001,,0)</f>
        <v>United States</v>
      </c>
      <c r="I232" s="4" t="str">
        <f>INDEX([1]products!$A$1:$G$49,MATCH([1]orders!$D232,[1]products!$A$1:$A$49,0),MATCH([1]orders!I$1,[1]products!$A$1:$G$1,0))</f>
        <v>Ara</v>
      </c>
      <c r="J232" s="4" t="str">
        <f>INDEX([1]products!$A$1:$G$49,MATCH([1]orders!$D232,[1]products!$A$1:$A$49,0),MATCH([1]orders!J$1,[1]products!$A$1:$G$1,0))</f>
        <v>M</v>
      </c>
      <c r="K232" s="5">
        <f>INDEX([1]products!$A$1:$G$49,MATCH([1]orders!$D232,[1]products!$A$1:$A$49,0),MATCH([1]orders!K$1,[1]products!$A$1:$G$1,0))</f>
        <v>2.5</v>
      </c>
      <c r="L232" s="6">
        <f>INDEX([1]products!$A$1:$G$49,MATCH([1]orders!$D232,[1]products!$A$1:$A$49,0),MATCH([1]orders!L$1,[1]products!$A$1:$G$1,0))</f>
        <v>25.874999999999996</v>
      </c>
      <c r="M232" s="6">
        <f t="shared" si="3"/>
        <v>51.749999999999993</v>
      </c>
      <c r="N232" s="7" t="str" cm="1">
        <f t="array" ref="N232">_xlfn.IFS(I232="Rob","Robusta",I232="Exc","Excelsa",I232="Ara","Arabica",I232="Lib","Liberica")</f>
        <v>Arabica</v>
      </c>
      <c r="O232" s="7" t="str" cm="1">
        <f t="array" ref="O232">_xlfn.IFS(J232="M","Medium",J232="L","Light",J232="D","Dark")</f>
        <v>Medium</v>
      </c>
      <c r="P232" s="8" t="str">
        <f>_xlfn.XLOOKUP([1]!Order_Table[[#This Row],[Customer ID]],[1]customers!$A$1:$A$1001,[1]customers!$I$1:$I$1001,,0)</f>
        <v>No</v>
      </c>
    </row>
    <row r="233" spans="1:16" x14ac:dyDescent="0.35">
      <c r="A233" s="1" t="s">
        <v>479</v>
      </c>
      <c r="B233" s="2">
        <v>44010</v>
      </c>
      <c r="C233" s="3" t="s">
        <v>480</v>
      </c>
      <c r="D233" s="4" t="s">
        <v>19</v>
      </c>
      <c r="E233" s="3">
        <v>5</v>
      </c>
      <c r="F233" s="3" t="str">
        <f>_xlfn.XLOOKUP([1]orders!C233,[1]customers!$A$2:$A$1001,[1]customers!$B$2:$B$1001,,0)</f>
        <v>Sinclare Edsell</v>
      </c>
      <c r="G233" s="3" t="str">
        <f>IF(_xlfn.XLOOKUP(C233,[1]customers!$A$2:$A$1001,[1]customers!$C$2:$C$1001,,0)=0,"",_xlfn.XLOOKUP(C233,[1]customers!$A$2:$A$1001,[1]customers!$C$2:$C$1001,,0))</f>
        <v>cgheraldi6g@opera.com</v>
      </c>
      <c r="H233" s="3" t="str">
        <f>_xlfn.XLOOKUP(C233,[1]customers!$A$2:$A$1001,[1]customers!$G$2:$G$1001,,0)</f>
        <v>United Kingdom</v>
      </c>
      <c r="I233" s="4" t="str">
        <f>INDEX([1]products!$A$1:$G$49,MATCH([1]orders!$D233,[1]products!$A$1:$A$49,0),MATCH([1]orders!I$1,[1]products!$A$1:$G$1,0))</f>
        <v>Lib</v>
      </c>
      <c r="J233" s="4" t="str">
        <f>INDEX([1]products!$A$1:$G$49,MATCH([1]orders!$D233,[1]products!$A$1:$A$49,0),MATCH([1]orders!J$1,[1]products!$A$1:$G$1,0))</f>
        <v>M</v>
      </c>
      <c r="K233" s="5">
        <f>INDEX([1]products!$A$1:$G$49,MATCH([1]orders!$D233,[1]products!$A$1:$A$49,0),MATCH([1]orders!K$1,[1]products!$A$1:$G$1,0))</f>
        <v>0.2</v>
      </c>
      <c r="L233" s="6">
        <f>INDEX([1]products!$A$1:$G$49,MATCH([1]orders!$D233,[1]products!$A$1:$A$49,0),MATCH([1]orders!L$1,[1]products!$A$1:$G$1,0))</f>
        <v>4.3650000000000002</v>
      </c>
      <c r="M233" s="6">
        <f t="shared" si="3"/>
        <v>21.825000000000003</v>
      </c>
      <c r="N233" s="7" t="str" cm="1">
        <f t="array" ref="N233">_xlfn.IFS(I233="Rob","Robusta",I233="Exc","Excelsa",I233="Ara","Arabica",I233="Lib","Liberica")</f>
        <v>Liberica</v>
      </c>
      <c r="O233" s="7" t="str" cm="1">
        <f t="array" ref="O233">_xlfn.IFS(J233="M","Medium",J233="L","Light",J233="D","Dark")</f>
        <v>Medium</v>
      </c>
      <c r="P233" s="8" t="str">
        <f>_xlfn.XLOOKUP([1]!Order_Table[[#This Row],[Customer ID]],[1]customers!$A$1:$A$1001,[1]customers!$I$1:$I$1001,,0)</f>
        <v>Yes</v>
      </c>
    </row>
    <row r="234" spans="1:16" x14ac:dyDescent="0.35">
      <c r="A234" s="1" t="s">
        <v>481</v>
      </c>
      <c r="B234" s="2">
        <v>44278</v>
      </c>
      <c r="C234" s="3" t="s">
        <v>482</v>
      </c>
      <c r="D234" s="4" t="s">
        <v>64</v>
      </c>
      <c r="E234" s="3">
        <v>5</v>
      </c>
      <c r="F234" s="3" t="str">
        <f>_xlfn.XLOOKUP([1]orders!C234,[1]customers!$A$2:$A$1001,[1]customers!$B$2:$B$1001,,0)</f>
        <v>Conny Gheraldi</v>
      </c>
      <c r="G234" s="3" t="str">
        <f>IF(_xlfn.XLOOKUP(C234,[1]customers!$A$2:$A$1001,[1]customers!$C$2:$C$1001,,0)=0,"",_xlfn.XLOOKUP(C234,[1]customers!$A$2:$A$1001,[1]customers!$C$2:$C$1001,,0))</f>
        <v>bkenwell6h@over-blog.com</v>
      </c>
      <c r="H234" s="3" t="str">
        <f>_xlfn.XLOOKUP(C234,[1]customers!$A$2:$A$1001,[1]customers!$G$2:$G$1001,,0)</f>
        <v>United States</v>
      </c>
      <c r="I234" s="4" t="str">
        <f>INDEX([1]products!$A$1:$G$49,MATCH([1]orders!$D234,[1]products!$A$1:$A$49,0),MATCH([1]orders!I$1,[1]products!$A$1:$G$1,0))</f>
        <v>Lib</v>
      </c>
      <c r="J234" s="4" t="str">
        <f>INDEX([1]products!$A$1:$G$49,MATCH([1]orders!$D234,[1]products!$A$1:$A$49,0),MATCH([1]orders!J$1,[1]products!$A$1:$G$1,0))</f>
        <v>L</v>
      </c>
      <c r="K234" s="5">
        <f>INDEX([1]products!$A$1:$G$49,MATCH([1]orders!$D234,[1]products!$A$1:$A$49,0),MATCH([1]orders!K$1,[1]products!$A$1:$G$1,0))</f>
        <v>0.2</v>
      </c>
      <c r="L234" s="6">
        <f>INDEX([1]products!$A$1:$G$49,MATCH([1]orders!$D234,[1]products!$A$1:$A$49,0),MATCH([1]orders!L$1,[1]products!$A$1:$G$1,0))</f>
        <v>4.7549999999999999</v>
      </c>
      <c r="M234" s="6">
        <f t="shared" si="3"/>
        <v>23.774999999999999</v>
      </c>
      <c r="N234" s="7" t="str" cm="1">
        <f t="array" ref="N234">_xlfn.IFS(I234="Rob","Robusta",I234="Exc","Excelsa",I234="Ara","Arabica",I234="Lib","Liberica")</f>
        <v>Liberica</v>
      </c>
      <c r="O234" s="7" t="str" cm="1">
        <f t="array" ref="O234">_xlfn.IFS(J234="M","Medium",J234="L","Light",J234="D","Dark")</f>
        <v>Light</v>
      </c>
      <c r="P234" s="8" t="str">
        <f>_xlfn.XLOOKUP([1]!Order_Table[[#This Row],[Customer ID]],[1]customers!$A$1:$A$1001,[1]customers!$I$1:$I$1001,,0)</f>
        <v>No</v>
      </c>
    </row>
    <row r="235" spans="1:16" x14ac:dyDescent="0.35">
      <c r="A235" s="1" t="s">
        <v>483</v>
      </c>
      <c r="B235" s="2">
        <v>44602</v>
      </c>
      <c r="C235" s="3" t="s">
        <v>484</v>
      </c>
      <c r="D235" s="4" t="s">
        <v>104</v>
      </c>
      <c r="E235" s="3">
        <v>1</v>
      </c>
      <c r="F235" s="3" t="str">
        <f>_xlfn.XLOOKUP([1]orders!C235,[1]customers!$A$2:$A$1001,[1]customers!$B$2:$B$1001,,0)</f>
        <v>Beryle Kenwell</v>
      </c>
      <c r="G235" s="3" t="str">
        <f>IF(_xlfn.XLOOKUP(C235,[1]customers!$A$2:$A$1001,[1]customers!$C$2:$C$1001,,0)=0,"",_xlfn.XLOOKUP(C235,[1]customers!$A$2:$A$1001,[1]customers!$C$2:$C$1001,,0))</f>
        <v>tsutty6i@google.es</v>
      </c>
      <c r="H235" s="3" t="str">
        <f>_xlfn.XLOOKUP(C235,[1]customers!$A$2:$A$1001,[1]customers!$G$2:$G$1001,,0)</f>
        <v>United States</v>
      </c>
      <c r="I235" s="4" t="str">
        <f>INDEX([1]products!$A$1:$G$49,MATCH([1]orders!$D235,[1]products!$A$1:$A$49,0),MATCH([1]orders!I$1,[1]products!$A$1:$G$1,0))</f>
        <v>Exc</v>
      </c>
      <c r="J235" s="4" t="str">
        <f>INDEX([1]products!$A$1:$G$49,MATCH([1]orders!$D235,[1]products!$A$1:$A$49,0),MATCH([1]orders!J$1,[1]products!$A$1:$G$1,0))</f>
        <v>M</v>
      </c>
      <c r="K235" s="5">
        <f>INDEX([1]products!$A$1:$G$49,MATCH([1]orders!$D235,[1]products!$A$1:$A$49,0),MATCH([1]orders!K$1,[1]products!$A$1:$G$1,0))</f>
        <v>0.2</v>
      </c>
      <c r="L235" s="6">
        <f>INDEX([1]products!$A$1:$G$49,MATCH([1]orders!$D235,[1]products!$A$1:$A$49,0),MATCH([1]orders!L$1,[1]products!$A$1:$G$1,0))</f>
        <v>4.125</v>
      </c>
      <c r="M235" s="6">
        <f t="shared" si="3"/>
        <v>4.125</v>
      </c>
      <c r="N235" s="7" t="str" cm="1">
        <f t="array" ref="N235">_xlfn.IFS(I235="Rob","Robusta",I235="Exc","Excelsa",I235="Ara","Arabica",I235="Lib","Liberica")</f>
        <v>Excelsa</v>
      </c>
      <c r="O235" s="7" t="str" cm="1">
        <f t="array" ref="O235">_xlfn.IFS(J235="M","Medium",J235="L","Light",J235="D","Dark")</f>
        <v>Medium</v>
      </c>
      <c r="P235" s="8" t="str">
        <f>_xlfn.XLOOKUP([1]!Order_Table[[#This Row],[Customer ID]],[1]customers!$A$1:$A$1001,[1]customers!$I$1:$I$1001,,0)</f>
        <v>No</v>
      </c>
    </row>
    <row r="236" spans="1:16" x14ac:dyDescent="0.35">
      <c r="A236" s="1" t="s">
        <v>485</v>
      </c>
      <c r="B236" s="2">
        <v>43571</v>
      </c>
      <c r="C236" s="3" t="s">
        <v>486</v>
      </c>
      <c r="D236" s="4" t="s">
        <v>104</v>
      </c>
      <c r="E236" s="3">
        <v>5</v>
      </c>
      <c r="F236" s="3" t="str">
        <f>_xlfn.XLOOKUP([1]orders!C236,[1]customers!$A$2:$A$1001,[1]customers!$B$2:$B$1001,,0)</f>
        <v>Tomas Sutty</v>
      </c>
      <c r="G236" s="3" t="str">
        <f>IF(_xlfn.XLOOKUP(C236,[1]customers!$A$2:$A$1001,[1]customers!$C$2:$C$1001,,0)=0,"",_xlfn.XLOOKUP(C236,[1]customers!$A$2:$A$1001,[1]customers!$C$2:$C$1001,,0))</f>
        <v/>
      </c>
      <c r="H236" s="3" t="str">
        <f>_xlfn.XLOOKUP(C236,[1]customers!$A$2:$A$1001,[1]customers!$G$2:$G$1001,,0)</f>
        <v>Ireland</v>
      </c>
      <c r="I236" s="4" t="str">
        <f>INDEX([1]products!$A$1:$G$49,MATCH([1]orders!$D236,[1]products!$A$1:$A$49,0),MATCH([1]orders!I$1,[1]products!$A$1:$G$1,0))</f>
        <v>Lib</v>
      </c>
      <c r="J236" s="4" t="str">
        <f>INDEX([1]products!$A$1:$G$49,MATCH([1]orders!$D236,[1]products!$A$1:$A$49,0),MATCH([1]orders!J$1,[1]products!$A$1:$G$1,0))</f>
        <v>L</v>
      </c>
      <c r="K236" s="5">
        <f>INDEX([1]products!$A$1:$G$49,MATCH([1]orders!$D236,[1]products!$A$1:$A$49,0),MATCH([1]orders!K$1,[1]products!$A$1:$G$1,0))</f>
        <v>2.5</v>
      </c>
      <c r="L236" s="6">
        <f>INDEX([1]products!$A$1:$G$49,MATCH([1]orders!$D236,[1]products!$A$1:$A$49,0),MATCH([1]orders!L$1,[1]products!$A$1:$G$1,0))</f>
        <v>36.454999999999998</v>
      </c>
      <c r="M236" s="6">
        <f t="shared" si="3"/>
        <v>182.27499999999998</v>
      </c>
      <c r="N236" s="7" t="str" cm="1">
        <f t="array" ref="N236">_xlfn.IFS(I236="Rob","Robusta",I236="Exc","Excelsa",I236="Ara","Arabica",I236="Lib","Liberica")</f>
        <v>Liberica</v>
      </c>
      <c r="O236" s="7" t="str" cm="1">
        <f t="array" ref="O236">_xlfn.IFS(J236="M","Medium",J236="L","Light",J236="D","Dark")</f>
        <v>Light</v>
      </c>
      <c r="P236" s="8" t="str">
        <f>_xlfn.XLOOKUP([1]!Order_Table[[#This Row],[Customer ID]],[1]customers!$A$1:$A$1001,[1]customers!$I$1:$I$1001,,0)</f>
        <v>No</v>
      </c>
    </row>
    <row r="237" spans="1:16" x14ac:dyDescent="0.35">
      <c r="A237" s="1" t="s">
        <v>487</v>
      </c>
      <c r="B237" s="2">
        <v>43873</v>
      </c>
      <c r="C237" s="3" t="s">
        <v>488</v>
      </c>
      <c r="D237" s="4" t="s">
        <v>109</v>
      </c>
      <c r="E237" s="3">
        <v>3</v>
      </c>
      <c r="F237" s="3" t="str">
        <f>_xlfn.XLOOKUP([1]orders!C237,[1]customers!$A$2:$A$1001,[1]customers!$B$2:$B$1001,,0)</f>
        <v>Samuele Ales0</v>
      </c>
      <c r="G237" s="3" t="str">
        <f>IF(_xlfn.XLOOKUP(C237,[1]customers!$A$2:$A$1001,[1]customers!$C$2:$C$1001,,0)=0,"",_xlfn.XLOOKUP(C237,[1]customers!$A$2:$A$1001,[1]customers!$C$2:$C$1001,,0))</f>
        <v>charce6k@cafepress.com</v>
      </c>
      <c r="H237" s="3" t="str">
        <f>_xlfn.XLOOKUP(C237,[1]customers!$A$2:$A$1001,[1]customers!$G$2:$G$1001,,0)</f>
        <v>Ireland</v>
      </c>
      <c r="I237" s="4" t="str">
        <f>INDEX([1]products!$A$1:$G$49,MATCH([1]orders!$D237,[1]products!$A$1:$A$49,0),MATCH([1]orders!I$1,[1]products!$A$1:$G$1,0))</f>
        <v>Lib</v>
      </c>
      <c r="J237" s="4" t="str">
        <f>INDEX([1]products!$A$1:$G$49,MATCH([1]orders!$D237,[1]products!$A$1:$A$49,0),MATCH([1]orders!J$1,[1]products!$A$1:$G$1,0))</f>
        <v>L</v>
      </c>
      <c r="K237" s="5">
        <f>INDEX([1]products!$A$1:$G$49,MATCH([1]orders!$D237,[1]products!$A$1:$A$49,0),MATCH([1]orders!K$1,[1]products!$A$1:$G$1,0))</f>
        <v>2.5</v>
      </c>
      <c r="L237" s="6">
        <f>INDEX([1]products!$A$1:$G$49,MATCH([1]orders!$D237,[1]products!$A$1:$A$49,0),MATCH([1]orders!L$1,[1]products!$A$1:$G$1,0))</f>
        <v>36.454999999999998</v>
      </c>
      <c r="M237" s="6">
        <f t="shared" si="3"/>
        <v>109.36499999999999</v>
      </c>
      <c r="N237" s="7" t="str" cm="1">
        <f t="array" ref="N237">_xlfn.IFS(I237="Rob","Robusta",I237="Exc","Excelsa",I237="Ara","Arabica",I237="Lib","Liberica")</f>
        <v>Liberica</v>
      </c>
      <c r="O237" s="7" t="str" cm="1">
        <f t="array" ref="O237">_xlfn.IFS(J237="M","Medium",J237="L","Light",J237="D","Dark")</f>
        <v>Light</v>
      </c>
      <c r="P237" s="8" t="str">
        <f>_xlfn.XLOOKUP([1]!Order_Table[[#This Row],[Customer ID]],[1]customers!$A$1:$A$1001,[1]customers!$I$1:$I$1001,,0)</f>
        <v>No</v>
      </c>
    </row>
    <row r="238" spans="1:16" x14ac:dyDescent="0.35">
      <c r="A238" s="1" t="s">
        <v>489</v>
      </c>
      <c r="B238" s="2">
        <v>44563</v>
      </c>
      <c r="C238" s="3" t="s">
        <v>490</v>
      </c>
      <c r="D238" s="4" t="s">
        <v>182</v>
      </c>
      <c r="E238" s="3">
        <v>1</v>
      </c>
      <c r="F238" s="3" t="str">
        <f>_xlfn.XLOOKUP([1]orders!C238,[1]customers!$A$2:$A$1001,[1]customers!$B$2:$B$1001,,0)</f>
        <v>Carlie Harce</v>
      </c>
      <c r="G238" s="3" t="str">
        <f>IF(_xlfn.XLOOKUP(C238,[1]customers!$A$2:$A$1001,[1]customers!$C$2:$C$1001,,0)=0,"",_xlfn.XLOOKUP(C238,[1]customers!$A$2:$A$1001,[1]customers!$C$2:$C$1001,,0))</f>
        <v/>
      </c>
      <c r="H238" s="3" t="str">
        <f>_xlfn.XLOOKUP(C238,[1]customers!$A$2:$A$1001,[1]customers!$G$2:$G$1001,,0)</f>
        <v>United States</v>
      </c>
      <c r="I238" s="4" t="str">
        <f>INDEX([1]products!$A$1:$G$49,MATCH([1]orders!$D238,[1]products!$A$1:$A$49,0),MATCH([1]orders!I$1,[1]products!$A$1:$G$1,0))</f>
        <v>Lib</v>
      </c>
      <c r="J238" s="4" t="str">
        <f>INDEX([1]products!$A$1:$G$49,MATCH([1]orders!$D238,[1]products!$A$1:$A$49,0),MATCH([1]orders!J$1,[1]products!$A$1:$G$1,0))</f>
        <v>D</v>
      </c>
      <c r="K238" s="5">
        <f>INDEX([1]products!$A$1:$G$49,MATCH([1]orders!$D238,[1]products!$A$1:$A$49,0),MATCH([1]orders!K$1,[1]products!$A$1:$G$1,0))</f>
        <v>2.5</v>
      </c>
      <c r="L238" s="6">
        <f>INDEX([1]products!$A$1:$G$49,MATCH([1]orders!$D238,[1]products!$A$1:$A$49,0),MATCH([1]orders!L$1,[1]products!$A$1:$G$1,0))</f>
        <v>29.784999999999997</v>
      </c>
      <c r="M238" s="6">
        <f t="shared" si="3"/>
        <v>29.784999999999997</v>
      </c>
      <c r="N238" s="7" t="str" cm="1">
        <f t="array" ref="N238">_xlfn.IFS(I238="Rob","Robusta",I238="Exc","Excelsa",I238="Ara","Arabica",I238="Lib","Liberica")</f>
        <v>Liberica</v>
      </c>
      <c r="O238" s="7" t="str" cm="1">
        <f t="array" ref="O238">_xlfn.IFS(J238="M","Medium",J238="L","Light",J238="D","Dark")</f>
        <v>Dark</v>
      </c>
      <c r="P238" s="8" t="str">
        <f>_xlfn.XLOOKUP([1]!Order_Table[[#This Row],[Customer ID]],[1]customers!$A$1:$A$1001,[1]customers!$I$1:$I$1001,,0)</f>
        <v>No</v>
      </c>
    </row>
    <row r="239" spans="1:16" x14ac:dyDescent="0.35">
      <c r="A239" s="1" t="s">
        <v>491</v>
      </c>
      <c r="B239" s="2">
        <v>44172</v>
      </c>
      <c r="C239" s="3" t="s">
        <v>492</v>
      </c>
      <c r="D239" s="4" t="s">
        <v>41</v>
      </c>
      <c r="E239" s="3">
        <v>2</v>
      </c>
      <c r="F239" s="3" t="str">
        <f>_xlfn.XLOOKUP([1]orders!C239,[1]customers!$A$2:$A$1001,[1]customers!$B$2:$B$1001,,0)</f>
        <v>Craggy Bril</v>
      </c>
      <c r="G239" s="3" t="str">
        <f>IF(_xlfn.XLOOKUP(C239,[1]customers!$A$2:$A$1001,[1]customers!$C$2:$C$1001,,0)=0,"",_xlfn.XLOOKUP(C239,[1]customers!$A$2:$A$1001,[1]customers!$C$2:$C$1001,,0))</f>
        <v>fdrysdale6m@symantec.com</v>
      </c>
      <c r="H239" s="3" t="str">
        <f>_xlfn.XLOOKUP(C239,[1]customers!$A$2:$A$1001,[1]customers!$G$2:$G$1001,,0)</f>
        <v>United States</v>
      </c>
      <c r="I239" s="4" t="str">
        <f>INDEX([1]products!$A$1:$G$49,MATCH([1]orders!$D239,[1]products!$A$1:$A$49,0),MATCH([1]orders!I$1,[1]products!$A$1:$G$1,0))</f>
        <v>Rob</v>
      </c>
      <c r="J239" s="4" t="str">
        <f>INDEX([1]products!$A$1:$G$49,MATCH([1]orders!$D239,[1]products!$A$1:$A$49,0),MATCH([1]orders!J$1,[1]products!$A$1:$G$1,0))</f>
        <v>L</v>
      </c>
      <c r="K239" s="5">
        <f>INDEX([1]products!$A$1:$G$49,MATCH([1]orders!$D239,[1]products!$A$1:$A$49,0),MATCH([1]orders!K$1,[1]products!$A$1:$G$1,0))</f>
        <v>0.2</v>
      </c>
      <c r="L239" s="6">
        <f>INDEX([1]products!$A$1:$G$49,MATCH([1]orders!$D239,[1]products!$A$1:$A$49,0),MATCH([1]orders!L$1,[1]products!$A$1:$G$1,0))</f>
        <v>3.5849999999999995</v>
      </c>
      <c r="M239" s="6">
        <f t="shared" si="3"/>
        <v>7.169999999999999</v>
      </c>
      <c r="N239" s="7" t="str" cm="1">
        <f t="array" ref="N239">_xlfn.IFS(I239="Rob","Robusta",I239="Exc","Excelsa",I239="Ara","Arabica",I239="Lib","Liberica")</f>
        <v>Robusta</v>
      </c>
      <c r="O239" s="7" t="str" cm="1">
        <f t="array" ref="O239">_xlfn.IFS(J239="M","Medium",J239="L","Light",J239="D","Dark")</f>
        <v>Light</v>
      </c>
      <c r="P239" s="8" t="str">
        <f>_xlfn.XLOOKUP([1]!Order_Table[[#This Row],[Customer ID]],[1]customers!$A$1:$A$1001,[1]customers!$I$1:$I$1001,,0)</f>
        <v>Yes</v>
      </c>
    </row>
    <row r="240" spans="1:16" x14ac:dyDescent="0.35">
      <c r="A240" s="1" t="s">
        <v>493</v>
      </c>
      <c r="B240" s="2">
        <v>43881</v>
      </c>
      <c r="C240" s="3" t="s">
        <v>494</v>
      </c>
      <c r="D240" s="4" t="s">
        <v>137</v>
      </c>
      <c r="E240" s="3">
        <v>4</v>
      </c>
      <c r="F240" s="3" t="str">
        <f>_xlfn.XLOOKUP([1]orders!C240,[1]customers!$A$2:$A$1001,[1]customers!$B$2:$B$1001,,0)</f>
        <v>Friederike Drysdale</v>
      </c>
      <c r="G240" s="3" t="str">
        <f>IF(_xlfn.XLOOKUP(C240,[1]customers!$A$2:$A$1001,[1]customers!$C$2:$C$1001,,0)=0,"",_xlfn.XLOOKUP(C240,[1]customers!$A$2:$A$1001,[1]customers!$C$2:$C$1001,,0))</f>
        <v>dmagowan6n@fc2.com</v>
      </c>
      <c r="H240" s="3" t="str">
        <f>_xlfn.XLOOKUP(C240,[1]customers!$A$2:$A$1001,[1]customers!$G$2:$G$1001,,0)</f>
        <v>United States</v>
      </c>
      <c r="I240" s="4" t="str">
        <f>INDEX([1]products!$A$1:$G$49,MATCH([1]orders!$D240,[1]products!$A$1:$A$49,0),MATCH([1]orders!I$1,[1]products!$A$1:$G$1,0))</f>
        <v>Rob</v>
      </c>
      <c r="J240" s="4" t="str">
        <f>INDEX([1]products!$A$1:$G$49,MATCH([1]orders!$D240,[1]products!$A$1:$A$49,0),MATCH([1]orders!J$1,[1]products!$A$1:$G$1,0))</f>
        <v>M</v>
      </c>
      <c r="K240" s="5">
        <f>INDEX([1]products!$A$1:$G$49,MATCH([1]orders!$D240,[1]products!$A$1:$A$49,0),MATCH([1]orders!K$1,[1]products!$A$1:$G$1,0))</f>
        <v>2.5</v>
      </c>
      <c r="L240" s="6">
        <f>INDEX([1]products!$A$1:$G$49,MATCH([1]orders!$D240,[1]products!$A$1:$A$49,0),MATCH([1]orders!L$1,[1]products!$A$1:$G$1,0))</f>
        <v>22.884999999999998</v>
      </c>
      <c r="M240" s="6">
        <f t="shared" si="3"/>
        <v>91.539999999999992</v>
      </c>
      <c r="N240" s="7" t="str" cm="1">
        <f t="array" ref="N240">_xlfn.IFS(I240="Rob","Robusta",I240="Exc","Excelsa",I240="Ara","Arabica",I240="Lib","Liberica")</f>
        <v>Robusta</v>
      </c>
      <c r="O240" s="7" t="str" cm="1">
        <f t="array" ref="O240">_xlfn.IFS(J240="M","Medium",J240="L","Light",J240="D","Dark")</f>
        <v>Medium</v>
      </c>
      <c r="P240" s="8" t="str">
        <f>_xlfn.XLOOKUP([1]!Order_Table[[#This Row],[Customer ID]],[1]customers!$A$1:$A$1001,[1]customers!$I$1:$I$1001,,0)</f>
        <v>Yes</v>
      </c>
    </row>
    <row r="241" spans="1:16" x14ac:dyDescent="0.35">
      <c r="A241" s="1" t="s">
        <v>495</v>
      </c>
      <c r="B241" s="2">
        <v>43993</v>
      </c>
      <c r="C241" s="3" t="s">
        <v>496</v>
      </c>
      <c r="D241" s="4" t="s">
        <v>171</v>
      </c>
      <c r="E241" s="3">
        <v>6</v>
      </c>
      <c r="F241" s="3" t="str">
        <f>_xlfn.XLOOKUP([1]orders!C241,[1]customers!$A$2:$A$1001,[1]customers!$B$2:$B$1001,,0)</f>
        <v>Devon Magowan</v>
      </c>
      <c r="G241" s="3" t="str">
        <f>IF(_xlfn.XLOOKUP(C241,[1]customers!$A$2:$A$1001,[1]customers!$C$2:$C$1001,,0)=0,"",_xlfn.XLOOKUP(C241,[1]customers!$A$2:$A$1001,[1]customers!$C$2:$C$1001,,0))</f>
        <v/>
      </c>
      <c r="H241" s="3" t="str">
        <f>_xlfn.XLOOKUP(C241,[1]customers!$A$2:$A$1001,[1]customers!$G$2:$G$1001,,0)</f>
        <v>United States</v>
      </c>
      <c r="I241" s="4" t="str">
        <f>INDEX([1]products!$A$1:$G$49,MATCH([1]orders!$D241,[1]products!$A$1:$A$49,0),MATCH([1]orders!I$1,[1]products!$A$1:$G$1,0))</f>
        <v>Exc</v>
      </c>
      <c r="J241" s="4" t="str">
        <f>INDEX([1]products!$A$1:$G$49,MATCH([1]orders!$D241,[1]products!$A$1:$A$49,0),MATCH([1]orders!J$1,[1]products!$A$1:$G$1,0))</f>
        <v>L</v>
      </c>
      <c r="K241" s="5">
        <f>INDEX([1]products!$A$1:$G$49,MATCH([1]orders!$D241,[1]products!$A$1:$A$49,0),MATCH([1]orders!K$1,[1]products!$A$1:$G$1,0))</f>
        <v>1</v>
      </c>
      <c r="L241" s="6">
        <f>INDEX([1]products!$A$1:$G$49,MATCH([1]orders!$D241,[1]products!$A$1:$A$49,0),MATCH([1]orders!L$1,[1]products!$A$1:$G$1,0))</f>
        <v>14.85</v>
      </c>
      <c r="M241" s="6">
        <f t="shared" si="3"/>
        <v>89.1</v>
      </c>
      <c r="N241" s="7" t="str" cm="1">
        <f t="array" ref="N241">_xlfn.IFS(I241="Rob","Robusta",I241="Exc","Excelsa",I241="Ara","Arabica",I241="Lib","Liberica")</f>
        <v>Excelsa</v>
      </c>
      <c r="O241" s="7" t="str" cm="1">
        <f t="array" ref="O241">_xlfn.IFS(J241="M","Medium",J241="L","Light",J241="D","Dark")</f>
        <v>Light</v>
      </c>
      <c r="P241" s="8" t="str">
        <f>_xlfn.XLOOKUP([1]!Order_Table[[#This Row],[Customer ID]],[1]customers!$A$1:$A$1001,[1]customers!$I$1:$I$1001,,0)</f>
        <v>No</v>
      </c>
    </row>
    <row r="242" spans="1:16" x14ac:dyDescent="0.35">
      <c r="A242" s="1" t="s">
        <v>497</v>
      </c>
      <c r="B242" s="2">
        <v>44082</v>
      </c>
      <c r="C242" s="3" t="s">
        <v>498</v>
      </c>
      <c r="D242" s="4" t="s">
        <v>41</v>
      </c>
      <c r="E242" s="3">
        <v>2</v>
      </c>
      <c r="F242" s="3" t="str">
        <f>_xlfn.XLOOKUP([1]orders!C242,[1]customers!$A$2:$A$1001,[1]customers!$B$2:$B$1001,,0)</f>
        <v>Codi Littrell</v>
      </c>
      <c r="G242" s="3" t="str">
        <f>IF(_xlfn.XLOOKUP(C242,[1]customers!$A$2:$A$1001,[1]customers!$C$2:$C$1001,,0)=0,"",_xlfn.XLOOKUP(C242,[1]customers!$A$2:$A$1001,[1]customers!$C$2:$C$1001,,0))</f>
        <v/>
      </c>
      <c r="H242" s="3" t="str">
        <f>_xlfn.XLOOKUP(C242,[1]customers!$A$2:$A$1001,[1]customers!$G$2:$G$1001,,0)</f>
        <v>United States</v>
      </c>
      <c r="I242" s="4" t="str">
        <f>INDEX([1]products!$A$1:$G$49,MATCH([1]orders!$D242,[1]products!$A$1:$A$49,0),MATCH([1]orders!I$1,[1]products!$A$1:$G$1,0))</f>
        <v>Ara</v>
      </c>
      <c r="J242" s="4" t="str">
        <f>INDEX([1]products!$A$1:$G$49,MATCH([1]orders!$D242,[1]products!$A$1:$A$49,0),MATCH([1]orders!J$1,[1]products!$A$1:$G$1,0))</f>
        <v>M</v>
      </c>
      <c r="K242" s="5">
        <f>INDEX([1]products!$A$1:$G$49,MATCH([1]orders!$D242,[1]products!$A$1:$A$49,0),MATCH([1]orders!K$1,[1]products!$A$1:$G$1,0))</f>
        <v>2.5</v>
      </c>
      <c r="L242" s="6">
        <f>INDEX([1]products!$A$1:$G$49,MATCH([1]orders!$D242,[1]products!$A$1:$A$49,0),MATCH([1]orders!L$1,[1]products!$A$1:$G$1,0))</f>
        <v>25.874999999999996</v>
      </c>
      <c r="M242" s="6">
        <f t="shared" si="3"/>
        <v>51.749999999999993</v>
      </c>
      <c r="N242" s="7" t="str" cm="1">
        <f t="array" ref="N242">_xlfn.IFS(I242="Rob","Robusta",I242="Exc","Excelsa",I242="Ara","Arabica",I242="Lib","Liberica")</f>
        <v>Arabica</v>
      </c>
      <c r="O242" s="7" t="str" cm="1">
        <f t="array" ref="O242">_xlfn.IFS(J242="M","Medium",J242="L","Light",J242="D","Dark")</f>
        <v>Medium</v>
      </c>
      <c r="P242" s="8" t="str">
        <f>_xlfn.XLOOKUP([1]!Order_Table[[#This Row],[Customer ID]],[1]customers!$A$1:$A$1001,[1]customers!$I$1:$I$1001,,0)</f>
        <v>Yes</v>
      </c>
    </row>
    <row r="243" spans="1:16" x14ac:dyDescent="0.35">
      <c r="A243" s="1" t="s">
        <v>499</v>
      </c>
      <c r="B243" s="2">
        <v>43918</v>
      </c>
      <c r="C243" s="3" t="s">
        <v>500</v>
      </c>
      <c r="D243" s="4" t="s">
        <v>245</v>
      </c>
      <c r="E243" s="3">
        <v>3</v>
      </c>
      <c r="F243" s="3" t="str">
        <f>_xlfn.XLOOKUP([1]orders!C243,[1]customers!$A$2:$A$1001,[1]customers!$B$2:$B$1001,,0)</f>
        <v>Christel Speak</v>
      </c>
      <c r="G243" s="3" t="str">
        <f>IF(_xlfn.XLOOKUP(C243,[1]customers!$A$2:$A$1001,[1]customers!$C$2:$C$1001,,0)=0,"",_xlfn.XLOOKUP(C243,[1]customers!$A$2:$A$1001,[1]customers!$C$2:$C$1001,,0))</f>
        <v>srushbrooke6q@youku.com</v>
      </c>
      <c r="H243" s="3" t="str">
        <f>_xlfn.XLOOKUP(C243,[1]customers!$A$2:$A$1001,[1]customers!$G$2:$G$1001,,0)</f>
        <v>United States</v>
      </c>
      <c r="I243" s="4" t="str">
        <f>INDEX([1]products!$A$1:$G$49,MATCH([1]orders!$D243,[1]products!$A$1:$A$49,0),MATCH([1]orders!I$1,[1]products!$A$1:$G$1,0))</f>
        <v>Rob</v>
      </c>
      <c r="J243" s="4" t="str">
        <f>INDEX([1]products!$A$1:$G$49,MATCH([1]orders!$D243,[1]products!$A$1:$A$49,0),MATCH([1]orders!J$1,[1]products!$A$1:$G$1,0))</f>
        <v>M</v>
      </c>
      <c r="K243" s="5">
        <f>INDEX([1]products!$A$1:$G$49,MATCH([1]orders!$D243,[1]products!$A$1:$A$49,0),MATCH([1]orders!K$1,[1]products!$A$1:$G$1,0))</f>
        <v>2.5</v>
      </c>
      <c r="L243" s="6">
        <f>INDEX([1]products!$A$1:$G$49,MATCH([1]orders!$D243,[1]products!$A$1:$A$49,0),MATCH([1]orders!L$1,[1]products!$A$1:$G$1,0))</f>
        <v>22.884999999999998</v>
      </c>
      <c r="M243" s="6">
        <f t="shared" si="3"/>
        <v>68.655000000000001</v>
      </c>
      <c r="N243" s="7" t="str" cm="1">
        <f t="array" ref="N243">_xlfn.IFS(I243="Rob","Robusta",I243="Exc","Excelsa",I243="Ara","Arabica",I243="Lib","Liberica")</f>
        <v>Robusta</v>
      </c>
      <c r="O243" s="7" t="str" cm="1">
        <f t="array" ref="O243">_xlfn.IFS(J243="M","Medium",J243="L","Light",J243="D","Dark")</f>
        <v>Medium</v>
      </c>
      <c r="P243" s="8" t="str">
        <f>_xlfn.XLOOKUP([1]!Order_Table[[#This Row],[Customer ID]],[1]customers!$A$1:$A$1001,[1]customers!$I$1:$I$1001,,0)</f>
        <v>No</v>
      </c>
    </row>
    <row r="244" spans="1:16" x14ac:dyDescent="0.35">
      <c r="A244" s="1" t="s">
        <v>501</v>
      </c>
      <c r="B244" s="2">
        <v>44114</v>
      </c>
      <c r="C244" s="3" t="s">
        <v>502</v>
      </c>
      <c r="D244" s="4" t="s">
        <v>16</v>
      </c>
      <c r="E244" s="3">
        <v>4</v>
      </c>
      <c r="F244" s="3" t="str">
        <f>_xlfn.XLOOKUP([1]orders!C244,[1]customers!$A$2:$A$1001,[1]customers!$B$2:$B$1001,,0)</f>
        <v>Sibella Rushbrooke</v>
      </c>
      <c r="G244" s="3" t="str">
        <f>IF(_xlfn.XLOOKUP(C244,[1]customers!$A$2:$A$1001,[1]customers!$C$2:$C$1001,,0)=0,"",_xlfn.XLOOKUP(C244,[1]customers!$A$2:$A$1001,[1]customers!$C$2:$C$1001,,0))</f>
        <v>tdrynan6r@deviantart.com</v>
      </c>
      <c r="H244" s="3" t="str">
        <f>_xlfn.XLOOKUP(C244,[1]customers!$A$2:$A$1001,[1]customers!$G$2:$G$1001,,0)</f>
        <v>United States</v>
      </c>
      <c r="I244" s="4" t="str">
        <f>INDEX([1]products!$A$1:$G$49,MATCH([1]orders!$D244,[1]products!$A$1:$A$49,0),MATCH([1]orders!I$1,[1]products!$A$1:$G$1,0))</f>
        <v>Exc</v>
      </c>
      <c r="J244" s="4" t="str">
        <f>INDEX([1]products!$A$1:$G$49,MATCH([1]orders!$D244,[1]products!$A$1:$A$49,0),MATCH([1]orders!J$1,[1]products!$A$1:$G$1,0))</f>
        <v>D</v>
      </c>
      <c r="K244" s="5">
        <f>INDEX([1]products!$A$1:$G$49,MATCH([1]orders!$D244,[1]products!$A$1:$A$49,0),MATCH([1]orders!K$1,[1]products!$A$1:$G$1,0))</f>
        <v>1</v>
      </c>
      <c r="L244" s="6">
        <f>INDEX([1]products!$A$1:$G$49,MATCH([1]orders!$D244,[1]products!$A$1:$A$49,0),MATCH([1]orders!L$1,[1]products!$A$1:$G$1,0))</f>
        <v>12.15</v>
      </c>
      <c r="M244" s="6">
        <f t="shared" si="3"/>
        <v>48.6</v>
      </c>
      <c r="N244" s="7" t="str" cm="1">
        <f t="array" ref="N244">_xlfn.IFS(I244="Rob","Robusta",I244="Exc","Excelsa",I244="Ara","Arabica",I244="Lib","Liberica")</f>
        <v>Excelsa</v>
      </c>
      <c r="O244" s="7" t="str" cm="1">
        <f t="array" ref="O244">_xlfn.IFS(J244="M","Medium",J244="L","Light",J244="D","Dark")</f>
        <v>Dark</v>
      </c>
      <c r="P244" s="8" t="str">
        <f>_xlfn.XLOOKUP([1]!Order_Table[[#This Row],[Customer ID]],[1]customers!$A$1:$A$1001,[1]customers!$I$1:$I$1001,,0)</f>
        <v>Yes</v>
      </c>
    </row>
    <row r="245" spans="1:16" x14ac:dyDescent="0.35">
      <c r="A245" s="1" t="s">
        <v>503</v>
      </c>
      <c r="B245" s="2">
        <v>44702</v>
      </c>
      <c r="C245" s="3" t="s">
        <v>504</v>
      </c>
      <c r="D245" s="4" t="s">
        <v>197</v>
      </c>
      <c r="E245" s="3">
        <v>4</v>
      </c>
      <c r="F245" s="3" t="str">
        <f>_xlfn.XLOOKUP([1]orders!C245,[1]customers!$A$2:$A$1001,[1]customers!$B$2:$B$1001,,0)</f>
        <v>Tammie Drynan</v>
      </c>
      <c r="G245" s="3" t="str">
        <f>IF(_xlfn.XLOOKUP(C245,[1]customers!$A$2:$A$1001,[1]customers!$C$2:$C$1001,,0)=0,"",_xlfn.XLOOKUP(C245,[1]customers!$A$2:$A$1001,[1]customers!$C$2:$C$1001,,0))</f>
        <v>eyurkov6s@hud.gov</v>
      </c>
      <c r="H245" s="3" t="str">
        <f>_xlfn.XLOOKUP(C245,[1]customers!$A$2:$A$1001,[1]customers!$G$2:$G$1001,,0)</f>
        <v>United States</v>
      </c>
      <c r="I245" s="4" t="str">
        <f>INDEX([1]products!$A$1:$G$49,MATCH([1]orders!$D245,[1]products!$A$1:$A$49,0),MATCH([1]orders!I$1,[1]products!$A$1:$G$1,0))</f>
        <v>Exc</v>
      </c>
      <c r="J245" s="4" t="str">
        <f>INDEX([1]products!$A$1:$G$49,MATCH([1]orders!$D245,[1]products!$A$1:$A$49,0),MATCH([1]orders!J$1,[1]products!$A$1:$G$1,0))</f>
        <v>D</v>
      </c>
      <c r="K245" s="5">
        <f>INDEX([1]products!$A$1:$G$49,MATCH([1]orders!$D245,[1]products!$A$1:$A$49,0),MATCH([1]orders!K$1,[1]products!$A$1:$G$1,0))</f>
        <v>0.5</v>
      </c>
      <c r="L245" s="6">
        <f>INDEX([1]products!$A$1:$G$49,MATCH([1]orders!$D245,[1]products!$A$1:$A$49,0),MATCH([1]orders!L$1,[1]products!$A$1:$G$1,0))</f>
        <v>7.29</v>
      </c>
      <c r="M245" s="6">
        <f t="shared" si="3"/>
        <v>29.16</v>
      </c>
      <c r="N245" s="7" t="str" cm="1">
        <f t="array" ref="N245">_xlfn.IFS(I245="Rob","Robusta",I245="Exc","Excelsa",I245="Ara","Arabica",I245="Lib","Liberica")</f>
        <v>Excelsa</v>
      </c>
      <c r="O245" s="7" t="str" cm="1">
        <f t="array" ref="O245">_xlfn.IFS(J245="M","Medium",J245="L","Light",J245="D","Dark")</f>
        <v>Dark</v>
      </c>
      <c r="P245" s="8" t="str">
        <f>_xlfn.XLOOKUP([1]!Order_Table[[#This Row],[Customer ID]],[1]customers!$A$1:$A$1001,[1]customers!$I$1:$I$1001,,0)</f>
        <v>Yes</v>
      </c>
    </row>
    <row r="246" spans="1:16" x14ac:dyDescent="0.35">
      <c r="A246" s="1" t="s">
        <v>505</v>
      </c>
      <c r="B246" s="2">
        <v>43951</v>
      </c>
      <c r="C246" s="3" t="s">
        <v>506</v>
      </c>
      <c r="D246" s="4" t="s">
        <v>19</v>
      </c>
      <c r="E246" s="3">
        <v>5</v>
      </c>
      <c r="F246" s="3" t="str">
        <f>_xlfn.XLOOKUP([1]orders!C246,[1]customers!$A$2:$A$1001,[1]customers!$B$2:$B$1001,,0)</f>
        <v>Effie Yurkov</v>
      </c>
      <c r="G246" s="3" t="str">
        <f>IF(_xlfn.XLOOKUP(C246,[1]customers!$A$2:$A$1001,[1]customers!$C$2:$C$1001,,0)=0,"",_xlfn.XLOOKUP(C246,[1]customers!$A$2:$A$1001,[1]customers!$C$2:$C$1001,,0))</f>
        <v>lmallan6t@state.gov</v>
      </c>
      <c r="H246" s="3" t="str">
        <f>_xlfn.XLOOKUP(C246,[1]customers!$A$2:$A$1001,[1]customers!$G$2:$G$1001,,0)</f>
        <v>United States</v>
      </c>
      <c r="I246" s="4" t="str">
        <f>INDEX([1]products!$A$1:$G$49,MATCH([1]orders!$D246,[1]products!$A$1:$A$49,0),MATCH([1]orders!I$1,[1]products!$A$1:$G$1,0))</f>
        <v>Lib</v>
      </c>
      <c r="J246" s="4" t="str">
        <f>INDEX([1]products!$A$1:$G$49,MATCH([1]orders!$D246,[1]products!$A$1:$A$49,0),MATCH([1]orders!J$1,[1]products!$A$1:$G$1,0))</f>
        <v>M</v>
      </c>
      <c r="K246" s="5">
        <f>INDEX([1]products!$A$1:$G$49,MATCH([1]orders!$D246,[1]products!$A$1:$A$49,0),MATCH([1]orders!K$1,[1]products!$A$1:$G$1,0))</f>
        <v>2.5</v>
      </c>
      <c r="L246" s="6">
        <f>INDEX([1]products!$A$1:$G$49,MATCH([1]orders!$D246,[1]products!$A$1:$A$49,0),MATCH([1]orders!L$1,[1]products!$A$1:$G$1,0))</f>
        <v>33.464999999999996</v>
      </c>
      <c r="M246" s="6">
        <f t="shared" si="3"/>
        <v>167.32499999999999</v>
      </c>
      <c r="N246" s="7" t="str" cm="1">
        <f t="array" ref="N246">_xlfn.IFS(I246="Rob","Robusta",I246="Exc","Excelsa",I246="Ara","Arabica",I246="Lib","Liberica")</f>
        <v>Liberica</v>
      </c>
      <c r="O246" s="7" t="str" cm="1">
        <f t="array" ref="O246">_xlfn.IFS(J246="M","Medium",J246="L","Light",J246="D","Dark")</f>
        <v>Medium</v>
      </c>
      <c r="P246" s="8" t="str">
        <f>_xlfn.XLOOKUP([1]!Order_Table[[#This Row],[Customer ID]],[1]customers!$A$1:$A$1001,[1]customers!$I$1:$I$1001,,0)</f>
        <v>No</v>
      </c>
    </row>
    <row r="247" spans="1:16" x14ac:dyDescent="0.35">
      <c r="A247" s="1" t="s">
        <v>507</v>
      </c>
      <c r="B247" s="2">
        <v>44542</v>
      </c>
      <c r="C247" s="3" t="s">
        <v>508</v>
      </c>
      <c r="D247" s="4" t="s">
        <v>13</v>
      </c>
      <c r="E247" s="3">
        <v>3</v>
      </c>
      <c r="F247" s="3" t="str">
        <f>_xlfn.XLOOKUP([1]orders!C247,[1]customers!$A$2:$A$1001,[1]customers!$B$2:$B$1001,,0)</f>
        <v>Lexie Mallan</v>
      </c>
      <c r="G247" s="3" t="str">
        <f>IF(_xlfn.XLOOKUP(C247,[1]customers!$A$2:$A$1001,[1]customers!$C$2:$C$1001,,0)=0,"",_xlfn.XLOOKUP(C247,[1]customers!$A$2:$A$1001,[1]customers!$C$2:$C$1001,,0))</f>
        <v>gbentjens6u@netlog.com</v>
      </c>
      <c r="H247" s="3" t="str">
        <f>_xlfn.XLOOKUP(C247,[1]customers!$A$2:$A$1001,[1]customers!$G$2:$G$1001,,0)</f>
        <v>United Kingdom</v>
      </c>
      <c r="I247" s="4" t="str">
        <f>INDEX([1]products!$A$1:$G$49,MATCH([1]orders!$D247,[1]products!$A$1:$A$49,0),MATCH([1]orders!I$1,[1]products!$A$1:$G$1,0))</f>
        <v>Lib</v>
      </c>
      <c r="J247" s="4" t="str">
        <f>INDEX([1]products!$A$1:$G$49,MATCH([1]orders!$D247,[1]products!$A$1:$A$49,0),MATCH([1]orders!J$1,[1]products!$A$1:$G$1,0))</f>
        <v>L</v>
      </c>
      <c r="K247" s="5">
        <f>INDEX([1]products!$A$1:$G$49,MATCH([1]orders!$D247,[1]products!$A$1:$A$49,0),MATCH([1]orders!K$1,[1]products!$A$1:$G$1,0))</f>
        <v>0.2</v>
      </c>
      <c r="L247" s="6">
        <f>INDEX([1]products!$A$1:$G$49,MATCH([1]orders!$D247,[1]products!$A$1:$A$49,0),MATCH([1]orders!L$1,[1]products!$A$1:$G$1,0))</f>
        <v>4.7549999999999999</v>
      </c>
      <c r="M247" s="6">
        <f t="shared" si="3"/>
        <v>14.265000000000001</v>
      </c>
      <c r="N247" s="7" t="str" cm="1">
        <f t="array" ref="N247">_xlfn.IFS(I247="Rob","Robusta",I247="Exc","Excelsa",I247="Ara","Arabica",I247="Lib","Liberica")</f>
        <v>Liberica</v>
      </c>
      <c r="O247" s="7" t="str" cm="1">
        <f t="array" ref="O247">_xlfn.IFS(J247="M","Medium",J247="L","Light",J247="D","Dark")</f>
        <v>Light</v>
      </c>
      <c r="P247" s="8" t="str">
        <f>_xlfn.XLOOKUP([1]!Order_Table[[#This Row],[Customer ID]],[1]customers!$A$1:$A$1001,[1]customers!$I$1:$I$1001,,0)</f>
        <v>Yes</v>
      </c>
    </row>
    <row r="248" spans="1:16" x14ac:dyDescent="0.35">
      <c r="A248" s="1" t="s">
        <v>509</v>
      </c>
      <c r="B248" s="2">
        <v>44131</v>
      </c>
      <c r="C248" s="3" t="s">
        <v>510</v>
      </c>
      <c r="D248" s="4" t="s">
        <v>182</v>
      </c>
      <c r="E248" s="3">
        <v>6</v>
      </c>
      <c r="F248" s="3" t="str">
        <f>_xlfn.XLOOKUP([1]orders!C248,[1]customers!$A$2:$A$1001,[1]customers!$B$2:$B$1001,,0)</f>
        <v>Georgena Bentjens</v>
      </c>
      <c r="G248" s="3" t="str">
        <f>IF(_xlfn.XLOOKUP(C248,[1]customers!$A$2:$A$1001,[1]customers!$C$2:$C$1001,,0)=0,"",_xlfn.XLOOKUP(C248,[1]customers!$A$2:$A$1001,[1]customers!$C$2:$C$1001,,0))</f>
        <v/>
      </c>
      <c r="H248" s="3" t="str">
        <f>_xlfn.XLOOKUP(C248,[1]customers!$A$2:$A$1001,[1]customers!$G$2:$G$1001,,0)</f>
        <v>Ireland</v>
      </c>
      <c r="I248" s="4" t="str">
        <f>INDEX([1]products!$A$1:$G$49,MATCH([1]orders!$D248,[1]products!$A$1:$A$49,0),MATCH([1]orders!I$1,[1]products!$A$1:$G$1,0))</f>
        <v>Lib</v>
      </c>
      <c r="J248" s="4" t="str">
        <f>INDEX([1]products!$A$1:$G$49,MATCH([1]orders!$D248,[1]products!$A$1:$A$49,0),MATCH([1]orders!J$1,[1]products!$A$1:$G$1,0))</f>
        <v>D</v>
      </c>
      <c r="K248" s="5">
        <f>INDEX([1]products!$A$1:$G$49,MATCH([1]orders!$D248,[1]products!$A$1:$A$49,0),MATCH([1]orders!K$1,[1]products!$A$1:$G$1,0))</f>
        <v>1</v>
      </c>
      <c r="L248" s="6">
        <f>INDEX([1]products!$A$1:$G$49,MATCH([1]orders!$D248,[1]products!$A$1:$A$49,0),MATCH([1]orders!L$1,[1]products!$A$1:$G$1,0))</f>
        <v>12.95</v>
      </c>
      <c r="M248" s="6">
        <f t="shared" si="3"/>
        <v>77.699999999999989</v>
      </c>
      <c r="N248" s="7" t="str" cm="1">
        <f t="array" ref="N248">_xlfn.IFS(I248="Rob","Robusta",I248="Exc","Excelsa",I248="Ara","Arabica",I248="Lib","Liberica")</f>
        <v>Liberica</v>
      </c>
      <c r="O248" s="7" t="str" cm="1">
        <f t="array" ref="O248">_xlfn.IFS(J248="M","Medium",J248="L","Light",J248="D","Dark")</f>
        <v>Dark</v>
      </c>
      <c r="P248" s="8" t="str">
        <f>_xlfn.XLOOKUP([1]!Order_Table[[#This Row],[Customer ID]],[1]customers!$A$1:$A$1001,[1]customers!$I$1:$I$1001,,0)</f>
        <v>No</v>
      </c>
    </row>
    <row r="249" spans="1:16" x14ac:dyDescent="0.35">
      <c r="A249" s="1" t="s">
        <v>511</v>
      </c>
      <c r="B249" s="2">
        <v>44019</v>
      </c>
      <c r="C249" s="3" t="s">
        <v>512</v>
      </c>
      <c r="D249" s="4" t="s">
        <v>27</v>
      </c>
      <c r="E249" s="3">
        <v>1</v>
      </c>
      <c r="F249" s="3" t="str">
        <f>_xlfn.XLOOKUP([1]orders!C249,[1]customers!$A$2:$A$1001,[1]customers!$B$2:$B$1001,,0)</f>
        <v>Delmar Beasant</v>
      </c>
      <c r="G249" s="3" t="str">
        <f>IF(_xlfn.XLOOKUP(C249,[1]customers!$A$2:$A$1001,[1]customers!$C$2:$C$1001,,0)=0,"",_xlfn.XLOOKUP(C249,[1]customers!$A$2:$A$1001,[1]customers!$C$2:$C$1001,,0))</f>
        <v>lentwistle6w@omniture.com</v>
      </c>
      <c r="H249" s="3" t="str">
        <f>_xlfn.XLOOKUP(C249,[1]customers!$A$2:$A$1001,[1]customers!$G$2:$G$1001,,0)</f>
        <v>United States</v>
      </c>
      <c r="I249" s="4" t="str">
        <f>INDEX([1]products!$A$1:$G$49,MATCH([1]orders!$D249,[1]products!$A$1:$A$49,0),MATCH([1]orders!I$1,[1]products!$A$1:$G$1,0))</f>
        <v>Rob</v>
      </c>
      <c r="J249" s="4" t="str">
        <f>INDEX([1]products!$A$1:$G$49,MATCH([1]orders!$D249,[1]products!$A$1:$A$49,0),MATCH([1]orders!J$1,[1]products!$A$1:$G$1,0))</f>
        <v>L</v>
      </c>
      <c r="K249" s="5">
        <f>INDEX([1]products!$A$1:$G$49,MATCH([1]orders!$D249,[1]products!$A$1:$A$49,0),MATCH([1]orders!K$1,[1]products!$A$1:$G$1,0))</f>
        <v>0.2</v>
      </c>
      <c r="L249" s="6">
        <f>INDEX([1]products!$A$1:$G$49,MATCH([1]orders!$D249,[1]products!$A$1:$A$49,0),MATCH([1]orders!L$1,[1]products!$A$1:$G$1,0))</f>
        <v>3.5849999999999995</v>
      </c>
      <c r="M249" s="6">
        <f t="shared" si="3"/>
        <v>3.5849999999999995</v>
      </c>
      <c r="N249" s="7" t="str" cm="1">
        <f t="array" ref="N249">_xlfn.IFS(I249="Rob","Robusta",I249="Exc","Excelsa",I249="Ara","Arabica",I249="Lib","Liberica")</f>
        <v>Robusta</v>
      </c>
      <c r="O249" s="7" t="str" cm="1">
        <f t="array" ref="O249">_xlfn.IFS(J249="M","Medium",J249="L","Light",J249="D","Dark")</f>
        <v>Light</v>
      </c>
      <c r="P249" s="8" t="str">
        <f>_xlfn.XLOOKUP([1]!Order_Table[[#This Row],[Customer ID]],[1]customers!$A$1:$A$1001,[1]customers!$I$1:$I$1001,,0)</f>
        <v>Yes</v>
      </c>
    </row>
    <row r="250" spans="1:16" x14ac:dyDescent="0.35">
      <c r="A250" s="1" t="s">
        <v>513</v>
      </c>
      <c r="B250" s="2">
        <v>43861</v>
      </c>
      <c r="C250" s="3" t="s">
        <v>514</v>
      </c>
      <c r="D250" s="4" t="s">
        <v>132</v>
      </c>
      <c r="E250" s="3">
        <v>1</v>
      </c>
      <c r="F250" s="3" t="str">
        <f>_xlfn.XLOOKUP([1]orders!C250,[1]customers!$A$2:$A$1001,[1]customers!$B$2:$B$1001,,0)</f>
        <v>Lyn Entwistle</v>
      </c>
      <c r="G250" s="3" t="str">
        <f>IF(_xlfn.XLOOKUP(C250,[1]customers!$A$2:$A$1001,[1]customers!$C$2:$C$1001,,0)=0,"",_xlfn.XLOOKUP(C250,[1]customers!$A$2:$A$1001,[1]customers!$C$2:$C$1001,,0))</f>
        <v>zkiffe74@cyberchimps.com</v>
      </c>
      <c r="H250" s="3" t="str">
        <f>_xlfn.XLOOKUP(C250,[1]customers!$A$2:$A$1001,[1]customers!$G$2:$G$1001,,0)</f>
        <v>United States</v>
      </c>
      <c r="I250" s="4" t="str">
        <f>INDEX([1]products!$A$1:$G$49,MATCH([1]orders!$D250,[1]products!$A$1:$A$49,0),MATCH([1]orders!I$1,[1]products!$A$1:$G$1,0))</f>
        <v>Ara</v>
      </c>
      <c r="J250" s="4" t="str">
        <f>INDEX([1]products!$A$1:$G$49,MATCH([1]orders!$D250,[1]products!$A$1:$A$49,0),MATCH([1]orders!J$1,[1]products!$A$1:$G$1,0))</f>
        <v>D</v>
      </c>
      <c r="K250" s="5">
        <f>INDEX([1]products!$A$1:$G$49,MATCH([1]orders!$D250,[1]products!$A$1:$A$49,0),MATCH([1]orders!K$1,[1]products!$A$1:$G$1,0))</f>
        <v>1</v>
      </c>
      <c r="L250" s="6">
        <f>INDEX([1]products!$A$1:$G$49,MATCH([1]orders!$D250,[1]products!$A$1:$A$49,0),MATCH([1]orders!L$1,[1]products!$A$1:$G$1,0))</f>
        <v>9.9499999999999993</v>
      </c>
      <c r="M250" s="6">
        <f t="shared" si="3"/>
        <v>9.9499999999999993</v>
      </c>
      <c r="N250" s="7" t="str" cm="1">
        <f t="array" ref="N250">_xlfn.IFS(I250="Rob","Robusta",I250="Exc","Excelsa",I250="Ara","Arabica",I250="Lib","Liberica")</f>
        <v>Arabica</v>
      </c>
      <c r="O250" s="7" t="str" cm="1">
        <f t="array" ref="O250">_xlfn.IFS(J250="M","Medium",J250="L","Light",J250="D","Dark")</f>
        <v>Dark</v>
      </c>
      <c r="P250" s="8" t="str">
        <f>_xlfn.XLOOKUP([1]!Order_Table[[#This Row],[Customer ID]],[1]customers!$A$1:$A$1001,[1]customers!$I$1:$I$1001,,0)</f>
        <v>Yes</v>
      </c>
    </row>
    <row r="251" spans="1:16" x14ac:dyDescent="0.35">
      <c r="A251" s="1" t="s">
        <v>515</v>
      </c>
      <c r="B251" s="2">
        <v>43879</v>
      </c>
      <c r="C251" s="3" t="s">
        <v>516</v>
      </c>
      <c r="D251" s="4" t="s">
        <v>162</v>
      </c>
      <c r="E251" s="3">
        <v>1</v>
      </c>
      <c r="F251" s="3" t="str">
        <f>_xlfn.XLOOKUP([1]orders!C251,[1]customers!$A$2:$A$1001,[1]customers!$B$2:$B$1001,,0)</f>
        <v>Zacharias Kiffe</v>
      </c>
      <c r="G251" s="3" t="str">
        <f>IF(_xlfn.XLOOKUP(C251,[1]customers!$A$2:$A$1001,[1]customers!$C$2:$C$1001,,0)=0,"",_xlfn.XLOOKUP(C251,[1]customers!$A$2:$A$1001,[1]customers!$C$2:$C$1001,,0))</f>
        <v>macott6y@pagesperso-orange.fr</v>
      </c>
      <c r="H251" s="3" t="str">
        <f>_xlfn.XLOOKUP(C251,[1]customers!$A$2:$A$1001,[1]customers!$G$2:$G$1001,,0)</f>
        <v>United States</v>
      </c>
      <c r="I251" s="4" t="str">
        <f>INDEX([1]products!$A$1:$G$49,MATCH([1]orders!$D251,[1]products!$A$1:$A$49,0),MATCH([1]orders!I$1,[1]products!$A$1:$G$1,0))</f>
        <v>Lib</v>
      </c>
      <c r="J251" s="4" t="str">
        <f>INDEX([1]products!$A$1:$G$49,MATCH([1]orders!$D251,[1]products!$A$1:$A$49,0),MATCH([1]orders!J$1,[1]products!$A$1:$G$1,0))</f>
        <v>L</v>
      </c>
      <c r="K251" s="5">
        <f>INDEX([1]products!$A$1:$G$49,MATCH([1]orders!$D251,[1]products!$A$1:$A$49,0),MATCH([1]orders!K$1,[1]products!$A$1:$G$1,0))</f>
        <v>1</v>
      </c>
      <c r="L251" s="6">
        <f>INDEX([1]products!$A$1:$G$49,MATCH([1]orders!$D251,[1]products!$A$1:$A$49,0),MATCH([1]orders!L$1,[1]products!$A$1:$G$1,0))</f>
        <v>15.85</v>
      </c>
      <c r="M251" s="6">
        <f t="shared" si="3"/>
        <v>15.85</v>
      </c>
      <c r="N251" s="7" t="str" cm="1">
        <f t="array" ref="N251">_xlfn.IFS(I251="Rob","Robusta",I251="Exc","Excelsa",I251="Ara","Arabica",I251="Lib","Liberica")</f>
        <v>Liberica</v>
      </c>
      <c r="O251" s="7" t="str" cm="1">
        <f t="array" ref="O251">_xlfn.IFS(J251="M","Medium",J251="L","Light",J251="D","Dark")</f>
        <v>Light</v>
      </c>
      <c r="P251" s="8" t="str">
        <f>_xlfn.XLOOKUP([1]!Order_Table[[#This Row],[Customer ID]],[1]customers!$A$1:$A$1001,[1]customers!$I$1:$I$1001,,0)</f>
        <v>Yes</v>
      </c>
    </row>
    <row r="252" spans="1:16" x14ac:dyDescent="0.35">
      <c r="A252" s="1" t="s">
        <v>517</v>
      </c>
      <c r="B252" s="2">
        <v>44360</v>
      </c>
      <c r="C252" s="3" t="s">
        <v>518</v>
      </c>
      <c r="D252" s="4" t="s">
        <v>9</v>
      </c>
      <c r="E252" s="3">
        <v>5</v>
      </c>
      <c r="F252" s="3" t="str">
        <f>_xlfn.XLOOKUP([1]orders!C252,[1]customers!$A$2:$A$1001,[1]customers!$B$2:$B$1001,,0)</f>
        <v>Mercedes Acott</v>
      </c>
      <c r="G252" s="3" t="str">
        <f>IF(_xlfn.XLOOKUP(C252,[1]customers!$A$2:$A$1001,[1]customers!$C$2:$C$1001,,0)=0,"",_xlfn.XLOOKUP(C252,[1]customers!$A$2:$A$1001,[1]customers!$C$2:$C$1001,,0))</f>
        <v>cheaviside6z@rediff.com</v>
      </c>
      <c r="H252" s="3" t="str">
        <f>_xlfn.XLOOKUP(C252,[1]customers!$A$2:$A$1001,[1]customers!$G$2:$G$1001,,0)</f>
        <v>United States</v>
      </c>
      <c r="I252" s="4" t="str">
        <f>INDEX([1]products!$A$1:$G$49,MATCH([1]orders!$D252,[1]products!$A$1:$A$49,0),MATCH([1]orders!I$1,[1]products!$A$1:$G$1,0))</f>
        <v>Rob</v>
      </c>
      <c r="J252" s="4" t="str">
        <f>INDEX([1]products!$A$1:$G$49,MATCH([1]orders!$D252,[1]products!$A$1:$A$49,0),MATCH([1]orders!J$1,[1]products!$A$1:$G$1,0))</f>
        <v>M</v>
      </c>
      <c r="K252" s="5">
        <f>INDEX([1]products!$A$1:$G$49,MATCH([1]orders!$D252,[1]products!$A$1:$A$49,0),MATCH([1]orders!K$1,[1]products!$A$1:$G$1,0))</f>
        <v>0.2</v>
      </c>
      <c r="L252" s="6">
        <f>INDEX([1]products!$A$1:$G$49,MATCH([1]orders!$D252,[1]products!$A$1:$A$49,0),MATCH([1]orders!L$1,[1]products!$A$1:$G$1,0))</f>
        <v>2.9849999999999999</v>
      </c>
      <c r="M252" s="6">
        <f t="shared" si="3"/>
        <v>14.924999999999999</v>
      </c>
      <c r="N252" s="7" t="str" cm="1">
        <f t="array" ref="N252">_xlfn.IFS(I252="Rob","Robusta",I252="Exc","Excelsa",I252="Ara","Arabica",I252="Lib","Liberica")</f>
        <v>Robusta</v>
      </c>
      <c r="O252" s="7" t="str" cm="1">
        <f t="array" ref="O252">_xlfn.IFS(J252="M","Medium",J252="L","Light",J252="D","Dark")</f>
        <v>Medium</v>
      </c>
      <c r="P252" s="8" t="str">
        <f>_xlfn.XLOOKUP([1]!Order_Table[[#This Row],[Customer ID]],[1]customers!$A$1:$A$1001,[1]customers!$I$1:$I$1001,,0)</f>
        <v>Yes</v>
      </c>
    </row>
    <row r="253" spans="1:16" x14ac:dyDescent="0.35">
      <c r="A253" s="1" t="s">
        <v>519</v>
      </c>
      <c r="B253" s="2">
        <v>44779</v>
      </c>
      <c r="C253" s="3" t="s">
        <v>520</v>
      </c>
      <c r="D253" s="4" t="s">
        <v>27</v>
      </c>
      <c r="E253" s="3">
        <v>3</v>
      </c>
      <c r="F253" s="3" t="str">
        <f>_xlfn.XLOOKUP([1]orders!C253,[1]customers!$A$2:$A$1001,[1]customers!$B$2:$B$1001,,0)</f>
        <v>Connor Heaviside</v>
      </c>
      <c r="G253" s="3" t="str">
        <f>IF(_xlfn.XLOOKUP(C253,[1]customers!$A$2:$A$1001,[1]customers!$C$2:$C$1001,,0)=0,"",_xlfn.XLOOKUP(C253,[1]customers!$A$2:$A$1001,[1]customers!$C$2:$C$1001,,0))</f>
        <v/>
      </c>
      <c r="H253" s="3" t="str">
        <f>_xlfn.XLOOKUP(C253,[1]customers!$A$2:$A$1001,[1]customers!$G$2:$G$1001,,0)</f>
        <v>United States</v>
      </c>
      <c r="I253" s="4" t="str">
        <f>INDEX([1]products!$A$1:$G$49,MATCH([1]orders!$D253,[1]products!$A$1:$A$49,0),MATCH([1]orders!I$1,[1]products!$A$1:$G$1,0))</f>
        <v>Exc</v>
      </c>
      <c r="J253" s="4" t="str">
        <f>INDEX([1]products!$A$1:$G$49,MATCH([1]orders!$D253,[1]products!$A$1:$A$49,0),MATCH([1]orders!J$1,[1]products!$A$1:$G$1,0))</f>
        <v>M</v>
      </c>
      <c r="K253" s="5">
        <f>INDEX([1]products!$A$1:$G$49,MATCH([1]orders!$D253,[1]products!$A$1:$A$49,0),MATCH([1]orders!K$1,[1]products!$A$1:$G$1,0))</f>
        <v>1</v>
      </c>
      <c r="L253" s="6">
        <f>INDEX([1]products!$A$1:$G$49,MATCH([1]orders!$D253,[1]products!$A$1:$A$49,0),MATCH([1]orders!L$1,[1]products!$A$1:$G$1,0))</f>
        <v>13.75</v>
      </c>
      <c r="M253" s="6">
        <f t="shared" si="3"/>
        <v>41.25</v>
      </c>
      <c r="N253" s="7" t="str" cm="1">
        <f t="array" ref="N253">_xlfn.IFS(I253="Rob","Robusta",I253="Exc","Excelsa",I253="Ara","Arabica",I253="Lib","Liberica")</f>
        <v>Excelsa</v>
      </c>
      <c r="O253" s="7" t="str" cm="1">
        <f t="array" ref="O253">_xlfn.IFS(J253="M","Medium",J253="L","Light",J253="D","Dark")</f>
        <v>Medium</v>
      </c>
      <c r="P253" s="8" t="str">
        <f>_xlfn.XLOOKUP([1]!Order_Table[[#This Row],[Customer ID]],[1]customers!$A$1:$A$1001,[1]customers!$I$1:$I$1001,,0)</f>
        <v>Yes</v>
      </c>
    </row>
    <row r="254" spans="1:16" x14ac:dyDescent="0.35">
      <c r="A254" s="1" t="s">
        <v>521</v>
      </c>
      <c r="B254" s="2">
        <v>44523</v>
      </c>
      <c r="C254" s="3" t="s">
        <v>522</v>
      </c>
      <c r="D254" s="4" t="s">
        <v>96</v>
      </c>
      <c r="E254" s="3">
        <v>4</v>
      </c>
      <c r="F254" s="3" t="str">
        <f>_xlfn.XLOOKUP([1]orders!C254,[1]customers!$A$2:$A$1001,[1]customers!$B$2:$B$1001,,0)</f>
        <v>Devy Bulbrook</v>
      </c>
      <c r="G254" s="3" t="str">
        <f>IF(_xlfn.XLOOKUP(C254,[1]customers!$A$2:$A$1001,[1]customers!$C$2:$C$1001,,0)=0,"",_xlfn.XLOOKUP(C254,[1]customers!$A$2:$A$1001,[1]customers!$C$2:$C$1001,,0))</f>
        <v>lkernan71@wsj.com</v>
      </c>
      <c r="H254" s="3" t="str">
        <f>_xlfn.XLOOKUP(C254,[1]customers!$A$2:$A$1001,[1]customers!$G$2:$G$1001,,0)</f>
        <v>United States</v>
      </c>
      <c r="I254" s="4" t="str">
        <f>INDEX([1]products!$A$1:$G$49,MATCH([1]orders!$D254,[1]products!$A$1:$A$49,0),MATCH([1]orders!I$1,[1]products!$A$1:$G$1,0))</f>
        <v>Ara</v>
      </c>
      <c r="J254" s="4" t="str">
        <f>INDEX([1]products!$A$1:$G$49,MATCH([1]orders!$D254,[1]products!$A$1:$A$49,0),MATCH([1]orders!J$1,[1]products!$A$1:$G$1,0))</f>
        <v>D</v>
      </c>
      <c r="K254" s="5">
        <f>INDEX([1]products!$A$1:$G$49,MATCH([1]orders!$D254,[1]products!$A$1:$A$49,0),MATCH([1]orders!K$1,[1]products!$A$1:$G$1,0))</f>
        <v>1</v>
      </c>
      <c r="L254" s="6">
        <f>INDEX([1]products!$A$1:$G$49,MATCH([1]orders!$D254,[1]products!$A$1:$A$49,0),MATCH([1]orders!L$1,[1]products!$A$1:$G$1,0))</f>
        <v>9.9499999999999993</v>
      </c>
      <c r="M254" s="6">
        <f t="shared" si="3"/>
        <v>39.799999999999997</v>
      </c>
      <c r="N254" s="7" t="str" cm="1">
        <f t="array" ref="N254">_xlfn.IFS(I254="Rob","Robusta",I254="Exc","Excelsa",I254="Ara","Arabica",I254="Lib","Liberica")</f>
        <v>Arabica</v>
      </c>
      <c r="O254" s="7" t="str" cm="1">
        <f t="array" ref="O254">_xlfn.IFS(J254="M","Medium",J254="L","Light",J254="D","Dark")</f>
        <v>Dark</v>
      </c>
      <c r="P254" s="8" t="str">
        <f>_xlfn.XLOOKUP([1]!Order_Table[[#This Row],[Customer ID]],[1]customers!$A$1:$A$1001,[1]customers!$I$1:$I$1001,,0)</f>
        <v>No</v>
      </c>
    </row>
    <row r="255" spans="1:16" x14ac:dyDescent="0.35">
      <c r="A255" s="1" t="s">
        <v>523</v>
      </c>
      <c r="B255" s="2">
        <v>44482</v>
      </c>
      <c r="C255" s="3" t="s">
        <v>524</v>
      </c>
      <c r="D255" s="4" t="s">
        <v>157</v>
      </c>
      <c r="E255" s="3">
        <v>4</v>
      </c>
      <c r="F255" s="3" t="str">
        <f>_xlfn.XLOOKUP([1]orders!C255,[1]customers!$A$2:$A$1001,[1]customers!$B$2:$B$1001,,0)</f>
        <v>Leia Kernan</v>
      </c>
      <c r="G255" s="3" t="str">
        <f>IF(_xlfn.XLOOKUP(C255,[1]customers!$A$2:$A$1001,[1]customers!$C$2:$C$1001,,0)=0,"",_xlfn.XLOOKUP(C255,[1]customers!$A$2:$A$1001,[1]customers!$C$2:$C$1001,,0))</f>
        <v>rmclae72@dailymotion.com</v>
      </c>
      <c r="H255" s="3" t="str">
        <f>_xlfn.XLOOKUP(C255,[1]customers!$A$2:$A$1001,[1]customers!$G$2:$G$1001,,0)</f>
        <v>United Kingdom</v>
      </c>
      <c r="I255" s="4" t="str">
        <f>INDEX([1]products!$A$1:$G$49,MATCH([1]orders!$D255,[1]products!$A$1:$A$49,0),MATCH([1]orders!I$1,[1]products!$A$1:$G$1,0))</f>
        <v>Lib</v>
      </c>
      <c r="J255" s="4" t="str">
        <f>INDEX([1]products!$A$1:$G$49,MATCH([1]orders!$D255,[1]products!$A$1:$A$49,0),MATCH([1]orders!J$1,[1]products!$A$1:$G$1,0))</f>
        <v>M</v>
      </c>
      <c r="K255" s="5">
        <f>INDEX([1]products!$A$1:$G$49,MATCH([1]orders!$D255,[1]products!$A$1:$A$49,0),MATCH([1]orders!K$1,[1]products!$A$1:$G$1,0))</f>
        <v>1</v>
      </c>
      <c r="L255" s="6">
        <f>INDEX([1]products!$A$1:$G$49,MATCH([1]orders!$D255,[1]products!$A$1:$A$49,0),MATCH([1]orders!L$1,[1]products!$A$1:$G$1,0))</f>
        <v>14.55</v>
      </c>
      <c r="M255" s="6">
        <f t="shared" si="3"/>
        <v>58.2</v>
      </c>
      <c r="N255" s="7" t="str" cm="1">
        <f t="array" ref="N255">_xlfn.IFS(I255="Rob","Robusta",I255="Exc","Excelsa",I255="Ara","Arabica",I255="Lib","Liberica")</f>
        <v>Liberica</v>
      </c>
      <c r="O255" s="7" t="str" cm="1">
        <f t="array" ref="O255">_xlfn.IFS(J255="M","Medium",J255="L","Light",J255="D","Dark")</f>
        <v>Medium</v>
      </c>
      <c r="P255" s="8" t="str">
        <f>_xlfn.XLOOKUP([1]!Order_Table[[#This Row],[Customer ID]],[1]customers!$A$1:$A$1001,[1]customers!$I$1:$I$1001,,0)</f>
        <v>No</v>
      </c>
    </row>
    <row r="256" spans="1:16" x14ac:dyDescent="0.35">
      <c r="A256" s="1" t="s">
        <v>525</v>
      </c>
      <c r="B256" s="2">
        <v>44439</v>
      </c>
      <c r="C256" s="3" t="s">
        <v>526</v>
      </c>
      <c r="D256" s="4" t="s">
        <v>157</v>
      </c>
      <c r="E256" s="3">
        <v>3</v>
      </c>
      <c r="F256" s="3" t="str">
        <f>_xlfn.XLOOKUP([1]orders!C256,[1]customers!$A$2:$A$1001,[1]customers!$B$2:$B$1001,,0)</f>
        <v>Rosaline McLae</v>
      </c>
      <c r="G256" s="3" t="str">
        <f>IF(_xlfn.XLOOKUP(C256,[1]customers!$A$2:$A$1001,[1]customers!$C$2:$C$1001,,0)=0,"",_xlfn.XLOOKUP(C256,[1]customers!$A$2:$A$1001,[1]customers!$C$2:$C$1001,,0))</f>
        <v>cblowfelde73@ustream.tv</v>
      </c>
      <c r="H256" s="3" t="str">
        <f>_xlfn.XLOOKUP(C256,[1]customers!$A$2:$A$1001,[1]customers!$G$2:$G$1001,,0)</f>
        <v>United States</v>
      </c>
      <c r="I256" s="4" t="str">
        <f>INDEX([1]products!$A$1:$G$49,MATCH([1]orders!$D256,[1]products!$A$1:$A$49,0),MATCH([1]orders!I$1,[1]products!$A$1:$G$1,0))</f>
        <v>Rob</v>
      </c>
      <c r="J256" s="4" t="str">
        <f>INDEX([1]products!$A$1:$G$49,MATCH([1]orders!$D256,[1]products!$A$1:$A$49,0),MATCH([1]orders!J$1,[1]products!$A$1:$G$1,0))</f>
        <v>L</v>
      </c>
      <c r="K256" s="5">
        <f>INDEX([1]products!$A$1:$G$49,MATCH([1]orders!$D256,[1]products!$A$1:$A$49,0),MATCH([1]orders!K$1,[1]products!$A$1:$G$1,0))</f>
        <v>0.5</v>
      </c>
      <c r="L256" s="6">
        <f>INDEX([1]products!$A$1:$G$49,MATCH([1]orders!$D256,[1]products!$A$1:$A$49,0),MATCH([1]orders!L$1,[1]products!$A$1:$G$1,0))</f>
        <v>7.169999999999999</v>
      </c>
      <c r="M256" s="6">
        <f t="shared" si="3"/>
        <v>21.509999999999998</v>
      </c>
      <c r="N256" s="7" t="str" cm="1">
        <f t="array" ref="N256">_xlfn.IFS(I256="Rob","Robusta",I256="Exc","Excelsa",I256="Ara","Arabica",I256="Lib","Liberica")</f>
        <v>Robusta</v>
      </c>
      <c r="O256" s="7" t="str" cm="1">
        <f t="array" ref="O256">_xlfn.IFS(J256="M","Medium",J256="L","Light",J256="D","Dark")</f>
        <v>Light</v>
      </c>
      <c r="P256" s="8" t="str">
        <f>_xlfn.XLOOKUP([1]!Order_Table[[#This Row],[Customer ID]],[1]customers!$A$1:$A$1001,[1]customers!$I$1:$I$1001,,0)</f>
        <v>No</v>
      </c>
    </row>
    <row r="257" spans="1:16" x14ac:dyDescent="0.35">
      <c r="A257" s="1" t="s">
        <v>527</v>
      </c>
      <c r="B257" s="2">
        <v>43846</v>
      </c>
      <c r="C257" s="3" t="s">
        <v>514</v>
      </c>
      <c r="D257" s="4" t="s">
        <v>78</v>
      </c>
      <c r="E257" s="3">
        <v>2</v>
      </c>
      <c r="F257" s="3" t="str">
        <f>_xlfn.XLOOKUP([1]orders!C257,[1]customers!$A$2:$A$1001,[1]customers!$B$2:$B$1001,,0)</f>
        <v>Cleve Blowfelde</v>
      </c>
      <c r="G257" s="3" t="str">
        <f>IF(_xlfn.XLOOKUP(C257,[1]customers!$A$2:$A$1001,[1]customers!$C$2:$C$1001,,0)=0,"",_xlfn.XLOOKUP(C257,[1]customers!$A$2:$A$1001,[1]customers!$C$2:$C$1001,,0))</f>
        <v>zkiffe74@cyberchimps.com</v>
      </c>
      <c r="H257" s="3" t="str">
        <f>_xlfn.XLOOKUP(C257,[1]customers!$A$2:$A$1001,[1]customers!$G$2:$G$1001,,0)</f>
        <v>United States</v>
      </c>
      <c r="I257" s="4" t="str">
        <f>INDEX([1]products!$A$1:$G$49,MATCH([1]orders!$D257,[1]products!$A$1:$A$49,0),MATCH([1]orders!I$1,[1]products!$A$1:$G$1,0))</f>
        <v>Rob</v>
      </c>
      <c r="J257" s="4" t="str">
        <f>INDEX([1]products!$A$1:$G$49,MATCH([1]orders!$D257,[1]products!$A$1:$A$49,0),MATCH([1]orders!J$1,[1]products!$A$1:$G$1,0))</f>
        <v>L</v>
      </c>
      <c r="K257" s="5">
        <f>INDEX([1]products!$A$1:$G$49,MATCH([1]orders!$D257,[1]products!$A$1:$A$49,0),MATCH([1]orders!K$1,[1]products!$A$1:$G$1,0))</f>
        <v>0.5</v>
      </c>
      <c r="L257" s="6">
        <f>INDEX([1]products!$A$1:$G$49,MATCH([1]orders!$D257,[1]products!$A$1:$A$49,0),MATCH([1]orders!L$1,[1]products!$A$1:$G$1,0))</f>
        <v>7.169999999999999</v>
      </c>
      <c r="M257" s="6">
        <f t="shared" si="3"/>
        <v>14.339999999999998</v>
      </c>
      <c r="N257" s="7" t="str" cm="1">
        <f t="array" ref="N257">_xlfn.IFS(I257="Rob","Robusta",I257="Exc","Excelsa",I257="Ara","Arabica",I257="Lib","Liberica")</f>
        <v>Robusta</v>
      </c>
      <c r="O257" s="7" t="str" cm="1">
        <f t="array" ref="O257">_xlfn.IFS(J257="M","Medium",J257="L","Light",J257="D","Dark")</f>
        <v>Light</v>
      </c>
      <c r="P257" s="8" t="str">
        <f>_xlfn.XLOOKUP([1]!Order_Table[[#This Row],[Customer ID]],[1]customers!$A$1:$A$1001,[1]customers!$I$1:$I$1001,,0)</f>
        <v>No</v>
      </c>
    </row>
    <row r="258" spans="1:16" x14ac:dyDescent="0.35">
      <c r="A258" s="1" t="s">
        <v>528</v>
      </c>
      <c r="B258" s="2">
        <v>44676</v>
      </c>
      <c r="C258" s="3" t="s">
        <v>529</v>
      </c>
      <c r="D258" s="4" t="s">
        <v>530</v>
      </c>
      <c r="E258" s="3">
        <v>1</v>
      </c>
      <c r="F258" s="3" t="str">
        <f>_xlfn.XLOOKUP([1]orders!C258,[1]customers!$A$2:$A$1001,[1]customers!$B$2:$B$1001,,0)</f>
        <v>Zacharias Kiffe</v>
      </c>
      <c r="G258" s="3" t="str">
        <f>IF(_xlfn.XLOOKUP(C258,[1]customers!$A$2:$A$1001,[1]customers!$C$2:$C$1001,,0)=0,"",_xlfn.XLOOKUP(C258,[1]customers!$A$2:$A$1001,[1]customers!$C$2:$C$1001,,0))</f>
        <v>docalleran75@ucla.edu</v>
      </c>
      <c r="H258" s="3" t="str">
        <f>_xlfn.XLOOKUP(C258,[1]customers!$A$2:$A$1001,[1]customers!$G$2:$G$1001,,0)</f>
        <v>United States</v>
      </c>
      <c r="I258" s="4" t="str">
        <f>INDEX([1]products!$A$1:$G$49,MATCH([1]orders!$D258,[1]products!$A$1:$A$49,0),MATCH([1]orders!I$1,[1]products!$A$1:$G$1,0))</f>
        <v>Lib</v>
      </c>
      <c r="J258" s="4" t="str">
        <f>INDEX([1]products!$A$1:$G$49,MATCH([1]orders!$D258,[1]products!$A$1:$A$49,0),MATCH([1]orders!J$1,[1]products!$A$1:$G$1,0))</f>
        <v>M</v>
      </c>
      <c r="K258" s="5">
        <f>INDEX([1]products!$A$1:$G$49,MATCH([1]orders!$D258,[1]products!$A$1:$A$49,0),MATCH([1]orders!K$1,[1]products!$A$1:$G$1,0))</f>
        <v>0.5</v>
      </c>
      <c r="L258" s="6">
        <f>INDEX([1]products!$A$1:$G$49,MATCH([1]orders!$D258,[1]products!$A$1:$A$49,0),MATCH([1]orders!L$1,[1]products!$A$1:$G$1,0))</f>
        <v>8.73</v>
      </c>
      <c r="M258" s="6">
        <f t="shared" ref="M258:M321" si="4">L258*E258</f>
        <v>8.73</v>
      </c>
      <c r="N258" s="7" t="str" cm="1">
        <f t="array" ref="N258">_xlfn.IFS(I258="Rob","Robusta",I258="Exc","Excelsa",I258="Ara","Arabica",I258="Lib","Liberica")</f>
        <v>Liberica</v>
      </c>
      <c r="O258" s="7" t="str" cm="1">
        <f t="array" ref="O258">_xlfn.IFS(J258="M","Medium",J258="L","Light",J258="D","Dark")</f>
        <v>Medium</v>
      </c>
      <c r="P258" s="8" t="str">
        <f>_xlfn.XLOOKUP([1]!Order_Table[[#This Row],[Customer ID]],[1]customers!$A$1:$A$1001,[1]customers!$I$1:$I$1001,,0)</f>
        <v>Yes</v>
      </c>
    </row>
    <row r="259" spans="1:16" x14ac:dyDescent="0.35">
      <c r="A259" s="1" t="s">
        <v>531</v>
      </c>
      <c r="B259" s="2">
        <v>44513</v>
      </c>
      <c r="C259" s="3" t="s">
        <v>532</v>
      </c>
      <c r="D259" s="4" t="s">
        <v>530</v>
      </c>
      <c r="E259" s="3">
        <v>5</v>
      </c>
      <c r="F259" s="3" t="str">
        <f>_xlfn.XLOOKUP([1]orders!C259,[1]customers!$A$2:$A$1001,[1]customers!$B$2:$B$1001,,0)</f>
        <v>Denyse O'Calleran</v>
      </c>
      <c r="G259" s="3" t="str">
        <f>IF(_xlfn.XLOOKUP(C259,[1]customers!$A$2:$A$1001,[1]customers!$C$2:$C$1001,,0)=0,"",_xlfn.XLOOKUP(C259,[1]customers!$A$2:$A$1001,[1]customers!$C$2:$C$1001,,0))</f>
        <v>ccromwell76@desdev.cn</v>
      </c>
      <c r="H259" s="3" t="str">
        <f>_xlfn.XLOOKUP(C259,[1]customers!$A$2:$A$1001,[1]customers!$G$2:$G$1001,,0)</f>
        <v>United States</v>
      </c>
      <c r="I259" s="4" t="str">
        <f>INDEX([1]products!$A$1:$G$49,MATCH([1]orders!$D259,[1]products!$A$1:$A$49,0),MATCH([1]orders!I$1,[1]products!$A$1:$G$1,0))</f>
        <v>Exc</v>
      </c>
      <c r="J259" s="4" t="str">
        <f>INDEX([1]products!$A$1:$G$49,MATCH([1]orders!$D259,[1]products!$A$1:$A$49,0),MATCH([1]orders!J$1,[1]products!$A$1:$G$1,0))</f>
        <v>D</v>
      </c>
      <c r="K259" s="5">
        <f>INDEX([1]products!$A$1:$G$49,MATCH([1]orders!$D259,[1]products!$A$1:$A$49,0),MATCH([1]orders!K$1,[1]products!$A$1:$G$1,0))</f>
        <v>2.5</v>
      </c>
      <c r="L259" s="6">
        <f>INDEX([1]products!$A$1:$G$49,MATCH([1]orders!$D259,[1]products!$A$1:$A$49,0),MATCH([1]orders!L$1,[1]products!$A$1:$G$1,0))</f>
        <v>27.945</v>
      </c>
      <c r="M259" s="6">
        <f t="shared" si="4"/>
        <v>139.72499999999999</v>
      </c>
      <c r="N259" s="7" t="str" cm="1">
        <f t="array" ref="N259">_xlfn.IFS(I259="Rob","Robusta",I259="Exc","Excelsa",I259="Ara","Arabica",I259="Lib","Liberica")</f>
        <v>Excelsa</v>
      </c>
      <c r="O259" s="7" t="str" cm="1">
        <f t="array" ref="O259">_xlfn.IFS(J259="M","Medium",J259="L","Light",J259="D","Dark")</f>
        <v>Dark</v>
      </c>
      <c r="P259" s="8" t="str">
        <f>_xlfn.XLOOKUP([1]!Order_Table[[#This Row],[Customer ID]],[1]customers!$A$1:$A$1001,[1]customers!$I$1:$I$1001,,0)</f>
        <v>Yes</v>
      </c>
    </row>
    <row r="260" spans="1:16" x14ac:dyDescent="0.35">
      <c r="A260" s="1" t="s">
        <v>533</v>
      </c>
      <c r="B260" s="2">
        <v>44355</v>
      </c>
      <c r="C260" s="3" t="s">
        <v>534</v>
      </c>
      <c r="D260" s="4" t="s">
        <v>162</v>
      </c>
      <c r="E260" s="3">
        <v>2</v>
      </c>
      <c r="F260" s="3" t="str">
        <f>_xlfn.XLOOKUP([1]orders!C260,[1]customers!$A$2:$A$1001,[1]customers!$B$2:$B$1001,,0)</f>
        <v>Cobby Cromwell</v>
      </c>
      <c r="G260" s="3" t="str">
        <f>IF(_xlfn.XLOOKUP(C260,[1]customers!$A$2:$A$1001,[1]customers!$C$2:$C$1001,,0)=0,"",_xlfn.XLOOKUP(C260,[1]customers!$A$2:$A$1001,[1]customers!$C$2:$C$1001,,0))</f>
        <v>ihay77@lulu.com</v>
      </c>
      <c r="H260" s="3" t="str">
        <f>_xlfn.XLOOKUP(C260,[1]customers!$A$2:$A$1001,[1]customers!$G$2:$G$1001,,0)</f>
        <v>United Kingdom</v>
      </c>
      <c r="I260" s="4" t="str">
        <f>INDEX([1]products!$A$1:$G$49,MATCH([1]orders!$D260,[1]products!$A$1:$A$49,0),MATCH([1]orders!I$1,[1]products!$A$1:$G$1,0))</f>
        <v>Exc</v>
      </c>
      <c r="J260" s="4" t="str">
        <f>INDEX([1]products!$A$1:$G$49,MATCH([1]orders!$D260,[1]products!$A$1:$A$49,0),MATCH([1]orders!J$1,[1]products!$A$1:$G$1,0))</f>
        <v>D</v>
      </c>
      <c r="K260" s="5">
        <f>INDEX([1]products!$A$1:$G$49,MATCH([1]orders!$D260,[1]products!$A$1:$A$49,0),MATCH([1]orders!K$1,[1]products!$A$1:$G$1,0))</f>
        <v>2.5</v>
      </c>
      <c r="L260" s="6">
        <f>INDEX([1]products!$A$1:$G$49,MATCH([1]orders!$D260,[1]products!$A$1:$A$49,0),MATCH([1]orders!L$1,[1]products!$A$1:$G$1,0))</f>
        <v>27.945</v>
      </c>
      <c r="M260" s="6">
        <f t="shared" si="4"/>
        <v>55.89</v>
      </c>
      <c r="N260" s="7" t="str" cm="1">
        <f t="array" ref="N260">_xlfn.IFS(I260="Rob","Robusta",I260="Exc","Excelsa",I260="Ara","Arabica",I260="Lib","Liberica")</f>
        <v>Excelsa</v>
      </c>
      <c r="O260" s="7" t="str" cm="1">
        <f t="array" ref="O260">_xlfn.IFS(J260="M","Medium",J260="L","Light",J260="D","Dark")</f>
        <v>Dark</v>
      </c>
      <c r="P260" s="8" t="str">
        <f>_xlfn.XLOOKUP([1]!Order_Table[[#This Row],[Customer ID]],[1]customers!$A$1:$A$1001,[1]customers!$I$1:$I$1001,,0)</f>
        <v>No</v>
      </c>
    </row>
    <row r="261" spans="1:16" x14ac:dyDescent="0.35">
      <c r="A261" s="1" t="s">
        <v>535</v>
      </c>
      <c r="B261" s="2">
        <v>44156</v>
      </c>
      <c r="C261" s="3" t="s">
        <v>536</v>
      </c>
      <c r="D261" s="4" t="s">
        <v>10</v>
      </c>
      <c r="E261" s="3">
        <v>1</v>
      </c>
      <c r="F261" s="3" t="str">
        <f>_xlfn.XLOOKUP([1]orders!C261,[1]customers!$A$2:$A$1001,[1]customers!$B$2:$B$1001,,0)</f>
        <v>Irv Hay</v>
      </c>
      <c r="G261" s="3" t="str">
        <f>IF(_xlfn.XLOOKUP(C261,[1]customers!$A$2:$A$1001,[1]customers!$C$2:$C$1001,,0)=0,"",_xlfn.XLOOKUP(C261,[1]customers!$A$2:$A$1001,[1]customers!$C$2:$C$1001,,0))</f>
        <v>ttaffarello78@sciencedaily.com</v>
      </c>
      <c r="H261" s="3" t="str">
        <f>_xlfn.XLOOKUP(C261,[1]customers!$A$2:$A$1001,[1]customers!$G$2:$G$1001,,0)</f>
        <v>United States</v>
      </c>
      <c r="I261" s="4" t="str">
        <f>INDEX([1]products!$A$1:$G$49,MATCH([1]orders!$D261,[1]products!$A$1:$A$49,0),MATCH([1]orders!I$1,[1]products!$A$1:$G$1,0))</f>
        <v>Rob</v>
      </c>
      <c r="J261" s="4" t="str">
        <f>INDEX([1]products!$A$1:$G$49,MATCH([1]orders!$D261,[1]products!$A$1:$A$49,0),MATCH([1]orders!J$1,[1]products!$A$1:$G$1,0))</f>
        <v>M</v>
      </c>
      <c r="K261" s="5">
        <f>INDEX([1]products!$A$1:$G$49,MATCH([1]orders!$D261,[1]products!$A$1:$A$49,0),MATCH([1]orders!K$1,[1]products!$A$1:$G$1,0))</f>
        <v>0.2</v>
      </c>
      <c r="L261" s="6">
        <f>INDEX([1]products!$A$1:$G$49,MATCH([1]orders!$D261,[1]products!$A$1:$A$49,0),MATCH([1]orders!L$1,[1]products!$A$1:$G$1,0))</f>
        <v>2.9849999999999999</v>
      </c>
      <c r="M261" s="6">
        <f t="shared" si="4"/>
        <v>2.9849999999999999</v>
      </c>
      <c r="N261" s="7" t="str" cm="1">
        <f t="array" ref="N261">_xlfn.IFS(I261="Rob","Robusta",I261="Exc","Excelsa",I261="Ara","Arabica",I261="Lib","Liberica")</f>
        <v>Robusta</v>
      </c>
      <c r="O261" s="7" t="str" cm="1">
        <f t="array" ref="O261">_xlfn.IFS(J261="M","Medium",J261="L","Light",J261="D","Dark")</f>
        <v>Medium</v>
      </c>
      <c r="P261" s="8" t="str">
        <f>_xlfn.XLOOKUP([1]!Order_Table[[#This Row],[Customer ID]],[1]customers!$A$1:$A$1001,[1]customers!$I$1:$I$1001,,0)</f>
        <v>No</v>
      </c>
    </row>
    <row r="262" spans="1:16" x14ac:dyDescent="0.35">
      <c r="A262" s="1" t="s">
        <v>537</v>
      </c>
      <c r="B262" s="2">
        <v>43538</v>
      </c>
      <c r="C262" s="3" t="s">
        <v>538</v>
      </c>
      <c r="D262" s="4" t="s">
        <v>189</v>
      </c>
      <c r="E262" s="3">
        <v>5</v>
      </c>
      <c r="F262" s="3" t="str">
        <f>_xlfn.XLOOKUP([1]orders!C262,[1]customers!$A$2:$A$1001,[1]customers!$B$2:$B$1001,,0)</f>
        <v>Tani Taffarello</v>
      </c>
      <c r="G262" s="3" t="str">
        <f>IF(_xlfn.XLOOKUP(C262,[1]customers!$A$2:$A$1001,[1]customers!$C$2:$C$1001,,0)=0,"",_xlfn.XLOOKUP(C262,[1]customers!$A$2:$A$1001,[1]customers!$C$2:$C$1001,,0))</f>
        <v>mcanty79@jigsy.com</v>
      </c>
      <c r="H262" s="3" t="str">
        <f>_xlfn.XLOOKUP(C262,[1]customers!$A$2:$A$1001,[1]customers!$G$2:$G$1001,,0)</f>
        <v>United States</v>
      </c>
      <c r="I262" s="4" t="str">
        <f>INDEX([1]products!$A$1:$G$49,MATCH([1]orders!$D262,[1]products!$A$1:$A$49,0),MATCH([1]orders!I$1,[1]products!$A$1:$G$1,0))</f>
        <v>Rob</v>
      </c>
      <c r="J262" s="4" t="str">
        <f>INDEX([1]products!$A$1:$G$49,MATCH([1]orders!$D262,[1]products!$A$1:$A$49,0),MATCH([1]orders!J$1,[1]products!$A$1:$G$1,0))</f>
        <v>L</v>
      </c>
      <c r="K262" s="5">
        <f>INDEX([1]products!$A$1:$G$49,MATCH([1]orders!$D262,[1]products!$A$1:$A$49,0),MATCH([1]orders!K$1,[1]products!$A$1:$G$1,0))</f>
        <v>2.5</v>
      </c>
      <c r="L262" s="6">
        <f>INDEX([1]products!$A$1:$G$49,MATCH([1]orders!$D262,[1]products!$A$1:$A$49,0),MATCH([1]orders!L$1,[1]products!$A$1:$G$1,0))</f>
        <v>27.484999999999996</v>
      </c>
      <c r="M262" s="6">
        <f t="shared" si="4"/>
        <v>137.42499999999998</v>
      </c>
      <c r="N262" s="7" t="str" cm="1">
        <f t="array" ref="N262">_xlfn.IFS(I262="Rob","Robusta",I262="Exc","Excelsa",I262="Ara","Arabica",I262="Lib","Liberica")</f>
        <v>Robusta</v>
      </c>
      <c r="O262" s="7" t="str" cm="1">
        <f t="array" ref="O262">_xlfn.IFS(J262="M","Medium",J262="L","Light",J262="D","Dark")</f>
        <v>Light</v>
      </c>
      <c r="P262" s="8" t="str">
        <f>_xlfn.XLOOKUP([1]!Order_Table[[#This Row],[Customer ID]],[1]customers!$A$1:$A$1001,[1]customers!$I$1:$I$1001,,0)</f>
        <v>Yes</v>
      </c>
    </row>
    <row r="263" spans="1:16" x14ac:dyDescent="0.35">
      <c r="A263" s="1" t="s">
        <v>539</v>
      </c>
      <c r="B263" s="2">
        <v>43693</v>
      </c>
      <c r="C263" s="3" t="s">
        <v>540</v>
      </c>
      <c r="D263" s="4" t="s">
        <v>9</v>
      </c>
      <c r="E263" s="3">
        <v>3</v>
      </c>
      <c r="F263" s="3" t="str">
        <f>_xlfn.XLOOKUP([1]orders!C263,[1]customers!$A$2:$A$1001,[1]customers!$B$2:$B$1001,,0)</f>
        <v>Monique Canty</v>
      </c>
      <c r="G263" s="3" t="str">
        <f>IF(_xlfn.XLOOKUP(C263,[1]customers!$A$2:$A$1001,[1]customers!$C$2:$C$1001,,0)=0,"",_xlfn.XLOOKUP(C263,[1]customers!$A$2:$A$1001,[1]customers!$C$2:$C$1001,,0))</f>
        <v>jkopke7a@auda.org.au</v>
      </c>
      <c r="H263" s="3" t="str">
        <f>_xlfn.XLOOKUP(C263,[1]customers!$A$2:$A$1001,[1]customers!$G$2:$G$1001,,0)</f>
        <v>United States</v>
      </c>
      <c r="I263" s="4" t="str">
        <f>INDEX([1]products!$A$1:$G$49,MATCH([1]orders!$D263,[1]products!$A$1:$A$49,0),MATCH([1]orders!I$1,[1]products!$A$1:$G$1,0))</f>
        <v>Rob</v>
      </c>
      <c r="J263" s="4" t="str">
        <f>INDEX([1]products!$A$1:$G$49,MATCH([1]orders!$D263,[1]products!$A$1:$A$49,0),MATCH([1]orders!J$1,[1]products!$A$1:$G$1,0))</f>
        <v>L</v>
      </c>
      <c r="K263" s="5">
        <f>INDEX([1]products!$A$1:$G$49,MATCH([1]orders!$D263,[1]products!$A$1:$A$49,0),MATCH([1]orders!K$1,[1]products!$A$1:$G$1,0))</f>
        <v>1</v>
      </c>
      <c r="L263" s="6">
        <f>INDEX([1]products!$A$1:$G$49,MATCH([1]orders!$D263,[1]products!$A$1:$A$49,0),MATCH([1]orders!L$1,[1]products!$A$1:$G$1,0))</f>
        <v>11.95</v>
      </c>
      <c r="M263" s="6">
        <f t="shared" si="4"/>
        <v>35.849999999999994</v>
      </c>
      <c r="N263" s="7" t="str" cm="1">
        <f t="array" ref="N263">_xlfn.IFS(I263="Rob","Robusta",I263="Exc","Excelsa",I263="Ara","Arabica",I263="Lib","Liberica")</f>
        <v>Robusta</v>
      </c>
      <c r="O263" s="7" t="str" cm="1">
        <f t="array" ref="O263">_xlfn.IFS(J263="M","Medium",J263="L","Light",J263="D","Dark")</f>
        <v>Light</v>
      </c>
      <c r="P263" s="8" t="str">
        <f>_xlfn.XLOOKUP([1]!Order_Table[[#This Row],[Customer ID]],[1]customers!$A$1:$A$1001,[1]customers!$I$1:$I$1001,,0)</f>
        <v>Yes</v>
      </c>
    </row>
    <row r="264" spans="1:16" x14ac:dyDescent="0.35">
      <c r="A264" s="1" t="s">
        <v>541</v>
      </c>
      <c r="B264" s="2">
        <v>43577</v>
      </c>
      <c r="C264" s="3" t="s">
        <v>542</v>
      </c>
      <c r="D264" s="4" t="s">
        <v>197</v>
      </c>
      <c r="E264" s="3">
        <v>4</v>
      </c>
      <c r="F264" s="3" t="str">
        <f>_xlfn.XLOOKUP([1]orders!C264,[1]customers!$A$2:$A$1001,[1]customers!$B$2:$B$1001,,0)</f>
        <v>Javier Kopke</v>
      </c>
      <c r="G264" s="3" t="str">
        <f>IF(_xlfn.XLOOKUP(C264,[1]customers!$A$2:$A$1001,[1]customers!$C$2:$C$1001,,0)=0,"",_xlfn.XLOOKUP(C264,[1]customers!$A$2:$A$1001,[1]customers!$C$2:$C$1001,,0))</f>
        <v/>
      </c>
      <c r="H264" s="3" t="str">
        <f>_xlfn.XLOOKUP(C264,[1]customers!$A$2:$A$1001,[1]customers!$G$2:$G$1001,,0)</f>
        <v>United States</v>
      </c>
      <c r="I264" s="4" t="str">
        <f>INDEX([1]products!$A$1:$G$49,MATCH([1]orders!$D264,[1]products!$A$1:$A$49,0),MATCH([1]orders!I$1,[1]products!$A$1:$G$1,0))</f>
        <v>Exc</v>
      </c>
      <c r="J264" s="4" t="str">
        <f>INDEX([1]products!$A$1:$G$49,MATCH([1]orders!$D264,[1]products!$A$1:$A$49,0),MATCH([1]orders!J$1,[1]products!$A$1:$G$1,0))</f>
        <v>M</v>
      </c>
      <c r="K264" s="5">
        <f>INDEX([1]products!$A$1:$G$49,MATCH([1]orders!$D264,[1]products!$A$1:$A$49,0),MATCH([1]orders!K$1,[1]products!$A$1:$G$1,0))</f>
        <v>1</v>
      </c>
      <c r="L264" s="6">
        <f>INDEX([1]products!$A$1:$G$49,MATCH([1]orders!$D264,[1]products!$A$1:$A$49,0),MATCH([1]orders!L$1,[1]products!$A$1:$G$1,0))</f>
        <v>13.75</v>
      </c>
      <c r="M264" s="6">
        <f t="shared" si="4"/>
        <v>55</v>
      </c>
      <c r="N264" s="7" t="str" cm="1">
        <f t="array" ref="N264">_xlfn.IFS(I264="Rob","Robusta",I264="Exc","Excelsa",I264="Ara","Arabica",I264="Lib","Liberica")</f>
        <v>Excelsa</v>
      </c>
      <c r="O264" s="7" t="str" cm="1">
        <f t="array" ref="O264">_xlfn.IFS(J264="M","Medium",J264="L","Light",J264="D","Dark")</f>
        <v>Medium</v>
      </c>
      <c r="P264" s="8" t="str">
        <f>_xlfn.XLOOKUP([1]!Order_Table[[#This Row],[Customer ID]],[1]customers!$A$1:$A$1001,[1]customers!$I$1:$I$1001,,0)</f>
        <v>No</v>
      </c>
    </row>
    <row r="265" spans="1:16" x14ac:dyDescent="0.35">
      <c r="A265" s="1" t="s">
        <v>543</v>
      </c>
      <c r="B265" s="2">
        <v>44683</v>
      </c>
      <c r="C265" s="3" t="s">
        <v>544</v>
      </c>
      <c r="D265" s="4" t="s">
        <v>189</v>
      </c>
      <c r="E265" s="3">
        <v>5</v>
      </c>
      <c r="F265" s="3" t="str">
        <f>_xlfn.XLOOKUP([1]orders!C265,[1]customers!$A$2:$A$1001,[1]customers!$B$2:$B$1001,,0)</f>
        <v>Mar McIver</v>
      </c>
      <c r="G265" s="3" t="str">
        <f>IF(_xlfn.XLOOKUP(C265,[1]customers!$A$2:$A$1001,[1]customers!$C$2:$C$1001,,0)=0,"",_xlfn.XLOOKUP(C265,[1]customers!$A$2:$A$1001,[1]customers!$C$2:$C$1001,,0))</f>
        <v/>
      </c>
      <c r="H265" s="3" t="str">
        <f>_xlfn.XLOOKUP(C265,[1]customers!$A$2:$A$1001,[1]customers!$G$2:$G$1001,,0)</f>
        <v>Ireland</v>
      </c>
      <c r="I265" s="4" t="str">
        <f>INDEX([1]products!$A$1:$G$49,MATCH([1]orders!$D265,[1]products!$A$1:$A$49,0),MATCH([1]orders!I$1,[1]products!$A$1:$G$1,0))</f>
        <v>Lib</v>
      </c>
      <c r="J265" s="4" t="str">
        <f>INDEX([1]products!$A$1:$G$49,MATCH([1]orders!$D265,[1]products!$A$1:$A$49,0),MATCH([1]orders!J$1,[1]products!$A$1:$G$1,0))</f>
        <v>M</v>
      </c>
      <c r="K265" s="5">
        <f>INDEX([1]products!$A$1:$G$49,MATCH([1]orders!$D265,[1]products!$A$1:$A$49,0),MATCH([1]orders!K$1,[1]products!$A$1:$G$1,0))</f>
        <v>2.5</v>
      </c>
      <c r="L265" s="6">
        <f>INDEX([1]products!$A$1:$G$49,MATCH([1]orders!$D265,[1]products!$A$1:$A$49,0),MATCH([1]orders!L$1,[1]products!$A$1:$G$1,0))</f>
        <v>33.464999999999996</v>
      </c>
      <c r="M265" s="6">
        <f t="shared" si="4"/>
        <v>167.32499999999999</v>
      </c>
      <c r="N265" s="7" t="str" cm="1">
        <f t="array" ref="N265">_xlfn.IFS(I265="Rob","Robusta",I265="Exc","Excelsa",I265="Ara","Arabica",I265="Lib","Liberica")</f>
        <v>Liberica</v>
      </c>
      <c r="O265" s="7" t="str" cm="1">
        <f t="array" ref="O265">_xlfn.IFS(J265="M","Medium",J265="L","Light",J265="D","Dark")</f>
        <v>Medium</v>
      </c>
      <c r="P265" s="8" t="str">
        <f>_xlfn.XLOOKUP([1]!Order_Table[[#This Row],[Customer ID]],[1]customers!$A$1:$A$1001,[1]customers!$I$1:$I$1001,,0)</f>
        <v>No</v>
      </c>
    </row>
    <row r="266" spans="1:16" x14ac:dyDescent="0.35">
      <c r="A266" s="1" t="s">
        <v>545</v>
      </c>
      <c r="B266" s="2">
        <v>43872</v>
      </c>
      <c r="C266" s="3" t="s">
        <v>546</v>
      </c>
      <c r="D266" s="4" t="s">
        <v>72</v>
      </c>
      <c r="E266" s="3">
        <v>1</v>
      </c>
      <c r="F266" s="3" t="str">
        <f>_xlfn.XLOOKUP([1]orders!C266,[1]customers!$A$2:$A$1001,[1]customers!$B$2:$B$1001,,0)</f>
        <v>Arabella Fransewich</v>
      </c>
      <c r="G266" s="3" t="str">
        <f>IF(_xlfn.XLOOKUP(C266,[1]customers!$A$2:$A$1001,[1]customers!$C$2:$C$1001,,0)=0,"",_xlfn.XLOOKUP(C266,[1]customers!$A$2:$A$1001,[1]customers!$C$2:$C$1001,,0))</f>
        <v>vhellmore7d@bbc.co.uk</v>
      </c>
      <c r="H266" s="3" t="str">
        <f>_xlfn.XLOOKUP(C266,[1]customers!$A$2:$A$1001,[1]customers!$G$2:$G$1001,,0)</f>
        <v>United States</v>
      </c>
      <c r="I266" s="4" t="str">
        <f>INDEX([1]products!$A$1:$G$49,MATCH([1]orders!$D266,[1]products!$A$1:$A$49,0),MATCH([1]orders!I$1,[1]products!$A$1:$G$1,0))</f>
        <v>Rob</v>
      </c>
      <c r="J266" s="4" t="str">
        <f>INDEX([1]products!$A$1:$G$49,MATCH([1]orders!$D266,[1]products!$A$1:$A$49,0),MATCH([1]orders!J$1,[1]products!$A$1:$G$1,0))</f>
        <v>L</v>
      </c>
      <c r="K266" s="5">
        <f>INDEX([1]products!$A$1:$G$49,MATCH([1]orders!$D266,[1]products!$A$1:$A$49,0),MATCH([1]orders!K$1,[1]products!$A$1:$G$1,0))</f>
        <v>1</v>
      </c>
      <c r="L266" s="6">
        <f>INDEX([1]products!$A$1:$G$49,MATCH([1]orders!$D266,[1]products!$A$1:$A$49,0),MATCH([1]orders!L$1,[1]products!$A$1:$G$1,0))</f>
        <v>11.95</v>
      </c>
      <c r="M266" s="6">
        <f t="shared" si="4"/>
        <v>11.95</v>
      </c>
      <c r="N266" s="7" t="str" cm="1">
        <f t="array" ref="N266">_xlfn.IFS(I266="Rob","Robusta",I266="Exc","Excelsa",I266="Ara","Arabica",I266="Lib","Liberica")</f>
        <v>Robusta</v>
      </c>
      <c r="O266" s="7" t="str" cm="1">
        <f t="array" ref="O266">_xlfn.IFS(J266="M","Medium",J266="L","Light",J266="D","Dark")</f>
        <v>Light</v>
      </c>
      <c r="P266" s="8" t="str">
        <f>_xlfn.XLOOKUP([1]!Order_Table[[#This Row],[Customer ID]],[1]customers!$A$1:$A$1001,[1]customers!$I$1:$I$1001,,0)</f>
        <v>Yes</v>
      </c>
    </row>
    <row r="267" spans="1:16" x14ac:dyDescent="0.35">
      <c r="A267" s="1" t="s">
        <v>547</v>
      </c>
      <c r="B267" s="2">
        <v>44283</v>
      </c>
      <c r="C267" s="3" t="s">
        <v>548</v>
      </c>
      <c r="D267" s="4" t="s">
        <v>245</v>
      </c>
      <c r="E267" s="3">
        <v>2</v>
      </c>
      <c r="F267" s="3" t="str">
        <f>_xlfn.XLOOKUP([1]orders!C267,[1]customers!$A$2:$A$1001,[1]customers!$B$2:$B$1001,,0)</f>
        <v>Violette Hellmore</v>
      </c>
      <c r="G267" s="3" t="str">
        <f>IF(_xlfn.XLOOKUP(C267,[1]customers!$A$2:$A$1001,[1]customers!$C$2:$C$1001,,0)=0,"",_xlfn.XLOOKUP(C267,[1]customers!$A$2:$A$1001,[1]customers!$C$2:$C$1001,,0))</f>
        <v>mseawright7e@nbcnews.com</v>
      </c>
      <c r="H267" s="3" t="str">
        <f>_xlfn.XLOOKUP(C267,[1]customers!$A$2:$A$1001,[1]customers!$G$2:$G$1001,,0)</f>
        <v>United Kingdom</v>
      </c>
      <c r="I267" s="4" t="str">
        <f>INDEX([1]products!$A$1:$G$49,MATCH([1]orders!$D267,[1]products!$A$1:$A$49,0),MATCH([1]orders!I$1,[1]products!$A$1:$G$1,0))</f>
        <v>Ara</v>
      </c>
      <c r="J267" s="4" t="str">
        <f>INDEX([1]products!$A$1:$G$49,MATCH([1]orders!$D267,[1]products!$A$1:$A$49,0),MATCH([1]orders!J$1,[1]products!$A$1:$G$1,0))</f>
        <v>D</v>
      </c>
      <c r="K267" s="5">
        <f>INDEX([1]products!$A$1:$G$49,MATCH([1]orders!$D267,[1]products!$A$1:$A$49,0),MATCH([1]orders!K$1,[1]products!$A$1:$G$1,0))</f>
        <v>0.5</v>
      </c>
      <c r="L267" s="6">
        <f>INDEX([1]products!$A$1:$G$49,MATCH([1]orders!$D267,[1]products!$A$1:$A$49,0),MATCH([1]orders!L$1,[1]products!$A$1:$G$1,0))</f>
        <v>5.97</v>
      </c>
      <c r="M267" s="6">
        <f t="shared" si="4"/>
        <v>11.94</v>
      </c>
      <c r="N267" s="7" t="str" cm="1">
        <f t="array" ref="N267">_xlfn.IFS(I267="Rob","Robusta",I267="Exc","Excelsa",I267="Ara","Arabica",I267="Lib","Liberica")</f>
        <v>Arabica</v>
      </c>
      <c r="O267" s="7" t="str" cm="1">
        <f t="array" ref="O267">_xlfn.IFS(J267="M","Medium",J267="L","Light",J267="D","Dark")</f>
        <v>Dark</v>
      </c>
      <c r="P267" s="8" t="str">
        <f>_xlfn.XLOOKUP([1]!Order_Table[[#This Row],[Customer ID]],[1]customers!$A$1:$A$1001,[1]customers!$I$1:$I$1001,,0)</f>
        <v>Yes</v>
      </c>
    </row>
    <row r="268" spans="1:16" x14ac:dyDescent="0.35">
      <c r="A268" s="1" t="s">
        <v>549</v>
      </c>
      <c r="B268" s="2">
        <v>44324</v>
      </c>
      <c r="C268" s="3" t="s">
        <v>550</v>
      </c>
      <c r="D268" s="4" t="s">
        <v>51</v>
      </c>
      <c r="E268" s="3">
        <v>6</v>
      </c>
      <c r="F268" s="3" t="str">
        <f>_xlfn.XLOOKUP([1]orders!C268,[1]customers!$A$2:$A$1001,[1]customers!$B$2:$B$1001,,0)</f>
        <v>Myles Seawright</v>
      </c>
      <c r="G268" s="3" t="str">
        <f>IF(_xlfn.XLOOKUP(C268,[1]customers!$A$2:$A$1001,[1]customers!$C$2:$C$1001,,0)=0,"",_xlfn.XLOOKUP(C268,[1]customers!$A$2:$A$1001,[1]customers!$C$2:$C$1001,,0))</f>
        <v>snortheast7f@mashable.com</v>
      </c>
      <c r="H268" s="3" t="str">
        <f>_xlfn.XLOOKUP(C268,[1]customers!$A$2:$A$1001,[1]customers!$G$2:$G$1001,,0)</f>
        <v>United States</v>
      </c>
      <c r="I268" s="4" t="str">
        <f>INDEX([1]products!$A$1:$G$49,MATCH([1]orders!$D268,[1]products!$A$1:$A$49,0),MATCH([1]orders!I$1,[1]products!$A$1:$G$1,0))</f>
        <v>Exc</v>
      </c>
      <c r="J268" s="4" t="str">
        <f>INDEX([1]products!$A$1:$G$49,MATCH([1]orders!$D268,[1]products!$A$1:$A$49,0),MATCH([1]orders!J$1,[1]products!$A$1:$G$1,0))</f>
        <v>D</v>
      </c>
      <c r="K268" s="5">
        <f>INDEX([1]products!$A$1:$G$49,MATCH([1]orders!$D268,[1]products!$A$1:$A$49,0),MATCH([1]orders!K$1,[1]products!$A$1:$G$1,0))</f>
        <v>1</v>
      </c>
      <c r="L268" s="6">
        <f>INDEX([1]products!$A$1:$G$49,MATCH([1]orders!$D268,[1]products!$A$1:$A$49,0),MATCH([1]orders!L$1,[1]products!$A$1:$G$1,0))</f>
        <v>12.15</v>
      </c>
      <c r="M268" s="6">
        <f t="shared" si="4"/>
        <v>72.900000000000006</v>
      </c>
      <c r="N268" s="7" t="str" cm="1">
        <f t="array" ref="N268">_xlfn.IFS(I268="Rob","Robusta",I268="Exc","Excelsa",I268="Ara","Arabica",I268="Lib","Liberica")</f>
        <v>Excelsa</v>
      </c>
      <c r="O268" s="7" t="str" cm="1">
        <f t="array" ref="O268">_xlfn.IFS(J268="M","Medium",J268="L","Light",J268="D","Dark")</f>
        <v>Dark</v>
      </c>
      <c r="P268" s="8" t="str">
        <f>_xlfn.XLOOKUP([1]!Order_Table[[#This Row],[Customer ID]],[1]customers!$A$1:$A$1001,[1]customers!$I$1:$I$1001,,0)</f>
        <v>No</v>
      </c>
    </row>
    <row r="269" spans="1:16" x14ac:dyDescent="0.35">
      <c r="A269" s="1" t="s">
        <v>551</v>
      </c>
      <c r="B269" s="2">
        <v>43790</v>
      </c>
      <c r="C269" s="3" t="s">
        <v>438</v>
      </c>
      <c r="D269" s="4" t="s">
        <v>27</v>
      </c>
      <c r="E269" s="3">
        <v>2</v>
      </c>
      <c r="F269" s="3" t="str">
        <f>_xlfn.XLOOKUP([1]orders!C269,[1]customers!$A$2:$A$1001,[1]customers!$B$2:$B$1001,,0)</f>
        <v>Silvana Northeast</v>
      </c>
      <c r="G269" s="3" t="str">
        <f>IF(_xlfn.XLOOKUP(C269,[1]customers!$A$2:$A$1001,[1]customers!$C$2:$C$1001,,0)=0,"",_xlfn.XLOOKUP(C269,[1]customers!$A$2:$A$1001,[1]customers!$C$2:$C$1001,,0))</f>
        <v>aattwater5u@wikia.com</v>
      </c>
      <c r="H269" s="3" t="str">
        <f>_xlfn.XLOOKUP(C269,[1]customers!$A$2:$A$1001,[1]customers!$G$2:$G$1001,,0)</f>
        <v>United States</v>
      </c>
      <c r="I269" s="4" t="str">
        <f>INDEX([1]products!$A$1:$G$49,MATCH([1]orders!$D269,[1]products!$A$1:$A$49,0),MATCH([1]orders!I$1,[1]products!$A$1:$G$1,0))</f>
        <v>Exc</v>
      </c>
      <c r="J269" s="4" t="str">
        <f>INDEX([1]products!$A$1:$G$49,MATCH([1]orders!$D269,[1]products!$A$1:$A$49,0),MATCH([1]orders!J$1,[1]products!$A$1:$G$1,0))</f>
        <v>D</v>
      </c>
      <c r="K269" s="5">
        <f>INDEX([1]products!$A$1:$G$49,MATCH([1]orders!$D269,[1]products!$A$1:$A$49,0),MATCH([1]orders!K$1,[1]products!$A$1:$G$1,0))</f>
        <v>0.2</v>
      </c>
      <c r="L269" s="6">
        <f>INDEX([1]products!$A$1:$G$49,MATCH([1]orders!$D269,[1]products!$A$1:$A$49,0),MATCH([1]orders!L$1,[1]products!$A$1:$G$1,0))</f>
        <v>3.645</v>
      </c>
      <c r="M269" s="6">
        <f t="shared" si="4"/>
        <v>7.29</v>
      </c>
      <c r="N269" s="7" t="str" cm="1">
        <f t="array" ref="N269">_xlfn.IFS(I269="Rob","Robusta",I269="Exc","Excelsa",I269="Ara","Arabica",I269="Lib","Liberica")</f>
        <v>Excelsa</v>
      </c>
      <c r="O269" s="7" t="str" cm="1">
        <f t="array" ref="O269">_xlfn.IFS(J269="M","Medium",J269="L","Light",J269="D","Dark")</f>
        <v>Dark</v>
      </c>
      <c r="P269" s="8" t="str">
        <f>_xlfn.XLOOKUP([1]!Order_Table[[#This Row],[Customer ID]],[1]customers!$A$1:$A$1001,[1]customers!$I$1:$I$1001,,0)</f>
        <v>Yes</v>
      </c>
    </row>
    <row r="270" spans="1:16" x14ac:dyDescent="0.35">
      <c r="A270" s="1" t="s">
        <v>552</v>
      </c>
      <c r="B270" s="2">
        <v>44333</v>
      </c>
      <c r="C270" s="3" t="s">
        <v>553</v>
      </c>
      <c r="D270" s="4" t="s">
        <v>54</v>
      </c>
      <c r="E270" s="3">
        <v>2</v>
      </c>
      <c r="F270" s="3" t="str">
        <f>_xlfn.XLOOKUP([1]orders!C270,[1]customers!$A$2:$A$1001,[1]customers!$B$2:$B$1001,,0)</f>
        <v>Anselma Attwater</v>
      </c>
      <c r="G270" s="3" t="str">
        <f>IF(_xlfn.XLOOKUP(C270,[1]customers!$A$2:$A$1001,[1]customers!$C$2:$C$1001,,0)=0,"",_xlfn.XLOOKUP(C270,[1]customers!$A$2:$A$1001,[1]customers!$C$2:$C$1001,,0))</f>
        <v>mfearon7h@reverbnation.com</v>
      </c>
      <c r="H270" s="3" t="str">
        <f>_xlfn.XLOOKUP(C270,[1]customers!$A$2:$A$1001,[1]customers!$G$2:$G$1001,,0)</f>
        <v>United States</v>
      </c>
      <c r="I270" s="4" t="str">
        <f>INDEX([1]products!$A$1:$G$49,MATCH([1]orders!$D270,[1]products!$A$1:$A$49,0),MATCH([1]orders!I$1,[1]products!$A$1:$G$1,0))</f>
        <v>Ara</v>
      </c>
      <c r="J270" s="4" t="str">
        <f>INDEX([1]products!$A$1:$G$49,MATCH([1]orders!$D270,[1]products!$A$1:$A$49,0),MATCH([1]orders!J$1,[1]products!$A$1:$G$1,0))</f>
        <v>D</v>
      </c>
      <c r="K270" s="5">
        <f>INDEX([1]products!$A$1:$G$49,MATCH([1]orders!$D270,[1]products!$A$1:$A$49,0),MATCH([1]orders!K$1,[1]products!$A$1:$G$1,0))</f>
        <v>1</v>
      </c>
      <c r="L270" s="6">
        <f>INDEX([1]products!$A$1:$G$49,MATCH([1]orders!$D270,[1]products!$A$1:$A$49,0),MATCH([1]orders!L$1,[1]products!$A$1:$G$1,0))</f>
        <v>9.9499999999999993</v>
      </c>
      <c r="M270" s="6">
        <f t="shared" si="4"/>
        <v>19.899999999999999</v>
      </c>
      <c r="N270" s="7" t="str" cm="1">
        <f t="array" ref="N270">_xlfn.IFS(I270="Rob","Robusta",I270="Exc","Excelsa",I270="Ara","Arabica",I270="Lib","Liberica")</f>
        <v>Arabica</v>
      </c>
      <c r="O270" s="7" t="str" cm="1">
        <f t="array" ref="O270">_xlfn.IFS(J270="M","Medium",J270="L","Light",J270="D","Dark")</f>
        <v>Dark</v>
      </c>
      <c r="P270" s="8" t="str">
        <f>_xlfn.XLOOKUP([1]!Order_Table[[#This Row],[Customer ID]],[1]customers!$A$1:$A$1001,[1]customers!$I$1:$I$1001,,0)</f>
        <v>Yes</v>
      </c>
    </row>
    <row r="271" spans="1:16" x14ac:dyDescent="0.35">
      <c r="A271" s="1" t="s">
        <v>554</v>
      </c>
      <c r="B271" s="2">
        <v>43655</v>
      </c>
      <c r="C271" s="3" t="s">
        <v>555</v>
      </c>
      <c r="D271" s="4" t="s">
        <v>16</v>
      </c>
      <c r="E271" s="3">
        <v>1</v>
      </c>
      <c r="F271" s="3" t="str">
        <f>_xlfn.XLOOKUP([1]orders!C271,[1]customers!$A$2:$A$1001,[1]customers!$B$2:$B$1001,,0)</f>
        <v>Monica Fearon</v>
      </c>
      <c r="G271" s="3" t="str">
        <f>IF(_xlfn.XLOOKUP(C271,[1]customers!$A$2:$A$1001,[1]customers!$C$2:$C$1001,,0)=0,"",_xlfn.XLOOKUP(C271,[1]customers!$A$2:$A$1001,[1]customers!$C$2:$C$1001,,0))</f>
        <v/>
      </c>
      <c r="H271" s="3" t="str">
        <f>_xlfn.XLOOKUP(C271,[1]customers!$A$2:$A$1001,[1]customers!$G$2:$G$1001,,0)</f>
        <v>Ireland</v>
      </c>
      <c r="I271" s="4" t="str">
        <f>INDEX([1]products!$A$1:$G$49,MATCH([1]orders!$D271,[1]products!$A$1:$A$49,0),MATCH([1]orders!I$1,[1]products!$A$1:$G$1,0))</f>
        <v>Ara</v>
      </c>
      <c r="J271" s="4" t="str">
        <f>INDEX([1]products!$A$1:$G$49,MATCH([1]orders!$D271,[1]products!$A$1:$A$49,0),MATCH([1]orders!J$1,[1]products!$A$1:$G$1,0))</f>
        <v>D</v>
      </c>
      <c r="K271" s="5">
        <f>INDEX([1]products!$A$1:$G$49,MATCH([1]orders!$D271,[1]products!$A$1:$A$49,0),MATCH([1]orders!K$1,[1]products!$A$1:$G$1,0))</f>
        <v>0.2</v>
      </c>
      <c r="L271" s="6">
        <f>INDEX([1]products!$A$1:$G$49,MATCH([1]orders!$D271,[1]products!$A$1:$A$49,0),MATCH([1]orders!L$1,[1]products!$A$1:$G$1,0))</f>
        <v>2.9849999999999999</v>
      </c>
      <c r="M271" s="6">
        <f t="shared" si="4"/>
        <v>2.9849999999999999</v>
      </c>
      <c r="N271" s="7" t="str" cm="1">
        <f t="array" ref="N271">_xlfn.IFS(I271="Rob","Robusta",I271="Exc","Excelsa",I271="Ara","Arabica",I271="Lib","Liberica")</f>
        <v>Arabica</v>
      </c>
      <c r="O271" s="7" t="str" cm="1">
        <f t="array" ref="O271">_xlfn.IFS(J271="M","Medium",J271="L","Light",J271="D","Dark")</f>
        <v>Dark</v>
      </c>
      <c r="P271" s="8" t="str">
        <f>_xlfn.XLOOKUP([1]!Order_Table[[#This Row],[Customer ID]],[1]customers!$A$1:$A$1001,[1]customers!$I$1:$I$1001,,0)</f>
        <v>No</v>
      </c>
    </row>
    <row r="272" spans="1:16" x14ac:dyDescent="0.35">
      <c r="A272" s="1" t="s">
        <v>556</v>
      </c>
      <c r="B272" s="2">
        <v>43971</v>
      </c>
      <c r="C272" s="3" t="s">
        <v>557</v>
      </c>
      <c r="D272" s="4" t="s">
        <v>54</v>
      </c>
      <c r="E272" s="3">
        <v>4</v>
      </c>
      <c r="F272" s="3" t="str">
        <f>_xlfn.XLOOKUP([1]orders!C272,[1]customers!$A$2:$A$1001,[1]customers!$B$2:$B$1001,,0)</f>
        <v>Barney Chisnell</v>
      </c>
      <c r="G272" s="3" t="str">
        <f>IF(_xlfn.XLOOKUP(C272,[1]customers!$A$2:$A$1001,[1]customers!$C$2:$C$1001,,0)=0,"",_xlfn.XLOOKUP(C272,[1]customers!$A$2:$A$1001,[1]customers!$C$2:$C$1001,,0))</f>
        <v>jsisneros7j@a8.net</v>
      </c>
      <c r="H272" s="3" t="str">
        <f>_xlfn.XLOOKUP(C272,[1]customers!$A$2:$A$1001,[1]customers!$G$2:$G$1001,,0)</f>
        <v>United States</v>
      </c>
      <c r="I272" s="4" t="str">
        <f>INDEX([1]products!$A$1:$G$49,MATCH([1]orders!$D272,[1]products!$A$1:$A$49,0),MATCH([1]orders!I$1,[1]products!$A$1:$G$1,0))</f>
        <v>Exc</v>
      </c>
      <c r="J272" s="4" t="str">
        <f>INDEX([1]products!$A$1:$G$49,MATCH([1]orders!$D272,[1]products!$A$1:$A$49,0),MATCH([1]orders!J$1,[1]products!$A$1:$G$1,0))</f>
        <v>D</v>
      </c>
      <c r="K272" s="5">
        <f>INDEX([1]products!$A$1:$G$49,MATCH([1]orders!$D272,[1]products!$A$1:$A$49,0),MATCH([1]orders!K$1,[1]products!$A$1:$G$1,0))</f>
        <v>0.5</v>
      </c>
      <c r="L272" s="6">
        <f>INDEX([1]products!$A$1:$G$49,MATCH([1]orders!$D272,[1]products!$A$1:$A$49,0),MATCH([1]orders!L$1,[1]products!$A$1:$G$1,0))</f>
        <v>7.29</v>
      </c>
      <c r="M272" s="6">
        <f t="shared" si="4"/>
        <v>29.16</v>
      </c>
      <c r="N272" s="7" t="str" cm="1">
        <f t="array" ref="N272">_xlfn.IFS(I272="Rob","Robusta",I272="Exc","Excelsa",I272="Ara","Arabica",I272="Lib","Liberica")</f>
        <v>Excelsa</v>
      </c>
      <c r="O272" s="7" t="str" cm="1">
        <f t="array" ref="O272">_xlfn.IFS(J272="M","Medium",J272="L","Light",J272="D","Dark")</f>
        <v>Dark</v>
      </c>
      <c r="P272" s="8" t="str">
        <f>_xlfn.XLOOKUP([1]!Order_Table[[#This Row],[Customer ID]],[1]customers!$A$1:$A$1001,[1]customers!$I$1:$I$1001,,0)</f>
        <v>Yes</v>
      </c>
    </row>
    <row r="273" spans="1:16" x14ac:dyDescent="0.35">
      <c r="A273" s="1" t="s">
        <v>558</v>
      </c>
      <c r="B273" s="2">
        <v>44435</v>
      </c>
      <c r="C273" s="3" t="s">
        <v>559</v>
      </c>
      <c r="D273" s="4" t="s">
        <v>189</v>
      </c>
      <c r="E273" s="3">
        <v>6</v>
      </c>
      <c r="F273" s="3" t="str">
        <f>_xlfn.XLOOKUP([1]orders!C273,[1]customers!$A$2:$A$1001,[1]customers!$B$2:$B$1001,,0)</f>
        <v>Jasper Sisneros</v>
      </c>
      <c r="G273" s="3" t="str">
        <f>IF(_xlfn.XLOOKUP(C273,[1]customers!$A$2:$A$1001,[1]customers!$C$2:$C$1001,,0)=0,"",_xlfn.XLOOKUP(C273,[1]customers!$A$2:$A$1001,[1]customers!$C$2:$C$1001,,0))</f>
        <v>zcarlson7k@bigcartel.com</v>
      </c>
      <c r="H273" s="3" t="str">
        <f>_xlfn.XLOOKUP(C273,[1]customers!$A$2:$A$1001,[1]customers!$G$2:$G$1001,,0)</f>
        <v>Ireland</v>
      </c>
      <c r="I273" s="4" t="str">
        <f>INDEX([1]products!$A$1:$G$49,MATCH([1]orders!$D273,[1]products!$A$1:$A$49,0),MATCH([1]orders!I$1,[1]products!$A$1:$G$1,0))</f>
        <v>Ara</v>
      </c>
      <c r="J273" s="4" t="str">
        <f>INDEX([1]products!$A$1:$G$49,MATCH([1]orders!$D273,[1]products!$A$1:$A$49,0),MATCH([1]orders!J$1,[1]products!$A$1:$G$1,0))</f>
        <v>D</v>
      </c>
      <c r="K273" s="5">
        <f>INDEX([1]products!$A$1:$G$49,MATCH([1]orders!$D273,[1]products!$A$1:$A$49,0),MATCH([1]orders!K$1,[1]products!$A$1:$G$1,0))</f>
        <v>0.2</v>
      </c>
      <c r="L273" s="6">
        <f>INDEX([1]products!$A$1:$G$49,MATCH([1]orders!$D273,[1]products!$A$1:$A$49,0),MATCH([1]orders!L$1,[1]products!$A$1:$G$1,0))</f>
        <v>2.9849999999999999</v>
      </c>
      <c r="M273" s="6">
        <f t="shared" si="4"/>
        <v>17.91</v>
      </c>
      <c r="N273" s="7" t="str" cm="1">
        <f t="array" ref="N273">_xlfn.IFS(I273="Rob","Robusta",I273="Exc","Excelsa",I273="Ara","Arabica",I273="Lib","Liberica")</f>
        <v>Arabica</v>
      </c>
      <c r="O273" s="7" t="str" cm="1">
        <f t="array" ref="O273">_xlfn.IFS(J273="M","Medium",J273="L","Light",J273="D","Dark")</f>
        <v>Dark</v>
      </c>
      <c r="P273" s="8" t="str">
        <f>_xlfn.XLOOKUP([1]!Order_Table[[#This Row],[Customer ID]],[1]customers!$A$1:$A$1001,[1]customers!$I$1:$I$1001,,0)</f>
        <v>Yes</v>
      </c>
    </row>
    <row r="274" spans="1:16" x14ac:dyDescent="0.35">
      <c r="A274" s="1" t="s">
        <v>560</v>
      </c>
      <c r="B274" s="2">
        <v>44681</v>
      </c>
      <c r="C274" s="3" t="s">
        <v>561</v>
      </c>
      <c r="D274" s="4" t="s">
        <v>115</v>
      </c>
      <c r="E274" s="3">
        <v>2</v>
      </c>
      <c r="F274" s="3" t="str">
        <f>_xlfn.XLOOKUP([1]orders!C274,[1]customers!$A$2:$A$1001,[1]customers!$B$2:$B$1001,,0)</f>
        <v>Zachariah Carlson</v>
      </c>
      <c r="G274" s="3" t="str">
        <f>IF(_xlfn.XLOOKUP(C274,[1]customers!$A$2:$A$1001,[1]customers!$C$2:$C$1001,,0)=0,"",_xlfn.XLOOKUP(C274,[1]customers!$A$2:$A$1001,[1]customers!$C$2:$C$1001,,0))</f>
        <v>wmaddox7l@timesonline.co.uk</v>
      </c>
      <c r="H274" s="3" t="str">
        <f>_xlfn.XLOOKUP(C274,[1]customers!$A$2:$A$1001,[1]customers!$G$2:$G$1001,,0)</f>
        <v>United States</v>
      </c>
      <c r="I274" s="4" t="str">
        <f>INDEX([1]products!$A$1:$G$49,MATCH([1]orders!$D274,[1]products!$A$1:$A$49,0),MATCH([1]orders!I$1,[1]products!$A$1:$G$1,0))</f>
        <v>Rob</v>
      </c>
      <c r="J274" s="4" t="str">
        <f>INDEX([1]products!$A$1:$G$49,MATCH([1]orders!$D274,[1]products!$A$1:$A$49,0),MATCH([1]orders!J$1,[1]products!$A$1:$G$1,0))</f>
        <v>L</v>
      </c>
      <c r="K274" s="5">
        <f>INDEX([1]products!$A$1:$G$49,MATCH([1]orders!$D274,[1]products!$A$1:$A$49,0),MATCH([1]orders!K$1,[1]products!$A$1:$G$1,0))</f>
        <v>1</v>
      </c>
      <c r="L274" s="6">
        <f>INDEX([1]products!$A$1:$G$49,MATCH([1]orders!$D274,[1]products!$A$1:$A$49,0),MATCH([1]orders!L$1,[1]products!$A$1:$G$1,0))</f>
        <v>11.95</v>
      </c>
      <c r="M274" s="6">
        <f t="shared" si="4"/>
        <v>23.9</v>
      </c>
      <c r="N274" s="7" t="str" cm="1">
        <f t="array" ref="N274">_xlfn.IFS(I274="Rob","Robusta",I274="Exc","Excelsa",I274="Ara","Arabica",I274="Lib","Liberica")</f>
        <v>Robusta</v>
      </c>
      <c r="O274" s="7" t="str" cm="1">
        <f t="array" ref="O274">_xlfn.IFS(J274="M","Medium",J274="L","Light",J274="D","Dark")</f>
        <v>Light</v>
      </c>
      <c r="P274" s="8" t="str">
        <f>_xlfn.XLOOKUP([1]!Order_Table[[#This Row],[Customer ID]],[1]customers!$A$1:$A$1001,[1]customers!$I$1:$I$1001,,0)</f>
        <v>Yes</v>
      </c>
    </row>
    <row r="275" spans="1:16" x14ac:dyDescent="0.35">
      <c r="A275" s="1" t="s">
        <v>562</v>
      </c>
      <c r="B275" s="2">
        <v>43985</v>
      </c>
      <c r="C275" s="3" t="s">
        <v>563</v>
      </c>
      <c r="D275" s="4" t="s">
        <v>171</v>
      </c>
      <c r="E275" s="3">
        <v>1</v>
      </c>
      <c r="F275" s="3" t="str">
        <f>_xlfn.XLOOKUP([1]orders!C275,[1]customers!$A$2:$A$1001,[1]customers!$B$2:$B$1001,,0)</f>
        <v>Warner Maddox</v>
      </c>
      <c r="G275" s="3" t="str">
        <f>IF(_xlfn.XLOOKUP(C275,[1]customers!$A$2:$A$1001,[1]customers!$C$2:$C$1001,,0)=0,"",_xlfn.XLOOKUP(C275,[1]customers!$A$2:$A$1001,[1]customers!$C$2:$C$1001,,0))</f>
        <v>dhedlestone7m@craigslist.org</v>
      </c>
      <c r="H275" s="3" t="str">
        <f>_xlfn.XLOOKUP(C275,[1]customers!$A$2:$A$1001,[1]customers!$G$2:$G$1001,,0)</f>
        <v>United States</v>
      </c>
      <c r="I275" s="4" t="str">
        <f>INDEX([1]products!$A$1:$G$49,MATCH([1]orders!$D275,[1]products!$A$1:$A$49,0),MATCH([1]orders!I$1,[1]products!$A$1:$G$1,0))</f>
        <v>Ara</v>
      </c>
      <c r="J275" s="4" t="str">
        <f>INDEX([1]products!$A$1:$G$49,MATCH([1]orders!$D275,[1]products!$A$1:$A$49,0),MATCH([1]orders!J$1,[1]products!$A$1:$G$1,0))</f>
        <v>L</v>
      </c>
      <c r="K275" s="5">
        <f>INDEX([1]products!$A$1:$G$49,MATCH([1]orders!$D275,[1]products!$A$1:$A$49,0),MATCH([1]orders!K$1,[1]products!$A$1:$G$1,0))</f>
        <v>0.2</v>
      </c>
      <c r="L275" s="6">
        <f>INDEX([1]products!$A$1:$G$49,MATCH([1]orders!$D275,[1]products!$A$1:$A$49,0),MATCH([1]orders!L$1,[1]products!$A$1:$G$1,0))</f>
        <v>3.8849999999999998</v>
      </c>
      <c r="M275" s="6">
        <f t="shared" si="4"/>
        <v>3.8849999999999998</v>
      </c>
      <c r="N275" s="7" t="str" cm="1">
        <f t="array" ref="N275">_xlfn.IFS(I275="Rob","Robusta",I275="Exc","Excelsa",I275="Ara","Arabica",I275="Lib","Liberica")</f>
        <v>Arabica</v>
      </c>
      <c r="O275" s="7" t="str" cm="1">
        <f t="array" ref="O275">_xlfn.IFS(J275="M","Medium",J275="L","Light",J275="D","Dark")</f>
        <v>Light</v>
      </c>
      <c r="P275" s="8" t="str">
        <f>_xlfn.XLOOKUP([1]!Order_Table[[#This Row],[Customer ID]],[1]customers!$A$1:$A$1001,[1]customers!$I$1:$I$1001,,0)</f>
        <v>No</v>
      </c>
    </row>
    <row r="276" spans="1:16" x14ac:dyDescent="0.35">
      <c r="A276" s="1" t="s">
        <v>564</v>
      </c>
      <c r="B276" s="2">
        <v>44725</v>
      </c>
      <c r="C276" s="3" t="s">
        <v>565</v>
      </c>
      <c r="D276" s="4" t="s">
        <v>30</v>
      </c>
      <c r="E276" s="3">
        <v>6</v>
      </c>
      <c r="F276" s="3" t="str">
        <f>_xlfn.XLOOKUP([1]orders!C276,[1]customers!$A$2:$A$1001,[1]customers!$B$2:$B$1001,,0)</f>
        <v>Donnie Hedlestone</v>
      </c>
      <c r="G276" s="3" t="str">
        <f>IF(_xlfn.XLOOKUP(C276,[1]customers!$A$2:$A$1001,[1]customers!$C$2:$C$1001,,0)=0,"",_xlfn.XLOOKUP(C276,[1]customers!$A$2:$A$1001,[1]customers!$C$2:$C$1001,,0))</f>
        <v>tcrowthe7n@europa.eu</v>
      </c>
      <c r="H276" s="3" t="str">
        <f>_xlfn.XLOOKUP(C276,[1]customers!$A$2:$A$1001,[1]customers!$G$2:$G$1001,,0)</f>
        <v>United States</v>
      </c>
      <c r="I276" s="4" t="str">
        <f>INDEX([1]products!$A$1:$G$49,MATCH([1]orders!$D276,[1]products!$A$1:$A$49,0),MATCH([1]orders!I$1,[1]products!$A$1:$G$1,0))</f>
        <v>Ara</v>
      </c>
      <c r="J276" s="4" t="str">
        <f>INDEX([1]products!$A$1:$G$49,MATCH([1]orders!$D276,[1]products!$A$1:$A$49,0),MATCH([1]orders!J$1,[1]products!$A$1:$G$1,0))</f>
        <v>M</v>
      </c>
      <c r="K276" s="5">
        <f>INDEX([1]products!$A$1:$G$49,MATCH([1]orders!$D276,[1]products!$A$1:$A$49,0),MATCH([1]orders!K$1,[1]products!$A$1:$G$1,0))</f>
        <v>2.5</v>
      </c>
      <c r="L276" s="6">
        <f>INDEX([1]products!$A$1:$G$49,MATCH([1]orders!$D276,[1]products!$A$1:$A$49,0),MATCH([1]orders!L$1,[1]products!$A$1:$G$1,0))</f>
        <v>25.874999999999996</v>
      </c>
      <c r="M276" s="6">
        <f t="shared" si="4"/>
        <v>155.24999999999997</v>
      </c>
      <c r="N276" s="7" t="str" cm="1">
        <f t="array" ref="N276">_xlfn.IFS(I276="Rob","Robusta",I276="Exc","Excelsa",I276="Ara","Arabica",I276="Lib","Liberica")</f>
        <v>Arabica</v>
      </c>
      <c r="O276" s="7" t="str" cm="1">
        <f t="array" ref="O276">_xlfn.IFS(J276="M","Medium",J276="L","Light",J276="D","Dark")</f>
        <v>Medium</v>
      </c>
      <c r="P276" s="8" t="str">
        <f>_xlfn.XLOOKUP([1]!Order_Table[[#This Row],[Customer ID]],[1]customers!$A$1:$A$1001,[1]customers!$I$1:$I$1001,,0)</f>
        <v>No</v>
      </c>
    </row>
    <row r="277" spans="1:16" x14ac:dyDescent="0.35">
      <c r="A277" s="1" t="s">
        <v>566</v>
      </c>
      <c r="B277" s="2">
        <v>43992</v>
      </c>
      <c r="C277" s="3" t="s">
        <v>567</v>
      </c>
      <c r="D277" s="4" t="s">
        <v>10</v>
      </c>
      <c r="E277" s="3">
        <v>4</v>
      </c>
      <c r="F277" s="3" t="str">
        <f>_xlfn.XLOOKUP([1]orders!C277,[1]customers!$A$2:$A$1001,[1]customers!$B$2:$B$1001,,0)</f>
        <v>Teddi Crowthe</v>
      </c>
      <c r="G277" s="3" t="str">
        <f>IF(_xlfn.XLOOKUP(C277,[1]customers!$A$2:$A$1001,[1]customers!$C$2:$C$1001,,0)=0,"",_xlfn.XLOOKUP(C277,[1]customers!$A$2:$A$1001,[1]customers!$C$2:$C$1001,,0))</f>
        <v>dbury7o@tinyurl.com</v>
      </c>
      <c r="H277" s="3" t="str">
        <f>_xlfn.XLOOKUP(C277,[1]customers!$A$2:$A$1001,[1]customers!$G$2:$G$1001,,0)</f>
        <v>Ireland</v>
      </c>
      <c r="I277" s="4" t="str">
        <f>INDEX([1]products!$A$1:$G$49,MATCH([1]orders!$D277,[1]products!$A$1:$A$49,0),MATCH([1]orders!I$1,[1]products!$A$1:$G$1,0))</f>
        <v>Exc</v>
      </c>
      <c r="J277" s="4" t="str">
        <f>INDEX([1]products!$A$1:$G$49,MATCH([1]orders!$D277,[1]products!$A$1:$A$49,0),MATCH([1]orders!J$1,[1]products!$A$1:$G$1,0))</f>
        <v>L</v>
      </c>
      <c r="K277" s="5">
        <f>INDEX([1]products!$A$1:$G$49,MATCH([1]orders!$D277,[1]products!$A$1:$A$49,0),MATCH([1]orders!K$1,[1]products!$A$1:$G$1,0))</f>
        <v>2.5</v>
      </c>
      <c r="L277" s="6">
        <f>INDEX([1]products!$A$1:$G$49,MATCH([1]orders!$D277,[1]products!$A$1:$A$49,0),MATCH([1]orders!L$1,[1]products!$A$1:$G$1,0))</f>
        <v>34.154999999999994</v>
      </c>
      <c r="M277" s="6">
        <f t="shared" si="4"/>
        <v>136.61999999999998</v>
      </c>
      <c r="N277" s="7" t="str" cm="1">
        <f t="array" ref="N277">_xlfn.IFS(I277="Rob","Robusta",I277="Exc","Excelsa",I277="Ara","Arabica",I277="Lib","Liberica")</f>
        <v>Excelsa</v>
      </c>
      <c r="O277" s="7" t="str" cm="1">
        <f t="array" ref="O277">_xlfn.IFS(J277="M","Medium",J277="L","Light",J277="D","Dark")</f>
        <v>Light</v>
      </c>
      <c r="P277" s="8" t="str">
        <f>_xlfn.XLOOKUP([1]!Order_Table[[#This Row],[Customer ID]],[1]customers!$A$1:$A$1001,[1]customers!$I$1:$I$1001,,0)</f>
        <v>No</v>
      </c>
    </row>
    <row r="278" spans="1:16" x14ac:dyDescent="0.35">
      <c r="A278" s="1" t="s">
        <v>568</v>
      </c>
      <c r="B278" s="2">
        <v>44183</v>
      </c>
      <c r="C278" s="3" t="s">
        <v>569</v>
      </c>
      <c r="D278" s="4" t="s">
        <v>137</v>
      </c>
      <c r="E278" s="3">
        <v>6</v>
      </c>
      <c r="F278" s="3" t="str">
        <f>_xlfn.XLOOKUP([1]orders!C278,[1]customers!$A$2:$A$1001,[1]customers!$B$2:$B$1001,,0)</f>
        <v>Dorelia Bury</v>
      </c>
      <c r="G278" s="3" t="str">
        <f>IF(_xlfn.XLOOKUP(C278,[1]customers!$A$2:$A$1001,[1]customers!$C$2:$C$1001,,0)=0,"",_xlfn.XLOOKUP(C278,[1]customers!$A$2:$A$1001,[1]customers!$C$2:$C$1001,,0))</f>
        <v>gbroadbear7p@omniture.com</v>
      </c>
      <c r="H278" s="3" t="str">
        <f>_xlfn.XLOOKUP(C278,[1]customers!$A$2:$A$1001,[1]customers!$G$2:$G$1001,,0)</f>
        <v>United States</v>
      </c>
      <c r="I278" s="4" t="str">
        <f>INDEX([1]products!$A$1:$G$49,MATCH([1]orders!$D278,[1]products!$A$1:$A$49,0),MATCH([1]orders!I$1,[1]products!$A$1:$G$1,0))</f>
        <v>Rob</v>
      </c>
      <c r="J278" s="4" t="str">
        <f>INDEX([1]products!$A$1:$G$49,MATCH([1]orders!$D278,[1]products!$A$1:$A$49,0),MATCH([1]orders!J$1,[1]products!$A$1:$G$1,0))</f>
        <v>L</v>
      </c>
      <c r="K278" s="5">
        <f>INDEX([1]products!$A$1:$G$49,MATCH([1]orders!$D278,[1]products!$A$1:$A$49,0),MATCH([1]orders!K$1,[1]products!$A$1:$G$1,0))</f>
        <v>2.5</v>
      </c>
      <c r="L278" s="6">
        <f>INDEX([1]products!$A$1:$G$49,MATCH([1]orders!$D278,[1]products!$A$1:$A$49,0),MATCH([1]orders!L$1,[1]products!$A$1:$G$1,0))</f>
        <v>27.484999999999996</v>
      </c>
      <c r="M278" s="6">
        <f t="shared" si="4"/>
        <v>164.90999999999997</v>
      </c>
      <c r="N278" s="7" t="str" cm="1">
        <f t="array" ref="N278">_xlfn.IFS(I278="Rob","Robusta",I278="Exc","Excelsa",I278="Ara","Arabica",I278="Lib","Liberica")</f>
        <v>Robusta</v>
      </c>
      <c r="O278" s="7" t="str" cm="1">
        <f t="array" ref="O278">_xlfn.IFS(J278="M","Medium",J278="L","Light",J278="D","Dark")</f>
        <v>Light</v>
      </c>
      <c r="P278" s="8" t="str">
        <f>_xlfn.XLOOKUP([1]!Order_Table[[#This Row],[Customer ID]],[1]customers!$A$1:$A$1001,[1]customers!$I$1:$I$1001,,0)</f>
        <v>Yes</v>
      </c>
    </row>
    <row r="279" spans="1:16" x14ac:dyDescent="0.35">
      <c r="A279" s="1" t="s">
        <v>570</v>
      </c>
      <c r="B279" s="2">
        <v>43708</v>
      </c>
      <c r="C279" s="3" t="s">
        <v>571</v>
      </c>
      <c r="D279" s="4" t="s">
        <v>115</v>
      </c>
      <c r="E279" s="3">
        <v>2</v>
      </c>
      <c r="F279" s="3" t="str">
        <f>_xlfn.XLOOKUP([1]orders!C279,[1]customers!$A$2:$A$1001,[1]customers!$B$2:$B$1001,,0)</f>
        <v>Gussy Broadbear</v>
      </c>
      <c r="G279" s="3" t="str">
        <f>IF(_xlfn.XLOOKUP(C279,[1]customers!$A$2:$A$1001,[1]customers!$C$2:$C$1001,,0)=0,"",_xlfn.XLOOKUP(C279,[1]customers!$A$2:$A$1001,[1]customers!$C$2:$C$1001,,0))</f>
        <v>epalfrey7q@devhub.com</v>
      </c>
      <c r="H279" s="3" t="str">
        <f>_xlfn.XLOOKUP(C279,[1]customers!$A$2:$A$1001,[1]customers!$G$2:$G$1001,,0)</f>
        <v>United States</v>
      </c>
      <c r="I279" s="4" t="str">
        <f>INDEX([1]products!$A$1:$G$49,MATCH([1]orders!$D279,[1]products!$A$1:$A$49,0),MATCH([1]orders!I$1,[1]products!$A$1:$G$1,0))</f>
        <v>Exc</v>
      </c>
      <c r="J279" s="4" t="str">
        <f>INDEX([1]products!$A$1:$G$49,MATCH([1]orders!$D279,[1]products!$A$1:$A$49,0),MATCH([1]orders!J$1,[1]products!$A$1:$G$1,0))</f>
        <v>L</v>
      </c>
      <c r="K279" s="5">
        <f>INDEX([1]products!$A$1:$G$49,MATCH([1]orders!$D279,[1]products!$A$1:$A$49,0),MATCH([1]orders!K$1,[1]products!$A$1:$G$1,0))</f>
        <v>1</v>
      </c>
      <c r="L279" s="6">
        <f>INDEX([1]products!$A$1:$G$49,MATCH([1]orders!$D279,[1]products!$A$1:$A$49,0),MATCH([1]orders!L$1,[1]products!$A$1:$G$1,0))</f>
        <v>14.85</v>
      </c>
      <c r="M279" s="6">
        <f t="shared" si="4"/>
        <v>29.7</v>
      </c>
      <c r="N279" s="7" t="str" cm="1">
        <f t="array" ref="N279">_xlfn.IFS(I279="Rob","Robusta",I279="Exc","Excelsa",I279="Ara","Arabica",I279="Lib","Liberica")</f>
        <v>Excelsa</v>
      </c>
      <c r="O279" s="7" t="str" cm="1">
        <f t="array" ref="O279">_xlfn.IFS(J279="M","Medium",J279="L","Light",J279="D","Dark")</f>
        <v>Light</v>
      </c>
      <c r="P279" s="8" t="str">
        <f>_xlfn.XLOOKUP([1]!Order_Table[[#This Row],[Customer ID]],[1]customers!$A$1:$A$1001,[1]customers!$I$1:$I$1001,,0)</f>
        <v>No</v>
      </c>
    </row>
    <row r="280" spans="1:16" x14ac:dyDescent="0.35">
      <c r="A280" s="1" t="s">
        <v>572</v>
      </c>
      <c r="B280" s="2">
        <v>43521</v>
      </c>
      <c r="C280" s="3" t="s">
        <v>573</v>
      </c>
      <c r="D280" s="4" t="s">
        <v>197</v>
      </c>
      <c r="E280" s="3">
        <v>1</v>
      </c>
      <c r="F280" s="3" t="str">
        <f>_xlfn.XLOOKUP([1]orders!C280,[1]customers!$A$2:$A$1001,[1]customers!$B$2:$B$1001,,0)</f>
        <v>Emlynne Palfrey</v>
      </c>
      <c r="G280" s="3" t="str">
        <f>IF(_xlfn.XLOOKUP(C280,[1]customers!$A$2:$A$1001,[1]customers!$C$2:$C$1001,,0)=0,"",_xlfn.XLOOKUP(C280,[1]customers!$A$2:$A$1001,[1]customers!$C$2:$C$1001,,0))</f>
        <v>pmetrick7r@rakuten.co.jp</v>
      </c>
      <c r="H280" s="3" t="str">
        <f>_xlfn.XLOOKUP(C280,[1]customers!$A$2:$A$1001,[1]customers!$G$2:$G$1001,,0)</f>
        <v>United States</v>
      </c>
      <c r="I280" s="4" t="str">
        <f>INDEX([1]products!$A$1:$G$49,MATCH([1]orders!$D280,[1]products!$A$1:$A$49,0),MATCH([1]orders!I$1,[1]products!$A$1:$G$1,0))</f>
        <v>Ara</v>
      </c>
      <c r="J280" s="4" t="str">
        <f>INDEX([1]products!$A$1:$G$49,MATCH([1]orders!$D280,[1]products!$A$1:$A$49,0),MATCH([1]orders!J$1,[1]products!$A$1:$G$1,0))</f>
        <v>L</v>
      </c>
      <c r="K280" s="5">
        <f>INDEX([1]products!$A$1:$G$49,MATCH([1]orders!$D280,[1]products!$A$1:$A$49,0),MATCH([1]orders!K$1,[1]products!$A$1:$G$1,0))</f>
        <v>0.2</v>
      </c>
      <c r="L280" s="6">
        <f>INDEX([1]products!$A$1:$G$49,MATCH([1]orders!$D280,[1]products!$A$1:$A$49,0),MATCH([1]orders!L$1,[1]products!$A$1:$G$1,0))</f>
        <v>3.8849999999999998</v>
      </c>
      <c r="M280" s="6">
        <f t="shared" si="4"/>
        <v>3.8849999999999998</v>
      </c>
      <c r="N280" s="7" t="str" cm="1">
        <f t="array" ref="N280">_xlfn.IFS(I280="Rob","Robusta",I280="Exc","Excelsa",I280="Ara","Arabica",I280="Lib","Liberica")</f>
        <v>Arabica</v>
      </c>
      <c r="O280" s="7" t="str" cm="1">
        <f t="array" ref="O280">_xlfn.IFS(J280="M","Medium",J280="L","Light",J280="D","Dark")</f>
        <v>Light</v>
      </c>
      <c r="P280" s="8" t="str">
        <f>_xlfn.XLOOKUP([1]!Order_Table[[#This Row],[Customer ID]],[1]customers!$A$1:$A$1001,[1]customers!$I$1:$I$1001,,0)</f>
        <v>Yes</v>
      </c>
    </row>
    <row r="281" spans="1:16" x14ac:dyDescent="0.35">
      <c r="A281" s="1" t="s">
        <v>574</v>
      </c>
      <c r="B281" s="2">
        <v>44234</v>
      </c>
      <c r="C281" s="3" t="s">
        <v>575</v>
      </c>
      <c r="D281" s="4" t="s">
        <v>3</v>
      </c>
      <c r="E281" s="3">
        <v>5</v>
      </c>
      <c r="F281" s="3" t="str">
        <f>_xlfn.XLOOKUP([1]orders!C281,[1]customers!$A$2:$A$1001,[1]customers!$B$2:$B$1001,,0)</f>
        <v>Parsifal Metrick</v>
      </c>
      <c r="G281" s="3" t="str">
        <f>IF(_xlfn.XLOOKUP(C281,[1]customers!$A$2:$A$1001,[1]customers!$C$2:$C$1001,,0)=0,"",_xlfn.XLOOKUP(C281,[1]customers!$A$2:$A$1001,[1]customers!$C$2:$C$1001,,0))</f>
        <v/>
      </c>
      <c r="H281" s="3" t="str">
        <f>_xlfn.XLOOKUP(C281,[1]customers!$A$2:$A$1001,[1]customers!$G$2:$G$1001,,0)</f>
        <v>United States</v>
      </c>
      <c r="I281" s="4" t="str">
        <f>INDEX([1]products!$A$1:$G$49,MATCH([1]orders!$D281,[1]products!$A$1:$A$49,0),MATCH([1]orders!I$1,[1]products!$A$1:$G$1,0))</f>
        <v>Lib</v>
      </c>
      <c r="J281" s="4" t="str">
        <f>INDEX([1]products!$A$1:$G$49,MATCH([1]orders!$D281,[1]products!$A$1:$A$49,0),MATCH([1]orders!J$1,[1]products!$A$1:$G$1,0))</f>
        <v>M</v>
      </c>
      <c r="K281" s="5">
        <f>INDEX([1]products!$A$1:$G$49,MATCH([1]orders!$D281,[1]products!$A$1:$A$49,0),MATCH([1]orders!K$1,[1]products!$A$1:$G$1,0))</f>
        <v>2.5</v>
      </c>
      <c r="L281" s="6">
        <f>INDEX([1]products!$A$1:$G$49,MATCH([1]orders!$D281,[1]products!$A$1:$A$49,0),MATCH([1]orders!L$1,[1]products!$A$1:$G$1,0))</f>
        <v>33.464999999999996</v>
      </c>
      <c r="M281" s="6">
        <f t="shared" si="4"/>
        <v>167.32499999999999</v>
      </c>
      <c r="N281" s="7" t="str" cm="1">
        <f t="array" ref="N281">_xlfn.IFS(I281="Rob","Robusta",I281="Exc","Excelsa",I281="Ara","Arabica",I281="Lib","Liberica")</f>
        <v>Liberica</v>
      </c>
      <c r="O281" s="7" t="str" cm="1">
        <f t="array" ref="O281">_xlfn.IFS(J281="M","Medium",J281="L","Light",J281="D","Dark")</f>
        <v>Medium</v>
      </c>
      <c r="P281" s="8" t="str">
        <f>_xlfn.XLOOKUP([1]!Order_Table[[#This Row],[Customer ID]],[1]customers!$A$1:$A$1001,[1]customers!$I$1:$I$1001,,0)</f>
        <v>Yes</v>
      </c>
    </row>
    <row r="282" spans="1:16" x14ac:dyDescent="0.35">
      <c r="A282" s="1" t="s">
        <v>576</v>
      </c>
      <c r="B282" s="2">
        <v>44210</v>
      </c>
      <c r="C282" s="3" t="s">
        <v>577</v>
      </c>
      <c r="D282" s="4" t="s">
        <v>137</v>
      </c>
      <c r="E282" s="3">
        <v>4</v>
      </c>
      <c r="F282" s="3" t="str">
        <f>_xlfn.XLOOKUP([1]orders!C282,[1]customers!$A$2:$A$1001,[1]customers!$B$2:$B$1001,,0)</f>
        <v>Christopher Grieveson</v>
      </c>
      <c r="G282" s="3" t="str">
        <f>IF(_xlfn.XLOOKUP(C282,[1]customers!$A$2:$A$1001,[1]customers!$C$2:$C$1001,,0)=0,"",_xlfn.XLOOKUP(C282,[1]customers!$A$2:$A$1001,[1]customers!$C$2:$C$1001,,0))</f>
        <v>kkarby7t@sbwire.com</v>
      </c>
      <c r="H282" s="3" t="str">
        <f>_xlfn.XLOOKUP(C282,[1]customers!$A$2:$A$1001,[1]customers!$G$2:$G$1001,,0)</f>
        <v>United States</v>
      </c>
      <c r="I282" s="4" t="str">
        <f>INDEX([1]products!$A$1:$G$49,MATCH([1]orders!$D282,[1]products!$A$1:$A$49,0),MATCH([1]orders!I$1,[1]products!$A$1:$G$1,0))</f>
        <v>Exc</v>
      </c>
      <c r="J282" s="4" t="str">
        <f>INDEX([1]products!$A$1:$G$49,MATCH([1]orders!$D282,[1]products!$A$1:$A$49,0),MATCH([1]orders!J$1,[1]products!$A$1:$G$1,0))</f>
        <v>M</v>
      </c>
      <c r="K282" s="5">
        <f>INDEX([1]products!$A$1:$G$49,MATCH([1]orders!$D282,[1]products!$A$1:$A$49,0),MATCH([1]orders!K$1,[1]products!$A$1:$G$1,0))</f>
        <v>0.5</v>
      </c>
      <c r="L282" s="6">
        <f>INDEX([1]products!$A$1:$G$49,MATCH([1]orders!$D282,[1]products!$A$1:$A$49,0),MATCH([1]orders!L$1,[1]products!$A$1:$G$1,0))</f>
        <v>8.25</v>
      </c>
      <c r="M282" s="6">
        <f t="shared" si="4"/>
        <v>33</v>
      </c>
      <c r="N282" s="7" t="str" cm="1">
        <f t="array" ref="N282">_xlfn.IFS(I282="Rob","Robusta",I282="Exc","Excelsa",I282="Ara","Arabica",I282="Lib","Liberica")</f>
        <v>Excelsa</v>
      </c>
      <c r="O282" s="7" t="str" cm="1">
        <f t="array" ref="O282">_xlfn.IFS(J282="M","Medium",J282="L","Light",J282="D","Dark")</f>
        <v>Medium</v>
      </c>
      <c r="P282" s="8" t="str">
        <f>_xlfn.XLOOKUP([1]!Order_Table[[#This Row],[Customer ID]],[1]customers!$A$1:$A$1001,[1]customers!$I$1:$I$1001,,0)</f>
        <v>Yes</v>
      </c>
    </row>
    <row r="283" spans="1:16" x14ac:dyDescent="0.35">
      <c r="A283" s="1" t="s">
        <v>578</v>
      </c>
      <c r="B283" s="2">
        <v>43520</v>
      </c>
      <c r="C283" s="3" t="s">
        <v>579</v>
      </c>
      <c r="D283" s="4" t="s">
        <v>192</v>
      </c>
      <c r="E283" s="3">
        <v>1</v>
      </c>
      <c r="F283" s="3" t="str">
        <f>_xlfn.XLOOKUP([1]orders!C283,[1]customers!$A$2:$A$1001,[1]customers!$B$2:$B$1001,,0)</f>
        <v>Karlan Karby</v>
      </c>
      <c r="G283" s="3" t="str">
        <f>IF(_xlfn.XLOOKUP(C283,[1]customers!$A$2:$A$1001,[1]customers!$C$2:$C$1001,,0)=0,"",_xlfn.XLOOKUP(C283,[1]customers!$A$2:$A$1001,[1]customers!$C$2:$C$1001,,0))</f>
        <v>fcrumpe7u@ftc.gov</v>
      </c>
      <c r="H283" s="3" t="str">
        <f>_xlfn.XLOOKUP(C283,[1]customers!$A$2:$A$1001,[1]customers!$G$2:$G$1001,,0)</f>
        <v>United Kingdom</v>
      </c>
      <c r="I283" s="4" t="str">
        <f>INDEX([1]products!$A$1:$G$49,MATCH([1]orders!$D283,[1]products!$A$1:$A$49,0),MATCH([1]orders!I$1,[1]products!$A$1:$G$1,0))</f>
        <v>Exc</v>
      </c>
      <c r="J283" s="4" t="str">
        <f>INDEX([1]products!$A$1:$G$49,MATCH([1]orders!$D283,[1]products!$A$1:$A$49,0),MATCH([1]orders!J$1,[1]products!$A$1:$G$1,0))</f>
        <v>L</v>
      </c>
      <c r="K283" s="5">
        <f>INDEX([1]products!$A$1:$G$49,MATCH([1]orders!$D283,[1]products!$A$1:$A$49,0),MATCH([1]orders!K$1,[1]products!$A$1:$G$1,0))</f>
        <v>1</v>
      </c>
      <c r="L283" s="6">
        <f>INDEX([1]products!$A$1:$G$49,MATCH([1]orders!$D283,[1]products!$A$1:$A$49,0),MATCH([1]orders!L$1,[1]products!$A$1:$G$1,0))</f>
        <v>14.85</v>
      </c>
      <c r="M283" s="6">
        <f t="shared" si="4"/>
        <v>14.85</v>
      </c>
      <c r="N283" s="7" t="str" cm="1">
        <f t="array" ref="N283">_xlfn.IFS(I283="Rob","Robusta",I283="Exc","Excelsa",I283="Ara","Arabica",I283="Lib","Liberica")</f>
        <v>Excelsa</v>
      </c>
      <c r="O283" s="7" t="str" cm="1">
        <f t="array" ref="O283">_xlfn.IFS(J283="M","Medium",J283="L","Light",J283="D","Dark")</f>
        <v>Light</v>
      </c>
      <c r="P283" s="8" t="str">
        <f>_xlfn.XLOOKUP([1]!Order_Table[[#This Row],[Customer ID]],[1]customers!$A$1:$A$1001,[1]customers!$I$1:$I$1001,,0)</f>
        <v>Yes</v>
      </c>
    </row>
    <row r="284" spans="1:16" x14ac:dyDescent="0.35">
      <c r="A284" s="1" t="s">
        <v>580</v>
      </c>
      <c r="B284" s="2">
        <v>43639</v>
      </c>
      <c r="C284" s="3" t="s">
        <v>581</v>
      </c>
      <c r="D284" s="4" t="s">
        <v>146</v>
      </c>
      <c r="E284" s="3">
        <v>1</v>
      </c>
      <c r="F284" s="3" t="str">
        <f>_xlfn.XLOOKUP([1]orders!C284,[1]customers!$A$2:$A$1001,[1]customers!$B$2:$B$1001,,0)</f>
        <v>Flory Crumpe</v>
      </c>
      <c r="G284" s="3" t="str">
        <f>IF(_xlfn.XLOOKUP(C284,[1]customers!$A$2:$A$1001,[1]customers!$C$2:$C$1001,,0)=0,"",_xlfn.XLOOKUP(C284,[1]customers!$A$2:$A$1001,[1]customers!$C$2:$C$1001,,0))</f>
        <v>achatto7v@sakura.ne.jp</v>
      </c>
      <c r="H284" s="3" t="str">
        <f>_xlfn.XLOOKUP(C284,[1]customers!$A$2:$A$1001,[1]customers!$G$2:$G$1001,,0)</f>
        <v>United Kingdom</v>
      </c>
      <c r="I284" s="4" t="str">
        <f>INDEX([1]products!$A$1:$G$49,MATCH([1]orders!$D284,[1]products!$A$1:$A$49,0),MATCH([1]orders!I$1,[1]products!$A$1:$G$1,0))</f>
        <v>Ara</v>
      </c>
      <c r="J284" s="4" t="str">
        <f>INDEX([1]products!$A$1:$G$49,MATCH([1]orders!$D284,[1]products!$A$1:$A$49,0),MATCH([1]orders!J$1,[1]products!$A$1:$G$1,0))</f>
        <v>L</v>
      </c>
      <c r="K284" s="5">
        <f>INDEX([1]products!$A$1:$G$49,MATCH([1]orders!$D284,[1]products!$A$1:$A$49,0),MATCH([1]orders!K$1,[1]products!$A$1:$G$1,0))</f>
        <v>0.5</v>
      </c>
      <c r="L284" s="6">
        <f>INDEX([1]products!$A$1:$G$49,MATCH([1]orders!$D284,[1]products!$A$1:$A$49,0),MATCH([1]orders!L$1,[1]products!$A$1:$G$1,0))</f>
        <v>7.77</v>
      </c>
      <c r="M284" s="6">
        <f t="shared" si="4"/>
        <v>7.77</v>
      </c>
      <c r="N284" s="7" t="str" cm="1">
        <f t="array" ref="N284">_xlfn.IFS(I284="Rob","Robusta",I284="Exc","Excelsa",I284="Ara","Arabica",I284="Lib","Liberica")</f>
        <v>Arabica</v>
      </c>
      <c r="O284" s="7" t="str" cm="1">
        <f t="array" ref="O284">_xlfn.IFS(J284="M","Medium",J284="L","Light",J284="D","Dark")</f>
        <v>Light</v>
      </c>
      <c r="P284" s="8" t="str">
        <f>_xlfn.XLOOKUP([1]!Order_Table[[#This Row],[Customer ID]],[1]customers!$A$1:$A$1001,[1]customers!$I$1:$I$1001,,0)</f>
        <v>No</v>
      </c>
    </row>
    <row r="285" spans="1:16" x14ac:dyDescent="0.35">
      <c r="A285" s="1" t="s">
        <v>582</v>
      </c>
      <c r="B285" s="2">
        <v>43960</v>
      </c>
      <c r="C285" s="3" t="s">
        <v>583</v>
      </c>
      <c r="D285" s="4" t="s">
        <v>112</v>
      </c>
      <c r="E285" s="3">
        <v>3</v>
      </c>
      <c r="F285" s="3" t="str">
        <f>_xlfn.XLOOKUP([1]orders!C285,[1]customers!$A$2:$A$1001,[1]customers!$B$2:$B$1001,,0)</f>
        <v>Amity Chatto</v>
      </c>
      <c r="G285" s="3" t="str">
        <f>IF(_xlfn.XLOOKUP(C285,[1]customers!$A$2:$A$1001,[1]customers!$C$2:$C$1001,,0)=0,"",_xlfn.XLOOKUP(C285,[1]customers!$A$2:$A$1001,[1]customers!$C$2:$C$1001,,0))</f>
        <v/>
      </c>
      <c r="H285" s="3" t="str">
        <f>_xlfn.XLOOKUP(C285,[1]customers!$A$2:$A$1001,[1]customers!$G$2:$G$1001,,0)</f>
        <v>United States</v>
      </c>
      <c r="I285" s="4" t="str">
        <f>INDEX([1]products!$A$1:$G$49,MATCH([1]orders!$D285,[1]products!$A$1:$A$49,0),MATCH([1]orders!I$1,[1]products!$A$1:$G$1,0))</f>
        <v>Rob</v>
      </c>
      <c r="J285" s="4" t="str">
        <f>INDEX([1]products!$A$1:$G$49,MATCH([1]orders!$D285,[1]products!$A$1:$A$49,0),MATCH([1]orders!J$1,[1]products!$A$1:$G$1,0))</f>
        <v>D</v>
      </c>
      <c r="K285" s="5">
        <f>INDEX([1]products!$A$1:$G$49,MATCH([1]orders!$D285,[1]products!$A$1:$A$49,0),MATCH([1]orders!K$1,[1]products!$A$1:$G$1,0))</f>
        <v>0.5</v>
      </c>
      <c r="L285" s="6">
        <f>INDEX([1]products!$A$1:$G$49,MATCH([1]orders!$D285,[1]products!$A$1:$A$49,0),MATCH([1]orders!L$1,[1]products!$A$1:$G$1,0))</f>
        <v>5.3699999999999992</v>
      </c>
      <c r="M285" s="6">
        <f t="shared" si="4"/>
        <v>16.11</v>
      </c>
      <c r="N285" s="7" t="str" cm="1">
        <f t="array" ref="N285">_xlfn.IFS(I285="Rob","Robusta",I285="Exc","Excelsa",I285="Ara","Arabica",I285="Lib","Liberica")</f>
        <v>Robusta</v>
      </c>
      <c r="O285" s="7" t="str" cm="1">
        <f t="array" ref="O285">_xlfn.IFS(J285="M","Medium",J285="L","Light",J285="D","Dark")</f>
        <v>Dark</v>
      </c>
      <c r="P285" s="8" t="str">
        <f>_xlfn.XLOOKUP([1]!Order_Table[[#This Row],[Customer ID]],[1]customers!$A$1:$A$1001,[1]customers!$I$1:$I$1001,,0)</f>
        <v>Yes</v>
      </c>
    </row>
    <row r="286" spans="1:16" x14ac:dyDescent="0.35">
      <c r="A286" s="1" t="s">
        <v>584</v>
      </c>
      <c r="B286" s="2">
        <v>44030</v>
      </c>
      <c r="C286" s="3" t="s">
        <v>585</v>
      </c>
      <c r="D286" s="4" t="s">
        <v>104</v>
      </c>
      <c r="E286" s="3">
        <v>1</v>
      </c>
      <c r="F286" s="3" t="str">
        <f>_xlfn.XLOOKUP([1]orders!C286,[1]customers!$A$2:$A$1001,[1]customers!$B$2:$B$1001,,0)</f>
        <v>Nanine McCarthy</v>
      </c>
      <c r="G286" s="3" t="str">
        <f>IF(_xlfn.XLOOKUP(C286,[1]customers!$A$2:$A$1001,[1]customers!$C$2:$C$1001,,0)=0,"",_xlfn.XLOOKUP(C286,[1]customers!$A$2:$A$1001,[1]customers!$C$2:$C$1001,,0))</f>
        <v/>
      </c>
      <c r="H286" s="3" t="str">
        <f>_xlfn.XLOOKUP(C286,[1]customers!$A$2:$A$1001,[1]customers!$G$2:$G$1001,,0)</f>
        <v>United States</v>
      </c>
      <c r="I286" s="4" t="str">
        <f>INDEX([1]products!$A$1:$G$49,MATCH([1]orders!$D286,[1]products!$A$1:$A$49,0),MATCH([1]orders!I$1,[1]products!$A$1:$G$1,0))</f>
        <v>Exc</v>
      </c>
      <c r="J286" s="4" t="str">
        <f>INDEX([1]products!$A$1:$G$49,MATCH([1]orders!$D286,[1]products!$A$1:$A$49,0),MATCH([1]orders!J$1,[1]products!$A$1:$G$1,0))</f>
        <v>M</v>
      </c>
      <c r="K286" s="5">
        <f>INDEX([1]products!$A$1:$G$49,MATCH([1]orders!$D286,[1]products!$A$1:$A$49,0),MATCH([1]orders!K$1,[1]products!$A$1:$G$1,0))</f>
        <v>2.5</v>
      </c>
      <c r="L286" s="6">
        <f>INDEX([1]products!$A$1:$G$49,MATCH([1]orders!$D286,[1]products!$A$1:$A$49,0),MATCH([1]orders!L$1,[1]products!$A$1:$G$1,0))</f>
        <v>31.624999999999996</v>
      </c>
      <c r="M286" s="6">
        <f t="shared" si="4"/>
        <v>31.624999999999996</v>
      </c>
      <c r="N286" s="7" t="str" cm="1">
        <f t="array" ref="N286">_xlfn.IFS(I286="Rob","Robusta",I286="Exc","Excelsa",I286="Ara","Arabica",I286="Lib","Liberica")</f>
        <v>Excelsa</v>
      </c>
      <c r="O286" s="7" t="str" cm="1">
        <f t="array" ref="O286">_xlfn.IFS(J286="M","Medium",J286="L","Light",J286="D","Dark")</f>
        <v>Medium</v>
      </c>
      <c r="P286" s="8" t="str">
        <f>_xlfn.XLOOKUP([1]!Order_Table[[#This Row],[Customer ID]],[1]customers!$A$1:$A$1001,[1]customers!$I$1:$I$1001,,0)</f>
        <v>No</v>
      </c>
    </row>
    <row r="287" spans="1:16" x14ac:dyDescent="0.35">
      <c r="A287" s="1" t="s">
        <v>586</v>
      </c>
      <c r="B287" s="2">
        <v>43755</v>
      </c>
      <c r="C287" s="3" t="s">
        <v>587</v>
      </c>
      <c r="D287" s="4" t="s">
        <v>44</v>
      </c>
      <c r="E287" s="3">
        <v>4</v>
      </c>
      <c r="F287" s="3" t="str">
        <f>_xlfn.XLOOKUP([1]orders!C287,[1]customers!$A$2:$A$1001,[1]customers!$B$2:$B$1001,,0)</f>
        <v>Lyndsey Megany</v>
      </c>
      <c r="G287" s="3" t="str">
        <f>IF(_xlfn.XLOOKUP(C287,[1]customers!$A$2:$A$1001,[1]customers!$C$2:$C$1001,,0)=0,"",_xlfn.XLOOKUP(C287,[1]customers!$A$2:$A$1001,[1]customers!$C$2:$C$1001,,0))</f>
        <v>bmergue7y@umn.edu</v>
      </c>
      <c r="H287" s="3" t="str">
        <f>_xlfn.XLOOKUP(C287,[1]customers!$A$2:$A$1001,[1]customers!$G$2:$G$1001,,0)</f>
        <v>United States</v>
      </c>
      <c r="I287" s="4" t="str">
        <f>INDEX([1]products!$A$1:$G$49,MATCH([1]orders!$D287,[1]products!$A$1:$A$49,0),MATCH([1]orders!I$1,[1]products!$A$1:$G$1,0))</f>
        <v>Lib</v>
      </c>
      <c r="J287" s="4" t="str">
        <f>INDEX([1]products!$A$1:$G$49,MATCH([1]orders!$D287,[1]products!$A$1:$A$49,0),MATCH([1]orders!J$1,[1]products!$A$1:$G$1,0))</f>
        <v>L</v>
      </c>
      <c r="K287" s="5">
        <f>INDEX([1]products!$A$1:$G$49,MATCH([1]orders!$D287,[1]products!$A$1:$A$49,0),MATCH([1]orders!K$1,[1]products!$A$1:$G$1,0))</f>
        <v>2.5</v>
      </c>
      <c r="L287" s="6">
        <f>INDEX([1]products!$A$1:$G$49,MATCH([1]orders!$D287,[1]products!$A$1:$A$49,0),MATCH([1]orders!L$1,[1]products!$A$1:$G$1,0))</f>
        <v>36.454999999999998</v>
      </c>
      <c r="M287" s="6">
        <f t="shared" si="4"/>
        <v>145.82</v>
      </c>
      <c r="N287" s="7" t="str" cm="1">
        <f t="array" ref="N287">_xlfn.IFS(I287="Rob","Robusta",I287="Exc","Excelsa",I287="Ara","Arabica",I287="Lib","Liberica")</f>
        <v>Liberica</v>
      </c>
      <c r="O287" s="7" t="str" cm="1">
        <f t="array" ref="O287">_xlfn.IFS(J287="M","Medium",J287="L","Light",J287="D","Dark")</f>
        <v>Light</v>
      </c>
      <c r="P287" s="8" t="str">
        <f>_xlfn.XLOOKUP([1]!Order_Table[[#This Row],[Customer ID]],[1]customers!$A$1:$A$1001,[1]customers!$I$1:$I$1001,,0)</f>
        <v>No</v>
      </c>
    </row>
    <row r="288" spans="1:16" x14ac:dyDescent="0.35">
      <c r="A288" s="1" t="s">
        <v>588</v>
      </c>
      <c r="B288" s="2">
        <v>44697</v>
      </c>
      <c r="C288" s="3" t="s">
        <v>589</v>
      </c>
      <c r="D288" s="4" t="s">
        <v>182</v>
      </c>
      <c r="E288" s="3">
        <v>4</v>
      </c>
      <c r="F288" s="3" t="str">
        <f>_xlfn.XLOOKUP([1]orders!C288,[1]customers!$A$2:$A$1001,[1]customers!$B$2:$B$1001,,0)</f>
        <v>Byram Mergue</v>
      </c>
      <c r="G288" s="3" t="str">
        <f>IF(_xlfn.XLOOKUP(C288,[1]customers!$A$2:$A$1001,[1]customers!$C$2:$C$1001,,0)=0,"",_xlfn.XLOOKUP(C288,[1]customers!$A$2:$A$1001,[1]customers!$C$2:$C$1001,,0))</f>
        <v>kpatise7z@jigsy.com</v>
      </c>
      <c r="H288" s="3" t="str">
        <f>_xlfn.XLOOKUP(C288,[1]customers!$A$2:$A$1001,[1]customers!$G$2:$G$1001,,0)</f>
        <v>United States</v>
      </c>
      <c r="I288" s="4" t="str">
        <f>INDEX([1]products!$A$1:$G$49,MATCH([1]orders!$D288,[1]products!$A$1:$A$49,0),MATCH([1]orders!I$1,[1]products!$A$1:$G$1,0))</f>
        <v>Ara</v>
      </c>
      <c r="J288" s="4" t="str">
        <f>INDEX([1]products!$A$1:$G$49,MATCH([1]orders!$D288,[1]products!$A$1:$A$49,0),MATCH([1]orders!J$1,[1]products!$A$1:$G$1,0))</f>
        <v>M</v>
      </c>
      <c r="K288" s="5">
        <f>INDEX([1]products!$A$1:$G$49,MATCH([1]orders!$D288,[1]products!$A$1:$A$49,0),MATCH([1]orders!K$1,[1]products!$A$1:$G$1,0))</f>
        <v>0.2</v>
      </c>
      <c r="L288" s="6">
        <f>INDEX([1]products!$A$1:$G$49,MATCH([1]orders!$D288,[1]products!$A$1:$A$49,0),MATCH([1]orders!L$1,[1]products!$A$1:$G$1,0))</f>
        <v>3.375</v>
      </c>
      <c r="M288" s="6">
        <f t="shared" si="4"/>
        <v>13.5</v>
      </c>
      <c r="N288" s="7" t="str" cm="1">
        <f t="array" ref="N288">_xlfn.IFS(I288="Rob","Robusta",I288="Exc","Excelsa",I288="Ara","Arabica",I288="Lib","Liberica")</f>
        <v>Arabica</v>
      </c>
      <c r="O288" s="7" t="str" cm="1">
        <f t="array" ref="O288">_xlfn.IFS(J288="M","Medium",J288="L","Light",J288="D","Dark")</f>
        <v>Medium</v>
      </c>
      <c r="P288" s="8" t="str">
        <f>_xlfn.XLOOKUP([1]!Order_Table[[#This Row],[Customer ID]],[1]customers!$A$1:$A$1001,[1]customers!$I$1:$I$1001,,0)</f>
        <v>Yes</v>
      </c>
    </row>
    <row r="289" spans="1:16" x14ac:dyDescent="0.35">
      <c r="A289" s="1" t="s">
        <v>590</v>
      </c>
      <c r="B289" s="2">
        <v>44279</v>
      </c>
      <c r="C289" s="3" t="s">
        <v>591</v>
      </c>
      <c r="D289" s="4" t="s">
        <v>3</v>
      </c>
      <c r="E289" s="3">
        <v>1</v>
      </c>
      <c r="F289" s="3" t="str">
        <f>_xlfn.XLOOKUP([1]orders!C289,[1]customers!$A$2:$A$1001,[1]customers!$B$2:$B$1001,,0)</f>
        <v>Kerr Patise</v>
      </c>
      <c r="G289" s="3" t="str">
        <f>IF(_xlfn.XLOOKUP(C289,[1]customers!$A$2:$A$1001,[1]customers!$C$2:$C$1001,,0)=0,"",_xlfn.XLOOKUP(C289,[1]customers!$A$2:$A$1001,[1]customers!$C$2:$C$1001,,0))</f>
        <v/>
      </c>
      <c r="H289" s="3" t="str">
        <f>_xlfn.XLOOKUP(C289,[1]customers!$A$2:$A$1001,[1]customers!$G$2:$G$1001,,0)</f>
        <v>Ireland</v>
      </c>
      <c r="I289" s="4" t="str">
        <f>INDEX([1]products!$A$1:$G$49,MATCH([1]orders!$D289,[1]products!$A$1:$A$49,0),MATCH([1]orders!I$1,[1]products!$A$1:$G$1,0))</f>
        <v>Rob</v>
      </c>
      <c r="J289" s="4" t="str">
        <f>INDEX([1]products!$A$1:$G$49,MATCH([1]orders!$D289,[1]products!$A$1:$A$49,0),MATCH([1]orders!J$1,[1]products!$A$1:$G$1,0))</f>
        <v>L</v>
      </c>
      <c r="K289" s="5">
        <f>INDEX([1]products!$A$1:$G$49,MATCH([1]orders!$D289,[1]products!$A$1:$A$49,0),MATCH([1]orders!K$1,[1]products!$A$1:$G$1,0))</f>
        <v>0.2</v>
      </c>
      <c r="L289" s="6">
        <f>INDEX([1]products!$A$1:$G$49,MATCH([1]orders!$D289,[1]products!$A$1:$A$49,0),MATCH([1]orders!L$1,[1]products!$A$1:$G$1,0))</f>
        <v>3.5849999999999995</v>
      </c>
      <c r="M289" s="6">
        <f t="shared" si="4"/>
        <v>3.5849999999999995</v>
      </c>
      <c r="N289" s="7" t="str" cm="1">
        <f t="array" ref="N289">_xlfn.IFS(I289="Rob","Robusta",I289="Exc","Excelsa",I289="Ara","Arabica",I289="Lib","Liberica")</f>
        <v>Robusta</v>
      </c>
      <c r="O289" s="7" t="str" cm="1">
        <f t="array" ref="O289">_xlfn.IFS(J289="M","Medium",J289="L","Light",J289="D","Dark")</f>
        <v>Light</v>
      </c>
      <c r="P289" s="8" t="str">
        <f>_xlfn.XLOOKUP([1]!Order_Table[[#This Row],[Customer ID]],[1]customers!$A$1:$A$1001,[1]customers!$I$1:$I$1001,,0)</f>
        <v>No</v>
      </c>
    </row>
    <row r="290" spans="1:16" x14ac:dyDescent="0.35">
      <c r="A290" s="1" t="s">
        <v>592</v>
      </c>
      <c r="B290" s="2">
        <v>43772</v>
      </c>
      <c r="C290" s="3" t="s">
        <v>593</v>
      </c>
      <c r="D290" s="4" t="s">
        <v>101</v>
      </c>
      <c r="E290" s="3">
        <v>5</v>
      </c>
      <c r="F290" s="3" t="str">
        <f>_xlfn.XLOOKUP([1]orders!C290,[1]customers!$A$2:$A$1001,[1]customers!$B$2:$B$1001,,0)</f>
        <v>Mathew Goulter</v>
      </c>
      <c r="G290" s="3" t="str">
        <f>IF(_xlfn.XLOOKUP(C290,[1]customers!$A$2:$A$1001,[1]customers!$C$2:$C$1001,,0)=0,"",_xlfn.XLOOKUP(C290,[1]customers!$A$2:$A$1001,[1]customers!$C$2:$C$1001,,0))</f>
        <v/>
      </c>
      <c r="H290" s="3" t="str">
        <f>_xlfn.XLOOKUP(C290,[1]customers!$A$2:$A$1001,[1]customers!$G$2:$G$1001,,0)</f>
        <v>United States</v>
      </c>
      <c r="I290" s="4" t="str">
        <f>INDEX([1]products!$A$1:$G$49,MATCH([1]orders!$D290,[1]products!$A$1:$A$49,0),MATCH([1]orders!I$1,[1]products!$A$1:$G$1,0))</f>
        <v>Exc</v>
      </c>
      <c r="J290" s="4" t="str">
        <f>INDEX([1]products!$A$1:$G$49,MATCH([1]orders!$D290,[1]products!$A$1:$A$49,0),MATCH([1]orders!J$1,[1]products!$A$1:$G$1,0))</f>
        <v>M</v>
      </c>
      <c r="K290" s="5">
        <f>INDEX([1]products!$A$1:$G$49,MATCH([1]orders!$D290,[1]products!$A$1:$A$49,0),MATCH([1]orders!K$1,[1]products!$A$1:$G$1,0))</f>
        <v>0.5</v>
      </c>
      <c r="L290" s="6">
        <f>INDEX([1]products!$A$1:$G$49,MATCH([1]orders!$D290,[1]products!$A$1:$A$49,0),MATCH([1]orders!L$1,[1]products!$A$1:$G$1,0))</f>
        <v>8.25</v>
      </c>
      <c r="M290" s="6">
        <f t="shared" si="4"/>
        <v>41.25</v>
      </c>
      <c r="N290" s="7" t="str" cm="1">
        <f t="array" ref="N290">_xlfn.IFS(I290="Rob","Robusta",I290="Exc","Excelsa",I290="Ara","Arabica",I290="Lib","Liberica")</f>
        <v>Excelsa</v>
      </c>
      <c r="O290" s="7" t="str" cm="1">
        <f t="array" ref="O290">_xlfn.IFS(J290="M","Medium",J290="L","Light",J290="D","Dark")</f>
        <v>Medium</v>
      </c>
      <c r="P290" s="8" t="str">
        <f>_xlfn.XLOOKUP([1]!Order_Table[[#This Row],[Customer ID]],[1]customers!$A$1:$A$1001,[1]customers!$I$1:$I$1001,,0)</f>
        <v>Yes</v>
      </c>
    </row>
    <row r="291" spans="1:16" x14ac:dyDescent="0.35">
      <c r="A291" s="1" t="s">
        <v>594</v>
      </c>
      <c r="B291" s="2">
        <v>44497</v>
      </c>
      <c r="C291" s="3" t="s">
        <v>595</v>
      </c>
      <c r="D291" s="4" t="s">
        <v>27</v>
      </c>
      <c r="E291" s="3">
        <v>5</v>
      </c>
      <c r="F291" s="3" t="str">
        <f>_xlfn.XLOOKUP([1]orders!C291,[1]customers!$A$2:$A$1001,[1]customers!$B$2:$B$1001,,0)</f>
        <v>Marris Grcic</v>
      </c>
      <c r="G291" s="3" t="str">
        <f>IF(_xlfn.XLOOKUP(C291,[1]customers!$A$2:$A$1001,[1]customers!$C$2:$C$1001,,0)=0,"",_xlfn.XLOOKUP(C291,[1]customers!$A$2:$A$1001,[1]customers!$C$2:$C$1001,,0))</f>
        <v>dduke82@vkontakte.ru</v>
      </c>
      <c r="H291" s="3" t="str">
        <f>_xlfn.XLOOKUP(C291,[1]customers!$A$2:$A$1001,[1]customers!$G$2:$G$1001,,0)</f>
        <v>United States</v>
      </c>
      <c r="I291" s="4" t="str">
        <f>INDEX([1]products!$A$1:$G$49,MATCH([1]orders!$D291,[1]products!$A$1:$A$49,0),MATCH([1]orders!I$1,[1]products!$A$1:$G$1,0))</f>
        <v>Rob</v>
      </c>
      <c r="J291" s="4" t="str">
        <f>INDEX([1]products!$A$1:$G$49,MATCH([1]orders!$D291,[1]products!$A$1:$A$49,0),MATCH([1]orders!J$1,[1]products!$A$1:$G$1,0))</f>
        <v>D</v>
      </c>
      <c r="K291" s="5">
        <f>INDEX([1]products!$A$1:$G$49,MATCH([1]orders!$D291,[1]products!$A$1:$A$49,0),MATCH([1]orders!K$1,[1]products!$A$1:$G$1,0))</f>
        <v>0.2</v>
      </c>
      <c r="L291" s="6">
        <f>INDEX([1]products!$A$1:$G$49,MATCH([1]orders!$D291,[1]products!$A$1:$A$49,0),MATCH([1]orders!L$1,[1]products!$A$1:$G$1,0))</f>
        <v>2.6849999999999996</v>
      </c>
      <c r="M291" s="6">
        <f t="shared" si="4"/>
        <v>13.424999999999997</v>
      </c>
      <c r="N291" s="7" t="str" cm="1">
        <f t="array" ref="N291">_xlfn.IFS(I291="Rob","Robusta",I291="Exc","Excelsa",I291="Ara","Arabica",I291="Lib","Liberica")</f>
        <v>Robusta</v>
      </c>
      <c r="O291" s="7" t="str" cm="1">
        <f t="array" ref="O291">_xlfn.IFS(J291="M","Medium",J291="L","Light",J291="D","Dark")</f>
        <v>Dark</v>
      </c>
      <c r="P291" s="8" t="str">
        <f>_xlfn.XLOOKUP([1]!Order_Table[[#This Row],[Customer ID]],[1]customers!$A$1:$A$1001,[1]customers!$I$1:$I$1001,,0)</f>
        <v>Yes</v>
      </c>
    </row>
    <row r="292" spans="1:16" x14ac:dyDescent="0.35">
      <c r="A292" s="1" t="s">
        <v>596</v>
      </c>
      <c r="B292" s="2">
        <v>44181</v>
      </c>
      <c r="C292" s="3" t="s">
        <v>597</v>
      </c>
      <c r="D292" s="4" t="s">
        <v>3</v>
      </c>
      <c r="E292" s="3">
        <v>2</v>
      </c>
      <c r="F292" s="3" t="str">
        <f>_xlfn.XLOOKUP([1]orders!C292,[1]customers!$A$2:$A$1001,[1]customers!$B$2:$B$1001,,0)</f>
        <v>Domeniga Duke</v>
      </c>
      <c r="G292" s="3" t="str">
        <f>IF(_xlfn.XLOOKUP(C292,[1]customers!$A$2:$A$1001,[1]customers!$C$2:$C$1001,,0)=0,"",_xlfn.XLOOKUP(C292,[1]customers!$A$2:$A$1001,[1]customers!$C$2:$C$1001,,0))</f>
        <v/>
      </c>
      <c r="H292" s="3" t="str">
        <f>_xlfn.XLOOKUP(C292,[1]customers!$A$2:$A$1001,[1]customers!$G$2:$G$1001,,0)</f>
        <v>Ireland</v>
      </c>
      <c r="I292" s="4" t="str">
        <f>INDEX([1]products!$A$1:$G$49,MATCH([1]orders!$D292,[1]products!$A$1:$A$49,0),MATCH([1]orders!I$1,[1]products!$A$1:$G$1,0))</f>
        <v>Ara</v>
      </c>
      <c r="J292" s="4" t="str">
        <f>INDEX([1]products!$A$1:$G$49,MATCH([1]orders!$D292,[1]products!$A$1:$A$49,0),MATCH([1]orders!J$1,[1]products!$A$1:$G$1,0))</f>
        <v>D</v>
      </c>
      <c r="K292" s="5">
        <f>INDEX([1]products!$A$1:$G$49,MATCH([1]orders!$D292,[1]products!$A$1:$A$49,0),MATCH([1]orders!K$1,[1]products!$A$1:$G$1,0))</f>
        <v>1</v>
      </c>
      <c r="L292" s="6">
        <f>INDEX([1]products!$A$1:$G$49,MATCH([1]orders!$D292,[1]products!$A$1:$A$49,0),MATCH([1]orders!L$1,[1]products!$A$1:$G$1,0))</f>
        <v>9.9499999999999993</v>
      </c>
      <c r="M292" s="6">
        <f t="shared" si="4"/>
        <v>19.899999999999999</v>
      </c>
      <c r="N292" s="7" t="str" cm="1">
        <f t="array" ref="N292">_xlfn.IFS(I292="Rob","Robusta",I292="Exc","Excelsa",I292="Ara","Arabica",I292="Lib","Liberica")</f>
        <v>Arabica</v>
      </c>
      <c r="O292" s="7" t="str" cm="1">
        <f t="array" ref="O292">_xlfn.IFS(J292="M","Medium",J292="L","Light",J292="D","Dark")</f>
        <v>Dark</v>
      </c>
      <c r="P292" s="8" t="str">
        <f>_xlfn.XLOOKUP([1]!Order_Table[[#This Row],[Customer ID]],[1]customers!$A$1:$A$1001,[1]customers!$I$1:$I$1001,,0)</f>
        <v>No</v>
      </c>
    </row>
    <row r="293" spans="1:16" x14ac:dyDescent="0.35">
      <c r="A293" s="1" t="s">
        <v>598</v>
      </c>
      <c r="B293" s="2">
        <v>44529</v>
      </c>
      <c r="C293" s="3" t="s">
        <v>599</v>
      </c>
      <c r="D293" s="4" t="s">
        <v>72</v>
      </c>
      <c r="E293" s="3">
        <v>3</v>
      </c>
      <c r="F293" s="3" t="str">
        <f>_xlfn.XLOOKUP([1]orders!C293,[1]customers!$A$2:$A$1001,[1]customers!$B$2:$B$1001,,0)</f>
        <v>Violante Skouling</v>
      </c>
      <c r="G293" s="3" t="str">
        <f>IF(_xlfn.XLOOKUP(C293,[1]customers!$A$2:$A$1001,[1]customers!$C$2:$C$1001,,0)=0,"",_xlfn.XLOOKUP(C293,[1]customers!$A$2:$A$1001,[1]customers!$C$2:$C$1001,,0))</f>
        <v>ihussey84@mapy.cz</v>
      </c>
      <c r="H293" s="3" t="str">
        <f>_xlfn.XLOOKUP(C293,[1]customers!$A$2:$A$1001,[1]customers!$G$2:$G$1001,,0)</f>
        <v>United States</v>
      </c>
      <c r="I293" s="4" t="str">
        <f>INDEX([1]products!$A$1:$G$49,MATCH([1]orders!$D293,[1]products!$A$1:$A$49,0),MATCH([1]orders!I$1,[1]products!$A$1:$G$1,0))</f>
        <v>Exc</v>
      </c>
      <c r="J293" s="4" t="str">
        <f>INDEX([1]products!$A$1:$G$49,MATCH([1]orders!$D293,[1]products!$A$1:$A$49,0),MATCH([1]orders!J$1,[1]products!$A$1:$G$1,0))</f>
        <v>M</v>
      </c>
      <c r="K293" s="5">
        <f>INDEX([1]products!$A$1:$G$49,MATCH([1]orders!$D293,[1]products!$A$1:$A$49,0),MATCH([1]orders!K$1,[1]products!$A$1:$G$1,0))</f>
        <v>0.5</v>
      </c>
      <c r="L293" s="6">
        <f>INDEX([1]products!$A$1:$G$49,MATCH([1]orders!$D293,[1]products!$A$1:$A$49,0),MATCH([1]orders!L$1,[1]products!$A$1:$G$1,0))</f>
        <v>8.25</v>
      </c>
      <c r="M293" s="6">
        <f t="shared" si="4"/>
        <v>24.75</v>
      </c>
      <c r="N293" s="7" t="str" cm="1">
        <f t="array" ref="N293">_xlfn.IFS(I293="Rob","Robusta",I293="Exc","Excelsa",I293="Ara","Arabica",I293="Lib","Liberica")</f>
        <v>Excelsa</v>
      </c>
      <c r="O293" s="7" t="str" cm="1">
        <f t="array" ref="O293">_xlfn.IFS(J293="M","Medium",J293="L","Light",J293="D","Dark")</f>
        <v>Medium</v>
      </c>
      <c r="P293" s="8" t="str">
        <f>_xlfn.XLOOKUP([1]!Order_Table[[#This Row],[Customer ID]],[1]customers!$A$1:$A$1001,[1]customers!$I$1:$I$1001,,0)</f>
        <v>No</v>
      </c>
    </row>
    <row r="294" spans="1:16" x14ac:dyDescent="0.35">
      <c r="A294" s="1" t="s">
        <v>600</v>
      </c>
      <c r="B294" s="2">
        <v>44275</v>
      </c>
      <c r="C294" s="3" t="s">
        <v>601</v>
      </c>
      <c r="D294" s="4" t="s">
        <v>72</v>
      </c>
      <c r="E294" s="3">
        <v>5</v>
      </c>
      <c r="F294" s="3" t="str">
        <f>_xlfn.XLOOKUP([1]orders!C294,[1]customers!$A$2:$A$1001,[1]customers!$B$2:$B$1001,,0)</f>
        <v>Isidore Hussey</v>
      </c>
      <c r="G294" s="3" t="str">
        <f>IF(_xlfn.XLOOKUP(C294,[1]customers!$A$2:$A$1001,[1]customers!$C$2:$C$1001,,0)=0,"",_xlfn.XLOOKUP(C294,[1]customers!$A$2:$A$1001,[1]customers!$C$2:$C$1001,,0))</f>
        <v>cpinkerton85@upenn.edu</v>
      </c>
      <c r="H294" s="3" t="str">
        <f>_xlfn.XLOOKUP(C294,[1]customers!$A$2:$A$1001,[1]customers!$G$2:$G$1001,,0)</f>
        <v>United States</v>
      </c>
      <c r="I294" s="4" t="str">
        <f>INDEX([1]products!$A$1:$G$49,MATCH([1]orders!$D294,[1]products!$A$1:$A$49,0),MATCH([1]orders!I$1,[1]products!$A$1:$G$1,0))</f>
        <v>Ara</v>
      </c>
      <c r="J294" s="4" t="str">
        <f>INDEX([1]products!$A$1:$G$49,MATCH([1]orders!$D294,[1]products!$A$1:$A$49,0),MATCH([1]orders!J$1,[1]products!$A$1:$G$1,0))</f>
        <v>D</v>
      </c>
      <c r="K294" s="5">
        <f>INDEX([1]products!$A$1:$G$49,MATCH([1]orders!$D294,[1]products!$A$1:$A$49,0),MATCH([1]orders!K$1,[1]products!$A$1:$G$1,0))</f>
        <v>0.5</v>
      </c>
      <c r="L294" s="6">
        <f>INDEX([1]products!$A$1:$G$49,MATCH([1]orders!$D294,[1]products!$A$1:$A$49,0),MATCH([1]orders!L$1,[1]products!$A$1:$G$1,0))</f>
        <v>5.97</v>
      </c>
      <c r="M294" s="6">
        <f t="shared" si="4"/>
        <v>29.849999999999998</v>
      </c>
      <c r="N294" s="7" t="str" cm="1">
        <f t="array" ref="N294">_xlfn.IFS(I294="Rob","Robusta",I294="Exc","Excelsa",I294="Ara","Arabica",I294="Lib","Liberica")</f>
        <v>Arabica</v>
      </c>
      <c r="O294" s="7" t="str" cm="1">
        <f t="array" ref="O294">_xlfn.IFS(J294="M","Medium",J294="L","Light",J294="D","Dark")</f>
        <v>Dark</v>
      </c>
      <c r="P294" s="8" t="str">
        <f>_xlfn.XLOOKUP([1]!Order_Table[[#This Row],[Customer ID]],[1]customers!$A$1:$A$1001,[1]customers!$I$1:$I$1001,,0)</f>
        <v>No</v>
      </c>
    </row>
    <row r="295" spans="1:16" x14ac:dyDescent="0.35">
      <c r="A295" s="1" t="s">
        <v>602</v>
      </c>
      <c r="B295" s="2">
        <v>44659</v>
      </c>
      <c r="C295" s="3" t="s">
        <v>603</v>
      </c>
      <c r="D295" s="4" t="s">
        <v>137</v>
      </c>
      <c r="E295" s="3">
        <v>3</v>
      </c>
      <c r="F295" s="3" t="str">
        <f>_xlfn.XLOOKUP([1]orders!C295,[1]customers!$A$2:$A$1001,[1]customers!$B$2:$B$1001,,0)</f>
        <v>Cassie Pinkerton</v>
      </c>
      <c r="G295" s="3" t="str">
        <f>IF(_xlfn.XLOOKUP(C295,[1]customers!$A$2:$A$1001,[1]customers!$C$2:$C$1001,,0)=0,"",_xlfn.XLOOKUP(C295,[1]customers!$A$2:$A$1001,[1]customers!$C$2:$C$1001,,0))</f>
        <v/>
      </c>
      <c r="H295" s="3" t="str">
        <f>_xlfn.XLOOKUP(C295,[1]customers!$A$2:$A$1001,[1]customers!$G$2:$G$1001,,0)</f>
        <v>United States</v>
      </c>
      <c r="I295" s="4" t="str">
        <f>INDEX([1]products!$A$1:$G$49,MATCH([1]orders!$D295,[1]products!$A$1:$A$49,0),MATCH([1]orders!I$1,[1]products!$A$1:$G$1,0))</f>
        <v>Ara</v>
      </c>
      <c r="J295" s="4" t="str">
        <f>INDEX([1]products!$A$1:$G$49,MATCH([1]orders!$D295,[1]products!$A$1:$A$49,0),MATCH([1]orders!J$1,[1]products!$A$1:$G$1,0))</f>
        <v>D</v>
      </c>
      <c r="K295" s="5">
        <f>INDEX([1]products!$A$1:$G$49,MATCH([1]orders!$D295,[1]products!$A$1:$A$49,0),MATCH([1]orders!K$1,[1]products!$A$1:$G$1,0))</f>
        <v>0.5</v>
      </c>
      <c r="L295" s="6">
        <f>INDEX([1]products!$A$1:$G$49,MATCH([1]orders!$D295,[1]products!$A$1:$A$49,0),MATCH([1]orders!L$1,[1]products!$A$1:$G$1,0))</f>
        <v>5.97</v>
      </c>
      <c r="M295" s="6">
        <f t="shared" si="4"/>
        <v>17.91</v>
      </c>
      <c r="N295" s="7" t="str" cm="1">
        <f t="array" ref="N295">_xlfn.IFS(I295="Rob","Robusta",I295="Exc","Excelsa",I295="Ara","Arabica",I295="Lib","Liberica")</f>
        <v>Arabica</v>
      </c>
      <c r="O295" s="7" t="str" cm="1">
        <f t="array" ref="O295">_xlfn.IFS(J295="M","Medium",J295="L","Light",J295="D","Dark")</f>
        <v>Dark</v>
      </c>
      <c r="P295" s="8" t="str">
        <f>_xlfn.XLOOKUP([1]!Order_Table[[#This Row],[Customer ID]],[1]customers!$A$1:$A$1001,[1]customers!$I$1:$I$1001,,0)</f>
        <v>No</v>
      </c>
    </row>
    <row r="296" spans="1:16" x14ac:dyDescent="0.35">
      <c r="A296" s="1" t="s">
        <v>604</v>
      </c>
      <c r="B296" s="2">
        <v>44057</v>
      </c>
      <c r="C296" s="3" t="s">
        <v>605</v>
      </c>
      <c r="D296" s="4" t="s">
        <v>9</v>
      </c>
      <c r="E296" s="3">
        <v>2</v>
      </c>
      <c r="F296" s="3" t="str">
        <f>_xlfn.XLOOKUP([1]orders!C296,[1]customers!$A$2:$A$1001,[1]customers!$B$2:$B$1001,,0)</f>
        <v>Micki Fero</v>
      </c>
      <c r="G296" s="3" t="str">
        <f>IF(_xlfn.XLOOKUP(C296,[1]customers!$A$2:$A$1001,[1]customers!$C$2:$C$1001,,0)=0,"",_xlfn.XLOOKUP(C296,[1]customers!$A$2:$A$1001,[1]customers!$C$2:$C$1001,,0))</f>
        <v/>
      </c>
      <c r="H296" s="3" t="str">
        <f>_xlfn.XLOOKUP(C296,[1]customers!$A$2:$A$1001,[1]customers!$G$2:$G$1001,,0)</f>
        <v>United States</v>
      </c>
      <c r="I296" s="4" t="str">
        <f>INDEX([1]products!$A$1:$G$49,MATCH([1]orders!$D296,[1]products!$A$1:$A$49,0),MATCH([1]orders!I$1,[1]products!$A$1:$G$1,0))</f>
        <v>Exc</v>
      </c>
      <c r="J296" s="4" t="str">
        <f>INDEX([1]products!$A$1:$G$49,MATCH([1]orders!$D296,[1]products!$A$1:$A$49,0),MATCH([1]orders!J$1,[1]products!$A$1:$G$1,0))</f>
        <v>L</v>
      </c>
      <c r="K296" s="5">
        <f>INDEX([1]products!$A$1:$G$49,MATCH([1]orders!$D296,[1]products!$A$1:$A$49,0),MATCH([1]orders!K$1,[1]products!$A$1:$G$1,0))</f>
        <v>1</v>
      </c>
      <c r="L296" s="6">
        <f>INDEX([1]products!$A$1:$G$49,MATCH([1]orders!$D296,[1]products!$A$1:$A$49,0),MATCH([1]orders!L$1,[1]products!$A$1:$G$1,0))</f>
        <v>14.85</v>
      </c>
      <c r="M296" s="6">
        <f t="shared" si="4"/>
        <v>29.7</v>
      </c>
      <c r="N296" s="7" t="str" cm="1">
        <f t="array" ref="N296">_xlfn.IFS(I296="Rob","Robusta",I296="Exc","Excelsa",I296="Ara","Arabica",I296="Lib","Liberica")</f>
        <v>Excelsa</v>
      </c>
      <c r="O296" s="7" t="str" cm="1">
        <f t="array" ref="O296">_xlfn.IFS(J296="M","Medium",J296="L","Light",J296="D","Dark")</f>
        <v>Light</v>
      </c>
      <c r="P296" s="8" t="str">
        <f>_xlfn.XLOOKUP([1]!Order_Table[[#This Row],[Customer ID]],[1]customers!$A$1:$A$1001,[1]customers!$I$1:$I$1001,,0)</f>
        <v>No</v>
      </c>
    </row>
    <row r="297" spans="1:16" x14ac:dyDescent="0.35">
      <c r="A297" s="1" t="s">
        <v>606</v>
      </c>
      <c r="B297" s="2">
        <v>43597</v>
      </c>
      <c r="C297" s="3" t="s">
        <v>607</v>
      </c>
      <c r="D297" s="4" t="s">
        <v>22</v>
      </c>
      <c r="E297" s="3">
        <v>6</v>
      </c>
      <c r="F297" s="3" t="str">
        <f>_xlfn.XLOOKUP([1]orders!C297,[1]customers!$A$2:$A$1001,[1]customers!$B$2:$B$1001,,0)</f>
        <v>Cybill Graddell</v>
      </c>
      <c r="G297" s="3" t="str">
        <f>IF(_xlfn.XLOOKUP(C297,[1]customers!$A$2:$A$1001,[1]customers!$C$2:$C$1001,,0)=0,"",_xlfn.XLOOKUP(C297,[1]customers!$A$2:$A$1001,[1]customers!$C$2:$C$1001,,0))</f>
        <v>dvizor88@furl.net</v>
      </c>
      <c r="H297" s="3" t="str">
        <f>_xlfn.XLOOKUP(C297,[1]customers!$A$2:$A$1001,[1]customers!$G$2:$G$1001,,0)</f>
        <v>United States</v>
      </c>
      <c r="I297" s="4" t="str">
        <f>INDEX([1]products!$A$1:$G$49,MATCH([1]orders!$D297,[1]products!$A$1:$A$49,0),MATCH([1]orders!I$1,[1]products!$A$1:$G$1,0))</f>
        <v>Exc</v>
      </c>
      <c r="J297" s="4" t="str">
        <f>INDEX([1]products!$A$1:$G$49,MATCH([1]orders!$D297,[1]products!$A$1:$A$49,0),MATCH([1]orders!J$1,[1]products!$A$1:$G$1,0))</f>
        <v>M</v>
      </c>
      <c r="K297" s="5">
        <f>INDEX([1]products!$A$1:$G$49,MATCH([1]orders!$D297,[1]products!$A$1:$A$49,0),MATCH([1]orders!K$1,[1]products!$A$1:$G$1,0))</f>
        <v>1</v>
      </c>
      <c r="L297" s="6">
        <f>INDEX([1]products!$A$1:$G$49,MATCH([1]orders!$D297,[1]products!$A$1:$A$49,0),MATCH([1]orders!L$1,[1]products!$A$1:$G$1,0))</f>
        <v>13.75</v>
      </c>
      <c r="M297" s="6">
        <f t="shared" si="4"/>
        <v>82.5</v>
      </c>
      <c r="N297" s="7" t="str" cm="1">
        <f t="array" ref="N297">_xlfn.IFS(I297="Rob","Robusta",I297="Exc","Excelsa",I297="Ara","Arabica",I297="Lib","Liberica")</f>
        <v>Excelsa</v>
      </c>
      <c r="O297" s="7" t="str" cm="1">
        <f t="array" ref="O297">_xlfn.IFS(J297="M","Medium",J297="L","Light",J297="D","Dark")</f>
        <v>Medium</v>
      </c>
      <c r="P297" s="8" t="str">
        <f>_xlfn.XLOOKUP([1]!Order_Table[[#This Row],[Customer ID]],[1]customers!$A$1:$A$1001,[1]customers!$I$1:$I$1001,,0)</f>
        <v>No</v>
      </c>
    </row>
    <row r="298" spans="1:16" x14ac:dyDescent="0.35">
      <c r="A298" s="1" t="s">
        <v>608</v>
      </c>
      <c r="B298" s="2">
        <v>44258</v>
      </c>
      <c r="C298" s="3" t="s">
        <v>609</v>
      </c>
      <c r="D298" s="4" t="s">
        <v>146</v>
      </c>
      <c r="E298" s="3">
        <v>3</v>
      </c>
      <c r="F298" s="3" t="str">
        <f>_xlfn.XLOOKUP([1]orders!C298,[1]customers!$A$2:$A$1001,[1]customers!$B$2:$B$1001,,0)</f>
        <v>Dorian Vizor</v>
      </c>
      <c r="G298" s="3" t="str">
        <f>IF(_xlfn.XLOOKUP(C298,[1]customers!$A$2:$A$1001,[1]customers!$C$2:$C$1001,,0)=0,"",_xlfn.XLOOKUP(C298,[1]customers!$A$2:$A$1001,[1]customers!$C$2:$C$1001,,0))</f>
        <v>esedgebeer89@oaic.gov.au</v>
      </c>
      <c r="H298" s="3" t="str">
        <f>_xlfn.XLOOKUP(C298,[1]customers!$A$2:$A$1001,[1]customers!$G$2:$G$1001,,0)</f>
        <v>United States</v>
      </c>
      <c r="I298" s="4" t="str">
        <f>INDEX([1]products!$A$1:$G$49,MATCH([1]orders!$D298,[1]products!$A$1:$A$49,0),MATCH([1]orders!I$1,[1]products!$A$1:$G$1,0))</f>
        <v>Rob</v>
      </c>
      <c r="J298" s="4" t="str">
        <f>INDEX([1]products!$A$1:$G$49,MATCH([1]orders!$D298,[1]products!$A$1:$A$49,0),MATCH([1]orders!J$1,[1]products!$A$1:$G$1,0))</f>
        <v>M</v>
      </c>
      <c r="K298" s="5">
        <f>INDEX([1]products!$A$1:$G$49,MATCH([1]orders!$D298,[1]products!$A$1:$A$49,0),MATCH([1]orders!K$1,[1]products!$A$1:$G$1,0))</f>
        <v>0.5</v>
      </c>
      <c r="L298" s="6">
        <f>INDEX([1]products!$A$1:$G$49,MATCH([1]orders!$D298,[1]products!$A$1:$A$49,0),MATCH([1]orders!L$1,[1]products!$A$1:$G$1,0))</f>
        <v>5.97</v>
      </c>
      <c r="M298" s="6">
        <f t="shared" si="4"/>
        <v>17.91</v>
      </c>
      <c r="N298" s="7" t="str" cm="1">
        <f t="array" ref="N298">_xlfn.IFS(I298="Rob","Robusta",I298="Exc","Excelsa",I298="Ara","Arabica",I298="Lib","Liberica")</f>
        <v>Robusta</v>
      </c>
      <c r="O298" s="7" t="str" cm="1">
        <f t="array" ref="O298">_xlfn.IFS(J298="M","Medium",J298="L","Light",J298="D","Dark")</f>
        <v>Medium</v>
      </c>
      <c r="P298" s="8" t="str">
        <f>_xlfn.XLOOKUP([1]!Order_Table[[#This Row],[Customer ID]],[1]customers!$A$1:$A$1001,[1]customers!$I$1:$I$1001,,0)</f>
        <v>Yes</v>
      </c>
    </row>
    <row r="299" spans="1:16" x14ac:dyDescent="0.35">
      <c r="A299" s="1" t="s">
        <v>610</v>
      </c>
      <c r="B299" s="2">
        <v>43872</v>
      </c>
      <c r="C299" s="3" t="s">
        <v>611</v>
      </c>
      <c r="D299" s="4" t="s">
        <v>254</v>
      </c>
      <c r="E299" s="3">
        <v>6</v>
      </c>
      <c r="F299" s="3" t="str">
        <f>_xlfn.XLOOKUP([1]orders!C299,[1]customers!$A$2:$A$1001,[1]customers!$B$2:$B$1001,,0)</f>
        <v>Eddi Sedgebeer</v>
      </c>
      <c r="G299" s="3" t="str">
        <f>IF(_xlfn.XLOOKUP(C299,[1]customers!$A$2:$A$1001,[1]customers!$C$2:$C$1001,,0)=0,"",_xlfn.XLOOKUP(C299,[1]customers!$A$2:$A$1001,[1]customers!$C$2:$C$1001,,0))</f>
        <v>klestrange8a@lulu.com</v>
      </c>
      <c r="H299" s="3" t="str">
        <f>_xlfn.XLOOKUP(C299,[1]customers!$A$2:$A$1001,[1]customers!$G$2:$G$1001,,0)</f>
        <v>United States</v>
      </c>
      <c r="I299" s="4" t="str">
        <f>INDEX([1]products!$A$1:$G$49,MATCH([1]orders!$D299,[1]products!$A$1:$A$49,0),MATCH([1]orders!I$1,[1]products!$A$1:$G$1,0))</f>
        <v>Rob</v>
      </c>
      <c r="J299" s="4" t="str">
        <f>INDEX([1]products!$A$1:$G$49,MATCH([1]orders!$D299,[1]products!$A$1:$A$49,0),MATCH([1]orders!J$1,[1]products!$A$1:$G$1,0))</f>
        <v>D</v>
      </c>
      <c r="K299" s="5">
        <f>INDEX([1]products!$A$1:$G$49,MATCH([1]orders!$D299,[1]products!$A$1:$A$49,0),MATCH([1]orders!K$1,[1]products!$A$1:$G$1,0))</f>
        <v>0.5</v>
      </c>
      <c r="L299" s="6">
        <f>INDEX([1]products!$A$1:$G$49,MATCH([1]orders!$D299,[1]products!$A$1:$A$49,0),MATCH([1]orders!L$1,[1]products!$A$1:$G$1,0))</f>
        <v>5.3699999999999992</v>
      </c>
      <c r="M299" s="6">
        <f t="shared" si="4"/>
        <v>32.22</v>
      </c>
      <c r="N299" s="7" t="str" cm="1">
        <f t="array" ref="N299">_xlfn.IFS(I299="Rob","Robusta",I299="Exc","Excelsa",I299="Ara","Arabica",I299="Lib","Liberica")</f>
        <v>Robusta</v>
      </c>
      <c r="O299" s="7" t="str" cm="1">
        <f t="array" ref="O299">_xlfn.IFS(J299="M","Medium",J299="L","Light",J299="D","Dark")</f>
        <v>Dark</v>
      </c>
      <c r="P299" s="8" t="str">
        <f>_xlfn.XLOOKUP([1]!Order_Table[[#This Row],[Customer ID]],[1]customers!$A$1:$A$1001,[1]customers!$I$1:$I$1001,,0)</f>
        <v>Yes</v>
      </c>
    </row>
    <row r="300" spans="1:16" x14ac:dyDescent="0.35">
      <c r="A300" s="1" t="s">
        <v>612</v>
      </c>
      <c r="B300" s="2">
        <v>43582</v>
      </c>
      <c r="C300" s="3" t="s">
        <v>613</v>
      </c>
      <c r="D300" s="4" t="s">
        <v>30</v>
      </c>
      <c r="E300" s="3">
        <v>6</v>
      </c>
      <c r="F300" s="3" t="str">
        <f>_xlfn.XLOOKUP([1]orders!C300,[1]customers!$A$2:$A$1001,[1]customers!$B$2:$B$1001,,0)</f>
        <v>Ken Lestrange</v>
      </c>
      <c r="G300" s="3" t="str">
        <f>IF(_xlfn.XLOOKUP(C300,[1]customers!$A$2:$A$1001,[1]customers!$C$2:$C$1001,,0)=0,"",_xlfn.XLOOKUP(C300,[1]customers!$A$2:$A$1001,[1]customers!$C$2:$C$1001,,0))</f>
        <v>ltanti8b@techcrunch.com</v>
      </c>
      <c r="H300" s="3" t="str">
        <f>_xlfn.XLOOKUP(C300,[1]customers!$A$2:$A$1001,[1]customers!$G$2:$G$1001,,0)</f>
        <v>United States</v>
      </c>
      <c r="I300" s="4" t="str">
        <f>INDEX([1]products!$A$1:$G$49,MATCH([1]orders!$D300,[1]products!$A$1:$A$49,0),MATCH([1]orders!I$1,[1]products!$A$1:$G$1,0))</f>
        <v>Exc</v>
      </c>
      <c r="J300" s="4" t="str">
        <f>INDEX([1]products!$A$1:$G$49,MATCH([1]orders!$D300,[1]products!$A$1:$A$49,0),MATCH([1]orders!J$1,[1]products!$A$1:$G$1,0))</f>
        <v>L</v>
      </c>
      <c r="K300" s="5">
        <f>INDEX([1]products!$A$1:$G$49,MATCH([1]orders!$D300,[1]products!$A$1:$A$49,0),MATCH([1]orders!K$1,[1]products!$A$1:$G$1,0))</f>
        <v>0.2</v>
      </c>
      <c r="L300" s="6">
        <f>INDEX([1]products!$A$1:$G$49,MATCH([1]orders!$D300,[1]products!$A$1:$A$49,0),MATCH([1]orders!L$1,[1]products!$A$1:$G$1,0))</f>
        <v>4.4550000000000001</v>
      </c>
      <c r="M300" s="6">
        <f t="shared" si="4"/>
        <v>26.73</v>
      </c>
      <c r="N300" s="7" t="str" cm="1">
        <f t="array" ref="N300">_xlfn.IFS(I300="Rob","Robusta",I300="Exc","Excelsa",I300="Ara","Arabica",I300="Lib","Liberica")</f>
        <v>Excelsa</v>
      </c>
      <c r="O300" s="7" t="str" cm="1">
        <f t="array" ref="O300">_xlfn.IFS(J300="M","Medium",J300="L","Light",J300="D","Dark")</f>
        <v>Light</v>
      </c>
      <c r="P300" s="8" t="str">
        <f>_xlfn.XLOOKUP([1]!Order_Table[[#This Row],[Customer ID]],[1]customers!$A$1:$A$1001,[1]customers!$I$1:$I$1001,,0)</f>
        <v>Yes</v>
      </c>
    </row>
    <row r="301" spans="1:16" x14ac:dyDescent="0.35">
      <c r="A301" s="1" t="s">
        <v>614</v>
      </c>
      <c r="B301" s="2">
        <v>44646</v>
      </c>
      <c r="C301" s="3" t="s">
        <v>615</v>
      </c>
      <c r="D301" s="4" t="s">
        <v>6</v>
      </c>
      <c r="E301" s="3">
        <v>3</v>
      </c>
      <c r="F301" s="3" t="str">
        <f>_xlfn.XLOOKUP([1]orders!C301,[1]customers!$A$2:$A$1001,[1]customers!$B$2:$B$1001,,0)</f>
        <v>Lacee Tanti</v>
      </c>
      <c r="G301" s="3" t="str">
        <f>IF(_xlfn.XLOOKUP(C301,[1]customers!$A$2:$A$1001,[1]customers!$C$2:$C$1001,,0)=0,"",_xlfn.XLOOKUP(C301,[1]customers!$A$2:$A$1001,[1]customers!$C$2:$C$1001,,0))</f>
        <v>ade8c@1und1.de</v>
      </c>
      <c r="H301" s="3" t="str">
        <f>_xlfn.XLOOKUP(C301,[1]customers!$A$2:$A$1001,[1]customers!$G$2:$G$1001,,0)</f>
        <v>United States</v>
      </c>
      <c r="I301" s="4" t="str">
        <f>INDEX([1]products!$A$1:$G$49,MATCH([1]orders!$D301,[1]products!$A$1:$A$49,0),MATCH([1]orders!I$1,[1]products!$A$1:$G$1,0))</f>
        <v>Exc</v>
      </c>
      <c r="J301" s="4" t="str">
        <f>INDEX([1]products!$A$1:$G$49,MATCH([1]orders!$D301,[1]products!$A$1:$A$49,0),MATCH([1]orders!J$1,[1]products!$A$1:$G$1,0))</f>
        <v>L</v>
      </c>
      <c r="K301" s="5">
        <f>INDEX([1]products!$A$1:$G$49,MATCH([1]orders!$D301,[1]products!$A$1:$A$49,0),MATCH([1]orders!K$1,[1]products!$A$1:$G$1,0))</f>
        <v>2.5</v>
      </c>
      <c r="L301" s="6">
        <f>INDEX([1]products!$A$1:$G$49,MATCH([1]orders!$D301,[1]products!$A$1:$A$49,0),MATCH([1]orders!L$1,[1]products!$A$1:$G$1,0))</f>
        <v>34.154999999999994</v>
      </c>
      <c r="M301" s="6">
        <f t="shared" si="4"/>
        <v>102.46499999999997</v>
      </c>
      <c r="N301" s="7" t="str" cm="1">
        <f t="array" ref="N301">_xlfn.IFS(I301="Rob","Robusta",I301="Exc","Excelsa",I301="Ara","Arabica",I301="Lib","Liberica")</f>
        <v>Excelsa</v>
      </c>
      <c r="O301" s="7" t="str" cm="1">
        <f t="array" ref="O301">_xlfn.IFS(J301="M","Medium",J301="L","Light",J301="D","Dark")</f>
        <v>Light</v>
      </c>
      <c r="P301" s="8" t="str">
        <f>_xlfn.XLOOKUP([1]!Order_Table[[#This Row],[Customer ID]],[1]customers!$A$1:$A$1001,[1]customers!$I$1:$I$1001,,0)</f>
        <v>Yes</v>
      </c>
    </row>
    <row r="302" spans="1:16" x14ac:dyDescent="0.35">
      <c r="A302" s="1" t="s">
        <v>616</v>
      </c>
      <c r="B302" s="2">
        <v>44102</v>
      </c>
      <c r="C302" s="3" t="s">
        <v>617</v>
      </c>
      <c r="D302" s="4" t="s">
        <v>38</v>
      </c>
      <c r="E302" s="3">
        <v>4</v>
      </c>
      <c r="F302" s="3" t="str">
        <f>_xlfn.XLOOKUP([1]orders!C302,[1]customers!$A$2:$A$1001,[1]customers!$B$2:$B$1001,,0)</f>
        <v>Arel De Lasci</v>
      </c>
      <c r="G302" s="3" t="str">
        <f>IF(_xlfn.XLOOKUP(C302,[1]customers!$A$2:$A$1001,[1]customers!$C$2:$C$1001,,0)=0,"",_xlfn.XLOOKUP(C302,[1]customers!$A$2:$A$1001,[1]customers!$C$2:$C$1001,,0))</f>
        <v>tjedrachowicz8d@acquirethisname.com</v>
      </c>
      <c r="H302" s="3" t="str">
        <f>_xlfn.XLOOKUP(C302,[1]customers!$A$2:$A$1001,[1]customers!$G$2:$G$1001,,0)</f>
        <v>United States</v>
      </c>
      <c r="I302" s="4" t="str">
        <f>INDEX([1]products!$A$1:$G$49,MATCH([1]orders!$D302,[1]products!$A$1:$A$49,0),MATCH([1]orders!I$1,[1]products!$A$1:$G$1,0))</f>
        <v>Ara</v>
      </c>
      <c r="J302" s="4" t="str">
        <f>INDEX([1]products!$A$1:$G$49,MATCH([1]orders!$D302,[1]products!$A$1:$A$49,0),MATCH([1]orders!J$1,[1]products!$A$1:$G$1,0))</f>
        <v>L</v>
      </c>
      <c r="K302" s="5">
        <f>INDEX([1]products!$A$1:$G$49,MATCH([1]orders!$D302,[1]products!$A$1:$A$49,0),MATCH([1]orders!K$1,[1]products!$A$1:$G$1,0))</f>
        <v>1</v>
      </c>
      <c r="L302" s="6">
        <f>INDEX([1]products!$A$1:$G$49,MATCH([1]orders!$D302,[1]products!$A$1:$A$49,0),MATCH([1]orders!L$1,[1]products!$A$1:$G$1,0))</f>
        <v>12.95</v>
      </c>
      <c r="M302" s="6">
        <f t="shared" si="4"/>
        <v>51.8</v>
      </c>
      <c r="N302" s="7" t="str" cm="1">
        <f t="array" ref="N302">_xlfn.IFS(I302="Rob","Robusta",I302="Exc","Excelsa",I302="Ara","Arabica",I302="Lib","Liberica")</f>
        <v>Arabica</v>
      </c>
      <c r="O302" s="7" t="str" cm="1">
        <f t="array" ref="O302">_xlfn.IFS(J302="M","Medium",J302="L","Light",J302="D","Dark")</f>
        <v>Light</v>
      </c>
      <c r="P302" s="8" t="str">
        <f>_xlfn.XLOOKUP([1]!Order_Table[[#This Row],[Customer ID]],[1]customers!$A$1:$A$1001,[1]customers!$I$1:$I$1001,,0)</f>
        <v>Yes</v>
      </c>
    </row>
    <row r="303" spans="1:16" x14ac:dyDescent="0.35">
      <c r="A303" s="1" t="s">
        <v>618</v>
      </c>
      <c r="B303" s="2">
        <v>43762</v>
      </c>
      <c r="C303" s="3" t="s">
        <v>619</v>
      </c>
      <c r="D303" s="4" t="s">
        <v>67</v>
      </c>
      <c r="E303" s="3">
        <v>1</v>
      </c>
      <c r="F303" s="3" t="str">
        <f>_xlfn.XLOOKUP([1]orders!C303,[1]customers!$A$2:$A$1001,[1]customers!$B$2:$B$1001,,0)</f>
        <v>Trescha Jedrachowicz</v>
      </c>
      <c r="G303" s="3" t="str">
        <f>IF(_xlfn.XLOOKUP(C303,[1]customers!$A$2:$A$1001,[1]customers!$C$2:$C$1001,,0)=0,"",_xlfn.XLOOKUP(C303,[1]customers!$A$2:$A$1001,[1]customers!$C$2:$C$1001,,0))</f>
        <v>pstonner8e@moonfruit.com</v>
      </c>
      <c r="H303" s="3" t="str">
        <f>_xlfn.XLOOKUP(C303,[1]customers!$A$2:$A$1001,[1]customers!$G$2:$G$1001,,0)</f>
        <v>United States</v>
      </c>
      <c r="I303" s="4" t="str">
        <f>INDEX([1]products!$A$1:$G$49,MATCH([1]orders!$D303,[1]products!$A$1:$A$49,0),MATCH([1]orders!I$1,[1]products!$A$1:$G$1,0))</f>
        <v>Lib</v>
      </c>
      <c r="J303" s="4" t="str">
        <f>INDEX([1]products!$A$1:$G$49,MATCH([1]orders!$D303,[1]products!$A$1:$A$49,0),MATCH([1]orders!J$1,[1]products!$A$1:$G$1,0))</f>
        <v>D</v>
      </c>
      <c r="K303" s="5">
        <f>INDEX([1]products!$A$1:$G$49,MATCH([1]orders!$D303,[1]products!$A$1:$A$49,0),MATCH([1]orders!K$1,[1]products!$A$1:$G$1,0))</f>
        <v>0.2</v>
      </c>
      <c r="L303" s="6">
        <f>INDEX([1]products!$A$1:$G$49,MATCH([1]orders!$D303,[1]products!$A$1:$A$49,0),MATCH([1]orders!L$1,[1]products!$A$1:$G$1,0))</f>
        <v>3.8849999999999998</v>
      </c>
      <c r="M303" s="6">
        <f t="shared" si="4"/>
        <v>3.8849999999999998</v>
      </c>
      <c r="N303" s="7" t="str" cm="1">
        <f t="array" ref="N303">_xlfn.IFS(I303="Rob","Robusta",I303="Exc","Excelsa",I303="Ara","Arabica",I303="Lib","Liberica")</f>
        <v>Liberica</v>
      </c>
      <c r="O303" s="7" t="str" cm="1">
        <f t="array" ref="O303">_xlfn.IFS(J303="M","Medium",J303="L","Light",J303="D","Dark")</f>
        <v>Dark</v>
      </c>
      <c r="P303" s="8" t="str">
        <f>_xlfn.XLOOKUP([1]!Order_Table[[#This Row],[Customer ID]],[1]customers!$A$1:$A$1001,[1]customers!$I$1:$I$1001,,0)</f>
        <v>Yes</v>
      </c>
    </row>
    <row r="304" spans="1:16" x14ac:dyDescent="0.35">
      <c r="A304" s="1" t="s">
        <v>620</v>
      </c>
      <c r="B304" s="2">
        <v>44412</v>
      </c>
      <c r="C304" s="3" t="s">
        <v>621</v>
      </c>
      <c r="D304" s="4" t="s">
        <v>530</v>
      </c>
      <c r="E304" s="3">
        <v>4</v>
      </c>
      <c r="F304" s="3" t="str">
        <f>_xlfn.XLOOKUP([1]orders!C304,[1]customers!$A$2:$A$1001,[1]customers!$B$2:$B$1001,,0)</f>
        <v>Perkin Stonner</v>
      </c>
      <c r="G304" s="3" t="str">
        <f>IF(_xlfn.XLOOKUP(C304,[1]customers!$A$2:$A$1001,[1]customers!$C$2:$C$1001,,0)=0,"",_xlfn.XLOOKUP(C304,[1]customers!$A$2:$A$1001,[1]customers!$C$2:$C$1001,,0))</f>
        <v>dtingly8f@goo.ne.jp</v>
      </c>
      <c r="H304" s="3" t="str">
        <f>_xlfn.XLOOKUP(C304,[1]customers!$A$2:$A$1001,[1]customers!$G$2:$G$1001,,0)</f>
        <v>United States</v>
      </c>
      <c r="I304" s="4" t="str">
        <f>INDEX([1]products!$A$1:$G$49,MATCH([1]orders!$D304,[1]products!$A$1:$A$49,0),MATCH([1]orders!I$1,[1]products!$A$1:$G$1,0))</f>
        <v>Ara</v>
      </c>
      <c r="J304" s="4" t="str">
        <f>INDEX([1]products!$A$1:$G$49,MATCH([1]orders!$D304,[1]products!$A$1:$A$49,0),MATCH([1]orders!J$1,[1]products!$A$1:$G$1,0))</f>
        <v>M</v>
      </c>
      <c r="K304" s="5">
        <f>INDEX([1]products!$A$1:$G$49,MATCH([1]orders!$D304,[1]products!$A$1:$A$49,0),MATCH([1]orders!K$1,[1]products!$A$1:$G$1,0))</f>
        <v>0.5</v>
      </c>
      <c r="L304" s="6">
        <f>INDEX([1]products!$A$1:$G$49,MATCH([1]orders!$D304,[1]products!$A$1:$A$49,0),MATCH([1]orders!L$1,[1]products!$A$1:$G$1,0))</f>
        <v>6.75</v>
      </c>
      <c r="M304" s="6">
        <f t="shared" si="4"/>
        <v>27</v>
      </c>
      <c r="N304" s="7" t="str" cm="1">
        <f t="array" ref="N304">_xlfn.IFS(I304="Rob","Robusta",I304="Exc","Excelsa",I304="Ara","Arabica",I304="Lib","Liberica")</f>
        <v>Arabica</v>
      </c>
      <c r="O304" s="7" t="str" cm="1">
        <f t="array" ref="O304">_xlfn.IFS(J304="M","Medium",J304="L","Light",J304="D","Dark")</f>
        <v>Medium</v>
      </c>
      <c r="P304" s="8" t="str">
        <f>_xlfn.XLOOKUP([1]!Order_Table[[#This Row],[Customer ID]],[1]customers!$A$1:$A$1001,[1]customers!$I$1:$I$1001,,0)</f>
        <v>No</v>
      </c>
    </row>
    <row r="305" spans="1:16" x14ac:dyDescent="0.35">
      <c r="A305" s="1" t="s">
        <v>622</v>
      </c>
      <c r="B305" s="2">
        <v>43828</v>
      </c>
      <c r="C305" s="3" t="s">
        <v>623</v>
      </c>
      <c r="D305" s="4" t="s">
        <v>115</v>
      </c>
      <c r="E305" s="3">
        <v>1</v>
      </c>
      <c r="F305" s="3" t="str">
        <f>_xlfn.XLOOKUP([1]orders!C305,[1]customers!$A$2:$A$1001,[1]customers!$B$2:$B$1001,,0)</f>
        <v>Darrin Tingly</v>
      </c>
      <c r="G305" s="3" t="str">
        <f>IF(_xlfn.XLOOKUP(C305,[1]customers!$A$2:$A$1001,[1]customers!$C$2:$C$1001,,0)=0,"",_xlfn.XLOOKUP(C305,[1]customers!$A$2:$A$1001,[1]customers!$C$2:$C$1001,,0))</f>
        <v>crushe8n@about.me</v>
      </c>
      <c r="H305" s="3" t="str">
        <f>_xlfn.XLOOKUP(C305,[1]customers!$A$2:$A$1001,[1]customers!$G$2:$G$1001,,0)</f>
        <v>United States</v>
      </c>
      <c r="I305" s="4" t="str">
        <f>INDEX([1]products!$A$1:$G$49,MATCH([1]orders!$D305,[1]products!$A$1:$A$49,0),MATCH([1]orders!I$1,[1]products!$A$1:$G$1,0))</f>
        <v>Exc</v>
      </c>
      <c r="J305" s="4" t="str">
        <f>INDEX([1]products!$A$1:$G$49,MATCH([1]orders!$D305,[1]products!$A$1:$A$49,0),MATCH([1]orders!J$1,[1]products!$A$1:$G$1,0))</f>
        <v>D</v>
      </c>
      <c r="K305" s="5">
        <f>INDEX([1]products!$A$1:$G$49,MATCH([1]orders!$D305,[1]products!$A$1:$A$49,0),MATCH([1]orders!K$1,[1]products!$A$1:$G$1,0))</f>
        <v>2.5</v>
      </c>
      <c r="L305" s="6">
        <f>INDEX([1]products!$A$1:$G$49,MATCH([1]orders!$D305,[1]products!$A$1:$A$49,0),MATCH([1]orders!L$1,[1]products!$A$1:$G$1,0))</f>
        <v>27.945</v>
      </c>
      <c r="M305" s="6">
        <f t="shared" si="4"/>
        <v>27.945</v>
      </c>
      <c r="N305" s="7" t="str" cm="1">
        <f t="array" ref="N305">_xlfn.IFS(I305="Rob","Robusta",I305="Exc","Excelsa",I305="Ara","Arabica",I305="Lib","Liberica")</f>
        <v>Excelsa</v>
      </c>
      <c r="O305" s="7" t="str" cm="1">
        <f t="array" ref="O305">_xlfn.IFS(J305="M","Medium",J305="L","Light",J305="D","Dark")</f>
        <v>Dark</v>
      </c>
      <c r="P305" s="8" t="str">
        <f>_xlfn.XLOOKUP([1]!Order_Table[[#This Row],[Customer ID]],[1]customers!$A$1:$A$1001,[1]customers!$I$1:$I$1001,,0)</f>
        <v>Yes</v>
      </c>
    </row>
    <row r="306" spans="1:16" x14ac:dyDescent="0.35">
      <c r="A306" s="1" t="s">
        <v>624</v>
      </c>
      <c r="B306" s="2">
        <v>43796</v>
      </c>
      <c r="C306" s="3" t="s">
        <v>625</v>
      </c>
      <c r="D306" s="4" t="s">
        <v>77</v>
      </c>
      <c r="E306" s="3">
        <v>5</v>
      </c>
      <c r="F306" s="3" t="str">
        <f>_xlfn.XLOOKUP([1]orders!C306,[1]customers!$A$2:$A$1001,[1]customers!$B$2:$B$1001,,0)</f>
        <v>Claudetta Rushe</v>
      </c>
      <c r="G306" s="3" t="str">
        <f>IF(_xlfn.XLOOKUP(C306,[1]customers!$A$2:$A$1001,[1]customers!$C$2:$C$1001,,0)=0,"",_xlfn.XLOOKUP(C306,[1]customers!$A$2:$A$1001,[1]customers!$C$2:$C$1001,,0))</f>
        <v>bchecci8h@usa.gov</v>
      </c>
      <c r="H306" s="3" t="str">
        <f>_xlfn.XLOOKUP(C306,[1]customers!$A$2:$A$1001,[1]customers!$G$2:$G$1001,,0)</f>
        <v>United Kingdom</v>
      </c>
      <c r="I306" s="4" t="str">
        <f>INDEX([1]products!$A$1:$G$49,MATCH([1]orders!$D306,[1]products!$A$1:$A$49,0),MATCH([1]orders!I$1,[1]products!$A$1:$G$1,0))</f>
        <v>Ara</v>
      </c>
      <c r="J306" s="4" t="str">
        <f>INDEX([1]products!$A$1:$G$49,MATCH([1]orders!$D306,[1]products!$A$1:$A$49,0),MATCH([1]orders!J$1,[1]products!$A$1:$G$1,0))</f>
        <v>L</v>
      </c>
      <c r="K306" s="5">
        <f>INDEX([1]products!$A$1:$G$49,MATCH([1]orders!$D306,[1]products!$A$1:$A$49,0),MATCH([1]orders!K$1,[1]products!$A$1:$G$1,0))</f>
        <v>0.2</v>
      </c>
      <c r="L306" s="6">
        <f>INDEX([1]products!$A$1:$G$49,MATCH([1]orders!$D306,[1]products!$A$1:$A$49,0),MATCH([1]orders!L$1,[1]products!$A$1:$G$1,0))</f>
        <v>3.8849999999999998</v>
      </c>
      <c r="M306" s="6">
        <f t="shared" si="4"/>
        <v>19.424999999999997</v>
      </c>
      <c r="N306" s="7" t="str" cm="1">
        <f t="array" ref="N306">_xlfn.IFS(I306="Rob","Robusta",I306="Exc","Excelsa",I306="Ara","Arabica",I306="Lib","Liberica")</f>
        <v>Arabica</v>
      </c>
      <c r="O306" s="7" t="str" cm="1">
        <f t="array" ref="O306">_xlfn.IFS(J306="M","Medium",J306="L","Light",J306="D","Dark")</f>
        <v>Light</v>
      </c>
      <c r="P306" s="8" t="str">
        <f>_xlfn.XLOOKUP([1]!Order_Table[[#This Row],[Customer ID]],[1]customers!$A$1:$A$1001,[1]customers!$I$1:$I$1001,,0)</f>
        <v>Yes</v>
      </c>
    </row>
    <row r="307" spans="1:16" x14ac:dyDescent="0.35">
      <c r="A307" s="1" t="s">
        <v>626</v>
      </c>
      <c r="B307" s="2">
        <v>43890</v>
      </c>
      <c r="C307" s="3" t="s">
        <v>627</v>
      </c>
      <c r="D307" s="4" t="s">
        <v>162</v>
      </c>
      <c r="E307" s="3">
        <v>5</v>
      </c>
      <c r="F307" s="3" t="str">
        <f>_xlfn.XLOOKUP([1]orders!C307,[1]customers!$A$2:$A$1001,[1]customers!$B$2:$B$1001,,0)</f>
        <v>Benn Checci</v>
      </c>
      <c r="G307" s="3" t="str">
        <f>IF(_xlfn.XLOOKUP(C307,[1]customers!$A$2:$A$1001,[1]customers!$C$2:$C$1001,,0)=0,"",_xlfn.XLOOKUP(C307,[1]customers!$A$2:$A$1001,[1]customers!$C$2:$C$1001,,0))</f>
        <v>jbagot8i@mac.com</v>
      </c>
      <c r="H307" s="3" t="str">
        <f>_xlfn.XLOOKUP(C307,[1]customers!$A$2:$A$1001,[1]customers!$G$2:$G$1001,,0)</f>
        <v>United States</v>
      </c>
      <c r="I307" s="4" t="str">
        <f>INDEX([1]products!$A$1:$G$49,MATCH([1]orders!$D307,[1]products!$A$1:$A$49,0),MATCH([1]orders!I$1,[1]products!$A$1:$G$1,0))</f>
        <v>Lib</v>
      </c>
      <c r="J307" s="4" t="str">
        <f>INDEX([1]products!$A$1:$G$49,MATCH([1]orders!$D307,[1]products!$A$1:$A$49,0),MATCH([1]orders!J$1,[1]products!$A$1:$G$1,0))</f>
        <v>M</v>
      </c>
      <c r="K307" s="5">
        <f>INDEX([1]products!$A$1:$G$49,MATCH([1]orders!$D307,[1]products!$A$1:$A$49,0),MATCH([1]orders!K$1,[1]products!$A$1:$G$1,0))</f>
        <v>0.2</v>
      </c>
      <c r="L307" s="6">
        <f>INDEX([1]products!$A$1:$G$49,MATCH([1]orders!$D307,[1]products!$A$1:$A$49,0),MATCH([1]orders!L$1,[1]products!$A$1:$G$1,0))</f>
        <v>4.3650000000000002</v>
      </c>
      <c r="M307" s="6">
        <f t="shared" si="4"/>
        <v>21.825000000000003</v>
      </c>
      <c r="N307" s="7" t="str" cm="1">
        <f t="array" ref="N307">_xlfn.IFS(I307="Rob","Robusta",I307="Exc","Excelsa",I307="Ara","Arabica",I307="Lib","Liberica")</f>
        <v>Liberica</v>
      </c>
      <c r="O307" s="7" t="str" cm="1">
        <f t="array" ref="O307">_xlfn.IFS(J307="M","Medium",J307="L","Light",J307="D","Dark")</f>
        <v>Medium</v>
      </c>
      <c r="P307" s="8" t="str">
        <f>_xlfn.XLOOKUP([1]!Order_Table[[#This Row],[Customer ID]],[1]customers!$A$1:$A$1001,[1]customers!$I$1:$I$1001,,0)</f>
        <v>No</v>
      </c>
    </row>
    <row r="308" spans="1:16" x14ac:dyDescent="0.35">
      <c r="A308" s="1" t="s">
        <v>628</v>
      </c>
      <c r="B308" s="2">
        <v>44227</v>
      </c>
      <c r="C308" s="3" t="s">
        <v>629</v>
      </c>
      <c r="D308" s="4" t="s">
        <v>61</v>
      </c>
      <c r="E308" s="3">
        <v>3</v>
      </c>
      <c r="F308" s="3" t="str">
        <f>_xlfn.XLOOKUP([1]orders!C308,[1]customers!$A$2:$A$1001,[1]customers!$B$2:$B$1001,,0)</f>
        <v>Janifer Bagot</v>
      </c>
      <c r="G308" s="3" t="str">
        <f>IF(_xlfn.XLOOKUP(C308,[1]customers!$A$2:$A$1001,[1]customers!$C$2:$C$1001,,0)=0,"",_xlfn.XLOOKUP(C308,[1]customers!$A$2:$A$1001,[1]customers!$C$2:$C$1001,,0))</f>
        <v>ebeeble8j@soundcloud.com</v>
      </c>
      <c r="H308" s="3" t="str">
        <f>_xlfn.XLOOKUP(C308,[1]customers!$A$2:$A$1001,[1]customers!$G$2:$G$1001,,0)</f>
        <v>United States</v>
      </c>
      <c r="I308" s="4" t="str">
        <f>INDEX([1]products!$A$1:$G$49,MATCH([1]orders!$D308,[1]products!$A$1:$A$49,0),MATCH([1]orders!I$1,[1]products!$A$1:$G$1,0))</f>
        <v>Rob</v>
      </c>
      <c r="J308" s="4" t="str">
        <f>INDEX([1]products!$A$1:$G$49,MATCH([1]orders!$D308,[1]products!$A$1:$A$49,0),MATCH([1]orders!J$1,[1]products!$A$1:$G$1,0))</f>
        <v>M</v>
      </c>
      <c r="K308" s="5">
        <f>INDEX([1]products!$A$1:$G$49,MATCH([1]orders!$D308,[1]products!$A$1:$A$49,0),MATCH([1]orders!K$1,[1]products!$A$1:$G$1,0))</f>
        <v>0.2</v>
      </c>
      <c r="L308" s="6">
        <f>INDEX([1]products!$A$1:$G$49,MATCH([1]orders!$D308,[1]products!$A$1:$A$49,0),MATCH([1]orders!L$1,[1]products!$A$1:$G$1,0))</f>
        <v>2.9849999999999999</v>
      </c>
      <c r="M308" s="6">
        <f t="shared" si="4"/>
        <v>8.9550000000000001</v>
      </c>
      <c r="N308" s="7" t="str" cm="1">
        <f t="array" ref="N308">_xlfn.IFS(I308="Rob","Robusta",I308="Exc","Excelsa",I308="Ara","Arabica",I308="Lib","Liberica")</f>
        <v>Robusta</v>
      </c>
      <c r="O308" s="7" t="str" cm="1">
        <f t="array" ref="O308">_xlfn.IFS(J308="M","Medium",J308="L","Light",J308="D","Dark")</f>
        <v>Medium</v>
      </c>
      <c r="P308" s="8" t="str">
        <f>_xlfn.XLOOKUP([1]!Order_Table[[#This Row],[Customer ID]],[1]customers!$A$1:$A$1001,[1]customers!$I$1:$I$1001,,0)</f>
        <v>No</v>
      </c>
    </row>
    <row r="309" spans="1:16" x14ac:dyDescent="0.35">
      <c r="A309" s="1" t="s">
        <v>630</v>
      </c>
      <c r="B309" s="2">
        <v>44729</v>
      </c>
      <c r="C309" s="3" t="s">
        <v>631</v>
      </c>
      <c r="D309" s="4" t="s">
        <v>61</v>
      </c>
      <c r="E309" s="3">
        <v>3</v>
      </c>
      <c r="F309" s="3" t="str">
        <f>_xlfn.XLOOKUP([1]orders!C309,[1]customers!$A$2:$A$1001,[1]customers!$B$2:$B$1001,,0)</f>
        <v>Ermin Beeble</v>
      </c>
      <c r="G309" s="3" t="str">
        <f>IF(_xlfn.XLOOKUP(C309,[1]customers!$A$2:$A$1001,[1]customers!$C$2:$C$1001,,0)=0,"",_xlfn.XLOOKUP(C309,[1]customers!$A$2:$A$1001,[1]customers!$C$2:$C$1001,,0))</f>
        <v>cfluin8k@flickr.com</v>
      </c>
      <c r="H309" s="3" t="str">
        <f>_xlfn.XLOOKUP(C309,[1]customers!$A$2:$A$1001,[1]customers!$G$2:$G$1001,,0)</f>
        <v>United Kingdom</v>
      </c>
      <c r="I309" s="4" t="str">
        <f>INDEX([1]products!$A$1:$G$49,MATCH([1]orders!$D309,[1]products!$A$1:$A$49,0),MATCH([1]orders!I$1,[1]products!$A$1:$G$1,0))</f>
        <v>Ara</v>
      </c>
      <c r="J309" s="4" t="str">
        <f>INDEX([1]products!$A$1:$G$49,MATCH([1]orders!$D309,[1]products!$A$1:$A$49,0),MATCH([1]orders!J$1,[1]products!$A$1:$G$1,0))</f>
        <v>M</v>
      </c>
      <c r="K309" s="5">
        <f>INDEX([1]products!$A$1:$G$49,MATCH([1]orders!$D309,[1]products!$A$1:$A$49,0),MATCH([1]orders!K$1,[1]products!$A$1:$G$1,0))</f>
        <v>1</v>
      </c>
      <c r="L309" s="6">
        <f>INDEX([1]products!$A$1:$G$49,MATCH([1]orders!$D309,[1]products!$A$1:$A$49,0),MATCH([1]orders!L$1,[1]products!$A$1:$G$1,0))</f>
        <v>11.25</v>
      </c>
      <c r="M309" s="6">
        <f t="shared" si="4"/>
        <v>33.75</v>
      </c>
      <c r="N309" s="7" t="str" cm="1">
        <f t="array" ref="N309">_xlfn.IFS(I309="Rob","Robusta",I309="Exc","Excelsa",I309="Ara","Arabica",I309="Lib","Liberica")</f>
        <v>Arabica</v>
      </c>
      <c r="O309" s="7" t="str" cm="1">
        <f t="array" ref="O309">_xlfn.IFS(J309="M","Medium",J309="L","Light",J309="D","Dark")</f>
        <v>Medium</v>
      </c>
      <c r="P309" s="8" t="str">
        <f>_xlfn.XLOOKUP([1]!Order_Table[[#This Row],[Customer ID]],[1]customers!$A$1:$A$1001,[1]customers!$I$1:$I$1001,,0)</f>
        <v>Yes</v>
      </c>
    </row>
    <row r="310" spans="1:16" x14ac:dyDescent="0.35">
      <c r="A310" s="1" t="s">
        <v>632</v>
      </c>
      <c r="B310" s="2">
        <v>43864</v>
      </c>
      <c r="C310" s="3" t="s">
        <v>633</v>
      </c>
      <c r="D310" s="4" t="s">
        <v>77</v>
      </c>
      <c r="E310" s="3">
        <v>6</v>
      </c>
      <c r="F310" s="3" t="str">
        <f>_xlfn.XLOOKUP([1]orders!C310,[1]customers!$A$2:$A$1001,[1]customers!$B$2:$B$1001,,0)</f>
        <v>Cos Fluin</v>
      </c>
      <c r="G310" s="3" t="str">
        <f>IF(_xlfn.XLOOKUP(C310,[1]customers!$A$2:$A$1001,[1]customers!$C$2:$C$1001,,0)=0,"",_xlfn.XLOOKUP(C310,[1]customers!$A$2:$A$1001,[1]customers!$C$2:$C$1001,,0))</f>
        <v>ebletsor8l@vinaora.com</v>
      </c>
      <c r="H310" s="3" t="str">
        <f>_xlfn.XLOOKUP(C310,[1]customers!$A$2:$A$1001,[1]customers!$G$2:$G$1001,,0)</f>
        <v>United States</v>
      </c>
      <c r="I310" s="4" t="str">
        <f>INDEX([1]products!$A$1:$G$49,MATCH([1]orders!$D310,[1]products!$A$1:$A$49,0),MATCH([1]orders!I$1,[1]products!$A$1:$G$1,0))</f>
        <v>Ara</v>
      </c>
      <c r="J310" s="4" t="str">
        <f>INDEX([1]products!$A$1:$G$49,MATCH([1]orders!$D310,[1]products!$A$1:$A$49,0),MATCH([1]orders!J$1,[1]products!$A$1:$G$1,0))</f>
        <v>M</v>
      </c>
      <c r="K310" s="5">
        <f>INDEX([1]products!$A$1:$G$49,MATCH([1]orders!$D310,[1]products!$A$1:$A$49,0),MATCH([1]orders!K$1,[1]products!$A$1:$G$1,0))</f>
        <v>1</v>
      </c>
      <c r="L310" s="6">
        <f>INDEX([1]products!$A$1:$G$49,MATCH([1]orders!$D310,[1]products!$A$1:$A$49,0),MATCH([1]orders!L$1,[1]products!$A$1:$G$1,0))</f>
        <v>11.25</v>
      </c>
      <c r="M310" s="6">
        <f t="shared" si="4"/>
        <v>67.5</v>
      </c>
      <c r="N310" s="7" t="str" cm="1">
        <f t="array" ref="N310">_xlfn.IFS(I310="Rob","Robusta",I310="Exc","Excelsa",I310="Ara","Arabica",I310="Lib","Liberica")</f>
        <v>Arabica</v>
      </c>
      <c r="O310" s="7" t="str" cm="1">
        <f t="array" ref="O310">_xlfn.IFS(J310="M","Medium",J310="L","Light",J310="D","Dark")</f>
        <v>Medium</v>
      </c>
      <c r="P310" s="8" t="str">
        <f>_xlfn.XLOOKUP([1]!Order_Table[[#This Row],[Customer ID]],[1]customers!$A$1:$A$1001,[1]customers!$I$1:$I$1001,,0)</f>
        <v>No</v>
      </c>
    </row>
    <row r="311" spans="1:16" x14ac:dyDescent="0.35">
      <c r="A311" s="1" t="s">
        <v>634</v>
      </c>
      <c r="B311" s="2">
        <v>44586</v>
      </c>
      <c r="C311" s="3" t="s">
        <v>635</v>
      </c>
      <c r="D311" s="4" t="s">
        <v>137</v>
      </c>
      <c r="E311" s="3">
        <v>1</v>
      </c>
      <c r="F311" s="3" t="str">
        <f>_xlfn.XLOOKUP([1]orders!C311,[1]customers!$A$2:$A$1001,[1]customers!$B$2:$B$1001,,0)</f>
        <v>Eveleen Bletsor</v>
      </c>
      <c r="G311" s="3" t="str">
        <f>IF(_xlfn.XLOOKUP(C311,[1]customers!$A$2:$A$1001,[1]customers!$C$2:$C$1001,,0)=0,"",_xlfn.XLOOKUP(C311,[1]customers!$A$2:$A$1001,[1]customers!$C$2:$C$1001,,0))</f>
        <v>pbrydell8m@bloglovin.com</v>
      </c>
      <c r="H311" s="3" t="str">
        <f>_xlfn.XLOOKUP(C311,[1]customers!$A$2:$A$1001,[1]customers!$G$2:$G$1001,,0)</f>
        <v>Ireland</v>
      </c>
      <c r="I311" s="4" t="str">
        <f>INDEX([1]products!$A$1:$G$49,MATCH([1]orders!$D311,[1]products!$A$1:$A$49,0),MATCH([1]orders!I$1,[1]products!$A$1:$G$1,0))</f>
        <v>Lib</v>
      </c>
      <c r="J311" s="4" t="str">
        <f>INDEX([1]products!$A$1:$G$49,MATCH([1]orders!$D311,[1]products!$A$1:$A$49,0),MATCH([1]orders!J$1,[1]products!$A$1:$G$1,0))</f>
        <v>M</v>
      </c>
      <c r="K311" s="5">
        <f>INDEX([1]products!$A$1:$G$49,MATCH([1]orders!$D311,[1]products!$A$1:$A$49,0),MATCH([1]orders!K$1,[1]products!$A$1:$G$1,0))</f>
        <v>0.2</v>
      </c>
      <c r="L311" s="6">
        <f>INDEX([1]products!$A$1:$G$49,MATCH([1]orders!$D311,[1]products!$A$1:$A$49,0),MATCH([1]orders!L$1,[1]products!$A$1:$G$1,0))</f>
        <v>4.3650000000000002</v>
      </c>
      <c r="M311" s="6">
        <f t="shared" si="4"/>
        <v>4.3650000000000002</v>
      </c>
      <c r="N311" s="7" t="str" cm="1">
        <f t="array" ref="N311">_xlfn.IFS(I311="Rob","Robusta",I311="Exc","Excelsa",I311="Ara","Arabica",I311="Lib","Liberica")</f>
        <v>Liberica</v>
      </c>
      <c r="O311" s="7" t="str" cm="1">
        <f t="array" ref="O311">_xlfn.IFS(J311="M","Medium",J311="L","Light",J311="D","Dark")</f>
        <v>Medium</v>
      </c>
      <c r="P311" s="8" t="str">
        <f>_xlfn.XLOOKUP([1]!Order_Table[[#This Row],[Customer ID]],[1]customers!$A$1:$A$1001,[1]customers!$I$1:$I$1001,,0)</f>
        <v>Yes</v>
      </c>
    </row>
    <row r="312" spans="1:16" x14ac:dyDescent="0.35">
      <c r="A312" s="1" t="s">
        <v>636</v>
      </c>
      <c r="B312" s="2">
        <v>43951</v>
      </c>
      <c r="C312" s="3" t="s">
        <v>623</v>
      </c>
      <c r="D312" s="4" t="s">
        <v>112</v>
      </c>
      <c r="E312" s="3">
        <v>6</v>
      </c>
      <c r="F312" s="3" t="str">
        <f>_xlfn.XLOOKUP([1]orders!C312,[1]customers!$A$2:$A$1001,[1]customers!$B$2:$B$1001,,0)</f>
        <v>Paola Brydell</v>
      </c>
      <c r="G312" s="3" t="str">
        <f>IF(_xlfn.XLOOKUP(C312,[1]customers!$A$2:$A$1001,[1]customers!$C$2:$C$1001,,0)=0,"",_xlfn.XLOOKUP(C312,[1]customers!$A$2:$A$1001,[1]customers!$C$2:$C$1001,,0))</f>
        <v>crushe8n@about.me</v>
      </c>
      <c r="H312" s="3" t="str">
        <f>_xlfn.XLOOKUP(C312,[1]customers!$A$2:$A$1001,[1]customers!$G$2:$G$1001,,0)</f>
        <v>United States</v>
      </c>
      <c r="I312" s="4" t="str">
        <f>INDEX([1]products!$A$1:$G$49,MATCH([1]orders!$D312,[1]products!$A$1:$A$49,0),MATCH([1]orders!I$1,[1]products!$A$1:$G$1,0))</f>
        <v>Exc</v>
      </c>
      <c r="J312" s="4" t="str">
        <f>INDEX([1]products!$A$1:$G$49,MATCH([1]orders!$D312,[1]products!$A$1:$A$49,0),MATCH([1]orders!J$1,[1]products!$A$1:$G$1,0))</f>
        <v>L</v>
      </c>
      <c r="K312" s="5">
        <f>INDEX([1]products!$A$1:$G$49,MATCH([1]orders!$D312,[1]products!$A$1:$A$49,0),MATCH([1]orders!K$1,[1]products!$A$1:$G$1,0))</f>
        <v>1</v>
      </c>
      <c r="L312" s="6">
        <f>INDEX([1]products!$A$1:$G$49,MATCH([1]orders!$D312,[1]products!$A$1:$A$49,0),MATCH([1]orders!L$1,[1]products!$A$1:$G$1,0))</f>
        <v>14.85</v>
      </c>
      <c r="M312" s="6">
        <f t="shared" si="4"/>
        <v>89.1</v>
      </c>
      <c r="N312" s="7" t="str" cm="1">
        <f t="array" ref="N312">_xlfn.IFS(I312="Rob","Robusta",I312="Exc","Excelsa",I312="Ara","Arabica",I312="Lib","Liberica")</f>
        <v>Excelsa</v>
      </c>
      <c r="O312" s="7" t="str" cm="1">
        <f t="array" ref="O312">_xlfn.IFS(J312="M","Medium",J312="L","Light",J312="D","Dark")</f>
        <v>Light</v>
      </c>
      <c r="P312" s="8" t="str">
        <f>_xlfn.XLOOKUP([1]!Order_Table[[#This Row],[Customer ID]],[1]customers!$A$1:$A$1001,[1]customers!$I$1:$I$1001,,0)</f>
        <v>No</v>
      </c>
    </row>
    <row r="313" spans="1:16" x14ac:dyDescent="0.35">
      <c r="A313" s="1" t="s">
        <v>637</v>
      </c>
      <c r="B313" s="2">
        <v>44317</v>
      </c>
      <c r="C313" s="3" t="s">
        <v>638</v>
      </c>
      <c r="D313" s="4" t="s">
        <v>22</v>
      </c>
      <c r="E313" s="3">
        <v>1</v>
      </c>
      <c r="F313" s="3" t="str">
        <f>_xlfn.XLOOKUP([1]orders!C313,[1]customers!$A$2:$A$1001,[1]customers!$B$2:$B$1001,,0)</f>
        <v>Claudetta Rushe</v>
      </c>
      <c r="G313" s="3" t="str">
        <f>IF(_xlfn.XLOOKUP(C313,[1]customers!$A$2:$A$1001,[1]customers!$C$2:$C$1001,,0)=0,"",_xlfn.XLOOKUP(C313,[1]customers!$A$2:$A$1001,[1]customers!$C$2:$C$1001,,0))</f>
        <v>nleethem8o@mac.com</v>
      </c>
      <c r="H313" s="3" t="str">
        <f>_xlfn.XLOOKUP(C313,[1]customers!$A$2:$A$1001,[1]customers!$G$2:$G$1001,,0)</f>
        <v>United States</v>
      </c>
      <c r="I313" s="4" t="str">
        <f>INDEX([1]products!$A$1:$G$49,MATCH([1]orders!$D313,[1]products!$A$1:$A$49,0),MATCH([1]orders!I$1,[1]products!$A$1:$G$1,0))</f>
        <v>Exc</v>
      </c>
      <c r="J313" s="4" t="str">
        <f>INDEX([1]products!$A$1:$G$49,MATCH([1]orders!$D313,[1]products!$A$1:$A$49,0),MATCH([1]orders!J$1,[1]products!$A$1:$G$1,0))</f>
        <v>M</v>
      </c>
      <c r="K313" s="5">
        <f>INDEX([1]products!$A$1:$G$49,MATCH([1]orders!$D313,[1]products!$A$1:$A$49,0),MATCH([1]orders!K$1,[1]products!$A$1:$G$1,0))</f>
        <v>2.5</v>
      </c>
      <c r="L313" s="6">
        <f>INDEX([1]products!$A$1:$G$49,MATCH([1]orders!$D313,[1]products!$A$1:$A$49,0),MATCH([1]orders!L$1,[1]products!$A$1:$G$1,0))</f>
        <v>31.624999999999996</v>
      </c>
      <c r="M313" s="6">
        <f t="shared" si="4"/>
        <v>31.624999999999996</v>
      </c>
      <c r="N313" s="7" t="str" cm="1">
        <f t="array" ref="N313">_xlfn.IFS(I313="Rob","Robusta",I313="Exc","Excelsa",I313="Ara","Arabica",I313="Lib","Liberica")</f>
        <v>Excelsa</v>
      </c>
      <c r="O313" s="7" t="str" cm="1">
        <f t="array" ref="O313">_xlfn.IFS(J313="M","Medium",J313="L","Light",J313="D","Dark")</f>
        <v>Medium</v>
      </c>
      <c r="P313" s="8" t="str">
        <f>_xlfn.XLOOKUP([1]!Order_Table[[#This Row],[Customer ID]],[1]customers!$A$1:$A$1001,[1]customers!$I$1:$I$1001,,0)</f>
        <v>Yes</v>
      </c>
    </row>
    <row r="314" spans="1:16" x14ac:dyDescent="0.35">
      <c r="A314" s="1" t="s">
        <v>639</v>
      </c>
      <c r="B314" s="2">
        <v>44497</v>
      </c>
      <c r="C314" s="3" t="s">
        <v>640</v>
      </c>
      <c r="D314" s="4" t="s">
        <v>2</v>
      </c>
      <c r="E314" s="3">
        <v>3</v>
      </c>
      <c r="F314" s="3" t="str">
        <f>_xlfn.XLOOKUP([1]orders!C314,[1]customers!$A$2:$A$1001,[1]customers!$B$2:$B$1001,,0)</f>
        <v>Natka Leethem</v>
      </c>
      <c r="G314" s="3" t="str">
        <f>IF(_xlfn.XLOOKUP(C314,[1]customers!$A$2:$A$1001,[1]customers!$C$2:$C$1001,,0)=0,"",_xlfn.XLOOKUP(C314,[1]customers!$A$2:$A$1001,[1]customers!$C$2:$C$1001,,0))</f>
        <v>anesfield8p@people.com.cn</v>
      </c>
      <c r="H314" s="3" t="str">
        <f>_xlfn.XLOOKUP(C314,[1]customers!$A$2:$A$1001,[1]customers!$G$2:$G$1001,,0)</f>
        <v>United Kingdom</v>
      </c>
      <c r="I314" s="4" t="str">
        <f>INDEX([1]products!$A$1:$G$49,MATCH([1]orders!$D314,[1]products!$A$1:$A$49,0),MATCH([1]orders!I$1,[1]products!$A$1:$G$1,0))</f>
        <v>Rob</v>
      </c>
      <c r="J314" s="4" t="str">
        <f>INDEX([1]products!$A$1:$G$49,MATCH([1]orders!$D314,[1]products!$A$1:$A$49,0),MATCH([1]orders!J$1,[1]products!$A$1:$G$1,0))</f>
        <v>M</v>
      </c>
      <c r="K314" s="5">
        <f>INDEX([1]products!$A$1:$G$49,MATCH([1]orders!$D314,[1]products!$A$1:$A$49,0),MATCH([1]orders!K$1,[1]products!$A$1:$G$1,0))</f>
        <v>0.5</v>
      </c>
      <c r="L314" s="6">
        <f>INDEX([1]products!$A$1:$G$49,MATCH([1]orders!$D314,[1]products!$A$1:$A$49,0),MATCH([1]orders!L$1,[1]products!$A$1:$G$1,0))</f>
        <v>5.97</v>
      </c>
      <c r="M314" s="6">
        <f t="shared" si="4"/>
        <v>17.91</v>
      </c>
      <c r="N314" s="7" t="str" cm="1">
        <f t="array" ref="N314">_xlfn.IFS(I314="Rob","Robusta",I314="Exc","Excelsa",I314="Ara","Arabica",I314="Lib","Liberica")</f>
        <v>Robusta</v>
      </c>
      <c r="O314" s="7" t="str" cm="1">
        <f t="array" ref="O314">_xlfn.IFS(J314="M","Medium",J314="L","Light",J314="D","Dark")</f>
        <v>Medium</v>
      </c>
      <c r="P314" s="8" t="str">
        <f>_xlfn.XLOOKUP([1]!Order_Table[[#This Row],[Customer ID]],[1]customers!$A$1:$A$1001,[1]customers!$I$1:$I$1001,,0)</f>
        <v>Yes</v>
      </c>
    </row>
    <row r="315" spans="1:16" x14ac:dyDescent="0.35">
      <c r="A315" s="1" t="s">
        <v>641</v>
      </c>
      <c r="B315" s="2">
        <v>44437</v>
      </c>
      <c r="C315" s="3" t="s">
        <v>642</v>
      </c>
      <c r="D315" s="4" t="s">
        <v>179</v>
      </c>
      <c r="E315" s="3">
        <v>5</v>
      </c>
      <c r="F315" s="3" t="str">
        <f>_xlfn.XLOOKUP([1]orders!C315,[1]customers!$A$2:$A$1001,[1]customers!$B$2:$B$1001,,0)</f>
        <v>Ailene Nesfield</v>
      </c>
      <c r="G315" s="3" t="str">
        <f>IF(_xlfn.XLOOKUP(C315,[1]customers!$A$2:$A$1001,[1]customers!$C$2:$C$1001,,0)=0,"",_xlfn.XLOOKUP(C315,[1]customers!$A$2:$A$1001,[1]customers!$C$2:$C$1001,,0))</f>
        <v/>
      </c>
      <c r="H315" s="3" t="str">
        <f>_xlfn.XLOOKUP(C315,[1]customers!$A$2:$A$1001,[1]customers!$G$2:$G$1001,,0)</f>
        <v>United States</v>
      </c>
      <c r="I315" s="4" t="str">
        <f>INDEX([1]products!$A$1:$G$49,MATCH([1]orders!$D315,[1]products!$A$1:$A$49,0),MATCH([1]orders!I$1,[1]products!$A$1:$G$1,0))</f>
        <v>Rob</v>
      </c>
      <c r="J315" s="4" t="str">
        <f>INDEX([1]products!$A$1:$G$49,MATCH([1]orders!$D315,[1]products!$A$1:$A$49,0),MATCH([1]orders!J$1,[1]products!$A$1:$G$1,0))</f>
        <v>M</v>
      </c>
      <c r="K315" s="5">
        <f>INDEX([1]products!$A$1:$G$49,MATCH([1]orders!$D315,[1]products!$A$1:$A$49,0),MATCH([1]orders!K$1,[1]products!$A$1:$G$1,0))</f>
        <v>1</v>
      </c>
      <c r="L315" s="6">
        <f>INDEX([1]products!$A$1:$G$49,MATCH([1]orders!$D315,[1]products!$A$1:$A$49,0),MATCH([1]orders!L$1,[1]products!$A$1:$G$1,0))</f>
        <v>9.9499999999999993</v>
      </c>
      <c r="M315" s="6">
        <f t="shared" si="4"/>
        <v>49.75</v>
      </c>
      <c r="N315" s="7" t="str" cm="1">
        <f t="array" ref="N315">_xlfn.IFS(I315="Rob","Robusta",I315="Exc","Excelsa",I315="Ara","Arabica",I315="Lib","Liberica")</f>
        <v>Robusta</v>
      </c>
      <c r="O315" s="7" t="str" cm="1">
        <f t="array" ref="O315">_xlfn.IFS(J315="M","Medium",J315="L","Light",J315="D","Dark")</f>
        <v>Medium</v>
      </c>
      <c r="P315" s="8" t="str">
        <f>_xlfn.XLOOKUP([1]!Order_Table[[#This Row],[Customer ID]],[1]customers!$A$1:$A$1001,[1]customers!$I$1:$I$1001,,0)</f>
        <v>Yes</v>
      </c>
    </row>
    <row r="316" spans="1:16" x14ac:dyDescent="0.35">
      <c r="A316" s="1" t="s">
        <v>643</v>
      </c>
      <c r="B316" s="2">
        <v>43826</v>
      </c>
      <c r="C316" s="3" t="s">
        <v>644</v>
      </c>
      <c r="D316" s="4" t="s">
        <v>30</v>
      </c>
      <c r="E316" s="3">
        <v>1</v>
      </c>
      <c r="F316" s="3" t="str">
        <f>_xlfn.XLOOKUP([1]orders!C316,[1]customers!$A$2:$A$1001,[1]customers!$B$2:$B$1001,,0)</f>
        <v>Stacy Pickworth</v>
      </c>
      <c r="G316" s="3" t="str">
        <f>IF(_xlfn.XLOOKUP(C316,[1]customers!$A$2:$A$1001,[1]customers!$C$2:$C$1001,,0)=0,"",_xlfn.XLOOKUP(C316,[1]customers!$A$2:$A$1001,[1]customers!$C$2:$C$1001,,0))</f>
        <v>mbrockway8r@ibm.com</v>
      </c>
      <c r="H316" s="3" t="str">
        <f>_xlfn.XLOOKUP(C316,[1]customers!$A$2:$A$1001,[1]customers!$G$2:$G$1001,,0)</f>
        <v>United States</v>
      </c>
      <c r="I316" s="4" t="str">
        <f>INDEX([1]products!$A$1:$G$49,MATCH([1]orders!$D316,[1]products!$A$1:$A$49,0),MATCH([1]orders!I$1,[1]products!$A$1:$G$1,0))</f>
        <v>Rob</v>
      </c>
      <c r="J316" s="4" t="str">
        <f>INDEX([1]products!$A$1:$G$49,MATCH([1]orders!$D316,[1]products!$A$1:$A$49,0),MATCH([1]orders!J$1,[1]products!$A$1:$G$1,0))</f>
        <v>D</v>
      </c>
      <c r="K316" s="5">
        <f>INDEX([1]products!$A$1:$G$49,MATCH([1]orders!$D316,[1]products!$A$1:$A$49,0),MATCH([1]orders!K$1,[1]products!$A$1:$G$1,0))</f>
        <v>1</v>
      </c>
      <c r="L316" s="6">
        <f>INDEX([1]products!$A$1:$G$49,MATCH([1]orders!$D316,[1]products!$A$1:$A$49,0),MATCH([1]orders!L$1,[1]products!$A$1:$G$1,0))</f>
        <v>8.9499999999999993</v>
      </c>
      <c r="M316" s="6">
        <f t="shared" si="4"/>
        <v>8.9499999999999993</v>
      </c>
      <c r="N316" s="7" t="str" cm="1">
        <f t="array" ref="N316">_xlfn.IFS(I316="Rob","Robusta",I316="Exc","Excelsa",I316="Ara","Arabica",I316="Lib","Liberica")</f>
        <v>Robusta</v>
      </c>
      <c r="O316" s="7" t="str" cm="1">
        <f t="array" ref="O316">_xlfn.IFS(J316="M","Medium",J316="L","Light",J316="D","Dark")</f>
        <v>Dark</v>
      </c>
      <c r="P316" s="8" t="str">
        <f>_xlfn.XLOOKUP([1]!Order_Table[[#This Row],[Customer ID]],[1]customers!$A$1:$A$1001,[1]customers!$I$1:$I$1001,,0)</f>
        <v>No</v>
      </c>
    </row>
    <row r="317" spans="1:16" x14ac:dyDescent="0.35">
      <c r="A317" s="1" t="s">
        <v>645</v>
      </c>
      <c r="B317" s="2">
        <v>43641</v>
      </c>
      <c r="C317" s="3" t="s">
        <v>646</v>
      </c>
      <c r="D317" s="4" t="s">
        <v>30</v>
      </c>
      <c r="E317" s="3">
        <v>6</v>
      </c>
      <c r="F317" s="3" t="str">
        <f>_xlfn.XLOOKUP([1]orders!C317,[1]customers!$A$2:$A$1001,[1]customers!$B$2:$B$1001,,0)</f>
        <v>Melli Brockway</v>
      </c>
      <c r="G317" s="3" t="str">
        <f>IF(_xlfn.XLOOKUP(C317,[1]customers!$A$2:$A$1001,[1]customers!$C$2:$C$1001,,0)=0,"",_xlfn.XLOOKUP(C317,[1]customers!$A$2:$A$1001,[1]customers!$C$2:$C$1001,,0))</f>
        <v>nlush8s@dedecms.com</v>
      </c>
      <c r="H317" s="3" t="str">
        <f>_xlfn.XLOOKUP(C317,[1]customers!$A$2:$A$1001,[1]customers!$G$2:$G$1001,,0)</f>
        <v>Ireland</v>
      </c>
      <c r="I317" s="4" t="str">
        <f>INDEX([1]products!$A$1:$G$49,MATCH([1]orders!$D317,[1]products!$A$1:$A$49,0),MATCH([1]orders!I$1,[1]products!$A$1:$G$1,0))</f>
        <v>Exc</v>
      </c>
      <c r="J317" s="4" t="str">
        <f>INDEX([1]products!$A$1:$G$49,MATCH([1]orders!$D317,[1]products!$A$1:$A$49,0),MATCH([1]orders!J$1,[1]products!$A$1:$G$1,0))</f>
        <v>L</v>
      </c>
      <c r="K317" s="5">
        <f>INDEX([1]products!$A$1:$G$49,MATCH([1]orders!$D317,[1]products!$A$1:$A$49,0),MATCH([1]orders!K$1,[1]products!$A$1:$G$1,0))</f>
        <v>2.5</v>
      </c>
      <c r="L317" s="6">
        <f>INDEX([1]products!$A$1:$G$49,MATCH([1]orders!$D317,[1]products!$A$1:$A$49,0),MATCH([1]orders!L$1,[1]products!$A$1:$G$1,0))</f>
        <v>34.154999999999994</v>
      </c>
      <c r="M317" s="6">
        <f t="shared" si="4"/>
        <v>204.92999999999995</v>
      </c>
      <c r="N317" s="7" t="str" cm="1">
        <f t="array" ref="N317">_xlfn.IFS(I317="Rob","Robusta",I317="Exc","Excelsa",I317="Ara","Arabica",I317="Lib","Liberica")</f>
        <v>Excelsa</v>
      </c>
      <c r="O317" s="7" t="str" cm="1">
        <f t="array" ref="O317">_xlfn.IFS(J317="M","Medium",J317="L","Light",J317="D","Dark")</f>
        <v>Light</v>
      </c>
      <c r="P317" s="8" t="str">
        <f>_xlfn.XLOOKUP([1]!Order_Table[[#This Row],[Customer ID]],[1]customers!$A$1:$A$1001,[1]customers!$I$1:$I$1001,,0)</f>
        <v>Yes</v>
      </c>
    </row>
    <row r="318" spans="1:16" x14ac:dyDescent="0.35">
      <c r="A318" s="1" t="s">
        <v>647</v>
      </c>
      <c r="B318" s="2">
        <v>43526</v>
      </c>
      <c r="C318" s="3" t="s">
        <v>648</v>
      </c>
      <c r="D318" s="4" t="s">
        <v>16</v>
      </c>
      <c r="E318" s="3">
        <v>3</v>
      </c>
      <c r="F318" s="3" t="str">
        <f>_xlfn.XLOOKUP([1]orders!C318,[1]customers!$A$2:$A$1001,[1]customers!$B$2:$B$1001,,0)</f>
        <v>Nanny Lush</v>
      </c>
      <c r="G318" s="3" t="str">
        <f>IF(_xlfn.XLOOKUP(C318,[1]customers!$A$2:$A$1001,[1]customers!$C$2:$C$1001,,0)=0,"",_xlfn.XLOOKUP(C318,[1]customers!$A$2:$A$1001,[1]customers!$C$2:$C$1001,,0))</f>
        <v>smcmillian8t@csmonitor.com</v>
      </c>
      <c r="H318" s="3" t="str">
        <f>_xlfn.XLOOKUP(C318,[1]customers!$A$2:$A$1001,[1]customers!$G$2:$G$1001,,0)</f>
        <v>United States</v>
      </c>
      <c r="I318" s="4" t="str">
        <f>INDEX([1]products!$A$1:$G$49,MATCH([1]orders!$D318,[1]products!$A$1:$A$49,0),MATCH([1]orders!I$1,[1]products!$A$1:$G$1,0))</f>
        <v>Exc</v>
      </c>
      <c r="J318" s="4" t="str">
        <f>INDEX([1]products!$A$1:$G$49,MATCH([1]orders!$D318,[1]products!$A$1:$A$49,0),MATCH([1]orders!J$1,[1]products!$A$1:$G$1,0))</f>
        <v>L</v>
      </c>
      <c r="K318" s="5">
        <f>INDEX([1]products!$A$1:$G$49,MATCH([1]orders!$D318,[1]products!$A$1:$A$49,0),MATCH([1]orders!K$1,[1]products!$A$1:$G$1,0))</f>
        <v>2.5</v>
      </c>
      <c r="L318" s="6">
        <f>INDEX([1]products!$A$1:$G$49,MATCH([1]orders!$D318,[1]products!$A$1:$A$49,0),MATCH([1]orders!L$1,[1]products!$A$1:$G$1,0))</f>
        <v>34.154999999999994</v>
      </c>
      <c r="M318" s="6">
        <f t="shared" si="4"/>
        <v>102.46499999999997</v>
      </c>
      <c r="N318" s="7" t="str" cm="1">
        <f t="array" ref="N318">_xlfn.IFS(I318="Rob","Robusta",I318="Exc","Excelsa",I318="Ara","Arabica",I318="Lib","Liberica")</f>
        <v>Excelsa</v>
      </c>
      <c r="O318" s="7" t="str" cm="1">
        <f t="array" ref="O318">_xlfn.IFS(J318="M","Medium",J318="L","Light",J318="D","Dark")</f>
        <v>Light</v>
      </c>
      <c r="P318" s="8" t="str">
        <f>_xlfn.XLOOKUP([1]!Order_Table[[#This Row],[Customer ID]],[1]customers!$A$1:$A$1001,[1]customers!$I$1:$I$1001,,0)</f>
        <v>No</v>
      </c>
    </row>
    <row r="319" spans="1:16" x14ac:dyDescent="0.35">
      <c r="A319" s="1" t="s">
        <v>649</v>
      </c>
      <c r="B319" s="2">
        <v>44563</v>
      </c>
      <c r="C319" s="3" t="s">
        <v>650</v>
      </c>
      <c r="D319" s="4" t="s">
        <v>171</v>
      </c>
      <c r="E319" s="3">
        <v>2</v>
      </c>
      <c r="F319" s="3" t="str">
        <f>_xlfn.XLOOKUP([1]orders!C319,[1]customers!$A$2:$A$1001,[1]customers!$B$2:$B$1001,,0)</f>
        <v>Selma McMillian</v>
      </c>
      <c r="G319" s="3" t="str">
        <f>IF(_xlfn.XLOOKUP(C319,[1]customers!$A$2:$A$1001,[1]customers!$C$2:$C$1001,,0)=0,"",_xlfn.XLOOKUP(C319,[1]customers!$A$2:$A$1001,[1]customers!$C$2:$C$1001,,0))</f>
        <v>tbennison8u@google.cn</v>
      </c>
      <c r="H319" s="3" t="str">
        <f>_xlfn.XLOOKUP(C319,[1]customers!$A$2:$A$1001,[1]customers!$G$2:$G$1001,,0)</f>
        <v>United States</v>
      </c>
      <c r="I319" s="4" t="str">
        <f>INDEX([1]products!$A$1:$G$49,MATCH([1]orders!$D319,[1]products!$A$1:$A$49,0),MATCH([1]orders!I$1,[1]products!$A$1:$G$1,0))</f>
        <v>Exc</v>
      </c>
      <c r="J319" s="4" t="str">
        <f>INDEX([1]products!$A$1:$G$49,MATCH([1]orders!$D319,[1]products!$A$1:$A$49,0),MATCH([1]orders!J$1,[1]products!$A$1:$G$1,0))</f>
        <v>D</v>
      </c>
      <c r="K319" s="5">
        <f>INDEX([1]products!$A$1:$G$49,MATCH([1]orders!$D319,[1]products!$A$1:$A$49,0),MATCH([1]orders!K$1,[1]products!$A$1:$G$1,0))</f>
        <v>0.5</v>
      </c>
      <c r="L319" s="6">
        <f>INDEX([1]products!$A$1:$G$49,MATCH([1]orders!$D319,[1]products!$A$1:$A$49,0),MATCH([1]orders!L$1,[1]products!$A$1:$G$1,0))</f>
        <v>7.29</v>
      </c>
      <c r="M319" s="6">
        <f t="shared" si="4"/>
        <v>14.58</v>
      </c>
      <c r="N319" s="7" t="str" cm="1">
        <f t="array" ref="N319">_xlfn.IFS(I319="Rob","Robusta",I319="Exc","Excelsa",I319="Ara","Arabica",I319="Lib","Liberica")</f>
        <v>Excelsa</v>
      </c>
      <c r="O319" s="7" t="str" cm="1">
        <f t="array" ref="O319">_xlfn.IFS(J319="M","Medium",J319="L","Light",J319="D","Dark")</f>
        <v>Dark</v>
      </c>
      <c r="P319" s="8" t="str">
        <f>_xlfn.XLOOKUP([1]!Order_Table[[#This Row],[Customer ID]],[1]customers!$A$1:$A$1001,[1]customers!$I$1:$I$1001,,0)</f>
        <v>No</v>
      </c>
    </row>
    <row r="320" spans="1:16" x14ac:dyDescent="0.35">
      <c r="A320" s="1" t="s">
        <v>651</v>
      </c>
      <c r="B320" s="2">
        <v>43676</v>
      </c>
      <c r="C320" s="3" t="s">
        <v>652</v>
      </c>
      <c r="D320" s="4" t="s">
        <v>64</v>
      </c>
      <c r="E320" s="3">
        <v>2</v>
      </c>
      <c r="F320" s="3" t="str">
        <f>_xlfn.XLOOKUP([1]orders!C320,[1]customers!$A$2:$A$1001,[1]customers!$B$2:$B$1001,,0)</f>
        <v>Tess Bennison</v>
      </c>
      <c r="G320" s="3" t="str">
        <f>IF(_xlfn.XLOOKUP(C320,[1]customers!$A$2:$A$1001,[1]customers!$C$2:$C$1001,,0)=0,"",_xlfn.XLOOKUP(C320,[1]customers!$A$2:$A$1001,[1]customers!$C$2:$C$1001,,0))</f>
        <v>gtweed8v@yolasite.com</v>
      </c>
      <c r="H320" s="3" t="str">
        <f>_xlfn.XLOOKUP(C320,[1]customers!$A$2:$A$1001,[1]customers!$G$2:$G$1001,,0)</f>
        <v>United States</v>
      </c>
      <c r="I320" s="4" t="str">
        <f>INDEX([1]products!$A$1:$G$49,MATCH([1]orders!$D320,[1]products!$A$1:$A$49,0),MATCH([1]orders!I$1,[1]products!$A$1:$G$1,0))</f>
        <v>Ara</v>
      </c>
      <c r="J320" s="4" t="str">
        <f>INDEX([1]products!$A$1:$G$49,MATCH([1]orders!$D320,[1]products!$A$1:$A$49,0),MATCH([1]orders!J$1,[1]products!$A$1:$G$1,0))</f>
        <v>M</v>
      </c>
      <c r="K320" s="5">
        <f>INDEX([1]products!$A$1:$G$49,MATCH([1]orders!$D320,[1]products!$A$1:$A$49,0),MATCH([1]orders!K$1,[1]products!$A$1:$G$1,0))</f>
        <v>2.5</v>
      </c>
      <c r="L320" s="6">
        <f>INDEX([1]products!$A$1:$G$49,MATCH([1]orders!$D320,[1]products!$A$1:$A$49,0),MATCH([1]orders!L$1,[1]products!$A$1:$G$1,0))</f>
        <v>25.874999999999996</v>
      </c>
      <c r="M320" s="6">
        <f t="shared" si="4"/>
        <v>51.749999999999993</v>
      </c>
      <c r="N320" s="7" t="str" cm="1">
        <f t="array" ref="N320">_xlfn.IFS(I320="Rob","Robusta",I320="Exc","Excelsa",I320="Ara","Arabica",I320="Lib","Liberica")</f>
        <v>Arabica</v>
      </c>
      <c r="O320" s="7" t="str" cm="1">
        <f t="array" ref="O320">_xlfn.IFS(J320="M","Medium",J320="L","Light",J320="D","Dark")</f>
        <v>Medium</v>
      </c>
      <c r="P320" s="8" t="str">
        <f>_xlfn.XLOOKUP([1]!Order_Table[[#This Row],[Customer ID]],[1]customers!$A$1:$A$1001,[1]customers!$I$1:$I$1001,,0)</f>
        <v>Yes</v>
      </c>
    </row>
    <row r="321" spans="1:16" x14ac:dyDescent="0.35">
      <c r="A321" s="1" t="s">
        <v>651</v>
      </c>
      <c r="B321" s="2">
        <v>43676</v>
      </c>
      <c r="C321" s="3" t="s">
        <v>652</v>
      </c>
      <c r="D321" s="4" t="s">
        <v>115</v>
      </c>
      <c r="E321" s="3">
        <v>5</v>
      </c>
      <c r="F321" s="3" t="str">
        <f>_xlfn.XLOOKUP([1]orders!C321,[1]customers!$A$2:$A$1001,[1]customers!$B$2:$B$1001,,0)</f>
        <v>Gabie Tweed</v>
      </c>
      <c r="G321" s="3" t="str">
        <f>IF(_xlfn.XLOOKUP(C321,[1]customers!$A$2:$A$1001,[1]customers!$C$2:$C$1001,,0)=0,"",_xlfn.XLOOKUP(C321,[1]customers!$A$2:$A$1001,[1]customers!$C$2:$C$1001,,0))</f>
        <v>gtweed8v@yolasite.com</v>
      </c>
      <c r="H321" s="3" t="str">
        <f>_xlfn.XLOOKUP(C321,[1]customers!$A$2:$A$1001,[1]customers!$G$2:$G$1001,,0)</f>
        <v>United States</v>
      </c>
      <c r="I321" s="4" t="str">
        <f>INDEX([1]products!$A$1:$G$49,MATCH([1]orders!$D321,[1]products!$A$1:$A$49,0),MATCH([1]orders!I$1,[1]products!$A$1:$G$1,0))</f>
        <v>Exc</v>
      </c>
      <c r="J321" s="4" t="str">
        <f>INDEX([1]products!$A$1:$G$49,MATCH([1]orders!$D321,[1]products!$A$1:$A$49,0),MATCH([1]orders!J$1,[1]products!$A$1:$G$1,0))</f>
        <v>M</v>
      </c>
      <c r="K321" s="5">
        <f>INDEX([1]products!$A$1:$G$49,MATCH([1]orders!$D321,[1]products!$A$1:$A$49,0),MATCH([1]orders!K$1,[1]products!$A$1:$G$1,0))</f>
        <v>0.2</v>
      </c>
      <c r="L321" s="6">
        <f>INDEX([1]products!$A$1:$G$49,MATCH([1]orders!$D321,[1]products!$A$1:$A$49,0),MATCH([1]orders!L$1,[1]products!$A$1:$G$1,0))</f>
        <v>4.125</v>
      </c>
      <c r="M321" s="6">
        <f t="shared" si="4"/>
        <v>20.625</v>
      </c>
      <c r="N321" s="7" t="str" cm="1">
        <f t="array" ref="N321">_xlfn.IFS(I321="Rob","Robusta",I321="Exc","Excelsa",I321="Ara","Arabica",I321="Lib","Liberica")</f>
        <v>Excelsa</v>
      </c>
      <c r="O321" s="7" t="str" cm="1">
        <f t="array" ref="O321">_xlfn.IFS(J321="M","Medium",J321="L","Light",J321="D","Dark")</f>
        <v>Medium</v>
      </c>
      <c r="P321" s="8" t="str">
        <f>_xlfn.XLOOKUP([1]!Order_Table[[#This Row],[Customer ID]],[1]customers!$A$1:$A$1001,[1]customers!$I$1:$I$1001,,0)</f>
        <v>Yes</v>
      </c>
    </row>
    <row r="322" spans="1:16" x14ac:dyDescent="0.35">
      <c r="A322" s="1" t="s">
        <v>653</v>
      </c>
      <c r="B322" s="2">
        <v>44170</v>
      </c>
      <c r="C322" s="3" t="s">
        <v>654</v>
      </c>
      <c r="D322" s="4" t="s">
        <v>44</v>
      </c>
      <c r="E322" s="3">
        <v>6</v>
      </c>
      <c r="F322" s="3" t="str">
        <f>_xlfn.XLOOKUP([1]orders!C322,[1]customers!$A$2:$A$1001,[1]customers!$B$2:$B$1001,,0)</f>
        <v>Gabie Tweed</v>
      </c>
      <c r="G322" s="3" t="str">
        <f>IF(_xlfn.XLOOKUP(C322,[1]customers!$A$2:$A$1001,[1]customers!$C$2:$C$1001,,0)=0,"",_xlfn.XLOOKUP(C322,[1]customers!$A$2:$A$1001,[1]customers!$C$2:$C$1001,,0))</f>
        <v>ggoggin8x@wix.com</v>
      </c>
      <c r="H322" s="3" t="str">
        <f>_xlfn.XLOOKUP(C322,[1]customers!$A$2:$A$1001,[1]customers!$G$2:$G$1001,,0)</f>
        <v>Ireland</v>
      </c>
      <c r="I322" s="4" t="str">
        <f>INDEX([1]products!$A$1:$G$49,MATCH([1]orders!$D322,[1]products!$A$1:$A$49,0),MATCH([1]orders!I$1,[1]products!$A$1:$G$1,0))</f>
        <v>Ara</v>
      </c>
      <c r="J322" s="4" t="str">
        <f>INDEX([1]products!$A$1:$G$49,MATCH([1]orders!$D322,[1]products!$A$1:$A$49,0),MATCH([1]orders!J$1,[1]products!$A$1:$G$1,0))</f>
        <v>L</v>
      </c>
      <c r="K322" s="5">
        <f>INDEX([1]products!$A$1:$G$49,MATCH([1]orders!$D322,[1]products!$A$1:$A$49,0),MATCH([1]orders!K$1,[1]products!$A$1:$G$1,0))</f>
        <v>0.2</v>
      </c>
      <c r="L322" s="6">
        <f>INDEX([1]products!$A$1:$G$49,MATCH([1]orders!$D322,[1]products!$A$1:$A$49,0),MATCH([1]orders!L$1,[1]products!$A$1:$G$1,0))</f>
        <v>3.8849999999999998</v>
      </c>
      <c r="M322" s="6">
        <f t="shared" ref="M322:M385" si="5">L322*E322</f>
        <v>23.31</v>
      </c>
      <c r="N322" s="7" t="str" cm="1">
        <f t="array" ref="N322">_xlfn.IFS(I322="Rob","Robusta",I322="Exc","Excelsa",I322="Ara","Arabica",I322="Lib","Liberica")</f>
        <v>Arabica</v>
      </c>
      <c r="O322" s="7" t="str" cm="1">
        <f t="array" ref="O322">_xlfn.IFS(J322="M","Medium",J322="L","Light",J322="D","Dark")</f>
        <v>Light</v>
      </c>
      <c r="P322" s="8" t="str">
        <f>_xlfn.XLOOKUP([1]!Order_Table[[#This Row],[Customer ID]],[1]customers!$A$1:$A$1001,[1]customers!$I$1:$I$1001,,0)</f>
        <v>Yes</v>
      </c>
    </row>
    <row r="323" spans="1:16" x14ac:dyDescent="0.35">
      <c r="A323" s="1" t="s">
        <v>655</v>
      </c>
      <c r="B323" s="2">
        <v>44182</v>
      </c>
      <c r="C323" s="3" t="s">
        <v>656</v>
      </c>
      <c r="D323" s="4" t="s">
        <v>123</v>
      </c>
      <c r="E323" s="3">
        <v>3</v>
      </c>
      <c r="F323" s="3" t="str">
        <f>_xlfn.XLOOKUP([1]orders!C323,[1]customers!$A$2:$A$1001,[1]customers!$B$2:$B$1001,,0)</f>
        <v>Gaile Goggin</v>
      </c>
      <c r="G323" s="3" t="str">
        <f>IF(_xlfn.XLOOKUP(C323,[1]customers!$A$2:$A$1001,[1]customers!$C$2:$C$1001,,0)=0,"",_xlfn.XLOOKUP(C323,[1]customers!$A$2:$A$1001,[1]customers!$C$2:$C$1001,,0))</f>
        <v>sjeyness8y@biglobe.ne.jp</v>
      </c>
      <c r="H323" s="3" t="str">
        <f>_xlfn.XLOOKUP(C323,[1]customers!$A$2:$A$1001,[1]customers!$G$2:$G$1001,,0)</f>
        <v>Ireland</v>
      </c>
      <c r="I323" s="4" t="str">
        <f>INDEX([1]products!$A$1:$G$49,MATCH([1]orders!$D323,[1]products!$A$1:$A$49,0),MATCH([1]orders!I$1,[1]products!$A$1:$G$1,0))</f>
        <v>Ara</v>
      </c>
      <c r="J323" s="4" t="str">
        <f>INDEX([1]products!$A$1:$G$49,MATCH([1]orders!$D323,[1]products!$A$1:$A$49,0),MATCH([1]orders!J$1,[1]products!$A$1:$G$1,0))</f>
        <v>M</v>
      </c>
      <c r="K323" s="5">
        <f>INDEX([1]products!$A$1:$G$49,MATCH([1]orders!$D323,[1]products!$A$1:$A$49,0),MATCH([1]orders!K$1,[1]products!$A$1:$G$1,0))</f>
        <v>0.2</v>
      </c>
      <c r="L323" s="6">
        <f>INDEX([1]products!$A$1:$G$49,MATCH([1]orders!$D323,[1]products!$A$1:$A$49,0),MATCH([1]orders!L$1,[1]products!$A$1:$G$1,0))</f>
        <v>3.375</v>
      </c>
      <c r="M323" s="6">
        <f t="shared" si="5"/>
        <v>10.125</v>
      </c>
      <c r="N323" s="7" t="str" cm="1">
        <f t="array" ref="N323">_xlfn.IFS(I323="Rob","Robusta",I323="Exc","Excelsa",I323="Ara","Arabica",I323="Lib","Liberica")</f>
        <v>Arabica</v>
      </c>
      <c r="O323" s="7" t="str" cm="1">
        <f t="array" ref="O323">_xlfn.IFS(J323="M","Medium",J323="L","Light",J323="D","Dark")</f>
        <v>Medium</v>
      </c>
      <c r="P323" s="8" t="str">
        <f>_xlfn.XLOOKUP([1]!Order_Table[[#This Row],[Customer ID]],[1]customers!$A$1:$A$1001,[1]customers!$I$1:$I$1001,,0)</f>
        <v>Yes</v>
      </c>
    </row>
    <row r="324" spans="1:16" x14ac:dyDescent="0.35">
      <c r="A324" s="1" t="s">
        <v>657</v>
      </c>
      <c r="B324" s="2">
        <v>44373</v>
      </c>
      <c r="C324" s="3" t="s">
        <v>658</v>
      </c>
      <c r="D324" s="4" t="s">
        <v>51</v>
      </c>
      <c r="E324" s="3">
        <v>5</v>
      </c>
      <c r="F324" s="3" t="str">
        <f>_xlfn.XLOOKUP([1]orders!C324,[1]customers!$A$2:$A$1001,[1]customers!$B$2:$B$1001,,0)</f>
        <v>Skylar Jeyness</v>
      </c>
      <c r="G324" s="3" t="str">
        <f>IF(_xlfn.XLOOKUP(C324,[1]customers!$A$2:$A$1001,[1]customers!$C$2:$C$1001,,0)=0,"",_xlfn.XLOOKUP(C324,[1]customers!$A$2:$A$1001,[1]customers!$C$2:$C$1001,,0))</f>
        <v>dbonhome8z@shinystat.com</v>
      </c>
      <c r="H324" s="3" t="str">
        <f>_xlfn.XLOOKUP(C324,[1]customers!$A$2:$A$1001,[1]customers!$G$2:$G$1001,,0)</f>
        <v>United States</v>
      </c>
      <c r="I324" s="4" t="str">
        <f>INDEX([1]products!$A$1:$G$49,MATCH([1]orders!$D324,[1]products!$A$1:$A$49,0),MATCH([1]orders!I$1,[1]products!$A$1:$G$1,0))</f>
        <v>Lib</v>
      </c>
      <c r="J324" s="4" t="str">
        <f>INDEX([1]products!$A$1:$G$49,MATCH([1]orders!$D324,[1]products!$A$1:$A$49,0),MATCH([1]orders!J$1,[1]products!$A$1:$G$1,0))</f>
        <v>D</v>
      </c>
      <c r="K324" s="5">
        <f>INDEX([1]products!$A$1:$G$49,MATCH([1]orders!$D324,[1]products!$A$1:$A$49,0),MATCH([1]orders!K$1,[1]products!$A$1:$G$1,0))</f>
        <v>0.5</v>
      </c>
      <c r="L324" s="6">
        <f>INDEX([1]products!$A$1:$G$49,MATCH([1]orders!$D324,[1]products!$A$1:$A$49,0),MATCH([1]orders!L$1,[1]products!$A$1:$G$1,0))</f>
        <v>7.77</v>
      </c>
      <c r="M324" s="6">
        <f t="shared" si="5"/>
        <v>38.849999999999994</v>
      </c>
      <c r="N324" s="7" t="str" cm="1">
        <f t="array" ref="N324">_xlfn.IFS(I324="Rob","Robusta",I324="Exc","Excelsa",I324="Ara","Arabica",I324="Lib","Liberica")</f>
        <v>Liberica</v>
      </c>
      <c r="O324" s="7" t="str" cm="1">
        <f t="array" ref="O324">_xlfn.IFS(J324="M","Medium",J324="L","Light",J324="D","Dark")</f>
        <v>Dark</v>
      </c>
      <c r="P324" s="8" t="str">
        <f>_xlfn.XLOOKUP([1]!Order_Table[[#This Row],[Customer ID]],[1]customers!$A$1:$A$1001,[1]customers!$I$1:$I$1001,,0)</f>
        <v>No</v>
      </c>
    </row>
    <row r="325" spans="1:16" x14ac:dyDescent="0.35">
      <c r="A325" s="1" t="s">
        <v>659</v>
      </c>
      <c r="B325" s="2">
        <v>43666</v>
      </c>
      <c r="C325" s="3" t="s">
        <v>660</v>
      </c>
      <c r="D325" s="4" t="s">
        <v>9</v>
      </c>
      <c r="E325" s="3">
        <v>1</v>
      </c>
      <c r="F325" s="3" t="str">
        <f>_xlfn.XLOOKUP([1]orders!C325,[1]customers!$A$2:$A$1001,[1]customers!$B$2:$B$1001,,0)</f>
        <v>Donica Bonhome</v>
      </c>
      <c r="G325" s="3" t="str">
        <f>IF(_xlfn.XLOOKUP(C325,[1]customers!$A$2:$A$1001,[1]customers!$C$2:$C$1001,,0)=0,"",_xlfn.XLOOKUP(C325,[1]customers!$A$2:$A$1001,[1]customers!$C$2:$C$1001,,0))</f>
        <v/>
      </c>
      <c r="H325" s="3" t="str">
        <f>_xlfn.XLOOKUP(C325,[1]customers!$A$2:$A$1001,[1]customers!$G$2:$G$1001,,0)</f>
        <v>United States</v>
      </c>
      <c r="I325" s="4" t="str">
        <f>INDEX([1]products!$A$1:$G$49,MATCH([1]orders!$D325,[1]products!$A$1:$A$49,0),MATCH([1]orders!I$1,[1]products!$A$1:$G$1,0))</f>
        <v>Exc</v>
      </c>
      <c r="J325" s="4" t="str">
        <f>INDEX([1]products!$A$1:$G$49,MATCH([1]orders!$D325,[1]products!$A$1:$A$49,0),MATCH([1]orders!J$1,[1]products!$A$1:$G$1,0))</f>
        <v>D</v>
      </c>
      <c r="K325" s="5">
        <f>INDEX([1]products!$A$1:$G$49,MATCH([1]orders!$D325,[1]products!$A$1:$A$49,0),MATCH([1]orders!K$1,[1]products!$A$1:$G$1,0))</f>
        <v>0.2</v>
      </c>
      <c r="L325" s="6">
        <f>INDEX([1]products!$A$1:$G$49,MATCH([1]orders!$D325,[1]products!$A$1:$A$49,0),MATCH([1]orders!L$1,[1]products!$A$1:$G$1,0))</f>
        <v>3.645</v>
      </c>
      <c r="M325" s="6">
        <f t="shared" si="5"/>
        <v>3.645</v>
      </c>
      <c r="N325" s="7" t="str" cm="1">
        <f t="array" ref="N325">_xlfn.IFS(I325="Rob","Robusta",I325="Exc","Excelsa",I325="Ara","Arabica",I325="Lib","Liberica")</f>
        <v>Excelsa</v>
      </c>
      <c r="O325" s="7" t="str" cm="1">
        <f t="array" ref="O325">_xlfn.IFS(J325="M","Medium",J325="L","Light",J325="D","Dark")</f>
        <v>Dark</v>
      </c>
      <c r="P325" s="8" t="str">
        <f>_xlfn.XLOOKUP([1]!Order_Table[[#This Row],[Customer ID]],[1]customers!$A$1:$A$1001,[1]customers!$I$1:$I$1001,,0)</f>
        <v>Yes</v>
      </c>
    </row>
    <row r="326" spans="1:16" x14ac:dyDescent="0.35">
      <c r="A326" s="1" t="s">
        <v>661</v>
      </c>
      <c r="B326" s="2">
        <v>44756</v>
      </c>
      <c r="C326" s="3" t="s">
        <v>662</v>
      </c>
      <c r="D326" s="4" t="s">
        <v>204</v>
      </c>
      <c r="E326" s="3">
        <v>1</v>
      </c>
      <c r="F326" s="3" t="str">
        <f>_xlfn.XLOOKUP([1]orders!C326,[1]customers!$A$2:$A$1001,[1]customers!$B$2:$B$1001,,0)</f>
        <v>Diena Peetermann</v>
      </c>
      <c r="G326" s="3" t="str">
        <f>IF(_xlfn.XLOOKUP(C326,[1]customers!$A$2:$A$1001,[1]customers!$C$2:$C$1001,,0)=0,"",_xlfn.XLOOKUP(C326,[1]customers!$A$2:$A$1001,[1]customers!$C$2:$C$1001,,0))</f>
        <v>tle91@epa.gov</v>
      </c>
      <c r="H326" s="3" t="str">
        <f>_xlfn.XLOOKUP(C326,[1]customers!$A$2:$A$1001,[1]customers!$G$2:$G$1001,,0)</f>
        <v>United States</v>
      </c>
      <c r="I326" s="4" t="str">
        <f>INDEX([1]products!$A$1:$G$49,MATCH([1]orders!$D326,[1]products!$A$1:$A$49,0),MATCH([1]orders!I$1,[1]products!$A$1:$G$1,0))</f>
        <v>Exc</v>
      </c>
      <c r="J326" s="4" t="str">
        <f>INDEX([1]products!$A$1:$G$49,MATCH([1]orders!$D326,[1]products!$A$1:$A$49,0),MATCH([1]orders!J$1,[1]products!$A$1:$G$1,0))</f>
        <v>M</v>
      </c>
      <c r="K326" s="5">
        <f>INDEX([1]products!$A$1:$G$49,MATCH([1]orders!$D326,[1]products!$A$1:$A$49,0),MATCH([1]orders!K$1,[1]products!$A$1:$G$1,0))</f>
        <v>1</v>
      </c>
      <c r="L326" s="6">
        <f>INDEX([1]products!$A$1:$G$49,MATCH([1]orders!$D326,[1]products!$A$1:$A$49,0),MATCH([1]orders!L$1,[1]products!$A$1:$G$1,0))</f>
        <v>13.75</v>
      </c>
      <c r="M326" s="6">
        <f t="shared" si="5"/>
        <v>13.75</v>
      </c>
      <c r="N326" s="7" t="str" cm="1">
        <f t="array" ref="N326">_xlfn.IFS(I326="Rob","Robusta",I326="Exc","Excelsa",I326="Ara","Arabica",I326="Lib","Liberica")</f>
        <v>Excelsa</v>
      </c>
      <c r="O326" s="7" t="str" cm="1">
        <f t="array" ref="O326">_xlfn.IFS(J326="M","Medium",J326="L","Light",J326="D","Dark")</f>
        <v>Medium</v>
      </c>
      <c r="P326" s="8" t="str">
        <f>_xlfn.XLOOKUP([1]!Order_Table[[#This Row],[Customer ID]],[1]customers!$A$1:$A$1001,[1]customers!$I$1:$I$1001,,0)</f>
        <v>No</v>
      </c>
    </row>
    <row r="327" spans="1:16" x14ac:dyDescent="0.35">
      <c r="A327" s="1" t="s">
        <v>663</v>
      </c>
      <c r="B327" s="2">
        <v>44057</v>
      </c>
      <c r="C327" s="3" t="s">
        <v>664</v>
      </c>
      <c r="D327" s="4" t="s">
        <v>179</v>
      </c>
      <c r="E327" s="3">
        <v>5</v>
      </c>
      <c r="F327" s="3" t="str">
        <f>_xlfn.XLOOKUP([1]orders!C327,[1]customers!$A$2:$A$1001,[1]customers!$B$2:$B$1001,,0)</f>
        <v>Trina Le Sarr</v>
      </c>
      <c r="G327" s="3" t="str">
        <f>IF(_xlfn.XLOOKUP(C327,[1]customers!$A$2:$A$1001,[1]customers!$C$2:$C$1001,,0)=0,"",_xlfn.XLOOKUP(C327,[1]customers!$A$2:$A$1001,[1]customers!$C$2:$C$1001,,0))</f>
        <v/>
      </c>
      <c r="H327" s="3" t="str">
        <f>_xlfn.XLOOKUP(C327,[1]customers!$A$2:$A$1001,[1]customers!$G$2:$G$1001,,0)</f>
        <v>United States</v>
      </c>
      <c r="I327" s="4" t="str">
        <f>INDEX([1]products!$A$1:$G$49,MATCH([1]orders!$D327,[1]products!$A$1:$A$49,0),MATCH([1]orders!I$1,[1]products!$A$1:$G$1,0))</f>
        <v>Ara</v>
      </c>
      <c r="J327" s="4" t="str">
        <f>INDEX([1]products!$A$1:$G$49,MATCH([1]orders!$D327,[1]products!$A$1:$A$49,0),MATCH([1]orders!J$1,[1]products!$A$1:$G$1,0))</f>
        <v>L</v>
      </c>
      <c r="K327" s="5">
        <f>INDEX([1]products!$A$1:$G$49,MATCH([1]orders!$D327,[1]products!$A$1:$A$49,0),MATCH([1]orders!K$1,[1]products!$A$1:$G$1,0))</f>
        <v>2.5</v>
      </c>
      <c r="L327" s="6">
        <f>INDEX([1]products!$A$1:$G$49,MATCH([1]orders!$D327,[1]products!$A$1:$A$49,0),MATCH([1]orders!L$1,[1]products!$A$1:$G$1,0))</f>
        <v>29.784999999999997</v>
      </c>
      <c r="M327" s="6">
        <f t="shared" si="5"/>
        <v>148.92499999999998</v>
      </c>
      <c r="N327" s="7" t="str" cm="1">
        <f t="array" ref="N327">_xlfn.IFS(I327="Rob","Robusta",I327="Exc","Excelsa",I327="Ara","Arabica",I327="Lib","Liberica")</f>
        <v>Arabica</v>
      </c>
      <c r="O327" s="7" t="str" cm="1">
        <f t="array" ref="O327">_xlfn.IFS(J327="M","Medium",J327="L","Light",J327="D","Dark")</f>
        <v>Light</v>
      </c>
      <c r="P327" s="8" t="str">
        <f>_xlfn.XLOOKUP([1]!Order_Table[[#This Row],[Customer ID]],[1]customers!$A$1:$A$1001,[1]customers!$I$1:$I$1001,,0)</f>
        <v>Yes</v>
      </c>
    </row>
    <row r="328" spans="1:16" x14ac:dyDescent="0.35">
      <c r="A328" s="1" t="s">
        <v>665</v>
      </c>
      <c r="B328" s="2">
        <v>43579</v>
      </c>
      <c r="C328" s="3" t="s">
        <v>666</v>
      </c>
      <c r="D328" s="4" t="s">
        <v>179</v>
      </c>
      <c r="E328" s="3">
        <v>5</v>
      </c>
      <c r="F328" s="3" t="str">
        <f>_xlfn.XLOOKUP([1]orders!C328,[1]customers!$A$2:$A$1001,[1]customers!$B$2:$B$1001,,0)</f>
        <v>Flynn Antony</v>
      </c>
      <c r="G328" s="3" t="str">
        <f>IF(_xlfn.XLOOKUP(C328,[1]customers!$A$2:$A$1001,[1]customers!$C$2:$C$1001,,0)=0,"",_xlfn.XLOOKUP(C328,[1]customers!$A$2:$A$1001,[1]customers!$C$2:$C$1001,,0))</f>
        <v>balldridge93@yandex.ru</v>
      </c>
      <c r="H328" s="3" t="str">
        <f>_xlfn.XLOOKUP(C328,[1]customers!$A$2:$A$1001,[1]customers!$G$2:$G$1001,,0)</f>
        <v>United States</v>
      </c>
      <c r="I328" s="4" t="str">
        <f>INDEX([1]products!$A$1:$G$49,MATCH([1]orders!$D328,[1]products!$A$1:$A$49,0),MATCH([1]orders!I$1,[1]products!$A$1:$G$1,0))</f>
        <v>Rob</v>
      </c>
      <c r="J328" s="4" t="str">
        <f>INDEX([1]products!$A$1:$G$49,MATCH([1]orders!$D328,[1]products!$A$1:$A$49,0),MATCH([1]orders!J$1,[1]products!$A$1:$G$1,0))</f>
        <v>D</v>
      </c>
      <c r="K328" s="5">
        <f>INDEX([1]products!$A$1:$G$49,MATCH([1]orders!$D328,[1]products!$A$1:$A$49,0),MATCH([1]orders!K$1,[1]products!$A$1:$G$1,0))</f>
        <v>1</v>
      </c>
      <c r="L328" s="6">
        <f>INDEX([1]products!$A$1:$G$49,MATCH([1]orders!$D328,[1]products!$A$1:$A$49,0),MATCH([1]orders!L$1,[1]products!$A$1:$G$1,0))</f>
        <v>8.9499999999999993</v>
      </c>
      <c r="M328" s="6">
        <f t="shared" si="5"/>
        <v>44.75</v>
      </c>
      <c r="N328" s="7" t="str" cm="1">
        <f t="array" ref="N328">_xlfn.IFS(I328="Rob","Robusta",I328="Exc","Excelsa",I328="Ara","Arabica",I328="Lib","Liberica")</f>
        <v>Robusta</v>
      </c>
      <c r="O328" s="7" t="str" cm="1">
        <f t="array" ref="O328">_xlfn.IFS(J328="M","Medium",J328="L","Light",J328="D","Dark")</f>
        <v>Dark</v>
      </c>
      <c r="P328" s="8" t="str">
        <f>_xlfn.XLOOKUP([1]!Order_Table[[#This Row],[Customer ID]],[1]customers!$A$1:$A$1001,[1]customers!$I$1:$I$1001,,0)</f>
        <v>No</v>
      </c>
    </row>
    <row r="329" spans="1:16" x14ac:dyDescent="0.35">
      <c r="A329" s="1" t="s">
        <v>667</v>
      </c>
      <c r="B329" s="2">
        <v>43620</v>
      </c>
      <c r="C329" s="3" t="s">
        <v>668</v>
      </c>
      <c r="D329" s="4" t="s">
        <v>83</v>
      </c>
      <c r="E329" s="3">
        <v>4</v>
      </c>
      <c r="F329" s="3" t="str">
        <f>_xlfn.XLOOKUP([1]orders!C329,[1]customers!$A$2:$A$1001,[1]customers!$B$2:$B$1001,,0)</f>
        <v>Baudoin Alldridge</v>
      </c>
      <c r="G329" s="3" t="str">
        <f>IF(_xlfn.XLOOKUP(C329,[1]customers!$A$2:$A$1001,[1]customers!$C$2:$C$1001,,0)=0,"",_xlfn.XLOOKUP(C329,[1]customers!$A$2:$A$1001,[1]customers!$C$2:$C$1001,,0))</f>
        <v/>
      </c>
      <c r="H329" s="3" t="str">
        <f>_xlfn.XLOOKUP(C329,[1]customers!$A$2:$A$1001,[1]customers!$G$2:$G$1001,,0)</f>
        <v>United States</v>
      </c>
      <c r="I329" s="4" t="str">
        <f>INDEX([1]products!$A$1:$G$49,MATCH([1]orders!$D329,[1]products!$A$1:$A$49,0),MATCH([1]orders!I$1,[1]products!$A$1:$G$1,0))</f>
        <v>Rob</v>
      </c>
      <c r="J329" s="4" t="str">
        <f>INDEX([1]products!$A$1:$G$49,MATCH([1]orders!$D329,[1]products!$A$1:$A$49,0),MATCH([1]orders!J$1,[1]products!$A$1:$G$1,0))</f>
        <v>D</v>
      </c>
      <c r="K329" s="5">
        <f>INDEX([1]products!$A$1:$G$49,MATCH([1]orders!$D329,[1]products!$A$1:$A$49,0),MATCH([1]orders!K$1,[1]products!$A$1:$G$1,0))</f>
        <v>1</v>
      </c>
      <c r="L329" s="6">
        <f>INDEX([1]products!$A$1:$G$49,MATCH([1]orders!$D329,[1]products!$A$1:$A$49,0),MATCH([1]orders!L$1,[1]products!$A$1:$G$1,0))</f>
        <v>8.9499999999999993</v>
      </c>
      <c r="M329" s="6">
        <f t="shared" si="5"/>
        <v>35.799999999999997</v>
      </c>
      <c r="N329" s="7" t="str" cm="1">
        <f t="array" ref="N329">_xlfn.IFS(I329="Rob","Robusta",I329="Exc","Excelsa",I329="Ara","Arabica",I329="Lib","Liberica")</f>
        <v>Robusta</v>
      </c>
      <c r="O329" s="7" t="str" cm="1">
        <f t="array" ref="O329">_xlfn.IFS(J329="M","Medium",J329="L","Light",J329="D","Dark")</f>
        <v>Dark</v>
      </c>
      <c r="P329" s="8" t="str">
        <f>_xlfn.XLOOKUP([1]!Order_Table[[#This Row],[Customer ID]],[1]customers!$A$1:$A$1001,[1]customers!$I$1:$I$1001,,0)</f>
        <v>Yes</v>
      </c>
    </row>
    <row r="330" spans="1:16" x14ac:dyDescent="0.35">
      <c r="A330" s="1" t="s">
        <v>669</v>
      </c>
      <c r="B330" s="2">
        <v>44781</v>
      </c>
      <c r="C330" s="3" t="s">
        <v>670</v>
      </c>
      <c r="D330" s="4" t="s">
        <v>146</v>
      </c>
      <c r="E330" s="3">
        <v>4</v>
      </c>
      <c r="F330" s="3" t="str">
        <f>_xlfn.XLOOKUP([1]orders!C330,[1]customers!$A$2:$A$1001,[1]customers!$B$2:$B$1001,,0)</f>
        <v>Homer Dulany</v>
      </c>
      <c r="G330" s="3" t="str">
        <f>IF(_xlfn.XLOOKUP(C330,[1]customers!$A$2:$A$1001,[1]customers!$C$2:$C$1001,,0)=0,"",_xlfn.XLOOKUP(C330,[1]customers!$A$2:$A$1001,[1]customers!$C$2:$C$1001,,0))</f>
        <v>lgoodger95@guardian.co.uk</v>
      </c>
      <c r="H330" s="3" t="str">
        <f>_xlfn.XLOOKUP(C330,[1]customers!$A$2:$A$1001,[1]customers!$G$2:$G$1001,,0)</f>
        <v>United States</v>
      </c>
      <c r="I330" s="4" t="str">
        <f>INDEX([1]products!$A$1:$G$49,MATCH([1]orders!$D330,[1]products!$A$1:$A$49,0),MATCH([1]orders!I$1,[1]products!$A$1:$G$1,0))</f>
        <v>Lib</v>
      </c>
      <c r="J330" s="4" t="str">
        <f>INDEX([1]products!$A$1:$G$49,MATCH([1]orders!$D330,[1]products!$A$1:$A$49,0),MATCH([1]orders!J$1,[1]products!$A$1:$G$1,0))</f>
        <v>L</v>
      </c>
      <c r="K330" s="5">
        <f>INDEX([1]products!$A$1:$G$49,MATCH([1]orders!$D330,[1]products!$A$1:$A$49,0),MATCH([1]orders!K$1,[1]products!$A$1:$G$1,0))</f>
        <v>0.5</v>
      </c>
      <c r="L330" s="6">
        <f>INDEX([1]products!$A$1:$G$49,MATCH([1]orders!$D330,[1]products!$A$1:$A$49,0),MATCH([1]orders!L$1,[1]products!$A$1:$G$1,0))</f>
        <v>9.51</v>
      </c>
      <c r="M330" s="6">
        <f t="shared" si="5"/>
        <v>38.04</v>
      </c>
      <c r="N330" s="7" t="str" cm="1">
        <f t="array" ref="N330">_xlfn.IFS(I330="Rob","Robusta",I330="Exc","Excelsa",I330="Ara","Arabica",I330="Lib","Liberica")</f>
        <v>Liberica</v>
      </c>
      <c r="O330" s="7" t="str" cm="1">
        <f t="array" ref="O330">_xlfn.IFS(J330="M","Medium",J330="L","Light",J330="D","Dark")</f>
        <v>Light</v>
      </c>
      <c r="P330" s="8" t="str">
        <f>_xlfn.XLOOKUP([1]!Order_Table[[#This Row],[Customer ID]],[1]customers!$A$1:$A$1001,[1]customers!$I$1:$I$1001,,0)</f>
        <v>Yes</v>
      </c>
    </row>
    <row r="331" spans="1:16" x14ac:dyDescent="0.35">
      <c r="A331" s="1" t="s">
        <v>671</v>
      </c>
      <c r="B331" s="2">
        <v>43782</v>
      </c>
      <c r="C331" s="3" t="s">
        <v>648</v>
      </c>
      <c r="D331" s="4" t="s">
        <v>146</v>
      </c>
      <c r="E331" s="3">
        <v>3</v>
      </c>
      <c r="F331" s="3" t="str">
        <f>_xlfn.XLOOKUP([1]orders!C331,[1]customers!$A$2:$A$1001,[1]customers!$B$2:$B$1001,,0)</f>
        <v>Lisa Goodger</v>
      </c>
      <c r="G331" s="3" t="str">
        <f>IF(_xlfn.XLOOKUP(C331,[1]customers!$A$2:$A$1001,[1]customers!$C$2:$C$1001,,0)=0,"",_xlfn.XLOOKUP(C331,[1]customers!$A$2:$A$1001,[1]customers!$C$2:$C$1001,,0))</f>
        <v>smcmillian8t@csmonitor.com</v>
      </c>
      <c r="H331" s="3" t="str">
        <f>_xlfn.XLOOKUP(C331,[1]customers!$A$2:$A$1001,[1]customers!$G$2:$G$1001,,0)</f>
        <v>United States</v>
      </c>
      <c r="I331" s="4" t="str">
        <f>INDEX([1]products!$A$1:$G$49,MATCH([1]orders!$D331,[1]products!$A$1:$A$49,0),MATCH([1]orders!I$1,[1]products!$A$1:$G$1,0))</f>
        <v>Rob</v>
      </c>
      <c r="J331" s="4" t="str">
        <f>INDEX([1]products!$A$1:$G$49,MATCH([1]orders!$D331,[1]products!$A$1:$A$49,0),MATCH([1]orders!J$1,[1]products!$A$1:$G$1,0))</f>
        <v>D</v>
      </c>
      <c r="K331" s="5">
        <f>INDEX([1]products!$A$1:$G$49,MATCH([1]orders!$D331,[1]products!$A$1:$A$49,0),MATCH([1]orders!K$1,[1]products!$A$1:$G$1,0))</f>
        <v>0.5</v>
      </c>
      <c r="L331" s="6">
        <f>INDEX([1]products!$A$1:$G$49,MATCH([1]orders!$D331,[1]products!$A$1:$A$49,0),MATCH([1]orders!L$1,[1]products!$A$1:$G$1,0))</f>
        <v>5.3699999999999992</v>
      </c>
      <c r="M331" s="6">
        <f t="shared" si="5"/>
        <v>16.11</v>
      </c>
      <c r="N331" s="7" t="str" cm="1">
        <f t="array" ref="N331">_xlfn.IFS(I331="Rob","Robusta",I331="Exc","Excelsa",I331="Ara","Arabica",I331="Lib","Liberica")</f>
        <v>Robusta</v>
      </c>
      <c r="O331" s="7" t="str" cm="1">
        <f t="array" ref="O331">_xlfn.IFS(J331="M","Medium",J331="L","Light",J331="D","Dark")</f>
        <v>Dark</v>
      </c>
      <c r="P331" s="8" t="str">
        <f>_xlfn.XLOOKUP([1]!Order_Table[[#This Row],[Customer ID]],[1]customers!$A$1:$A$1001,[1]customers!$I$1:$I$1001,,0)</f>
        <v>Yes</v>
      </c>
    </row>
    <row r="332" spans="1:16" x14ac:dyDescent="0.35">
      <c r="A332" s="1" t="s">
        <v>672</v>
      </c>
      <c r="B332" s="2">
        <v>43989</v>
      </c>
      <c r="C332" s="3" t="s">
        <v>673</v>
      </c>
      <c r="D332" s="4" t="s">
        <v>41</v>
      </c>
      <c r="E332" s="3">
        <v>1</v>
      </c>
      <c r="F332" s="3" t="str">
        <f>_xlfn.XLOOKUP([1]orders!C332,[1]customers!$A$2:$A$1001,[1]customers!$B$2:$B$1001,,0)</f>
        <v>Selma McMillian</v>
      </c>
      <c r="G332" s="3" t="str">
        <f>IF(_xlfn.XLOOKUP(C332,[1]customers!$A$2:$A$1001,[1]customers!$C$2:$C$1001,,0)=0,"",_xlfn.XLOOKUP(C332,[1]customers!$A$2:$A$1001,[1]customers!$C$2:$C$1001,,0))</f>
        <v>cdrewett97@wikipedia.org</v>
      </c>
      <c r="H332" s="3" t="str">
        <f>_xlfn.XLOOKUP(C332,[1]customers!$A$2:$A$1001,[1]customers!$G$2:$G$1001,,0)</f>
        <v>United States</v>
      </c>
      <c r="I332" s="4" t="str">
        <f>INDEX([1]products!$A$1:$G$49,MATCH([1]orders!$D332,[1]products!$A$1:$A$49,0),MATCH([1]orders!I$1,[1]products!$A$1:$G$1,0))</f>
        <v>Rob</v>
      </c>
      <c r="J332" s="4" t="str">
        <f>INDEX([1]products!$A$1:$G$49,MATCH([1]orders!$D332,[1]products!$A$1:$A$49,0),MATCH([1]orders!J$1,[1]products!$A$1:$G$1,0))</f>
        <v>D</v>
      </c>
      <c r="K332" s="5">
        <f>INDEX([1]products!$A$1:$G$49,MATCH([1]orders!$D332,[1]products!$A$1:$A$49,0),MATCH([1]orders!K$1,[1]products!$A$1:$G$1,0))</f>
        <v>0.5</v>
      </c>
      <c r="L332" s="6">
        <f>INDEX([1]products!$A$1:$G$49,MATCH([1]orders!$D332,[1]products!$A$1:$A$49,0),MATCH([1]orders!L$1,[1]products!$A$1:$G$1,0))</f>
        <v>5.3699999999999992</v>
      </c>
      <c r="M332" s="6">
        <f t="shared" si="5"/>
        <v>5.3699999999999992</v>
      </c>
      <c r="N332" s="7" t="str" cm="1">
        <f t="array" ref="N332">_xlfn.IFS(I332="Rob","Robusta",I332="Exc","Excelsa",I332="Ara","Arabica",I332="Lib","Liberica")</f>
        <v>Robusta</v>
      </c>
      <c r="O332" s="7" t="str" cm="1">
        <f t="array" ref="O332">_xlfn.IFS(J332="M","Medium",J332="L","Light",J332="D","Dark")</f>
        <v>Dark</v>
      </c>
      <c r="P332" s="8" t="str">
        <f>_xlfn.XLOOKUP([1]!Order_Table[[#This Row],[Customer ID]],[1]customers!$A$1:$A$1001,[1]customers!$I$1:$I$1001,,0)</f>
        <v>No</v>
      </c>
    </row>
    <row r="333" spans="1:16" x14ac:dyDescent="0.35">
      <c r="A333" s="1" t="s">
        <v>674</v>
      </c>
      <c r="B333" s="2">
        <v>43689</v>
      </c>
      <c r="C333" s="3" t="s">
        <v>675</v>
      </c>
      <c r="D333" s="4" t="s">
        <v>72</v>
      </c>
      <c r="E333" s="3">
        <v>3</v>
      </c>
      <c r="F333" s="3" t="str">
        <f>_xlfn.XLOOKUP([1]orders!C333,[1]customers!$A$2:$A$1001,[1]customers!$B$2:$B$1001,,0)</f>
        <v>Corine Drewett</v>
      </c>
      <c r="G333" s="3" t="str">
        <f>IF(_xlfn.XLOOKUP(C333,[1]customers!$A$2:$A$1001,[1]customers!$C$2:$C$1001,,0)=0,"",_xlfn.XLOOKUP(C333,[1]customers!$A$2:$A$1001,[1]customers!$C$2:$C$1001,,0))</f>
        <v>qparsons98@blogtalkradio.com</v>
      </c>
      <c r="H333" s="3" t="str">
        <f>_xlfn.XLOOKUP(C333,[1]customers!$A$2:$A$1001,[1]customers!$G$2:$G$1001,,0)</f>
        <v>United States</v>
      </c>
      <c r="I333" s="4" t="str">
        <f>INDEX([1]products!$A$1:$G$49,MATCH([1]orders!$D333,[1]products!$A$1:$A$49,0),MATCH([1]orders!I$1,[1]products!$A$1:$G$1,0))</f>
        <v>Rob</v>
      </c>
      <c r="J333" s="4" t="str">
        <f>INDEX([1]products!$A$1:$G$49,MATCH([1]orders!$D333,[1]products!$A$1:$A$49,0),MATCH([1]orders!J$1,[1]products!$A$1:$G$1,0))</f>
        <v>M</v>
      </c>
      <c r="K333" s="5">
        <f>INDEX([1]products!$A$1:$G$49,MATCH([1]orders!$D333,[1]products!$A$1:$A$49,0),MATCH([1]orders!K$1,[1]products!$A$1:$G$1,0))</f>
        <v>2.5</v>
      </c>
      <c r="L333" s="6">
        <f>INDEX([1]products!$A$1:$G$49,MATCH([1]orders!$D333,[1]products!$A$1:$A$49,0),MATCH([1]orders!L$1,[1]products!$A$1:$G$1,0))</f>
        <v>22.884999999999998</v>
      </c>
      <c r="M333" s="6">
        <f t="shared" si="5"/>
        <v>68.655000000000001</v>
      </c>
      <c r="N333" s="7" t="str" cm="1">
        <f t="array" ref="N333">_xlfn.IFS(I333="Rob","Robusta",I333="Exc","Excelsa",I333="Ara","Arabica",I333="Lib","Liberica")</f>
        <v>Robusta</v>
      </c>
      <c r="O333" s="7" t="str" cm="1">
        <f t="array" ref="O333">_xlfn.IFS(J333="M","Medium",J333="L","Light",J333="D","Dark")</f>
        <v>Medium</v>
      </c>
      <c r="P333" s="8" t="str">
        <f>_xlfn.XLOOKUP([1]!Order_Table[[#This Row],[Customer ID]],[1]customers!$A$1:$A$1001,[1]customers!$I$1:$I$1001,,0)</f>
        <v>Yes</v>
      </c>
    </row>
    <row r="334" spans="1:16" x14ac:dyDescent="0.35">
      <c r="A334" s="1" t="s">
        <v>676</v>
      </c>
      <c r="B334" s="2">
        <v>43712</v>
      </c>
      <c r="C334" s="3" t="s">
        <v>677</v>
      </c>
      <c r="D334" s="4" t="s">
        <v>22</v>
      </c>
      <c r="E334" s="3">
        <v>4</v>
      </c>
      <c r="F334" s="3" t="str">
        <f>_xlfn.XLOOKUP([1]orders!C334,[1]customers!$A$2:$A$1001,[1]customers!$B$2:$B$1001,,0)</f>
        <v>Quinn Parsons</v>
      </c>
      <c r="G334" s="3" t="str">
        <f>IF(_xlfn.XLOOKUP(C334,[1]customers!$A$2:$A$1001,[1]customers!$C$2:$C$1001,,0)=0,"",_xlfn.XLOOKUP(C334,[1]customers!$A$2:$A$1001,[1]customers!$C$2:$C$1001,,0))</f>
        <v>vceely99@auda.org.au</v>
      </c>
      <c r="H334" s="3" t="str">
        <f>_xlfn.XLOOKUP(C334,[1]customers!$A$2:$A$1001,[1]customers!$G$2:$G$1001,,0)</f>
        <v>United States</v>
      </c>
      <c r="I334" s="4" t="str">
        <f>INDEX([1]products!$A$1:$G$49,MATCH([1]orders!$D334,[1]products!$A$1:$A$49,0),MATCH([1]orders!I$1,[1]products!$A$1:$G$1,0))</f>
        <v>Ara</v>
      </c>
      <c r="J334" s="4" t="str">
        <f>INDEX([1]products!$A$1:$G$49,MATCH([1]orders!$D334,[1]products!$A$1:$A$49,0),MATCH([1]orders!J$1,[1]products!$A$1:$G$1,0))</f>
        <v>D</v>
      </c>
      <c r="K334" s="5">
        <f>INDEX([1]products!$A$1:$G$49,MATCH([1]orders!$D334,[1]products!$A$1:$A$49,0),MATCH([1]orders!K$1,[1]products!$A$1:$G$1,0))</f>
        <v>0.5</v>
      </c>
      <c r="L334" s="6">
        <f>INDEX([1]products!$A$1:$G$49,MATCH([1]orders!$D334,[1]products!$A$1:$A$49,0),MATCH([1]orders!L$1,[1]products!$A$1:$G$1,0))</f>
        <v>5.97</v>
      </c>
      <c r="M334" s="6">
        <f t="shared" si="5"/>
        <v>23.88</v>
      </c>
      <c r="N334" s="7" t="str" cm="1">
        <f t="array" ref="N334">_xlfn.IFS(I334="Rob","Robusta",I334="Exc","Excelsa",I334="Ara","Arabica",I334="Lib","Liberica")</f>
        <v>Arabica</v>
      </c>
      <c r="O334" s="7" t="str" cm="1">
        <f t="array" ref="O334">_xlfn.IFS(J334="M","Medium",J334="L","Light",J334="D","Dark")</f>
        <v>Dark</v>
      </c>
      <c r="P334" s="8" t="str">
        <f>_xlfn.XLOOKUP([1]!Order_Table[[#This Row],[Customer ID]],[1]customers!$A$1:$A$1001,[1]customers!$I$1:$I$1001,,0)</f>
        <v>Yes</v>
      </c>
    </row>
    <row r="335" spans="1:16" x14ac:dyDescent="0.35">
      <c r="A335" s="1" t="s">
        <v>678</v>
      </c>
      <c r="B335" s="2">
        <v>43742</v>
      </c>
      <c r="C335" s="3" t="s">
        <v>679</v>
      </c>
      <c r="D335" s="4" t="s">
        <v>189</v>
      </c>
      <c r="E335" s="3">
        <v>5</v>
      </c>
      <c r="F335" s="3" t="str">
        <f>_xlfn.XLOOKUP([1]orders!C335,[1]customers!$A$2:$A$1001,[1]customers!$B$2:$B$1001,,0)</f>
        <v>Vivyan Ceely</v>
      </c>
      <c r="G335" s="3" t="str">
        <f>IF(_xlfn.XLOOKUP(C335,[1]customers!$A$2:$A$1001,[1]customers!$C$2:$C$1001,,0)=0,"",_xlfn.XLOOKUP(C335,[1]customers!$A$2:$A$1001,[1]customers!$C$2:$C$1001,,0))</f>
        <v/>
      </c>
      <c r="H335" s="3" t="str">
        <f>_xlfn.XLOOKUP(C335,[1]customers!$A$2:$A$1001,[1]customers!$G$2:$G$1001,,0)</f>
        <v>United States</v>
      </c>
      <c r="I335" s="4" t="str">
        <f>INDEX([1]products!$A$1:$G$49,MATCH([1]orders!$D335,[1]products!$A$1:$A$49,0),MATCH([1]orders!I$1,[1]products!$A$1:$G$1,0))</f>
        <v>Rob</v>
      </c>
      <c r="J335" s="4" t="str">
        <f>INDEX([1]products!$A$1:$G$49,MATCH([1]orders!$D335,[1]products!$A$1:$A$49,0),MATCH([1]orders!J$1,[1]products!$A$1:$G$1,0))</f>
        <v>M</v>
      </c>
      <c r="K335" s="5">
        <f>INDEX([1]products!$A$1:$G$49,MATCH([1]orders!$D335,[1]products!$A$1:$A$49,0),MATCH([1]orders!K$1,[1]products!$A$1:$G$1,0))</f>
        <v>0.5</v>
      </c>
      <c r="L335" s="6">
        <f>INDEX([1]products!$A$1:$G$49,MATCH([1]orders!$D335,[1]products!$A$1:$A$49,0),MATCH([1]orders!L$1,[1]products!$A$1:$G$1,0))</f>
        <v>5.97</v>
      </c>
      <c r="M335" s="6">
        <f t="shared" si="5"/>
        <v>29.849999999999998</v>
      </c>
      <c r="N335" s="7" t="str" cm="1">
        <f t="array" ref="N335">_xlfn.IFS(I335="Rob","Robusta",I335="Exc","Excelsa",I335="Ara","Arabica",I335="Lib","Liberica")</f>
        <v>Robusta</v>
      </c>
      <c r="O335" s="7" t="str" cm="1">
        <f t="array" ref="O335">_xlfn.IFS(J335="M","Medium",J335="L","Light",J335="D","Dark")</f>
        <v>Medium</v>
      </c>
      <c r="P335" s="8" t="str">
        <f>_xlfn.XLOOKUP([1]!Order_Table[[#This Row],[Customer ID]],[1]customers!$A$1:$A$1001,[1]customers!$I$1:$I$1001,,0)</f>
        <v>Yes</v>
      </c>
    </row>
    <row r="336" spans="1:16" x14ac:dyDescent="0.35">
      <c r="A336" s="1" t="s">
        <v>680</v>
      </c>
      <c r="B336" s="2">
        <v>43885</v>
      </c>
      <c r="C336" s="3" t="s">
        <v>681</v>
      </c>
      <c r="D336" s="4" t="s">
        <v>19</v>
      </c>
      <c r="E336" s="3">
        <v>6</v>
      </c>
      <c r="F336" s="3" t="str">
        <f>_xlfn.XLOOKUP([1]orders!C336,[1]customers!$A$2:$A$1001,[1]customers!$B$2:$B$1001,,0)</f>
        <v>Elonore Goodings</v>
      </c>
      <c r="G336" s="3" t="str">
        <f>IF(_xlfn.XLOOKUP(C336,[1]customers!$A$2:$A$1001,[1]customers!$C$2:$C$1001,,0)=0,"",_xlfn.XLOOKUP(C336,[1]customers!$A$2:$A$1001,[1]customers!$C$2:$C$1001,,0))</f>
        <v>cvasiliev9b@discuz.net</v>
      </c>
      <c r="H336" s="3" t="str">
        <f>_xlfn.XLOOKUP(C336,[1]customers!$A$2:$A$1001,[1]customers!$G$2:$G$1001,,0)</f>
        <v>United States</v>
      </c>
      <c r="I336" s="4" t="str">
        <f>INDEX([1]products!$A$1:$G$49,MATCH([1]orders!$D336,[1]products!$A$1:$A$49,0),MATCH([1]orders!I$1,[1]products!$A$1:$G$1,0))</f>
        <v>Rob</v>
      </c>
      <c r="J336" s="4" t="str">
        <f>INDEX([1]products!$A$1:$G$49,MATCH([1]orders!$D336,[1]products!$A$1:$A$49,0),MATCH([1]orders!J$1,[1]products!$A$1:$G$1,0))</f>
        <v>L</v>
      </c>
      <c r="K336" s="5">
        <f>INDEX([1]products!$A$1:$G$49,MATCH([1]orders!$D336,[1]products!$A$1:$A$49,0),MATCH([1]orders!K$1,[1]products!$A$1:$G$1,0))</f>
        <v>1</v>
      </c>
      <c r="L336" s="6">
        <f>INDEX([1]products!$A$1:$G$49,MATCH([1]orders!$D336,[1]products!$A$1:$A$49,0),MATCH([1]orders!L$1,[1]products!$A$1:$G$1,0))</f>
        <v>11.95</v>
      </c>
      <c r="M336" s="6">
        <f t="shared" si="5"/>
        <v>71.699999999999989</v>
      </c>
      <c r="N336" s="7" t="str" cm="1">
        <f t="array" ref="N336">_xlfn.IFS(I336="Rob","Robusta",I336="Exc","Excelsa",I336="Ara","Arabica",I336="Lib","Liberica")</f>
        <v>Robusta</v>
      </c>
      <c r="O336" s="7" t="str" cm="1">
        <f t="array" ref="O336">_xlfn.IFS(J336="M","Medium",J336="L","Light",J336="D","Dark")</f>
        <v>Light</v>
      </c>
      <c r="P336" s="8" t="str">
        <f>_xlfn.XLOOKUP([1]!Order_Table[[#This Row],[Customer ID]],[1]customers!$A$1:$A$1001,[1]customers!$I$1:$I$1001,,0)</f>
        <v>No</v>
      </c>
    </row>
    <row r="337" spans="1:16" x14ac:dyDescent="0.35">
      <c r="A337" s="1" t="s">
        <v>682</v>
      </c>
      <c r="B337" s="2">
        <v>44434</v>
      </c>
      <c r="C337" s="3" t="s">
        <v>683</v>
      </c>
      <c r="D337" s="4" t="s">
        <v>61</v>
      </c>
      <c r="E337" s="3">
        <v>4</v>
      </c>
      <c r="F337" s="3" t="str">
        <f>_xlfn.XLOOKUP([1]orders!C337,[1]customers!$A$2:$A$1001,[1]customers!$B$2:$B$1001,,0)</f>
        <v>Clement Vasiliev</v>
      </c>
      <c r="G337" s="3" t="str">
        <f>IF(_xlfn.XLOOKUP(C337,[1]customers!$A$2:$A$1001,[1]customers!$C$2:$C$1001,,0)=0,"",_xlfn.XLOOKUP(C337,[1]customers!$A$2:$A$1001,[1]customers!$C$2:$C$1001,,0))</f>
        <v>tomoylan9c@liveinternet.ru</v>
      </c>
      <c r="H337" s="3" t="str">
        <f>_xlfn.XLOOKUP(C337,[1]customers!$A$2:$A$1001,[1]customers!$G$2:$G$1001,,0)</f>
        <v>United Kingdom</v>
      </c>
      <c r="I337" s="4" t="str">
        <f>INDEX([1]products!$A$1:$G$49,MATCH([1]orders!$D337,[1]products!$A$1:$A$49,0),MATCH([1]orders!I$1,[1]products!$A$1:$G$1,0))</f>
        <v>Lib</v>
      </c>
      <c r="J337" s="4" t="str">
        <f>INDEX([1]products!$A$1:$G$49,MATCH([1]orders!$D337,[1]products!$A$1:$A$49,0),MATCH([1]orders!J$1,[1]products!$A$1:$G$1,0))</f>
        <v>L</v>
      </c>
      <c r="K337" s="5">
        <f>INDEX([1]products!$A$1:$G$49,MATCH([1]orders!$D337,[1]products!$A$1:$A$49,0),MATCH([1]orders!K$1,[1]products!$A$1:$G$1,0))</f>
        <v>0.2</v>
      </c>
      <c r="L337" s="6">
        <f>INDEX([1]products!$A$1:$G$49,MATCH([1]orders!$D337,[1]products!$A$1:$A$49,0),MATCH([1]orders!L$1,[1]products!$A$1:$G$1,0))</f>
        <v>4.7549999999999999</v>
      </c>
      <c r="M337" s="6">
        <f t="shared" si="5"/>
        <v>19.02</v>
      </c>
      <c r="N337" s="7" t="str" cm="1">
        <f t="array" ref="N337">_xlfn.IFS(I337="Rob","Robusta",I337="Exc","Excelsa",I337="Ara","Arabica",I337="Lib","Liberica")</f>
        <v>Liberica</v>
      </c>
      <c r="O337" s="7" t="str" cm="1">
        <f t="array" ref="O337">_xlfn.IFS(J337="M","Medium",J337="L","Light",J337="D","Dark")</f>
        <v>Light</v>
      </c>
      <c r="P337" s="8" t="str">
        <f>_xlfn.XLOOKUP([1]!Order_Table[[#This Row],[Customer ID]],[1]customers!$A$1:$A$1001,[1]customers!$I$1:$I$1001,,0)</f>
        <v>Yes</v>
      </c>
    </row>
    <row r="338" spans="1:16" x14ac:dyDescent="0.35">
      <c r="A338" s="1" t="s">
        <v>684</v>
      </c>
      <c r="B338" s="2">
        <v>44472</v>
      </c>
      <c r="C338" s="3" t="s">
        <v>664</v>
      </c>
      <c r="D338" s="4" t="s">
        <v>530</v>
      </c>
      <c r="E338" s="3">
        <v>2</v>
      </c>
      <c r="F338" s="3" t="str">
        <f>_xlfn.XLOOKUP([1]orders!C338,[1]customers!$A$2:$A$1001,[1]customers!$B$2:$B$1001,,0)</f>
        <v>Terencio O'Moylan</v>
      </c>
      <c r="G338" s="3" t="str">
        <f>IF(_xlfn.XLOOKUP(C338,[1]customers!$A$2:$A$1001,[1]customers!$C$2:$C$1001,,0)=0,"",_xlfn.XLOOKUP(C338,[1]customers!$A$2:$A$1001,[1]customers!$C$2:$C$1001,,0))</f>
        <v/>
      </c>
      <c r="H338" s="3" t="str">
        <f>_xlfn.XLOOKUP(C338,[1]customers!$A$2:$A$1001,[1]customers!$G$2:$G$1001,,0)</f>
        <v>United States</v>
      </c>
      <c r="I338" s="4" t="str">
        <f>INDEX([1]products!$A$1:$G$49,MATCH([1]orders!$D338,[1]products!$A$1:$A$49,0),MATCH([1]orders!I$1,[1]products!$A$1:$G$1,0))</f>
        <v>Ara</v>
      </c>
      <c r="J338" s="4" t="str">
        <f>INDEX([1]products!$A$1:$G$49,MATCH([1]orders!$D338,[1]products!$A$1:$A$49,0),MATCH([1]orders!J$1,[1]products!$A$1:$G$1,0))</f>
        <v>M</v>
      </c>
      <c r="K338" s="5">
        <f>INDEX([1]products!$A$1:$G$49,MATCH([1]orders!$D338,[1]products!$A$1:$A$49,0),MATCH([1]orders!K$1,[1]products!$A$1:$G$1,0))</f>
        <v>1</v>
      </c>
      <c r="L338" s="6">
        <f>INDEX([1]products!$A$1:$G$49,MATCH([1]orders!$D338,[1]products!$A$1:$A$49,0),MATCH([1]orders!L$1,[1]products!$A$1:$G$1,0))</f>
        <v>11.25</v>
      </c>
      <c r="M338" s="6">
        <f t="shared" si="5"/>
        <v>22.5</v>
      </c>
      <c r="N338" s="7" t="str" cm="1">
        <f t="array" ref="N338">_xlfn.IFS(I338="Rob","Robusta",I338="Exc","Excelsa",I338="Ara","Arabica",I338="Lib","Liberica")</f>
        <v>Arabica</v>
      </c>
      <c r="O338" s="7" t="str" cm="1">
        <f t="array" ref="O338">_xlfn.IFS(J338="M","Medium",J338="L","Light",J338="D","Dark")</f>
        <v>Medium</v>
      </c>
      <c r="P338" s="8" t="str">
        <f>_xlfn.XLOOKUP([1]!Order_Table[[#This Row],[Customer ID]],[1]customers!$A$1:$A$1001,[1]customers!$I$1:$I$1001,,0)</f>
        <v>No</v>
      </c>
    </row>
    <row r="339" spans="1:16" x14ac:dyDescent="0.35">
      <c r="A339" s="1" t="s">
        <v>685</v>
      </c>
      <c r="B339" s="2">
        <v>43995</v>
      </c>
      <c r="C339" s="3" t="s">
        <v>686</v>
      </c>
      <c r="D339" s="4" t="s">
        <v>137</v>
      </c>
      <c r="E339" s="3">
        <v>4</v>
      </c>
      <c r="F339" s="3" t="str">
        <f>_xlfn.XLOOKUP([1]orders!C339,[1]customers!$A$2:$A$1001,[1]customers!$B$2:$B$1001,,0)</f>
        <v>Flynn Antony</v>
      </c>
      <c r="G339" s="3" t="str">
        <f>IF(_xlfn.XLOOKUP(C339,[1]customers!$A$2:$A$1001,[1]customers!$C$2:$C$1001,,0)=0,"",_xlfn.XLOOKUP(C339,[1]customers!$A$2:$A$1001,[1]customers!$C$2:$C$1001,,0))</f>
        <v>wfetherston9e@constantcontact.com</v>
      </c>
      <c r="H339" s="3" t="str">
        <f>_xlfn.XLOOKUP(C339,[1]customers!$A$2:$A$1001,[1]customers!$G$2:$G$1001,,0)</f>
        <v>United States</v>
      </c>
      <c r="I339" s="4" t="str">
        <f>INDEX([1]products!$A$1:$G$49,MATCH([1]orders!$D339,[1]products!$A$1:$A$49,0),MATCH([1]orders!I$1,[1]products!$A$1:$G$1,0))</f>
        <v>Exc</v>
      </c>
      <c r="J339" s="4" t="str">
        <f>INDEX([1]products!$A$1:$G$49,MATCH([1]orders!$D339,[1]products!$A$1:$A$49,0),MATCH([1]orders!J$1,[1]products!$A$1:$G$1,0))</f>
        <v>D</v>
      </c>
      <c r="K339" s="5">
        <f>INDEX([1]products!$A$1:$G$49,MATCH([1]orders!$D339,[1]products!$A$1:$A$49,0),MATCH([1]orders!K$1,[1]products!$A$1:$G$1,0))</f>
        <v>2.5</v>
      </c>
      <c r="L339" s="6">
        <f>INDEX([1]products!$A$1:$G$49,MATCH([1]orders!$D339,[1]products!$A$1:$A$49,0),MATCH([1]orders!L$1,[1]products!$A$1:$G$1,0))</f>
        <v>27.945</v>
      </c>
      <c r="M339" s="6">
        <f t="shared" si="5"/>
        <v>111.78</v>
      </c>
      <c r="N339" s="7" t="str" cm="1">
        <f t="array" ref="N339">_xlfn.IFS(I339="Rob","Robusta",I339="Exc","Excelsa",I339="Ara","Arabica",I339="Lib","Liberica")</f>
        <v>Excelsa</v>
      </c>
      <c r="O339" s="7" t="str" cm="1">
        <f t="array" ref="O339">_xlfn.IFS(J339="M","Medium",J339="L","Light",J339="D","Dark")</f>
        <v>Dark</v>
      </c>
      <c r="P339" s="8" t="str">
        <f>_xlfn.XLOOKUP([1]!Order_Table[[#This Row],[Customer ID]],[1]customers!$A$1:$A$1001,[1]customers!$I$1:$I$1001,,0)</f>
        <v>No</v>
      </c>
    </row>
    <row r="340" spans="1:16" x14ac:dyDescent="0.35">
      <c r="A340" s="1" t="s">
        <v>687</v>
      </c>
      <c r="B340" s="2">
        <v>44256</v>
      </c>
      <c r="C340" s="3" t="s">
        <v>688</v>
      </c>
      <c r="D340" s="4" t="s">
        <v>51</v>
      </c>
      <c r="E340" s="3">
        <v>2</v>
      </c>
      <c r="F340" s="3" t="str">
        <f>_xlfn.XLOOKUP([1]orders!C340,[1]customers!$A$2:$A$1001,[1]customers!$B$2:$B$1001,,0)</f>
        <v>Wyatan Fetherston</v>
      </c>
      <c r="G340" s="3" t="str">
        <f>IF(_xlfn.XLOOKUP(C340,[1]customers!$A$2:$A$1001,[1]customers!$C$2:$C$1001,,0)=0,"",_xlfn.XLOOKUP(C340,[1]customers!$A$2:$A$1001,[1]customers!$C$2:$C$1001,,0))</f>
        <v>erasmus9f@techcrunch.com</v>
      </c>
      <c r="H340" s="3" t="str">
        <f>_xlfn.XLOOKUP(C340,[1]customers!$A$2:$A$1001,[1]customers!$G$2:$G$1001,,0)</f>
        <v>United States</v>
      </c>
      <c r="I340" s="4" t="str">
        <f>INDEX([1]products!$A$1:$G$49,MATCH([1]orders!$D340,[1]products!$A$1:$A$49,0),MATCH([1]orders!I$1,[1]products!$A$1:$G$1,0))</f>
        <v>Exc</v>
      </c>
      <c r="J340" s="4" t="str">
        <f>INDEX([1]products!$A$1:$G$49,MATCH([1]orders!$D340,[1]products!$A$1:$A$49,0),MATCH([1]orders!J$1,[1]products!$A$1:$G$1,0))</f>
        <v>L</v>
      </c>
      <c r="K340" s="5">
        <f>INDEX([1]products!$A$1:$G$49,MATCH([1]orders!$D340,[1]products!$A$1:$A$49,0),MATCH([1]orders!K$1,[1]products!$A$1:$G$1,0))</f>
        <v>1</v>
      </c>
      <c r="L340" s="6">
        <f>INDEX([1]products!$A$1:$G$49,MATCH([1]orders!$D340,[1]products!$A$1:$A$49,0),MATCH([1]orders!L$1,[1]products!$A$1:$G$1,0))</f>
        <v>14.85</v>
      </c>
      <c r="M340" s="6">
        <f t="shared" si="5"/>
        <v>29.7</v>
      </c>
      <c r="N340" s="7" t="str" cm="1">
        <f t="array" ref="N340">_xlfn.IFS(I340="Rob","Robusta",I340="Exc","Excelsa",I340="Ara","Arabica",I340="Lib","Liberica")</f>
        <v>Excelsa</v>
      </c>
      <c r="O340" s="7" t="str" cm="1">
        <f t="array" ref="O340">_xlfn.IFS(J340="M","Medium",J340="L","Light",J340="D","Dark")</f>
        <v>Light</v>
      </c>
      <c r="P340" s="8" t="str">
        <f>_xlfn.XLOOKUP([1]!Order_Table[[#This Row],[Customer ID]],[1]customers!$A$1:$A$1001,[1]customers!$I$1:$I$1001,,0)</f>
        <v>No</v>
      </c>
    </row>
    <row r="341" spans="1:16" x14ac:dyDescent="0.35">
      <c r="A341" s="1" t="s">
        <v>689</v>
      </c>
      <c r="B341" s="2">
        <v>43528</v>
      </c>
      <c r="C341" s="3" t="s">
        <v>690</v>
      </c>
      <c r="D341" s="4" t="s">
        <v>16</v>
      </c>
      <c r="E341" s="3">
        <v>1</v>
      </c>
      <c r="F341" s="3" t="str">
        <f>_xlfn.XLOOKUP([1]orders!C341,[1]customers!$A$2:$A$1001,[1]customers!$B$2:$B$1001,,0)</f>
        <v>Emmaline Rasmus</v>
      </c>
      <c r="G341" s="3" t="str">
        <f>IF(_xlfn.XLOOKUP(C341,[1]customers!$A$2:$A$1001,[1]customers!$C$2:$C$1001,,0)=0,"",_xlfn.XLOOKUP(C341,[1]customers!$A$2:$A$1001,[1]customers!$C$2:$C$1001,,0))</f>
        <v>wgiorgioni9g@wikipedia.org</v>
      </c>
      <c r="H341" s="3" t="str">
        <f>_xlfn.XLOOKUP(C341,[1]customers!$A$2:$A$1001,[1]customers!$G$2:$G$1001,,0)</f>
        <v>United States</v>
      </c>
      <c r="I341" s="4" t="str">
        <f>INDEX([1]products!$A$1:$G$49,MATCH([1]orders!$D341,[1]products!$A$1:$A$49,0),MATCH([1]orders!I$1,[1]products!$A$1:$G$1,0))</f>
        <v>Exc</v>
      </c>
      <c r="J341" s="4" t="str">
        <f>INDEX([1]products!$A$1:$G$49,MATCH([1]orders!$D341,[1]products!$A$1:$A$49,0),MATCH([1]orders!J$1,[1]products!$A$1:$G$1,0))</f>
        <v>D</v>
      </c>
      <c r="K341" s="5">
        <f>INDEX([1]products!$A$1:$G$49,MATCH([1]orders!$D341,[1]products!$A$1:$A$49,0),MATCH([1]orders!K$1,[1]products!$A$1:$G$1,0))</f>
        <v>0.2</v>
      </c>
      <c r="L341" s="6">
        <f>INDEX([1]products!$A$1:$G$49,MATCH([1]orders!$D341,[1]products!$A$1:$A$49,0),MATCH([1]orders!L$1,[1]products!$A$1:$G$1,0))</f>
        <v>3.645</v>
      </c>
      <c r="M341" s="6">
        <f t="shared" si="5"/>
        <v>3.645</v>
      </c>
      <c r="N341" s="7" t="str" cm="1">
        <f t="array" ref="N341">_xlfn.IFS(I341="Rob","Robusta",I341="Exc","Excelsa",I341="Ara","Arabica",I341="Lib","Liberica")</f>
        <v>Excelsa</v>
      </c>
      <c r="O341" s="7" t="str" cm="1">
        <f t="array" ref="O341">_xlfn.IFS(J341="M","Medium",J341="L","Light",J341="D","Dark")</f>
        <v>Dark</v>
      </c>
      <c r="P341" s="8" t="str">
        <f>_xlfn.XLOOKUP([1]!Order_Table[[#This Row],[Customer ID]],[1]customers!$A$1:$A$1001,[1]customers!$I$1:$I$1001,,0)</f>
        <v>Yes</v>
      </c>
    </row>
    <row r="342" spans="1:16" x14ac:dyDescent="0.35">
      <c r="A342" s="1" t="s">
        <v>691</v>
      </c>
      <c r="B342" s="2">
        <v>43751</v>
      </c>
      <c r="C342" s="3" t="s">
        <v>692</v>
      </c>
      <c r="D342" s="4" t="s">
        <v>176</v>
      </c>
      <c r="E342" s="3">
        <v>2</v>
      </c>
      <c r="F342" s="3" t="str">
        <f>_xlfn.XLOOKUP([1]orders!C342,[1]customers!$A$2:$A$1001,[1]customers!$B$2:$B$1001,,0)</f>
        <v>Wesley Giorgioni</v>
      </c>
      <c r="G342" s="3" t="str">
        <f>IF(_xlfn.XLOOKUP(C342,[1]customers!$A$2:$A$1001,[1]customers!$C$2:$C$1001,,0)=0,"",_xlfn.XLOOKUP(C342,[1]customers!$A$2:$A$1001,[1]customers!$C$2:$C$1001,,0))</f>
        <v>lscargle9h@myspace.com</v>
      </c>
      <c r="H342" s="3" t="str">
        <f>_xlfn.XLOOKUP(C342,[1]customers!$A$2:$A$1001,[1]customers!$G$2:$G$1001,,0)</f>
        <v>United States</v>
      </c>
      <c r="I342" s="4" t="str">
        <f>INDEX([1]products!$A$1:$G$49,MATCH([1]orders!$D342,[1]products!$A$1:$A$49,0),MATCH([1]orders!I$1,[1]products!$A$1:$G$1,0))</f>
        <v>Exc</v>
      </c>
      <c r="J342" s="4" t="str">
        <f>INDEX([1]products!$A$1:$G$49,MATCH([1]orders!$D342,[1]products!$A$1:$A$49,0),MATCH([1]orders!J$1,[1]products!$A$1:$G$1,0))</f>
        <v>D</v>
      </c>
      <c r="K342" s="5">
        <f>INDEX([1]products!$A$1:$G$49,MATCH([1]orders!$D342,[1]products!$A$1:$A$49,0),MATCH([1]orders!K$1,[1]products!$A$1:$G$1,0))</f>
        <v>0.5</v>
      </c>
      <c r="L342" s="6">
        <f>INDEX([1]products!$A$1:$G$49,MATCH([1]orders!$D342,[1]products!$A$1:$A$49,0),MATCH([1]orders!L$1,[1]products!$A$1:$G$1,0))</f>
        <v>7.29</v>
      </c>
      <c r="M342" s="6">
        <f t="shared" si="5"/>
        <v>14.58</v>
      </c>
      <c r="N342" s="7" t="str" cm="1">
        <f t="array" ref="N342">_xlfn.IFS(I342="Rob","Robusta",I342="Exc","Excelsa",I342="Ara","Arabica",I342="Lib","Liberica")</f>
        <v>Excelsa</v>
      </c>
      <c r="O342" s="7" t="str" cm="1">
        <f t="array" ref="O342">_xlfn.IFS(J342="M","Medium",J342="L","Light",J342="D","Dark")</f>
        <v>Dark</v>
      </c>
      <c r="P342" s="8" t="str">
        <f>_xlfn.XLOOKUP([1]!Order_Table[[#This Row],[Customer ID]],[1]customers!$A$1:$A$1001,[1]customers!$I$1:$I$1001,,0)</f>
        <v>Yes</v>
      </c>
    </row>
    <row r="343" spans="1:16" x14ac:dyDescent="0.35">
      <c r="A343" s="1" t="s">
        <v>691</v>
      </c>
      <c r="B343" s="2">
        <v>43751</v>
      </c>
      <c r="C343" s="3" t="s">
        <v>692</v>
      </c>
      <c r="D343" s="4" t="s">
        <v>123</v>
      </c>
      <c r="E343" s="3">
        <v>5</v>
      </c>
      <c r="F343" s="3" t="str">
        <f>_xlfn.XLOOKUP([1]orders!C343,[1]customers!$A$2:$A$1001,[1]customers!$B$2:$B$1001,,0)</f>
        <v>Lucienne Scargle</v>
      </c>
      <c r="G343" s="3" t="str">
        <f>IF(_xlfn.XLOOKUP(C343,[1]customers!$A$2:$A$1001,[1]customers!$C$2:$C$1001,,0)=0,"",_xlfn.XLOOKUP(C343,[1]customers!$A$2:$A$1001,[1]customers!$C$2:$C$1001,,0))</f>
        <v>lscargle9h@myspace.com</v>
      </c>
      <c r="H343" s="3" t="str">
        <f>_xlfn.XLOOKUP(C343,[1]customers!$A$2:$A$1001,[1]customers!$G$2:$G$1001,,0)</f>
        <v>United States</v>
      </c>
      <c r="I343" s="4" t="str">
        <f>INDEX([1]products!$A$1:$G$49,MATCH([1]orders!$D343,[1]products!$A$1:$A$49,0),MATCH([1]orders!I$1,[1]products!$A$1:$G$1,0))</f>
        <v>Exc</v>
      </c>
      <c r="J343" s="4" t="str">
        <f>INDEX([1]products!$A$1:$G$49,MATCH([1]orders!$D343,[1]products!$A$1:$A$49,0),MATCH([1]orders!J$1,[1]products!$A$1:$G$1,0))</f>
        <v>L</v>
      </c>
      <c r="K343" s="5">
        <f>INDEX([1]products!$A$1:$G$49,MATCH([1]orders!$D343,[1]products!$A$1:$A$49,0),MATCH([1]orders!K$1,[1]products!$A$1:$G$1,0))</f>
        <v>0.5</v>
      </c>
      <c r="L343" s="6">
        <f>INDEX([1]products!$A$1:$G$49,MATCH([1]orders!$D343,[1]products!$A$1:$A$49,0),MATCH([1]orders!L$1,[1]products!$A$1:$G$1,0))</f>
        <v>8.91</v>
      </c>
      <c r="M343" s="6">
        <f t="shared" si="5"/>
        <v>44.55</v>
      </c>
      <c r="N343" s="7" t="str" cm="1">
        <f t="array" ref="N343">_xlfn.IFS(I343="Rob","Robusta",I343="Exc","Excelsa",I343="Ara","Arabica",I343="Lib","Liberica")</f>
        <v>Excelsa</v>
      </c>
      <c r="O343" s="7" t="str" cm="1">
        <f t="array" ref="O343">_xlfn.IFS(J343="M","Medium",J343="L","Light",J343="D","Dark")</f>
        <v>Light</v>
      </c>
      <c r="P343" s="8" t="str">
        <f>_xlfn.XLOOKUP([1]!Order_Table[[#This Row],[Customer ID]],[1]customers!$A$1:$A$1001,[1]customers!$I$1:$I$1001,,0)</f>
        <v>No</v>
      </c>
    </row>
    <row r="344" spans="1:16" x14ac:dyDescent="0.35">
      <c r="A344" s="1" t="s">
        <v>693</v>
      </c>
      <c r="B344" s="2">
        <v>43692</v>
      </c>
      <c r="C344" s="3" t="s">
        <v>694</v>
      </c>
      <c r="D344" s="4" t="s">
        <v>146</v>
      </c>
      <c r="E344" s="3">
        <v>6</v>
      </c>
      <c r="F344" s="3" t="str">
        <f>_xlfn.XLOOKUP([1]orders!C344,[1]customers!$A$2:$A$1001,[1]customers!$B$2:$B$1001,,0)</f>
        <v>Lucienne Scargle</v>
      </c>
      <c r="G344" s="3" t="str">
        <f>IF(_xlfn.XLOOKUP(C344,[1]customers!$A$2:$A$1001,[1]customers!$C$2:$C$1001,,0)=0,"",_xlfn.XLOOKUP(C344,[1]customers!$A$2:$A$1001,[1]customers!$C$2:$C$1001,,0))</f>
        <v>nclimance9j@europa.eu</v>
      </c>
      <c r="H344" s="3" t="str">
        <f>_xlfn.XLOOKUP(C344,[1]customers!$A$2:$A$1001,[1]customers!$G$2:$G$1001,,0)</f>
        <v>United States</v>
      </c>
      <c r="I344" s="4" t="str">
        <f>INDEX([1]products!$A$1:$G$49,MATCH([1]orders!$D344,[1]products!$A$1:$A$49,0),MATCH([1]orders!I$1,[1]products!$A$1:$G$1,0))</f>
        <v>Lib</v>
      </c>
      <c r="J344" s="4" t="str">
        <f>INDEX([1]products!$A$1:$G$49,MATCH([1]orders!$D344,[1]products!$A$1:$A$49,0),MATCH([1]orders!J$1,[1]products!$A$1:$G$1,0))</f>
        <v>D</v>
      </c>
      <c r="K344" s="5">
        <f>INDEX([1]products!$A$1:$G$49,MATCH([1]orders!$D344,[1]products!$A$1:$A$49,0),MATCH([1]orders!K$1,[1]products!$A$1:$G$1,0))</f>
        <v>0.5</v>
      </c>
      <c r="L344" s="6">
        <f>INDEX([1]products!$A$1:$G$49,MATCH([1]orders!$D344,[1]products!$A$1:$A$49,0),MATCH([1]orders!L$1,[1]products!$A$1:$G$1,0))</f>
        <v>7.77</v>
      </c>
      <c r="M344" s="6">
        <f t="shared" si="5"/>
        <v>46.62</v>
      </c>
      <c r="N344" s="7" t="str" cm="1">
        <f t="array" ref="N344">_xlfn.IFS(I344="Rob","Robusta",I344="Exc","Excelsa",I344="Ara","Arabica",I344="Lib","Liberica")</f>
        <v>Liberica</v>
      </c>
      <c r="O344" s="7" t="str" cm="1">
        <f t="array" ref="O344">_xlfn.IFS(J344="M","Medium",J344="L","Light",J344="D","Dark")</f>
        <v>Dark</v>
      </c>
      <c r="P344" s="8" t="str">
        <f>_xlfn.XLOOKUP([1]!Order_Table[[#This Row],[Customer ID]],[1]customers!$A$1:$A$1001,[1]customers!$I$1:$I$1001,,0)</f>
        <v>No</v>
      </c>
    </row>
    <row r="345" spans="1:16" x14ac:dyDescent="0.35">
      <c r="A345" s="1" t="s">
        <v>695</v>
      </c>
      <c r="B345" s="2">
        <v>44529</v>
      </c>
      <c r="C345" s="3" t="s">
        <v>696</v>
      </c>
      <c r="D345" s="4" t="s">
        <v>2</v>
      </c>
      <c r="E345" s="3">
        <v>2</v>
      </c>
      <c r="F345" s="3" t="str">
        <f>_xlfn.XLOOKUP([1]orders!C345,[1]customers!$A$2:$A$1001,[1]customers!$B$2:$B$1001,,0)</f>
        <v>Noam Climance</v>
      </c>
      <c r="G345" s="3" t="str">
        <f>IF(_xlfn.XLOOKUP(C345,[1]customers!$A$2:$A$1001,[1]customers!$C$2:$C$1001,,0)=0,"",_xlfn.XLOOKUP(C345,[1]customers!$A$2:$A$1001,[1]customers!$C$2:$C$1001,,0))</f>
        <v/>
      </c>
      <c r="H345" s="3" t="str">
        <f>_xlfn.XLOOKUP(C345,[1]customers!$A$2:$A$1001,[1]customers!$G$2:$G$1001,,0)</f>
        <v>Ireland</v>
      </c>
      <c r="I345" s="4" t="str">
        <f>INDEX([1]products!$A$1:$G$49,MATCH([1]orders!$D345,[1]products!$A$1:$A$49,0),MATCH([1]orders!I$1,[1]products!$A$1:$G$1,0))</f>
        <v>Rob</v>
      </c>
      <c r="J345" s="4" t="str">
        <f>INDEX([1]products!$A$1:$G$49,MATCH([1]orders!$D345,[1]products!$A$1:$A$49,0),MATCH([1]orders!J$1,[1]products!$A$1:$G$1,0))</f>
        <v>D</v>
      </c>
      <c r="K345" s="5">
        <f>INDEX([1]products!$A$1:$G$49,MATCH([1]orders!$D345,[1]products!$A$1:$A$49,0),MATCH([1]orders!K$1,[1]products!$A$1:$G$1,0))</f>
        <v>0.5</v>
      </c>
      <c r="L345" s="6">
        <f>INDEX([1]products!$A$1:$G$49,MATCH([1]orders!$D345,[1]products!$A$1:$A$49,0),MATCH([1]orders!L$1,[1]products!$A$1:$G$1,0))</f>
        <v>5.3699999999999992</v>
      </c>
      <c r="M345" s="6">
        <f t="shared" si="5"/>
        <v>10.739999999999998</v>
      </c>
      <c r="N345" s="7" t="str" cm="1">
        <f t="array" ref="N345">_xlfn.IFS(I345="Rob","Robusta",I345="Exc","Excelsa",I345="Ara","Arabica",I345="Lib","Liberica")</f>
        <v>Robusta</v>
      </c>
      <c r="O345" s="7" t="str" cm="1">
        <f t="array" ref="O345">_xlfn.IFS(J345="M","Medium",J345="L","Light",J345="D","Dark")</f>
        <v>Dark</v>
      </c>
      <c r="P345" s="8" t="str">
        <f>_xlfn.XLOOKUP([1]!Order_Table[[#This Row],[Customer ID]],[1]customers!$A$1:$A$1001,[1]customers!$I$1:$I$1001,,0)</f>
        <v>No</v>
      </c>
    </row>
    <row r="346" spans="1:16" x14ac:dyDescent="0.35">
      <c r="A346" s="1" t="s">
        <v>697</v>
      </c>
      <c r="B346" s="2">
        <v>43849</v>
      </c>
      <c r="C346" s="3" t="s">
        <v>698</v>
      </c>
      <c r="D346" s="4" t="s">
        <v>189</v>
      </c>
      <c r="E346" s="3">
        <v>5</v>
      </c>
      <c r="F346" s="3" t="str">
        <f>_xlfn.XLOOKUP([1]orders!C346,[1]customers!$A$2:$A$1001,[1]customers!$B$2:$B$1001,,0)</f>
        <v>Catarina Donn</v>
      </c>
      <c r="G346" s="3" t="str">
        <f>IF(_xlfn.XLOOKUP(C346,[1]customers!$A$2:$A$1001,[1]customers!$C$2:$C$1001,,0)=0,"",_xlfn.XLOOKUP(C346,[1]customers!$A$2:$A$1001,[1]customers!$C$2:$C$1001,,0))</f>
        <v>asnazle9l@oracle.com</v>
      </c>
      <c r="H346" s="3" t="str">
        <f>_xlfn.XLOOKUP(C346,[1]customers!$A$2:$A$1001,[1]customers!$G$2:$G$1001,,0)</f>
        <v>United States</v>
      </c>
      <c r="I346" s="4" t="str">
        <f>INDEX([1]products!$A$1:$G$49,MATCH([1]orders!$D346,[1]products!$A$1:$A$49,0),MATCH([1]orders!I$1,[1]products!$A$1:$G$1,0))</f>
        <v>Rob</v>
      </c>
      <c r="J346" s="4" t="str">
        <f>INDEX([1]products!$A$1:$G$49,MATCH([1]orders!$D346,[1]products!$A$1:$A$49,0),MATCH([1]orders!J$1,[1]products!$A$1:$G$1,0))</f>
        <v>M</v>
      </c>
      <c r="K346" s="5">
        <f>INDEX([1]products!$A$1:$G$49,MATCH([1]orders!$D346,[1]products!$A$1:$A$49,0),MATCH([1]orders!K$1,[1]products!$A$1:$G$1,0))</f>
        <v>1</v>
      </c>
      <c r="L346" s="6">
        <f>INDEX([1]products!$A$1:$G$49,MATCH([1]orders!$D346,[1]products!$A$1:$A$49,0),MATCH([1]orders!L$1,[1]products!$A$1:$G$1,0))</f>
        <v>9.9499999999999993</v>
      </c>
      <c r="M346" s="6">
        <f t="shared" si="5"/>
        <v>49.75</v>
      </c>
      <c r="N346" s="7" t="str" cm="1">
        <f t="array" ref="N346">_xlfn.IFS(I346="Rob","Robusta",I346="Exc","Excelsa",I346="Ara","Arabica",I346="Lib","Liberica")</f>
        <v>Robusta</v>
      </c>
      <c r="O346" s="7" t="str" cm="1">
        <f t="array" ref="O346">_xlfn.IFS(J346="M","Medium",J346="L","Light",J346="D","Dark")</f>
        <v>Medium</v>
      </c>
      <c r="P346" s="8" t="str">
        <f>_xlfn.XLOOKUP([1]!Order_Table[[#This Row],[Customer ID]],[1]customers!$A$1:$A$1001,[1]customers!$I$1:$I$1001,,0)</f>
        <v>Yes</v>
      </c>
    </row>
    <row r="347" spans="1:16" x14ac:dyDescent="0.35">
      <c r="A347" s="1" t="s">
        <v>699</v>
      </c>
      <c r="B347" s="2">
        <v>44344</v>
      </c>
      <c r="C347" s="3" t="s">
        <v>700</v>
      </c>
      <c r="D347" s="4" t="s">
        <v>192</v>
      </c>
      <c r="E347" s="3">
        <v>3</v>
      </c>
      <c r="F347" s="3" t="str">
        <f>_xlfn.XLOOKUP([1]orders!C347,[1]customers!$A$2:$A$1001,[1]customers!$B$2:$B$1001,,0)</f>
        <v>Ameline Snazle</v>
      </c>
      <c r="G347" s="3" t="str">
        <f>IF(_xlfn.XLOOKUP(C347,[1]customers!$A$2:$A$1001,[1]customers!$C$2:$C$1001,,0)=0,"",_xlfn.XLOOKUP(C347,[1]customers!$A$2:$A$1001,[1]customers!$C$2:$C$1001,,0))</f>
        <v>rworg9m@arstechnica.com</v>
      </c>
      <c r="H347" s="3" t="str">
        <f>_xlfn.XLOOKUP(C347,[1]customers!$A$2:$A$1001,[1]customers!$G$2:$G$1001,,0)</f>
        <v>United States</v>
      </c>
      <c r="I347" s="4" t="str">
        <f>INDEX([1]products!$A$1:$G$49,MATCH([1]orders!$D347,[1]products!$A$1:$A$49,0),MATCH([1]orders!I$1,[1]products!$A$1:$G$1,0))</f>
        <v>Rob</v>
      </c>
      <c r="J347" s="4" t="str">
        <f>INDEX([1]products!$A$1:$G$49,MATCH([1]orders!$D347,[1]products!$A$1:$A$49,0),MATCH([1]orders!J$1,[1]products!$A$1:$G$1,0))</f>
        <v>L</v>
      </c>
      <c r="K347" s="5">
        <f>INDEX([1]products!$A$1:$G$49,MATCH([1]orders!$D347,[1]products!$A$1:$A$49,0),MATCH([1]orders!K$1,[1]products!$A$1:$G$1,0))</f>
        <v>1</v>
      </c>
      <c r="L347" s="6">
        <f>INDEX([1]products!$A$1:$G$49,MATCH([1]orders!$D347,[1]products!$A$1:$A$49,0),MATCH([1]orders!L$1,[1]products!$A$1:$G$1,0))</f>
        <v>11.95</v>
      </c>
      <c r="M347" s="6">
        <f t="shared" si="5"/>
        <v>35.849999999999994</v>
      </c>
      <c r="N347" s="7" t="str" cm="1">
        <f t="array" ref="N347">_xlfn.IFS(I347="Rob","Robusta",I347="Exc","Excelsa",I347="Ara","Arabica",I347="Lib","Liberica")</f>
        <v>Robusta</v>
      </c>
      <c r="O347" s="7" t="str" cm="1">
        <f t="array" ref="O347">_xlfn.IFS(J347="M","Medium",J347="L","Light",J347="D","Dark")</f>
        <v>Light</v>
      </c>
      <c r="P347" s="8" t="str">
        <f>_xlfn.XLOOKUP([1]!Order_Table[[#This Row],[Customer ID]],[1]customers!$A$1:$A$1001,[1]customers!$I$1:$I$1001,,0)</f>
        <v>No</v>
      </c>
    </row>
    <row r="348" spans="1:16" x14ac:dyDescent="0.35">
      <c r="A348" s="1" t="s">
        <v>701</v>
      </c>
      <c r="B348" s="2">
        <v>44576</v>
      </c>
      <c r="C348" s="3" t="s">
        <v>702</v>
      </c>
      <c r="D348" s="4" t="s">
        <v>96</v>
      </c>
      <c r="E348" s="3">
        <v>3</v>
      </c>
      <c r="F348" s="3" t="str">
        <f>_xlfn.XLOOKUP([1]orders!C348,[1]customers!$A$2:$A$1001,[1]customers!$B$2:$B$1001,,0)</f>
        <v>Rebeka Worg</v>
      </c>
      <c r="G348" s="3" t="str">
        <f>IF(_xlfn.XLOOKUP(C348,[1]customers!$A$2:$A$1001,[1]customers!$C$2:$C$1001,,0)=0,"",_xlfn.XLOOKUP(C348,[1]customers!$A$2:$A$1001,[1]customers!$C$2:$C$1001,,0))</f>
        <v>ldanes9n@umn.edu</v>
      </c>
      <c r="H348" s="3" t="str">
        <f>_xlfn.XLOOKUP(C348,[1]customers!$A$2:$A$1001,[1]customers!$G$2:$G$1001,,0)</f>
        <v>United States</v>
      </c>
      <c r="I348" s="4" t="str">
        <f>INDEX([1]products!$A$1:$G$49,MATCH([1]orders!$D348,[1]products!$A$1:$A$49,0),MATCH([1]orders!I$1,[1]products!$A$1:$G$1,0))</f>
        <v>Ara</v>
      </c>
      <c r="J348" s="4" t="str">
        <f>INDEX([1]products!$A$1:$G$49,MATCH([1]orders!$D348,[1]products!$A$1:$A$49,0),MATCH([1]orders!J$1,[1]products!$A$1:$G$1,0))</f>
        <v>L</v>
      </c>
      <c r="K348" s="5">
        <f>INDEX([1]products!$A$1:$G$49,MATCH([1]orders!$D348,[1]products!$A$1:$A$49,0),MATCH([1]orders!K$1,[1]products!$A$1:$G$1,0))</f>
        <v>0.5</v>
      </c>
      <c r="L348" s="6">
        <f>INDEX([1]products!$A$1:$G$49,MATCH([1]orders!$D348,[1]products!$A$1:$A$49,0),MATCH([1]orders!L$1,[1]products!$A$1:$G$1,0))</f>
        <v>7.77</v>
      </c>
      <c r="M348" s="6">
        <f t="shared" si="5"/>
        <v>23.31</v>
      </c>
      <c r="N348" s="7" t="str" cm="1">
        <f t="array" ref="N348">_xlfn.IFS(I348="Rob","Robusta",I348="Exc","Excelsa",I348="Ara","Arabica",I348="Lib","Liberica")</f>
        <v>Arabica</v>
      </c>
      <c r="O348" s="7" t="str" cm="1">
        <f t="array" ref="O348">_xlfn.IFS(J348="M","Medium",J348="L","Light",J348="D","Dark")</f>
        <v>Light</v>
      </c>
      <c r="P348" s="8" t="str">
        <f>_xlfn.XLOOKUP([1]!Order_Table[[#This Row],[Customer ID]],[1]customers!$A$1:$A$1001,[1]customers!$I$1:$I$1001,,0)</f>
        <v>Yes</v>
      </c>
    </row>
    <row r="349" spans="1:16" x14ac:dyDescent="0.35">
      <c r="A349" s="1" t="s">
        <v>703</v>
      </c>
      <c r="B349" s="2">
        <v>43803</v>
      </c>
      <c r="C349" s="3" t="s">
        <v>704</v>
      </c>
      <c r="D349" s="4" t="s">
        <v>30</v>
      </c>
      <c r="E349" s="3">
        <v>6</v>
      </c>
      <c r="F349" s="3" t="str">
        <f>_xlfn.XLOOKUP([1]orders!C349,[1]customers!$A$2:$A$1001,[1]customers!$B$2:$B$1001,,0)</f>
        <v>Lewes Danes</v>
      </c>
      <c r="G349" s="3" t="str">
        <f>IF(_xlfn.XLOOKUP(C349,[1]customers!$A$2:$A$1001,[1]customers!$C$2:$C$1001,,0)=0,"",_xlfn.XLOOKUP(C349,[1]customers!$A$2:$A$1001,[1]customers!$C$2:$C$1001,,0))</f>
        <v>skeynd9o@narod.ru</v>
      </c>
      <c r="H349" s="3" t="str">
        <f>_xlfn.XLOOKUP(C349,[1]customers!$A$2:$A$1001,[1]customers!$G$2:$G$1001,,0)</f>
        <v>United States</v>
      </c>
      <c r="I349" s="4" t="str">
        <f>INDEX([1]products!$A$1:$G$49,MATCH([1]orders!$D349,[1]products!$A$1:$A$49,0),MATCH([1]orders!I$1,[1]products!$A$1:$G$1,0))</f>
        <v>Lib</v>
      </c>
      <c r="J349" s="4" t="str">
        <f>INDEX([1]products!$A$1:$G$49,MATCH([1]orders!$D349,[1]products!$A$1:$A$49,0),MATCH([1]orders!J$1,[1]products!$A$1:$G$1,0))</f>
        <v>M</v>
      </c>
      <c r="K349" s="5">
        <f>INDEX([1]products!$A$1:$G$49,MATCH([1]orders!$D349,[1]products!$A$1:$A$49,0),MATCH([1]orders!K$1,[1]products!$A$1:$G$1,0))</f>
        <v>1</v>
      </c>
      <c r="L349" s="6">
        <f>INDEX([1]products!$A$1:$G$49,MATCH([1]orders!$D349,[1]products!$A$1:$A$49,0),MATCH([1]orders!L$1,[1]products!$A$1:$G$1,0))</f>
        <v>14.55</v>
      </c>
      <c r="M349" s="6">
        <f t="shared" si="5"/>
        <v>87.300000000000011</v>
      </c>
      <c r="N349" s="7" t="str" cm="1">
        <f t="array" ref="N349">_xlfn.IFS(I349="Rob","Robusta",I349="Exc","Excelsa",I349="Ara","Arabica",I349="Lib","Liberica")</f>
        <v>Liberica</v>
      </c>
      <c r="O349" s="7" t="str" cm="1">
        <f t="array" ref="O349">_xlfn.IFS(J349="M","Medium",J349="L","Light",J349="D","Dark")</f>
        <v>Medium</v>
      </c>
      <c r="P349" s="8" t="str">
        <f>_xlfn.XLOOKUP([1]!Order_Table[[#This Row],[Customer ID]],[1]customers!$A$1:$A$1001,[1]customers!$I$1:$I$1001,,0)</f>
        <v>No</v>
      </c>
    </row>
    <row r="350" spans="1:16" x14ac:dyDescent="0.35">
      <c r="A350" s="1" t="s">
        <v>705</v>
      </c>
      <c r="B350" s="2">
        <v>44743</v>
      </c>
      <c r="C350" s="3" t="s">
        <v>706</v>
      </c>
      <c r="D350" s="4" t="s">
        <v>182</v>
      </c>
      <c r="E350" s="3">
        <v>4</v>
      </c>
      <c r="F350" s="3" t="str">
        <f>_xlfn.XLOOKUP([1]orders!C350,[1]customers!$A$2:$A$1001,[1]customers!$B$2:$B$1001,,0)</f>
        <v>Shelli Keynd</v>
      </c>
      <c r="G350" s="3" t="str">
        <f>IF(_xlfn.XLOOKUP(C350,[1]customers!$A$2:$A$1001,[1]customers!$C$2:$C$1001,,0)=0,"",_xlfn.XLOOKUP(C350,[1]customers!$A$2:$A$1001,[1]customers!$C$2:$C$1001,,0))</f>
        <v>ddaveridge9p@arstechnica.com</v>
      </c>
      <c r="H350" s="3" t="str">
        <f>_xlfn.XLOOKUP(C350,[1]customers!$A$2:$A$1001,[1]customers!$G$2:$G$1001,,0)</f>
        <v>United States</v>
      </c>
      <c r="I350" s="4" t="str">
        <f>INDEX([1]products!$A$1:$G$49,MATCH([1]orders!$D350,[1]products!$A$1:$A$49,0),MATCH([1]orders!I$1,[1]products!$A$1:$G$1,0))</f>
        <v>Exc</v>
      </c>
      <c r="J350" s="4" t="str">
        <f>INDEX([1]products!$A$1:$G$49,MATCH([1]orders!$D350,[1]products!$A$1:$A$49,0),MATCH([1]orders!J$1,[1]products!$A$1:$G$1,0))</f>
        <v>L</v>
      </c>
      <c r="K350" s="5">
        <f>INDEX([1]products!$A$1:$G$49,MATCH([1]orders!$D350,[1]products!$A$1:$A$49,0),MATCH([1]orders!K$1,[1]products!$A$1:$G$1,0))</f>
        <v>2.5</v>
      </c>
      <c r="L350" s="6">
        <f>INDEX([1]products!$A$1:$G$49,MATCH([1]orders!$D350,[1]products!$A$1:$A$49,0),MATCH([1]orders!L$1,[1]products!$A$1:$G$1,0))</f>
        <v>34.154999999999994</v>
      </c>
      <c r="M350" s="6">
        <f t="shared" si="5"/>
        <v>136.61999999999998</v>
      </c>
      <c r="N350" s="7" t="str" cm="1">
        <f t="array" ref="N350">_xlfn.IFS(I350="Rob","Robusta",I350="Exc","Excelsa",I350="Ara","Arabica",I350="Lib","Liberica")</f>
        <v>Excelsa</v>
      </c>
      <c r="O350" s="7" t="str" cm="1">
        <f t="array" ref="O350">_xlfn.IFS(J350="M","Medium",J350="L","Light",J350="D","Dark")</f>
        <v>Light</v>
      </c>
      <c r="P350" s="8" t="str">
        <f>_xlfn.XLOOKUP([1]!Order_Table[[#This Row],[Customer ID]],[1]customers!$A$1:$A$1001,[1]customers!$I$1:$I$1001,,0)</f>
        <v>No</v>
      </c>
    </row>
    <row r="351" spans="1:16" x14ac:dyDescent="0.35">
      <c r="A351" s="1" t="s">
        <v>707</v>
      </c>
      <c r="B351" s="2">
        <v>43592</v>
      </c>
      <c r="C351" s="3" t="s">
        <v>708</v>
      </c>
      <c r="D351" s="4" t="s">
        <v>72</v>
      </c>
      <c r="E351" s="3">
        <v>4</v>
      </c>
      <c r="F351" s="3" t="str">
        <f>_xlfn.XLOOKUP([1]orders!C351,[1]customers!$A$2:$A$1001,[1]customers!$B$2:$B$1001,,0)</f>
        <v>Dell Daveridge</v>
      </c>
      <c r="G351" s="3" t="str">
        <f>IF(_xlfn.XLOOKUP(C351,[1]customers!$A$2:$A$1001,[1]customers!$C$2:$C$1001,,0)=0,"",_xlfn.XLOOKUP(C351,[1]customers!$A$2:$A$1001,[1]customers!$C$2:$C$1001,,0))</f>
        <v>jawdry9q@utexas.edu</v>
      </c>
      <c r="H351" s="3" t="str">
        <f>_xlfn.XLOOKUP(C351,[1]customers!$A$2:$A$1001,[1]customers!$G$2:$G$1001,,0)</f>
        <v>United States</v>
      </c>
      <c r="I351" s="4" t="str">
        <f>INDEX([1]products!$A$1:$G$49,MATCH([1]orders!$D351,[1]products!$A$1:$A$49,0),MATCH([1]orders!I$1,[1]products!$A$1:$G$1,0))</f>
        <v>Rob</v>
      </c>
      <c r="J351" s="4" t="str">
        <f>INDEX([1]products!$A$1:$G$49,MATCH([1]orders!$D351,[1]products!$A$1:$A$49,0),MATCH([1]orders!J$1,[1]products!$A$1:$G$1,0))</f>
        <v>L</v>
      </c>
      <c r="K351" s="5">
        <f>INDEX([1]products!$A$1:$G$49,MATCH([1]orders!$D351,[1]products!$A$1:$A$49,0),MATCH([1]orders!K$1,[1]products!$A$1:$G$1,0))</f>
        <v>0.2</v>
      </c>
      <c r="L351" s="6">
        <f>INDEX([1]products!$A$1:$G$49,MATCH([1]orders!$D351,[1]products!$A$1:$A$49,0),MATCH([1]orders!L$1,[1]products!$A$1:$G$1,0))</f>
        <v>3.5849999999999995</v>
      </c>
      <c r="M351" s="6">
        <f t="shared" si="5"/>
        <v>14.339999999999998</v>
      </c>
      <c r="N351" s="7" t="str" cm="1">
        <f t="array" ref="N351">_xlfn.IFS(I351="Rob","Robusta",I351="Exc","Excelsa",I351="Ara","Arabica",I351="Lib","Liberica")</f>
        <v>Robusta</v>
      </c>
      <c r="O351" s="7" t="str" cm="1">
        <f t="array" ref="O351">_xlfn.IFS(J351="M","Medium",J351="L","Light",J351="D","Dark")</f>
        <v>Light</v>
      </c>
      <c r="P351" s="8" t="str">
        <f>_xlfn.XLOOKUP([1]!Order_Table[[#This Row],[Customer ID]],[1]customers!$A$1:$A$1001,[1]customers!$I$1:$I$1001,,0)</f>
        <v>No</v>
      </c>
    </row>
    <row r="352" spans="1:16" x14ac:dyDescent="0.35">
      <c r="A352" s="1" t="s">
        <v>709</v>
      </c>
      <c r="B352" s="2">
        <v>44066</v>
      </c>
      <c r="C352" s="3" t="s">
        <v>710</v>
      </c>
      <c r="D352" s="4" t="s">
        <v>61</v>
      </c>
      <c r="E352" s="3">
        <v>2</v>
      </c>
      <c r="F352" s="3" t="str">
        <f>_xlfn.XLOOKUP([1]orders!C352,[1]customers!$A$2:$A$1001,[1]customers!$B$2:$B$1001,,0)</f>
        <v>Joshuah Awdry</v>
      </c>
      <c r="G352" s="3" t="str">
        <f>IF(_xlfn.XLOOKUP(C352,[1]customers!$A$2:$A$1001,[1]customers!$C$2:$C$1001,,0)=0,"",_xlfn.XLOOKUP(C352,[1]customers!$A$2:$A$1001,[1]customers!$C$2:$C$1001,,0))</f>
        <v>eryles9r@fastcompany.com</v>
      </c>
      <c r="H352" s="3" t="str">
        <f>_xlfn.XLOOKUP(C352,[1]customers!$A$2:$A$1001,[1]customers!$G$2:$G$1001,,0)</f>
        <v>United States</v>
      </c>
      <c r="I352" s="4" t="str">
        <f>INDEX([1]products!$A$1:$G$49,MATCH([1]orders!$D352,[1]products!$A$1:$A$49,0),MATCH([1]orders!I$1,[1]products!$A$1:$G$1,0))</f>
        <v>Ara</v>
      </c>
      <c r="J352" s="4" t="str">
        <f>INDEX([1]products!$A$1:$G$49,MATCH([1]orders!$D352,[1]products!$A$1:$A$49,0),MATCH([1]orders!J$1,[1]products!$A$1:$G$1,0))</f>
        <v>D</v>
      </c>
      <c r="K352" s="5">
        <f>INDEX([1]products!$A$1:$G$49,MATCH([1]orders!$D352,[1]products!$A$1:$A$49,0),MATCH([1]orders!K$1,[1]products!$A$1:$G$1,0))</f>
        <v>0.5</v>
      </c>
      <c r="L352" s="6">
        <f>INDEX([1]products!$A$1:$G$49,MATCH([1]orders!$D352,[1]products!$A$1:$A$49,0),MATCH([1]orders!L$1,[1]products!$A$1:$G$1,0))</f>
        <v>5.97</v>
      </c>
      <c r="M352" s="6">
        <f t="shared" si="5"/>
        <v>11.94</v>
      </c>
      <c r="N352" s="7" t="str" cm="1">
        <f t="array" ref="N352">_xlfn.IFS(I352="Rob","Robusta",I352="Exc","Excelsa",I352="Ara","Arabica",I352="Lib","Liberica")</f>
        <v>Arabica</v>
      </c>
      <c r="O352" s="7" t="str" cm="1">
        <f t="array" ref="O352">_xlfn.IFS(J352="M","Medium",J352="L","Light",J352="D","Dark")</f>
        <v>Dark</v>
      </c>
      <c r="P352" s="8" t="str">
        <f>_xlfn.XLOOKUP([1]!Order_Table[[#This Row],[Customer ID]],[1]customers!$A$1:$A$1001,[1]customers!$I$1:$I$1001,,0)</f>
        <v>No</v>
      </c>
    </row>
    <row r="353" spans="1:16" x14ac:dyDescent="0.35">
      <c r="A353" s="1" t="s">
        <v>711</v>
      </c>
      <c r="B353" s="2">
        <v>43984</v>
      </c>
      <c r="C353" s="3" t="s">
        <v>664</v>
      </c>
      <c r="D353" s="4" t="s">
        <v>16</v>
      </c>
      <c r="E353" s="3">
        <v>5</v>
      </c>
      <c r="F353" s="3" t="str">
        <f>_xlfn.XLOOKUP([1]orders!C353,[1]customers!$A$2:$A$1001,[1]customers!$B$2:$B$1001,,0)</f>
        <v>Ethel Ryles</v>
      </c>
      <c r="G353" s="3" t="str">
        <f>IF(_xlfn.XLOOKUP(C353,[1]customers!$A$2:$A$1001,[1]customers!$C$2:$C$1001,,0)=0,"",_xlfn.XLOOKUP(C353,[1]customers!$A$2:$A$1001,[1]customers!$C$2:$C$1001,,0))</f>
        <v/>
      </c>
      <c r="H353" s="3" t="str">
        <f>_xlfn.XLOOKUP(C353,[1]customers!$A$2:$A$1001,[1]customers!$G$2:$G$1001,,0)</f>
        <v>United States</v>
      </c>
      <c r="I353" s="4" t="str">
        <f>INDEX([1]products!$A$1:$G$49,MATCH([1]orders!$D353,[1]products!$A$1:$A$49,0),MATCH([1]orders!I$1,[1]products!$A$1:$G$1,0))</f>
        <v>Ara</v>
      </c>
      <c r="J353" s="4" t="str">
        <f>INDEX([1]products!$A$1:$G$49,MATCH([1]orders!$D353,[1]products!$A$1:$A$49,0),MATCH([1]orders!J$1,[1]products!$A$1:$G$1,0))</f>
        <v>M</v>
      </c>
      <c r="K353" s="5">
        <f>INDEX([1]products!$A$1:$G$49,MATCH([1]orders!$D353,[1]products!$A$1:$A$49,0),MATCH([1]orders!K$1,[1]products!$A$1:$G$1,0))</f>
        <v>1</v>
      </c>
      <c r="L353" s="6">
        <f>INDEX([1]products!$A$1:$G$49,MATCH([1]orders!$D353,[1]products!$A$1:$A$49,0),MATCH([1]orders!L$1,[1]products!$A$1:$G$1,0))</f>
        <v>11.25</v>
      </c>
      <c r="M353" s="6">
        <f t="shared" si="5"/>
        <v>56.25</v>
      </c>
      <c r="N353" s="7" t="str" cm="1">
        <f t="array" ref="N353">_xlfn.IFS(I353="Rob","Robusta",I353="Exc","Excelsa",I353="Ara","Arabica",I353="Lib","Liberica")</f>
        <v>Arabica</v>
      </c>
      <c r="O353" s="7" t="str" cm="1">
        <f t="array" ref="O353">_xlfn.IFS(J353="M","Medium",J353="L","Light",J353="D","Dark")</f>
        <v>Medium</v>
      </c>
      <c r="P353" s="8" t="str">
        <f>_xlfn.XLOOKUP([1]!Order_Table[[#This Row],[Customer ID]],[1]customers!$A$1:$A$1001,[1]customers!$I$1:$I$1001,,0)</f>
        <v>No</v>
      </c>
    </row>
    <row r="354" spans="1:16" x14ac:dyDescent="0.35">
      <c r="A354" s="1" t="s">
        <v>712</v>
      </c>
      <c r="B354" s="2">
        <v>43860</v>
      </c>
      <c r="C354" s="3" t="s">
        <v>713</v>
      </c>
      <c r="D354" s="4" t="s">
        <v>67</v>
      </c>
      <c r="E354" s="3">
        <v>4</v>
      </c>
      <c r="F354" s="3" t="str">
        <f>_xlfn.XLOOKUP([1]orders!C354,[1]customers!$A$2:$A$1001,[1]customers!$B$2:$B$1001,,0)</f>
        <v>Flynn Antony</v>
      </c>
      <c r="G354" s="3" t="str">
        <f>IF(_xlfn.XLOOKUP(C354,[1]customers!$A$2:$A$1001,[1]customers!$C$2:$C$1001,,0)=0,"",_xlfn.XLOOKUP(C354,[1]customers!$A$2:$A$1001,[1]customers!$C$2:$C$1001,,0))</f>
        <v/>
      </c>
      <c r="H354" s="3" t="str">
        <f>_xlfn.XLOOKUP(C354,[1]customers!$A$2:$A$1001,[1]customers!$G$2:$G$1001,,0)</f>
        <v>United States</v>
      </c>
      <c r="I354" s="4" t="str">
        <f>INDEX([1]products!$A$1:$G$49,MATCH([1]orders!$D354,[1]products!$A$1:$A$49,0),MATCH([1]orders!I$1,[1]products!$A$1:$G$1,0))</f>
        <v>Exc</v>
      </c>
      <c r="J354" s="4" t="str">
        <f>INDEX([1]products!$A$1:$G$49,MATCH([1]orders!$D354,[1]products!$A$1:$A$49,0),MATCH([1]orders!J$1,[1]products!$A$1:$G$1,0))</f>
        <v>D</v>
      </c>
      <c r="K354" s="5">
        <f>INDEX([1]products!$A$1:$G$49,MATCH([1]orders!$D354,[1]products!$A$1:$A$49,0),MATCH([1]orders!K$1,[1]products!$A$1:$G$1,0))</f>
        <v>0.5</v>
      </c>
      <c r="L354" s="6">
        <f>INDEX([1]products!$A$1:$G$49,MATCH([1]orders!$D354,[1]products!$A$1:$A$49,0),MATCH([1]orders!L$1,[1]products!$A$1:$G$1,0))</f>
        <v>7.29</v>
      </c>
      <c r="M354" s="6">
        <f t="shared" si="5"/>
        <v>29.16</v>
      </c>
      <c r="N354" s="7" t="str" cm="1">
        <f t="array" ref="N354">_xlfn.IFS(I354="Rob","Robusta",I354="Exc","Excelsa",I354="Ara","Arabica",I354="Lib","Liberica")</f>
        <v>Excelsa</v>
      </c>
      <c r="O354" s="7" t="str" cm="1">
        <f t="array" ref="O354">_xlfn.IFS(J354="M","Medium",J354="L","Light",J354="D","Dark")</f>
        <v>Dark</v>
      </c>
      <c r="P354" s="8" t="str">
        <f>_xlfn.XLOOKUP([1]!Order_Table[[#This Row],[Customer ID]],[1]customers!$A$1:$A$1001,[1]customers!$I$1:$I$1001,,0)</f>
        <v>No</v>
      </c>
    </row>
    <row r="355" spans="1:16" x14ac:dyDescent="0.35">
      <c r="A355" s="1" t="s">
        <v>714</v>
      </c>
      <c r="B355" s="2">
        <v>43876</v>
      </c>
      <c r="C355" s="3" t="s">
        <v>715</v>
      </c>
      <c r="D355" s="4" t="s">
        <v>171</v>
      </c>
      <c r="E355" s="3">
        <v>6</v>
      </c>
      <c r="F355" s="3" t="str">
        <f>_xlfn.XLOOKUP([1]orders!C355,[1]customers!$A$2:$A$1001,[1]customers!$B$2:$B$1001,,0)</f>
        <v>Maitilde Boxill</v>
      </c>
      <c r="G355" s="3" t="str">
        <f>IF(_xlfn.XLOOKUP(C355,[1]customers!$A$2:$A$1001,[1]customers!$C$2:$C$1001,,0)=0,"",_xlfn.XLOOKUP(C355,[1]customers!$A$2:$A$1001,[1]customers!$C$2:$C$1001,,0))</f>
        <v>jcaldicott9u@usda.gov</v>
      </c>
      <c r="H355" s="3" t="str">
        <f>_xlfn.XLOOKUP(C355,[1]customers!$A$2:$A$1001,[1]customers!$G$2:$G$1001,,0)</f>
        <v>United States</v>
      </c>
      <c r="I355" s="4" t="str">
        <f>INDEX([1]products!$A$1:$G$49,MATCH([1]orders!$D355,[1]products!$A$1:$A$49,0),MATCH([1]orders!I$1,[1]products!$A$1:$G$1,0))</f>
        <v>Ara</v>
      </c>
      <c r="J355" s="4" t="str">
        <f>INDEX([1]products!$A$1:$G$49,MATCH([1]orders!$D355,[1]products!$A$1:$A$49,0),MATCH([1]orders!J$1,[1]products!$A$1:$G$1,0))</f>
        <v>M</v>
      </c>
      <c r="K355" s="5">
        <f>INDEX([1]products!$A$1:$G$49,MATCH([1]orders!$D355,[1]products!$A$1:$A$49,0),MATCH([1]orders!K$1,[1]products!$A$1:$G$1,0))</f>
        <v>0.5</v>
      </c>
      <c r="L355" s="6">
        <f>INDEX([1]products!$A$1:$G$49,MATCH([1]orders!$D355,[1]products!$A$1:$A$49,0),MATCH([1]orders!L$1,[1]products!$A$1:$G$1,0))</f>
        <v>6.75</v>
      </c>
      <c r="M355" s="6">
        <f t="shared" si="5"/>
        <v>40.5</v>
      </c>
      <c r="N355" s="7" t="str" cm="1">
        <f t="array" ref="N355">_xlfn.IFS(I355="Rob","Robusta",I355="Exc","Excelsa",I355="Ara","Arabica",I355="Lib","Liberica")</f>
        <v>Arabica</v>
      </c>
      <c r="O355" s="7" t="str" cm="1">
        <f t="array" ref="O355">_xlfn.IFS(J355="M","Medium",J355="L","Light",J355="D","Dark")</f>
        <v>Medium</v>
      </c>
      <c r="P355" s="8" t="str">
        <f>_xlfn.XLOOKUP([1]!Order_Table[[#This Row],[Customer ID]],[1]customers!$A$1:$A$1001,[1]customers!$I$1:$I$1001,,0)</f>
        <v>Yes</v>
      </c>
    </row>
    <row r="356" spans="1:16" x14ac:dyDescent="0.35">
      <c r="A356" s="1" t="s">
        <v>716</v>
      </c>
      <c r="B356" s="2">
        <v>44358</v>
      </c>
      <c r="C356" s="3" t="s">
        <v>717</v>
      </c>
      <c r="D356" s="4" t="s">
        <v>118</v>
      </c>
      <c r="E356" s="3">
        <v>5</v>
      </c>
      <c r="F356" s="3" t="str">
        <f>_xlfn.XLOOKUP([1]orders!C356,[1]customers!$A$2:$A$1001,[1]customers!$B$2:$B$1001,,0)</f>
        <v>Jodee Caldicott</v>
      </c>
      <c r="G356" s="3" t="str">
        <f>IF(_xlfn.XLOOKUP(C356,[1]customers!$A$2:$A$1001,[1]customers!$C$2:$C$1001,,0)=0,"",_xlfn.XLOOKUP(C356,[1]customers!$A$2:$A$1001,[1]customers!$C$2:$C$1001,,0))</f>
        <v>mvedmore9v@a8.net</v>
      </c>
      <c r="H356" s="3" t="str">
        <f>_xlfn.XLOOKUP(C356,[1]customers!$A$2:$A$1001,[1]customers!$G$2:$G$1001,,0)</f>
        <v>United States</v>
      </c>
      <c r="I356" s="4" t="str">
        <f>INDEX([1]products!$A$1:$G$49,MATCH([1]orders!$D356,[1]products!$A$1:$A$49,0),MATCH([1]orders!I$1,[1]products!$A$1:$G$1,0))</f>
        <v>Ara</v>
      </c>
      <c r="J356" s="4" t="str">
        <f>INDEX([1]products!$A$1:$G$49,MATCH([1]orders!$D356,[1]products!$A$1:$A$49,0),MATCH([1]orders!J$1,[1]products!$A$1:$G$1,0))</f>
        <v>M</v>
      </c>
      <c r="K356" s="5">
        <f>INDEX([1]products!$A$1:$G$49,MATCH([1]orders!$D356,[1]products!$A$1:$A$49,0),MATCH([1]orders!K$1,[1]products!$A$1:$G$1,0))</f>
        <v>2.5</v>
      </c>
      <c r="L356" s="6">
        <f>INDEX([1]products!$A$1:$G$49,MATCH([1]orders!$D356,[1]products!$A$1:$A$49,0),MATCH([1]orders!L$1,[1]products!$A$1:$G$1,0))</f>
        <v>25.874999999999996</v>
      </c>
      <c r="M356" s="6">
        <f t="shared" si="5"/>
        <v>129.37499999999997</v>
      </c>
      <c r="N356" s="7" t="str" cm="1">
        <f t="array" ref="N356">_xlfn.IFS(I356="Rob","Robusta",I356="Exc","Excelsa",I356="Ara","Arabica",I356="Lib","Liberica")</f>
        <v>Arabica</v>
      </c>
      <c r="O356" s="7" t="str" cm="1">
        <f t="array" ref="O356">_xlfn.IFS(J356="M","Medium",J356="L","Light",J356="D","Dark")</f>
        <v>Medium</v>
      </c>
      <c r="P356" s="8" t="str">
        <f>_xlfn.XLOOKUP([1]!Order_Table[[#This Row],[Customer ID]],[1]customers!$A$1:$A$1001,[1]customers!$I$1:$I$1001,,0)</f>
        <v>No</v>
      </c>
    </row>
    <row r="357" spans="1:16" x14ac:dyDescent="0.35">
      <c r="A357" s="1" t="s">
        <v>718</v>
      </c>
      <c r="B357" s="2">
        <v>44631</v>
      </c>
      <c r="C357" s="3" t="s">
        <v>719</v>
      </c>
      <c r="D357" s="4" t="s">
        <v>13</v>
      </c>
      <c r="E357" s="3">
        <v>4</v>
      </c>
      <c r="F357" s="3" t="str">
        <f>_xlfn.XLOOKUP([1]orders!C357,[1]customers!$A$2:$A$1001,[1]customers!$B$2:$B$1001,,0)</f>
        <v>Marianna Vedmore</v>
      </c>
      <c r="G357" s="3" t="str">
        <f>IF(_xlfn.XLOOKUP(C357,[1]customers!$A$2:$A$1001,[1]customers!$C$2:$C$1001,,0)=0,"",_xlfn.XLOOKUP(C357,[1]customers!$A$2:$A$1001,[1]customers!$C$2:$C$1001,,0))</f>
        <v>wromao9w@chronoengine.com</v>
      </c>
      <c r="H357" s="3" t="str">
        <f>_xlfn.XLOOKUP(C357,[1]customers!$A$2:$A$1001,[1]customers!$G$2:$G$1001,,0)</f>
        <v>United States</v>
      </c>
      <c r="I357" s="4" t="str">
        <f>INDEX([1]products!$A$1:$G$49,MATCH([1]orders!$D357,[1]products!$A$1:$A$49,0),MATCH([1]orders!I$1,[1]products!$A$1:$G$1,0))</f>
        <v>Ara</v>
      </c>
      <c r="J357" s="4" t="str">
        <f>INDEX([1]products!$A$1:$G$49,MATCH([1]orders!$D357,[1]products!$A$1:$A$49,0),MATCH([1]orders!J$1,[1]products!$A$1:$G$1,0))</f>
        <v>D</v>
      </c>
      <c r="K357" s="5">
        <f>INDEX([1]products!$A$1:$G$49,MATCH([1]orders!$D357,[1]products!$A$1:$A$49,0),MATCH([1]orders!K$1,[1]products!$A$1:$G$1,0))</f>
        <v>2.5</v>
      </c>
      <c r="L357" s="6">
        <f>INDEX([1]products!$A$1:$G$49,MATCH([1]orders!$D357,[1]products!$A$1:$A$49,0),MATCH([1]orders!L$1,[1]products!$A$1:$G$1,0))</f>
        <v>22.884999999999998</v>
      </c>
      <c r="M357" s="6">
        <f t="shared" si="5"/>
        <v>91.539999999999992</v>
      </c>
      <c r="N357" s="7" t="str" cm="1">
        <f t="array" ref="N357">_xlfn.IFS(I357="Rob","Robusta",I357="Exc","Excelsa",I357="Ara","Arabica",I357="Lib","Liberica")</f>
        <v>Arabica</v>
      </c>
      <c r="O357" s="7" t="str" cm="1">
        <f t="array" ref="O357">_xlfn.IFS(J357="M","Medium",J357="L","Light",J357="D","Dark")</f>
        <v>Dark</v>
      </c>
      <c r="P357" s="8" t="str">
        <f>_xlfn.XLOOKUP([1]!Order_Table[[#This Row],[Customer ID]],[1]customers!$A$1:$A$1001,[1]customers!$I$1:$I$1001,,0)</f>
        <v>Yes</v>
      </c>
    </row>
    <row r="358" spans="1:16" x14ac:dyDescent="0.35">
      <c r="A358" s="1" t="s">
        <v>720</v>
      </c>
      <c r="B358" s="2">
        <v>44448</v>
      </c>
      <c r="C358" s="3" t="s">
        <v>721</v>
      </c>
      <c r="D358" s="4" t="s">
        <v>171</v>
      </c>
      <c r="E358" s="3">
        <v>6</v>
      </c>
      <c r="F358" s="3" t="str">
        <f>_xlfn.XLOOKUP([1]orders!C358,[1]customers!$A$2:$A$1001,[1]customers!$B$2:$B$1001,,0)</f>
        <v>Willey Romao</v>
      </c>
      <c r="G358" s="3" t="str">
        <f>IF(_xlfn.XLOOKUP(C358,[1]customers!$A$2:$A$1001,[1]customers!$C$2:$C$1001,,0)=0,"",_xlfn.XLOOKUP(C358,[1]customers!$A$2:$A$1001,[1]customers!$C$2:$C$1001,,0))</f>
        <v/>
      </c>
      <c r="H358" s="3" t="str">
        <f>_xlfn.XLOOKUP(C358,[1]customers!$A$2:$A$1001,[1]customers!$G$2:$G$1001,,0)</f>
        <v>United States</v>
      </c>
      <c r="I358" s="4" t="str">
        <f>INDEX([1]products!$A$1:$G$49,MATCH([1]orders!$D358,[1]products!$A$1:$A$49,0),MATCH([1]orders!I$1,[1]products!$A$1:$G$1,0))</f>
        <v>Lib</v>
      </c>
      <c r="J358" s="4" t="str">
        <f>INDEX([1]products!$A$1:$G$49,MATCH([1]orders!$D358,[1]products!$A$1:$A$49,0),MATCH([1]orders!J$1,[1]products!$A$1:$G$1,0))</f>
        <v>D</v>
      </c>
      <c r="K358" s="5">
        <f>INDEX([1]products!$A$1:$G$49,MATCH([1]orders!$D358,[1]products!$A$1:$A$49,0),MATCH([1]orders!K$1,[1]products!$A$1:$G$1,0))</f>
        <v>1</v>
      </c>
      <c r="L358" s="6">
        <f>INDEX([1]products!$A$1:$G$49,MATCH([1]orders!$D358,[1]products!$A$1:$A$49,0),MATCH([1]orders!L$1,[1]products!$A$1:$G$1,0))</f>
        <v>12.95</v>
      </c>
      <c r="M358" s="6">
        <f t="shared" si="5"/>
        <v>77.699999999999989</v>
      </c>
      <c r="N358" s="7" t="str" cm="1">
        <f t="array" ref="N358">_xlfn.IFS(I358="Rob","Robusta",I358="Exc","Excelsa",I358="Ara","Arabica",I358="Lib","Liberica")</f>
        <v>Liberica</v>
      </c>
      <c r="O358" s="7" t="str" cm="1">
        <f t="array" ref="O358">_xlfn.IFS(J358="M","Medium",J358="L","Light",J358="D","Dark")</f>
        <v>Dark</v>
      </c>
      <c r="P358" s="8" t="str">
        <f>_xlfn.XLOOKUP([1]!Order_Table[[#This Row],[Customer ID]],[1]customers!$A$1:$A$1001,[1]customers!$I$1:$I$1001,,0)</f>
        <v>Yes</v>
      </c>
    </row>
    <row r="359" spans="1:16" x14ac:dyDescent="0.35">
      <c r="A359" s="1" t="s">
        <v>722</v>
      </c>
      <c r="B359" s="2">
        <v>43599</v>
      </c>
      <c r="C359" s="3" t="s">
        <v>723</v>
      </c>
      <c r="D359" s="4" t="s">
        <v>204</v>
      </c>
      <c r="E359" s="3">
        <v>1</v>
      </c>
      <c r="F359" s="3" t="str">
        <f>_xlfn.XLOOKUP([1]orders!C359,[1]customers!$A$2:$A$1001,[1]customers!$B$2:$B$1001,,0)</f>
        <v>Enriqueta Ixor</v>
      </c>
      <c r="G359" s="3" t="str">
        <f>IF(_xlfn.XLOOKUP(C359,[1]customers!$A$2:$A$1001,[1]customers!$C$2:$C$1001,,0)=0,"",_xlfn.XLOOKUP(C359,[1]customers!$A$2:$A$1001,[1]customers!$C$2:$C$1001,,0))</f>
        <v>tcotmore9y@amazonaws.com</v>
      </c>
      <c r="H359" s="3" t="str">
        <f>_xlfn.XLOOKUP(C359,[1]customers!$A$2:$A$1001,[1]customers!$G$2:$G$1001,,0)</f>
        <v>United States</v>
      </c>
      <c r="I359" s="4" t="str">
        <f>INDEX([1]products!$A$1:$G$49,MATCH([1]orders!$D359,[1]products!$A$1:$A$49,0),MATCH([1]orders!I$1,[1]products!$A$1:$G$1,0))</f>
        <v>Ara</v>
      </c>
      <c r="J359" s="4" t="str">
        <f>INDEX([1]products!$A$1:$G$49,MATCH([1]orders!$D359,[1]products!$A$1:$A$49,0),MATCH([1]orders!J$1,[1]products!$A$1:$G$1,0))</f>
        <v>M</v>
      </c>
      <c r="K359" s="5">
        <f>INDEX([1]products!$A$1:$G$49,MATCH([1]orders!$D359,[1]products!$A$1:$A$49,0),MATCH([1]orders!K$1,[1]products!$A$1:$G$1,0))</f>
        <v>2.5</v>
      </c>
      <c r="L359" s="6">
        <f>INDEX([1]products!$A$1:$G$49,MATCH([1]orders!$D359,[1]products!$A$1:$A$49,0),MATCH([1]orders!L$1,[1]products!$A$1:$G$1,0))</f>
        <v>25.874999999999996</v>
      </c>
      <c r="M359" s="6">
        <f t="shared" si="5"/>
        <v>25.874999999999996</v>
      </c>
      <c r="N359" s="7" t="str" cm="1">
        <f t="array" ref="N359">_xlfn.IFS(I359="Rob","Robusta",I359="Exc","Excelsa",I359="Ara","Arabica",I359="Lib","Liberica")</f>
        <v>Arabica</v>
      </c>
      <c r="O359" s="7" t="str" cm="1">
        <f t="array" ref="O359">_xlfn.IFS(J359="M","Medium",J359="L","Light",J359="D","Dark")</f>
        <v>Medium</v>
      </c>
      <c r="P359" s="8" t="str">
        <f>_xlfn.XLOOKUP([1]!Order_Table[[#This Row],[Customer ID]],[1]customers!$A$1:$A$1001,[1]customers!$I$1:$I$1001,,0)</f>
        <v>No</v>
      </c>
    </row>
    <row r="360" spans="1:16" x14ac:dyDescent="0.35">
      <c r="A360" s="1" t="s">
        <v>724</v>
      </c>
      <c r="B360" s="2">
        <v>43563</v>
      </c>
      <c r="C360" s="3" t="s">
        <v>725</v>
      </c>
      <c r="D360" s="4" t="s">
        <v>182</v>
      </c>
      <c r="E360" s="3">
        <v>6</v>
      </c>
      <c r="F360" s="3" t="str">
        <f>_xlfn.XLOOKUP([1]orders!C360,[1]customers!$A$2:$A$1001,[1]customers!$B$2:$B$1001,,0)</f>
        <v>Tomasina Cotmore</v>
      </c>
      <c r="G360" s="3" t="str">
        <f>IF(_xlfn.XLOOKUP(C360,[1]customers!$A$2:$A$1001,[1]customers!$C$2:$C$1001,,0)=0,"",_xlfn.XLOOKUP(C360,[1]customers!$A$2:$A$1001,[1]customers!$C$2:$C$1001,,0))</f>
        <v>yskipsey9z@spotify.com</v>
      </c>
      <c r="H360" s="3" t="str">
        <f>_xlfn.XLOOKUP(C360,[1]customers!$A$2:$A$1001,[1]customers!$G$2:$G$1001,,0)</f>
        <v>United Kingdom</v>
      </c>
      <c r="I360" s="4" t="str">
        <f>INDEX([1]products!$A$1:$G$49,MATCH([1]orders!$D360,[1]products!$A$1:$A$49,0),MATCH([1]orders!I$1,[1]products!$A$1:$G$1,0))</f>
        <v>Ara</v>
      </c>
      <c r="J360" s="4" t="str">
        <f>INDEX([1]products!$A$1:$G$49,MATCH([1]orders!$D360,[1]products!$A$1:$A$49,0),MATCH([1]orders!J$1,[1]products!$A$1:$G$1,0))</f>
        <v>L</v>
      </c>
      <c r="K360" s="5">
        <f>INDEX([1]products!$A$1:$G$49,MATCH([1]orders!$D360,[1]products!$A$1:$A$49,0),MATCH([1]orders!K$1,[1]products!$A$1:$G$1,0))</f>
        <v>2.5</v>
      </c>
      <c r="L360" s="6">
        <f>INDEX([1]products!$A$1:$G$49,MATCH([1]orders!$D360,[1]products!$A$1:$A$49,0),MATCH([1]orders!L$1,[1]products!$A$1:$G$1,0))</f>
        <v>29.784999999999997</v>
      </c>
      <c r="M360" s="6">
        <f t="shared" si="5"/>
        <v>178.70999999999998</v>
      </c>
      <c r="N360" s="7" t="str" cm="1">
        <f t="array" ref="N360">_xlfn.IFS(I360="Rob","Robusta",I360="Exc","Excelsa",I360="Ara","Arabica",I360="Lib","Liberica")</f>
        <v>Arabica</v>
      </c>
      <c r="O360" s="7" t="str" cm="1">
        <f t="array" ref="O360">_xlfn.IFS(J360="M","Medium",J360="L","Light",J360="D","Dark")</f>
        <v>Light</v>
      </c>
      <c r="P360" s="8" t="str">
        <f>_xlfn.XLOOKUP([1]!Order_Table[[#This Row],[Customer ID]],[1]customers!$A$1:$A$1001,[1]customers!$I$1:$I$1001,,0)</f>
        <v>No</v>
      </c>
    </row>
    <row r="361" spans="1:16" x14ac:dyDescent="0.35">
      <c r="A361" s="1" t="s">
        <v>726</v>
      </c>
      <c r="B361" s="2">
        <v>44058</v>
      </c>
      <c r="C361" s="3" t="s">
        <v>727</v>
      </c>
      <c r="D361" s="4" t="s">
        <v>35</v>
      </c>
      <c r="E361" s="3">
        <v>2</v>
      </c>
      <c r="F361" s="3" t="str">
        <f>_xlfn.XLOOKUP([1]orders!C361,[1]customers!$A$2:$A$1001,[1]customers!$B$2:$B$1001,,0)</f>
        <v>Yuma Skipsey</v>
      </c>
      <c r="G361" s="3" t="str">
        <f>IF(_xlfn.XLOOKUP(C361,[1]customers!$A$2:$A$1001,[1]customers!$C$2:$C$1001,,0)=0,"",_xlfn.XLOOKUP(C361,[1]customers!$A$2:$A$1001,[1]customers!$C$2:$C$1001,,0))</f>
        <v>ncorpsa0@gmpg.org</v>
      </c>
      <c r="H361" s="3" t="str">
        <f>_xlfn.XLOOKUP(C361,[1]customers!$A$2:$A$1001,[1]customers!$G$2:$G$1001,,0)</f>
        <v>United States</v>
      </c>
      <c r="I361" s="4" t="str">
        <f>INDEX([1]products!$A$1:$G$49,MATCH([1]orders!$D361,[1]products!$A$1:$A$49,0),MATCH([1]orders!I$1,[1]products!$A$1:$G$1,0))</f>
        <v>Rob</v>
      </c>
      <c r="J361" s="4" t="str">
        <f>INDEX([1]products!$A$1:$G$49,MATCH([1]orders!$D361,[1]products!$A$1:$A$49,0),MATCH([1]orders!J$1,[1]products!$A$1:$G$1,0))</f>
        <v>L</v>
      </c>
      <c r="K361" s="5">
        <f>INDEX([1]products!$A$1:$G$49,MATCH([1]orders!$D361,[1]products!$A$1:$A$49,0),MATCH([1]orders!K$1,[1]products!$A$1:$G$1,0))</f>
        <v>0.2</v>
      </c>
      <c r="L361" s="6">
        <f>INDEX([1]products!$A$1:$G$49,MATCH([1]orders!$D361,[1]products!$A$1:$A$49,0),MATCH([1]orders!L$1,[1]products!$A$1:$G$1,0))</f>
        <v>3.5849999999999995</v>
      </c>
      <c r="M361" s="6">
        <f t="shared" si="5"/>
        <v>7.169999999999999</v>
      </c>
      <c r="N361" s="7" t="str" cm="1">
        <f t="array" ref="N361">_xlfn.IFS(I361="Rob","Robusta",I361="Exc","Excelsa",I361="Ara","Arabica",I361="Lib","Liberica")</f>
        <v>Robusta</v>
      </c>
      <c r="O361" s="7" t="str" cm="1">
        <f t="array" ref="O361">_xlfn.IFS(J361="M","Medium",J361="L","Light",J361="D","Dark")</f>
        <v>Light</v>
      </c>
      <c r="P361" s="8" t="str">
        <f>_xlfn.XLOOKUP([1]!Order_Table[[#This Row],[Customer ID]],[1]customers!$A$1:$A$1001,[1]customers!$I$1:$I$1001,,0)</f>
        <v>No</v>
      </c>
    </row>
    <row r="362" spans="1:16" x14ac:dyDescent="0.35">
      <c r="A362" s="1" t="s">
        <v>726</v>
      </c>
      <c r="B362" s="2">
        <v>44058</v>
      </c>
      <c r="C362" s="3" t="s">
        <v>727</v>
      </c>
      <c r="D362" s="4" t="s">
        <v>22</v>
      </c>
      <c r="E362" s="3">
        <v>1</v>
      </c>
      <c r="F362" s="3" t="str">
        <f>_xlfn.XLOOKUP([1]orders!C362,[1]customers!$A$2:$A$1001,[1]customers!$B$2:$B$1001,,0)</f>
        <v>Nicko Corps</v>
      </c>
      <c r="G362" s="3" t="str">
        <f>IF(_xlfn.XLOOKUP(C362,[1]customers!$A$2:$A$1001,[1]customers!$C$2:$C$1001,,0)=0,"",_xlfn.XLOOKUP(C362,[1]customers!$A$2:$A$1001,[1]customers!$C$2:$C$1001,,0))</f>
        <v>ncorpsa0@gmpg.org</v>
      </c>
      <c r="H362" s="3" t="str">
        <f>_xlfn.XLOOKUP(C362,[1]customers!$A$2:$A$1001,[1]customers!$G$2:$G$1001,,0)</f>
        <v>United States</v>
      </c>
      <c r="I362" s="4" t="str">
        <f>INDEX([1]products!$A$1:$G$49,MATCH([1]orders!$D362,[1]products!$A$1:$A$49,0),MATCH([1]orders!I$1,[1]products!$A$1:$G$1,0))</f>
        <v>Rob</v>
      </c>
      <c r="J362" s="4" t="str">
        <f>INDEX([1]products!$A$1:$G$49,MATCH([1]orders!$D362,[1]products!$A$1:$A$49,0),MATCH([1]orders!J$1,[1]products!$A$1:$G$1,0))</f>
        <v>D</v>
      </c>
      <c r="K362" s="5">
        <f>INDEX([1]products!$A$1:$G$49,MATCH([1]orders!$D362,[1]products!$A$1:$A$49,0),MATCH([1]orders!K$1,[1]products!$A$1:$G$1,0))</f>
        <v>2.5</v>
      </c>
      <c r="L362" s="6">
        <f>INDEX([1]products!$A$1:$G$49,MATCH([1]orders!$D362,[1]products!$A$1:$A$49,0),MATCH([1]orders!L$1,[1]products!$A$1:$G$1,0))</f>
        <v>20.584999999999997</v>
      </c>
      <c r="M362" s="6">
        <f t="shared" si="5"/>
        <v>20.584999999999997</v>
      </c>
      <c r="N362" s="7" t="str" cm="1">
        <f t="array" ref="N362">_xlfn.IFS(I362="Rob","Robusta",I362="Exc","Excelsa",I362="Ara","Arabica",I362="Lib","Liberica")</f>
        <v>Robusta</v>
      </c>
      <c r="O362" s="7" t="str" cm="1">
        <f t="array" ref="O362">_xlfn.IFS(J362="M","Medium",J362="L","Light",J362="D","Dark")</f>
        <v>Dark</v>
      </c>
      <c r="P362" s="8" t="str">
        <f>_xlfn.XLOOKUP([1]!Order_Table[[#This Row],[Customer ID]],[1]customers!$A$1:$A$1001,[1]customers!$I$1:$I$1001,,0)</f>
        <v>No</v>
      </c>
    </row>
    <row r="363" spans="1:16" x14ac:dyDescent="0.35">
      <c r="A363" s="1" t="s">
        <v>728</v>
      </c>
      <c r="B363" s="2">
        <v>44686</v>
      </c>
      <c r="C363" s="3" t="s">
        <v>729</v>
      </c>
      <c r="D363" s="4" t="s">
        <v>137</v>
      </c>
      <c r="E363" s="3">
        <v>5</v>
      </c>
      <c r="F363" s="3" t="str">
        <f>_xlfn.XLOOKUP([1]orders!C363,[1]customers!$A$2:$A$1001,[1]customers!$B$2:$B$1001,,0)</f>
        <v>Nicko Corps</v>
      </c>
      <c r="G363" s="3" t="str">
        <f>IF(_xlfn.XLOOKUP(C363,[1]customers!$A$2:$A$1001,[1]customers!$C$2:$C$1001,,0)=0,"",_xlfn.XLOOKUP(C363,[1]customers!$A$2:$A$1001,[1]customers!$C$2:$C$1001,,0))</f>
        <v>fbabbera2@stanford.edu</v>
      </c>
      <c r="H363" s="3" t="str">
        <f>_xlfn.XLOOKUP(C363,[1]customers!$A$2:$A$1001,[1]customers!$G$2:$G$1001,,0)</f>
        <v>United States</v>
      </c>
      <c r="I363" s="4" t="str">
        <f>INDEX([1]products!$A$1:$G$49,MATCH([1]orders!$D363,[1]products!$A$1:$A$49,0),MATCH([1]orders!I$1,[1]products!$A$1:$G$1,0))</f>
        <v>Rob</v>
      </c>
      <c r="J363" s="4" t="str">
        <f>INDEX([1]products!$A$1:$G$49,MATCH([1]orders!$D363,[1]products!$A$1:$A$49,0),MATCH([1]orders!J$1,[1]products!$A$1:$G$1,0))</f>
        <v>M</v>
      </c>
      <c r="K363" s="5">
        <f>INDEX([1]products!$A$1:$G$49,MATCH([1]orders!$D363,[1]products!$A$1:$A$49,0),MATCH([1]orders!K$1,[1]products!$A$1:$G$1,0))</f>
        <v>0.5</v>
      </c>
      <c r="L363" s="6">
        <f>INDEX([1]products!$A$1:$G$49,MATCH([1]orders!$D363,[1]products!$A$1:$A$49,0),MATCH([1]orders!L$1,[1]products!$A$1:$G$1,0))</f>
        <v>5.97</v>
      </c>
      <c r="M363" s="6">
        <f t="shared" si="5"/>
        <v>29.849999999999998</v>
      </c>
      <c r="N363" s="7" t="str" cm="1">
        <f t="array" ref="N363">_xlfn.IFS(I363="Rob","Robusta",I363="Exc","Excelsa",I363="Ara","Arabica",I363="Lib","Liberica")</f>
        <v>Robusta</v>
      </c>
      <c r="O363" s="7" t="str" cm="1">
        <f t="array" ref="O363">_xlfn.IFS(J363="M","Medium",J363="L","Light",J363="D","Dark")</f>
        <v>Medium</v>
      </c>
      <c r="P363" s="8" t="str">
        <f>_xlfn.XLOOKUP([1]!Order_Table[[#This Row],[Customer ID]],[1]customers!$A$1:$A$1001,[1]customers!$I$1:$I$1001,,0)</f>
        <v>No</v>
      </c>
    </row>
    <row r="364" spans="1:16" x14ac:dyDescent="0.35">
      <c r="A364" s="1" t="s">
        <v>730</v>
      </c>
      <c r="B364" s="2">
        <v>44282</v>
      </c>
      <c r="C364" s="3" t="s">
        <v>731</v>
      </c>
      <c r="D364" s="4" t="s">
        <v>96</v>
      </c>
      <c r="E364" s="3">
        <v>6</v>
      </c>
      <c r="F364" s="3" t="str">
        <f>_xlfn.XLOOKUP([1]orders!C364,[1]customers!$A$2:$A$1001,[1]customers!$B$2:$B$1001,,0)</f>
        <v>Feliks Babber</v>
      </c>
      <c r="G364" s="3" t="str">
        <f>IF(_xlfn.XLOOKUP(C364,[1]customers!$A$2:$A$1001,[1]customers!$C$2:$C$1001,,0)=0,"",_xlfn.XLOOKUP(C364,[1]customers!$A$2:$A$1001,[1]customers!$C$2:$C$1001,,0))</f>
        <v>kloxtona3@opensource.org</v>
      </c>
      <c r="H364" s="3" t="str">
        <f>_xlfn.XLOOKUP(C364,[1]customers!$A$2:$A$1001,[1]customers!$G$2:$G$1001,,0)</f>
        <v>United States</v>
      </c>
      <c r="I364" s="4" t="str">
        <f>INDEX([1]products!$A$1:$G$49,MATCH([1]orders!$D364,[1]products!$A$1:$A$49,0),MATCH([1]orders!I$1,[1]products!$A$1:$G$1,0))</f>
        <v>Exc</v>
      </c>
      <c r="J364" s="4" t="str">
        <f>INDEX([1]products!$A$1:$G$49,MATCH([1]orders!$D364,[1]products!$A$1:$A$49,0),MATCH([1]orders!J$1,[1]products!$A$1:$G$1,0))</f>
        <v>L</v>
      </c>
      <c r="K364" s="5">
        <f>INDEX([1]products!$A$1:$G$49,MATCH([1]orders!$D364,[1]products!$A$1:$A$49,0),MATCH([1]orders!K$1,[1]products!$A$1:$G$1,0))</f>
        <v>1</v>
      </c>
      <c r="L364" s="6">
        <f>INDEX([1]products!$A$1:$G$49,MATCH([1]orders!$D364,[1]products!$A$1:$A$49,0),MATCH([1]orders!L$1,[1]products!$A$1:$G$1,0))</f>
        <v>14.85</v>
      </c>
      <c r="M364" s="6">
        <f t="shared" si="5"/>
        <v>89.1</v>
      </c>
      <c r="N364" s="7" t="str" cm="1">
        <f t="array" ref="N364">_xlfn.IFS(I364="Rob","Robusta",I364="Exc","Excelsa",I364="Ara","Arabica",I364="Lib","Liberica")</f>
        <v>Excelsa</v>
      </c>
      <c r="O364" s="7" t="str" cm="1">
        <f t="array" ref="O364">_xlfn.IFS(J364="M","Medium",J364="L","Light",J364="D","Dark")</f>
        <v>Light</v>
      </c>
      <c r="P364" s="8" t="str">
        <f>_xlfn.XLOOKUP([1]!Order_Table[[#This Row],[Customer ID]],[1]customers!$A$1:$A$1001,[1]customers!$I$1:$I$1001,,0)</f>
        <v>Yes</v>
      </c>
    </row>
    <row r="365" spans="1:16" x14ac:dyDescent="0.35">
      <c r="A365" s="1" t="s">
        <v>732</v>
      </c>
      <c r="B365" s="2">
        <v>43582</v>
      </c>
      <c r="C365" s="3" t="s">
        <v>733</v>
      </c>
      <c r="D365" s="4" t="s">
        <v>245</v>
      </c>
      <c r="E365" s="3">
        <v>6</v>
      </c>
      <c r="F365" s="3" t="str">
        <f>_xlfn.XLOOKUP([1]orders!C365,[1]customers!$A$2:$A$1001,[1]customers!$B$2:$B$1001,,0)</f>
        <v>Kaja Loxton</v>
      </c>
      <c r="G365" s="3" t="str">
        <f>IF(_xlfn.XLOOKUP(C365,[1]customers!$A$2:$A$1001,[1]customers!$C$2:$C$1001,,0)=0,"",_xlfn.XLOOKUP(C365,[1]customers!$A$2:$A$1001,[1]customers!$C$2:$C$1001,,0))</f>
        <v>ptoffula4@posterous.com</v>
      </c>
      <c r="H365" s="3" t="str">
        <f>_xlfn.XLOOKUP(C365,[1]customers!$A$2:$A$1001,[1]customers!$G$2:$G$1001,,0)</f>
        <v>United States</v>
      </c>
      <c r="I365" s="4" t="str">
        <f>INDEX([1]products!$A$1:$G$49,MATCH([1]orders!$D365,[1]products!$A$1:$A$49,0),MATCH([1]orders!I$1,[1]products!$A$1:$G$1,0))</f>
        <v>Lib</v>
      </c>
      <c r="J365" s="4" t="str">
        <f>INDEX([1]products!$A$1:$G$49,MATCH([1]orders!$D365,[1]products!$A$1:$A$49,0),MATCH([1]orders!J$1,[1]products!$A$1:$G$1,0))</f>
        <v>M</v>
      </c>
      <c r="K365" s="5">
        <f>INDEX([1]products!$A$1:$G$49,MATCH([1]orders!$D365,[1]products!$A$1:$A$49,0),MATCH([1]orders!K$1,[1]products!$A$1:$G$1,0))</f>
        <v>1</v>
      </c>
      <c r="L365" s="6">
        <f>INDEX([1]products!$A$1:$G$49,MATCH([1]orders!$D365,[1]products!$A$1:$A$49,0),MATCH([1]orders!L$1,[1]products!$A$1:$G$1,0))</f>
        <v>14.55</v>
      </c>
      <c r="M365" s="6">
        <f t="shared" si="5"/>
        <v>87.300000000000011</v>
      </c>
      <c r="N365" s="7" t="str" cm="1">
        <f t="array" ref="N365">_xlfn.IFS(I365="Rob","Robusta",I365="Exc","Excelsa",I365="Ara","Arabica",I365="Lib","Liberica")</f>
        <v>Liberica</v>
      </c>
      <c r="O365" s="7" t="str" cm="1">
        <f t="array" ref="O365">_xlfn.IFS(J365="M","Medium",J365="L","Light",J365="D","Dark")</f>
        <v>Medium</v>
      </c>
      <c r="P365" s="8" t="str">
        <f>_xlfn.XLOOKUP([1]!Order_Table[[#This Row],[Customer ID]],[1]customers!$A$1:$A$1001,[1]customers!$I$1:$I$1001,,0)</f>
        <v>No</v>
      </c>
    </row>
    <row r="366" spans="1:16" x14ac:dyDescent="0.35">
      <c r="A366" s="1" t="s">
        <v>734</v>
      </c>
      <c r="B366" s="2">
        <v>44464</v>
      </c>
      <c r="C366" s="3" t="s">
        <v>735</v>
      </c>
      <c r="D366" s="4" t="s">
        <v>123</v>
      </c>
      <c r="E366" s="3">
        <v>1</v>
      </c>
      <c r="F366" s="3" t="str">
        <f>_xlfn.XLOOKUP([1]orders!C366,[1]customers!$A$2:$A$1001,[1]customers!$B$2:$B$1001,,0)</f>
        <v>Parker Tofful</v>
      </c>
      <c r="G366" s="3" t="str">
        <f>IF(_xlfn.XLOOKUP(C366,[1]customers!$A$2:$A$1001,[1]customers!$C$2:$C$1001,,0)=0,"",_xlfn.XLOOKUP(C366,[1]customers!$A$2:$A$1001,[1]customers!$C$2:$C$1001,,0))</f>
        <v>cgwinnetta5@behance.net</v>
      </c>
      <c r="H366" s="3" t="str">
        <f>_xlfn.XLOOKUP(C366,[1]customers!$A$2:$A$1001,[1]customers!$G$2:$G$1001,,0)</f>
        <v>United States</v>
      </c>
      <c r="I366" s="4" t="str">
        <f>INDEX([1]products!$A$1:$G$49,MATCH([1]orders!$D366,[1]products!$A$1:$A$49,0),MATCH([1]orders!I$1,[1]products!$A$1:$G$1,0))</f>
        <v>Exc</v>
      </c>
      <c r="J366" s="4" t="str">
        <f>INDEX([1]products!$A$1:$G$49,MATCH([1]orders!$D366,[1]products!$A$1:$A$49,0),MATCH([1]orders!J$1,[1]products!$A$1:$G$1,0))</f>
        <v>D</v>
      </c>
      <c r="K366" s="5">
        <f>INDEX([1]products!$A$1:$G$49,MATCH([1]orders!$D366,[1]products!$A$1:$A$49,0),MATCH([1]orders!K$1,[1]products!$A$1:$G$1,0))</f>
        <v>1</v>
      </c>
      <c r="L366" s="6">
        <f>INDEX([1]products!$A$1:$G$49,MATCH([1]orders!$D366,[1]products!$A$1:$A$49,0),MATCH([1]orders!L$1,[1]products!$A$1:$G$1,0))</f>
        <v>12.15</v>
      </c>
      <c r="M366" s="6">
        <f t="shared" si="5"/>
        <v>12.15</v>
      </c>
      <c r="N366" s="7" t="str" cm="1">
        <f t="array" ref="N366">_xlfn.IFS(I366="Rob","Robusta",I366="Exc","Excelsa",I366="Ara","Arabica",I366="Lib","Liberica")</f>
        <v>Excelsa</v>
      </c>
      <c r="O366" s="7" t="str" cm="1">
        <f t="array" ref="O366">_xlfn.IFS(J366="M","Medium",J366="L","Light",J366="D","Dark")</f>
        <v>Dark</v>
      </c>
      <c r="P366" s="8" t="str">
        <f>_xlfn.XLOOKUP([1]!Order_Table[[#This Row],[Customer ID]],[1]customers!$A$1:$A$1001,[1]customers!$I$1:$I$1001,,0)</f>
        <v>Yes</v>
      </c>
    </row>
    <row r="367" spans="1:16" x14ac:dyDescent="0.35">
      <c r="A367" s="1" t="s">
        <v>736</v>
      </c>
      <c r="B367" s="2">
        <v>43874</v>
      </c>
      <c r="C367" s="3" t="s">
        <v>737</v>
      </c>
      <c r="D367" s="4" t="s">
        <v>16</v>
      </c>
      <c r="E367" s="3">
        <v>6</v>
      </c>
      <c r="F367" s="3" t="str">
        <f>_xlfn.XLOOKUP([1]orders!C367,[1]customers!$A$2:$A$1001,[1]customers!$B$2:$B$1001,,0)</f>
        <v>Casi Gwinnett</v>
      </c>
      <c r="G367" s="3" t="str">
        <f>IF(_xlfn.XLOOKUP(C367,[1]customers!$A$2:$A$1001,[1]customers!$C$2:$C$1001,,0)=0,"",_xlfn.XLOOKUP(C367,[1]customers!$A$2:$A$1001,[1]customers!$C$2:$C$1001,,0))</f>
        <v/>
      </c>
      <c r="H367" s="3" t="str">
        <f>_xlfn.XLOOKUP(C367,[1]customers!$A$2:$A$1001,[1]customers!$G$2:$G$1001,,0)</f>
        <v>United States</v>
      </c>
      <c r="I367" s="4" t="str">
        <f>INDEX([1]products!$A$1:$G$49,MATCH([1]orders!$D367,[1]products!$A$1:$A$49,0),MATCH([1]orders!I$1,[1]products!$A$1:$G$1,0))</f>
        <v>Lib</v>
      </c>
      <c r="J367" s="4" t="str">
        <f>INDEX([1]products!$A$1:$G$49,MATCH([1]orders!$D367,[1]products!$A$1:$A$49,0),MATCH([1]orders!J$1,[1]products!$A$1:$G$1,0))</f>
        <v>D</v>
      </c>
      <c r="K367" s="5">
        <f>INDEX([1]products!$A$1:$G$49,MATCH([1]orders!$D367,[1]products!$A$1:$A$49,0),MATCH([1]orders!K$1,[1]products!$A$1:$G$1,0))</f>
        <v>0.5</v>
      </c>
      <c r="L367" s="6">
        <f>INDEX([1]products!$A$1:$G$49,MATCH([1]orders!$D367,[1]products!$A$1:$A$49,0),MATCH([1]orders!L$1,[1]products!$A$1:$G$1,0))</f>
        <v>7.77</v>
      </c>
      <c r="M367" s="6">
        <f t="shared" si="5"/>
        <v>46.62</v>
      </c>
      <c r="N367" s="7" t="str" cm="1">
        <f t="array" ref="N367">_xlfn.IFS(I367="Rob","Robusta",I367="Exc","Excelsa",I367="Ara","Arabica",I367="Lib","Liberica")</f>
        <v>Liberica</v>
      </c>
      <c r="O367" s="7" t="str" cm="1">
        <f t="array" ref="O367">_xlfn.IFS(J367="M","Medium",J367="L","Light",J367="D","Dark")</f>
        <v>Dark</v>
      </c>
      <c r="P367" s="8" t="str">
        <f>_xlfn.XLOOKUP([1]!Order_Table[[#This Row],[Customer ID]],[1]customers!$A$1:$A$1001,[1]customers!$I$1:$I$1001,,0)</f>
        <v>No</v>
      </c>
    </row>
    <row r="368" spans="1:16" x14ac:dyDescent="0.35">
      <c r="A368" s="1" t="s">
        <v>738</v>
      </c>
      <c r="B368" s="2">
        <v>44393</v>
      </c>
      <c r="C368" s="3" t="s">
        <v>739</v>
      </c>
      <c r="D368" s="4" t="s">
        <v>77</v>
      </c>
      <c r="E368" s="3">
        <v>2</v>
      </c>
      <c r="F368" s="3" t="str">
        <f>_xlfn.XLOOKUP([1]orders!C368,[1]customers!$A$2:$A$1001,[1]customers!$B$2:$B$1001,,0)</f>
        <v>Saree Ellesworth</v>
      </c>
      <c r="G368" s="3" t="str">
        <f>IF(_xlfn.XLOOKUP(C368,[1]customers!$A$2:$A$1001,[1]customers!$C$2:$C$1001,,0)=0,"",_xlfn.XLOOKUP(C368,[1]customers!$A$2:$A$1001,[1]customers!$C$2:$C$1001,,0))</f>
        <v/>
      </c>
      <c r="H368" s="3" t="str">
        <f>_xlfn.XLOOKUP(C368,[1]customers!$A$2:$A$1001,[1]customers!$G$2:$G$1001,,0)</f>
        <v>United States</v>
      </c>
      <c r="I368" s="4" t="str">
        <f>INDEX([1]products!$A$1:$G$49,MATCH([1]orders!$D368,[1]products!$A$1:$A$49,0),MATCH([1]orders!I$1,[1]products!$A$1:$G$1,0))</f>
        <v>Exc</v>
      </c>
      <c r="J368" s="4" t="str">
        <f>INDEX([1]products!$A$1:$G$49,MATCH([1]orders!$D368,[1]products!$A$1:$A$49,0),MATCH([1]orders!J$1,[1]products!$A$1:$G$1,0))</f>
        <v>D</v>
      </c>
      <c r="K368" s="5">
        <f>INDEX([1]products!$A$1:$G$49,MATCH([1]orders!$D368,[1]products!$A$1:$A$49,0),MATCH([1]orders!K$1,[1]products!$A$1:$G$1,0))</f>
        <v>0.5</v>
      </c>
      <c r="L368" s="6">
        <f>INDEX([1]products!$A$1:$G$49,MATCH([1]orders!$D368,[1]products!$A$1:$A$49,0),MATCH([1]orders!L$1,[1]products!$A$1:$G$1,0))</f>
        <v>7.29</v>
      </c>
      <c r="M368" s="6">
        <f t="shared" si="5"/>
        <v>14.58</v>
      </c>
      <c r="N368" s="7" t="str" cm="1">
        <f t="array" ref="N368">_xlfn.IFS(I368="Rob","Robusta",I368="Exc","Excelsa",I368="Ara","Arabica",I368="Lib","Liberica")</f>
        <v>Excelsa</v>
      </c>
      <c r="O368" s="7" t="str" cm="1">
        <f t="array" ref="O368">_xlfn.IFS(J368="M","Medium",J368="L","Light",J368="D","Dark")</f>
        <v>Dark</v>
      </c>
      <c r="P368" s="8" t="str">
        <f>_xlfn.XLOOKUP([1]!Order_Table[[#This Row],[Customer ID]],[1]customers!$A$1:$A$1001,[1]customers!$I$1:$I$1001,,0)</f>
        <v>No</v>
      </c>
    </row>
    <row r="369" spans="1:16" x14ac:dyDescent="0.35">
      <c r="A369" s="1" t="s">
        <v>740</v>
      </c>
      <c r="B369" s="2">
        <v>44692</v>
      </c>
      <c r="C369" s="3" t="s">
        <v>741</v>
      </c>
      <c r="D369" s="4" t="s">
        <v>112</v>
      </c>
      <c r="E369" s="3">
        <v>2</v>
      </c>
      <c r="F369" s="3" t="str">
        <f>_xlfn.XLOOKUP([1]orders!C369,[1]customers!$A$2:$A$1001,[1]customers!$B$2:$B$1001,,0)</f>
        <v>Silvio Iorizzi</v>
      </c>
      <c r="G369" s="3" t="str">
        <f>IF(_xlfn.XLOOKUP(C369,[1]customers!$A$2:$A$1001,[1]customers!$C$2:$C$1001,,0)=0,"",_xlfn.XLOOKUP(C369,[1]customers!$A$2:$A$1001,[1]customers!$C$2:$C$1001,,0))</f>
        <v>lflaoniera8@wordpress.org</v>
      </c>
      <c r="H369" s="3" t="str">
        <f>_xlfn.XLOOKUP(C369,[1]customers!$A$2:$A$1001,[1]customers!$G$2:$G$1001,,0)</f>
        <v>United States</v>
      </c>
      <c r="I369" s="4" t="str">
        <f>INDEX([1]products!$A$1:$G$49,MATCH([1]orders!$D369,[1]products!$A$1:$A$49,0),MATCH([1]orders!I$1,[1]products!$A$1:$G$1,0))</f>
        <v>Lib</v>
      </c>
      <c r="J369" s="4" t="str">
        <f>INDEX([1]products!$A$1:$G$49,MATCH([1]orders!$D369,[1]products!$A$1:$A$49,0),MATCH([1]orders!J$1,[1]products!$A$1:$G$1,0))</f>
        <v>M</v>
      </c>
      <c r="K369" s="5">
        <f>INDEX([1]products!$A$1:$G$49,MATCH([1]orders!$D369,[1]products!$A$1:$A$49,0),MATCH([1]orders!K$1,[1]products!$A$1:$G$1,0))</f>
        <v>0.2</v>
      </c>
      <c r="L369" s="6">
        <f>INDEX([1]products!$A$1:$G$49,MATCH([1]orders!$D369,[1]products!$A$1:$A$49,0),MATCH([1]orders!L$1,[1]products!$A$1:$G$1,0))</f>
        <v>4.3650000000000002</v>
      </c>
      <c r="M369" s="6">
        <f t="shared" si="5"/>
        <v>8.73</v>
      </c>
      <c r="N369" s="7" t="str" cm="1">
        <f t="array" ref="N369">_xlfn.IFS(I369="Rob","Robusta",I369="Exc","Excelsa",I369="Ara","Arabica",I369="Lib","Liberica")</f>
        <v>Liberica</v>
      </c>
      <c r="O369" s="7" t="str" cm="1">
        <f t="array" ref="O369">_xlfn.IFS(J369="M","Medium",J369="L","Light",J369="D","Dark")</f>
        <v>Medium</v>
      </c>
      <c r="P369" s="8" t="str">
        <f>_xlfn.XLOOKUP([1]!Order_Table[[#This Row],[Customer ID]],[1]customers!$A$1:$A$1001,[1]customers!$I$1:$I$1001,,0)</f>
        <v>Yes</v>
      </c>
    </row>
    <row r="370" spans="1:16" x14ac:dyDescent="0.35">
      <c r="A370" s="1" t="s">
        <v>742</v>
      </c>
      <c r="B370" s="2">
        <v>43500</v>
      </c>
      <c r="C370" s="3" t="s">
        <v>743</v>
      </c>
      <c r="D370" s="4" t="s">
        <v>176</v>
      </c>
      <c r="E370" s="3">
        <v>1</v>
      </c>
      <c r="F370" s="3" t="str">
        <f>_xlfn.XLOOKUP([1]orders!C370,[1]customers!$A$2:$A$1001,[1]customers!$B$2:$B$1001,,0)</f>
        <v>Leesa Flaonier</v>
      </c>
      <c r="G370" s="3" t="str">
        <f>IF(_xlfn.XLOOKUP(C370,[1]customers!$A$2:$A$1001,[1]customers!$C$2:$C$1001,,0)=0,"",_xlfn.XLOOKUP(C370,[1]customers!$A$2:$A$1001,[1]customers!$C$2:$C$1001,,0))</f>
        <v/>
      </c>
      <c r="H370" s="3" t="str">
        <f>_xlfn.XLOOKUP(C370,[1]customers!$A$2:$A$1001,[1]customers!$G$2:$G$1001,,0)</f>
        <v>United States</v>
      </c>
      <c r="I370" s="4" t="str">
        <f>INDEX([1]products!$A$1:$G$49,MATCH([1]orders!$D370,[1]products!$A$1:$A$49,0),MATCH([1]orders!I$1,[1]products!$A$1:$G$1,0))</f>
        <v>Exc</v>
      </c>
      <c r="J370" s="4" t="str">
        <f>INDEX([1]products!$A$1:$G$49,MATCH([1]orders!$D370,[1]products!$A$1:$A$49,0),MATCH([1]orders!J$1,[1]products!$A$1:$G$1,0))</f>
        <v>M</v>
      </c>
      <c r="K370" s="5">
        <f>INDEX([1]products!$A$1:$G$49,MATCH([1]orders!$D370,[1]products!$A$1:$A$49,0),MATCH([1]orders!K$1,[1]products!$A$1:$G$1,0))</f>
        <v>2.5</v>
      </c>
      <c r="L370" s="6">
        <f>INDEX([1]products!$A$1:$G$49,MATCH([1]orders!$D370,[1]products!$A$1:$A$49,0),MATCH([1]orders!L$1,[1]products!$A$1:$G$1,0))</f>
        <v>31.624999999999996</v>
      </c>
      <c r="M370" s="6">
        <f t="shared" si="5"/>
        <v>31.624999999999996</v>
      </c>
      <c r="N370" s="7" t="str" cm="1">
        <f t="array" ref="N370">_xlfn.IFS(I370="Rob","Robusta",I370="Exc","Excelsa",I370="Ara","Arabica",I370="Lib","Liberica")</f>
        <v>Excelsa</v>
      </c>
      <c r="O370" s="7" t="str" cm="1">
        <f t="array" ref="O370">_xlfn.IFS(J370="M","Medium",J370="L","Light",J370="D","Dark")</f>
        <v>Medium</v>
      </c>
      <c r="P370" s="8" t="str">
        <f>_xlfn.XLOOKUP([1]!Order_Table[[#This Row],[Customer ID]],[1]customers!$A$1:$A$1001,[1]customers!$I$1:$I$1001,,0)</f>
        <v>No</v>
      </c>
    </row>
    <row r="371" spans="1:16" x14ac:dyDescent="0.35">
      <c r="A371" s="1" t="s">
        <v>744</v>
      </c>
      <c r="B371" s="2">
        <v>43501</v>
      </c>
      <c r="C371" s="3" t="s">
        <v>745</v>
      </c>
      <c r="D371" s="4" t="s">
        <v>245</v>
      </c>
      <c r="E371" s="3">
        <v>2</v>
      </c>
      <c r="F371" s="3" t="str">
        <f>_xlfn.XLOOKUP([1]orders!C371,[1]customers!$A$2:$A$1001,[1]customers!$B$2:$B$1001,,0)</f>
        <v>Abba Pummell</v>
      </c>
      <c r="G371" s="3" t="str">
        <f>IF(_xlfn.XLOOKUP(C371,[1]customers!$A$2:$A$1001,[1]customers!$C$2:$C$1001,,0)=0,"",_xlfn.XLOOKUP(C371,[1]customers!$A$2:$A$1001,[1]customers!$C$2:$C$1001,,0))</f>
        <v>ccatchesideaa@macromedia.com</v>
      </c>
      <c r="H371" s="3" t="str">
        <f>_xlfn.XLOOKUP(C371,[1]customers!$A$2:$A$1001,[1]customers!$G$2:$G$1001,,0)</f>
        <v>United States</v>
      </c>
      <c r="I371" s="4" t="str">
        <f>INDEX([1]products!$A$1:$G$49,MATCH([1]orders!$D371,[1]products!$A$1:$A$49,0),MATCH([1]orders!I$1,[1]products!$A$1:$G$1,0))</f>
        <v>Exc</v>
      </c>
      <c r="J371" s="4" t="str">
        <f>INDEX([1]products!$A$1:$G$49,MATCH([1]orders!$D371,[1]products!$A$1:$A$49,0),MATCH([1]orders!J$1,[1]products!$A$1:$G$1,0))</f>
        <v>L</v>
      </c>
      <c r="K371" s="5">
        <f>INDEX([1]products!$A$1:$G$49,MATCH([1]orders!$D371,[1]products!$A$1:$A$49,0),MATCH([1]orders!K$1,[1]products!$A$1:$G$1,0))</f>
        <v>0.5</v>
      </c>
      <c r="L371" s="6">
        <f>INDEX([1]products!$A$1:$G$49,MATCH([1]orders!$D371,[1]products!$A$1:$A$49,0),MATCH([1]orders!L$1,[1]products!$A$1:$G$1,0))</f>
        <v>8.91</v>
      </c>
      <c r="M371" s="6">
        <f t="shared" si="5"/>
        <v>17.82</v>
      </c>
      <c r="N371" s="7" t="str" cm="1">
        <f t="array" ref="N371">_xlfn.IFS(I371="Rob","Robusta",I371="Exc","Excelsa",I371="Ara","Arabica",I371="Lib","Liberica")</f>
        <v>Excelsa</v>
      </c>
      <c r="O371" s="7" t="str" cm="1">
        <f t="array" ref="O371">_xlfn.IFS(J371="M","Medium",J371="L","Light",J371="D","Dark")</f>
        <v>Light</v>
      </c>
      <c r="P371" s="8" t="str">
        <f>_xlfn.XLOOKUP([1]!Order_Table[[#This Row],[Customer ID]],[1]customers!$A$1:$A$1001,[1]customers!$I$1:$I$1001,,0)</f>
        <v>Yes</v>
      </c>
    </row>
    <row r="372" spans="1:16" x14ac:dyDescent="0.35">
      <c r="A372" s="1" t="s">
        <v>746</v>
      </c>
      <c r="B372" s="2">
        <v>44705</v>
      </c>
      <c r="C372" s="3" t="s">
        <v>747</v>
      </c>
      <c r="D372" s="4" t="s">
        <v>192</v>
      </c>
      <c r="E372" s="3">
        <v>6</v>
      </c>
      <c r="F372" s="3" t="str">
        <f>_xlfn.XLOOKUP([1]orders!C372,[1]customers!$A$2:$A$1001,[1]customers!$B$2:$B$1001,,0)</f>
        <v>Corinna Catcheside</v>
      </c>
      <c r="G372" s="3" t="str">
        <f>IF(_xlfn.XLOOKUP(C372,[1]customers!$A$2:$A$1001,[1]customers!$C$2:$C$1001,,0)=0,"",_xlfn.XLOOKUP(C372,[1]customers!$A$2:$A$1001,[1]customers!$C$2:$C$1001,,0))</f>
        <v>cgibbonsonab@accuweather.com</v>
      </c>
      <c r="H372" s="3" t="str">
        <f>_xlfn.XLOOKUP(C372,[1]customers!$A$2:$A$1001,[1]customers!$G$2:$G$1001,,0)</f>
        <v>United States</v>
      </c>
      <c r="I372" s="4" t="str">
        <f>INDEX([1]products!$A$1:$G$49,MATCH([1]orders!$D372,[1]products!$A$1:$A$49,0),MATCH([1]orders!I$1,[1]products!$A$1:$G$1,0))</f>
        <v>Exc</v>
      </c>
      <c r="J372" s="4" t="str">
        <f>INDEX([1]products!$A$1:$G$49,MATCH([1]orders!$D372,[1]products!$A$1:$A$49,0),MATCH([1]orders!J$1,[1]products!$A$1:$G$1,0))</f>
        <v>D</v>
      </c>
      <c r="K372" s="5">
        <f>INDEX([1]products!$A$1:$G$49,MATCH([1]orders!$D372,[1]products!$A$1:$A$49,0),MATCH([1]orders!K$1,[1]products!$A$1:$G$1,0))</f>
        <v>1</v>
      </c>
      <c r="L372" s="6">
        <f>INDEX([1]products!$A$1:$G$49,MATCH([1]orders!$D372,[1]products!$A$1:$A$49,0),MATCH([1]orders!L$1,[1]products!$A$1:$G$1,0))</f>
        <v>12.15</v>
      </c>
      <c r="M372" s="6">
        <f t="shared" si="5"/>
        <v>72.900000000000006</v>
      </c>
      <c r="N372" s="7" t="str" cm="1">
        <f t="array" ref="N372">_xlfn.IFS(I372="Rob","Robusta",I372="Exc","Excelsa",I372="Ara","Arabica",I372="Lib","Liberica")</f>
        <v>Excelsa</v>
      </c>
      <c r="O372" s="7" t="str" cm="1">
        <f t="array" ref="O372">_xlfn.IFS(J372="M","Medium",J372="L","Light",J372="D","Dark")</f>
        <v>Dark</v>
      </c>
      <c r="P372" s="8" t="str">
        <f>_xlfn.XLOOKUP([1]!Order_Table[[#This Row],[Customer ID]],[1]customers!$A$1:$A$1001,[1]customers!$I$1:$I$1001,,0)</f>
        <v>Yes</v>
      </c>
    </row>
    <row r="373" spans="1:16" x14ac:dyDescent="0.35">
      <c r="A373" s="1" t="s">
        <v>748</v>
      </c>
      <c r="B373" s="2">
        <v>44108</v>
      </c>
      <c r="C373" s="3" t="s">
        <v>749</v>
      </c>
      <c r="D373" s="4" t="s">
        <v>157</v>
      </c>
      <c r="E373" s="3">
        <v>6</v>
      </c>
      <c r="F373" s="3" t="str">
        <f>_xlfn.XLOOKUP([1]orders!C373,[1]customers!$A$2:$A$1001,[1]customers!$B$2:$B$1001,,0)</f>
        <v>Cortney Gibbonson</v>
      </c>
      <c r="G373" s="3" t="str">
        <f>IF(_xlfn.XLOOKUP(C373,[1]customers!$A$2:$A$1001,[1]customers!$C$2:$C$1001,,0)=0,"",_xlfn.XLOOKUP(C373,[1]customers!$A$2:$A$1001,[1]customers!$C$2:$C$1001,,0))</f>
        <v>tfarraac@behance.net</v>
      </c>
      <c r="H373" s="3" t="str">
        <f>_xlfn.XLOOKUP(C373,[1]customers!$A$2:$A$1001,[1]customers!$G$2:$G$1001,,0)</f>
        <v>United States</v>
      </c>
      <c r="I373" s="4" t="str">
        <f>INDEX([1]products!$A$1:$G$49,MATCH([1]orders!$D373,[1]products!$A$1:$A$49,0),MATCH([1]orders!I$1,[1]products!$A$1:$G$1,0))</f>
        <v>Ara</v>
      </c>
      <c r="J373" s="4" t="str">
        <f>INDEX([1]products!$A$1:$G$49,MATCH([1]orders!$D373,[1]products!$A$1:$A$49,0),MATCH([1]orders!J$1,[1]products!$A$1:$G$1,0))</f>
        <v>L</v>
      </c>
      <c r="K373" s="5">
        <f>INDEX([1]products!$A$1:$G$49,MATCH([1]orders!$D373,[1]products!$A$1:$A$49,0),MATCH([1]orders!K$1,[1]products!$A$1:$G$1,0))</f>
        <v>0.5</v>
      </c>
      <c r="L373" s="6">
        <f>INDEX([1]products!$A$1:$G$49,MATCH([1]orders!$D373,[1]products!$A$1:$A$49,0),MATCH([1]orders!L$1,[1]products!$A$1:$G$1,0))</f>
        <v>7.77</v>
      </c>
      <c r="M373" s="6">
        <f t="shared" si="5"/>
        <v>46.62</v>
      </c>
      <c r="N373" s="7" t="str" cm="1">
        <f t="array" ref="N373">_xlfn.IFS(I373="Rob","Robusta",I373="Exc","Excelsa",I373="Ara","Arabica",I373="Lib","Liberica")</f>
        <v>Arabica</v>
      </c>
      <c r="O373" s="7" t="str" cm="1">
        <f t="array" ref="O373">_xlfn.IFS(J373="M","Medium",J373="L","Light",J373="D","Dark")</f>
        <v>Light</v>
      </c>
      <c r="P373" s="8" t="str">
        <f>_xlfn.XLOOKUP([1]!Order_Table[[#This Row],[Customer ID]],[1]customers!$A$1:$A$1001,[1]customers!$I$1:$I$1001,,0)</f>
        <v>Yes</v>
      </c>
    </row>
    <row r="374" spans="1:16" x14ac:dyDescent="0.35">
      <c r="A374" s="1" t="s">
        <v>750</v>
      </c>
      <c r="B374" s="2">
        <v>44742</v>
      </c>
      <c r="C374" s="3" t="s">
        <v>751</v>
      </c>
      <c r="D374" s="4" t="s">
        <v>72</v>
      </c>
      <c r="E374" s="3">
        <v>3</v>
      </c>
      <c r="F374" s="3" t="str">
        <f>_xlfn.XLOOKUP([1]orders!C374,[1]customers!$A$2:$A$1001,[1]customers!$B$2:$B$1001,,0)</f>
        <v>Terri Farra</v>
      </c>
      <c r="G374" s="3" t="str">
        <f>IF(_xlfn.XLOOKUP(C374,[1]customers!$A$2:$A$1001,[1]customers!$C$2:$C$1001,,0)=0,"",_xlfn.XLOOKUP(C374,[1]customers!$A$2:$A$1001,[1]customers!$C$2:$C$1001,,0))</f>
        <v/>
      </c>
      <c r="H374" s="3" t="str">
        <f>_xlfn.XLOOKUP(C374,[1]customers!$A$2:$A$1001,[1]customers!$G$2:$G$1001,,0)</f>
        <v>Ireland</v>
      </c>
      <c r="I374" s="4" t="str">
        <f>INDEX([1]products!$A$1:$G$49,MATCH([1]orders!$D374,[1]products!$A$1:$A$49,0),MATCH([1]orders!I$1,[1]products!$A$1:$G$1,0))</f>
        <v>Rob</v>
      </c>
      <c r="J374" s="4" t="str">
        <f>INDEX([1]products!$A$1:$G$49,MATCH([1]orders!$D374,[1]products!$A$1:$A$49,0),MATCH([1]orders!J$1,[1]products!$A$1:$G$1,0))</f>
        <v>L</v>
      </c>
      <c r="K374" s="5">
        <f>INDEX([1]products!$A$1:$G$49,MATCH([1]orders!$D374,[1]products!$A$1:$A$49,0),MATCH([1]orders!K$1,[1]products!$A$1:$G$1,0))</f>
        <v>0.5</v>
      </c>
      <c r="L374" s="6">
        <f>INDEX([1]products!$A$1:$G$49,MATCH([1]orders!$D374,[1]products!$A$1:$A$49,0),MATCH([1]orders!L$1,[1]products!$A$1:$G$1,0))</f>
        <v>7.169999999999999</v>
      </c>
      <c r="M374" s="6">
        <f t="shared" si="5"/>
        <v>21.509999999999998</v>
      </c>
      <c r="N374" s="7" t="str" cm="1">
        <f t="array" ref="N374">_xlfn.IFS(I374="Rob","Robusta",I374="Exc","Excelsa",I374="Ara","Arabica",I374="Lib","Liberica")</f>
        <v>Robusta</v>
      </c>
      <c r="O374" s="7" t="str" cm="1">
        <f t="array" ref="O374">_xlfn.IFS(J374="M","Medium",J374="L","Light",J374="D","Dark")</f>
        <v>Light</v>
      </c>
      <c r="P374" s="8" t="str">
        <f>_xlfn.XLOOKUP([1]!Order_Table[[#This Row],[Customer ID]],[1]customers!$A$1:$A$1001,[1]customers!$I$1:$I$1001,,0)</f>
        <v>No</v>
      </c>
    </row>
    <row r="375" spans="1:16" x14ac:dyDescent="0.35">
      <c r="A375" s="1" t="s">
        <v>752</v>
      </c>
      <c r="B375" s="2">
        <v>44125</v>
      </c>
      <c r="C375" s="3" t="s">
        <v>753</v>
      </c>
      <c r="D375" s="4" t="s">
        <v>83</v>
      </c>
      <c r="E375" s="3">
        <v>4</v>
      </c>
      <c r="F375" s="3" t="str">
        <f>_xlfn.XLOOKUP([1]orders!C375,[1]customers!$A$2:$A$1001,[1]customers!$B$2:$B$1001,,0)</f>
        <v>Corney Curme</v>
      </c>
      <c r="G375" s="3" t="str">
        <f>IF(_xlfn.XLOOKUP(C375,[1]customers!$A$2:$A$1001,[1]customers!$C$2:$C$1001,,0)=0,"",_xlfn.XLOOKUP(C375,[1]customers!$A$2:$A$1001,[1]customers!$C$2:$C$1001,,0))</f>
        <v>gbamfieldae@yellowpages.com</v>
      </c>
      <c r="H375" s="3" t="str">
        <f>_xlfn.XLOOKUP(C375,[1]customers!$A$2:$A$1001,[1]customers!$G$2:$G$1001,,0)</f>
        <v>United States</v>
      </c>
      <c r="I375" s="4" t="str">
        <f>INDEX([1]products!$A$1:$G$49,MATCH([1]orders!$D375,[1]products!$A$1:$A$49,0),MATCH([1]orders!I$1,[1]products!$A$1:$G$1,0))</f>
        <v>Ara</v>
      </c>
      <c r="J375" s="4" t="str">
        <f>INDEX([1]products!$A$1:$G$49,MATCH([1]orders!$D375,[1]products!$A$1:$A$49,0),MATCH([1]orders!J$1,[1]products!$A$1:$G$1,0))</f>
        <v>D</v>
      </c>
      <c r="K375" s="5">
        <f>INDEX([1]products!$A$1:$G$49,MATCH([1]orders!$D375,[1]products!$A$1:$A$49,0),MATCH([1]orders!K$1,[1]products!$A$1:$G$1,0))</f>
        <v>0.5</v>
      </c>
      <c r="L375" s="6">
        <f>INDEX([1]products!$A$1:$G$49,MATCH([1]orders!$D375,[1]products!$A$1:$A$49,0),MATCH([1]orders!L$1,[1]products!$A$1:$G$1,0))</f>
        <v>5.97</v>
      </c>
      <c r="M375" s="6">
        <f t="shared" si="5"/>
        <v>23.88</v>
      </c>
      <c r="N375" s="7" t="str" cm="1">
        <f t="array" ref="N375">_xlfn.IFS(I375="Rob","Robusta",I375="Exc","Excelsa",I375="Ara","Arabica",I375="Lib","Liberica")</f>
        <v>Arabica</v>
      </c>
      <c r="O375" s="7" t="str" cm="1">
        <f t="array" ref="O375">_xlfn.IFS(J375="M","Medium",J375="L","Light",J375="D","Dark")</f>
        <v>Dark</v>
      </c>
      <c r="P375" s="8" t="str">
        <f>_xlfn.XLOOKUP([1]!Order_Table[[#This Row],[Customer ID]],[1]customers!$A$1:$A$1001,[1]customers!$I$1:$I$1001,,0)</f>
        <v>Yes</v>
      </c>
    </row>
    <row r="376" spans="1:16" x14ac:dyDescent="0.35">
      <c r="A376" s="1" t="s">
        <v>754</v>
      </c>
      <c r="B376" s="2">
        <v>44120</v>
      </c>
      <c r="C376" s="3" t="s">
        <v>755</v>
      </c>
      <c r="D376" s="4" t="s">
        <v>44</v>
      </c>
      <c r="E376" s="3">
        <v>2</v>
      </c>
      <c r="F376" s="3" t="str">
        <f>_xlfn.XLOOKUP([1]orders!C376,[1]customers!$A$2:$A$1001,[1]customers!$B$2:$B$1001,,0)</f>
        <v>Gothart Bamfield</v>
      </c>
      <c r="G376" s="3" t="str">
        <f>IF(_xlfn.XLOOKUP(C376,[1]customers!$A$2:$A$1001,[1]customers!$C$2:$C$1001,,0)=0,"",_xlfn.XLOOKUP(C376,[1]customers!$A$2:$A$1001,[1]customers!$C$2:$C$1001,,0))</f>
        <v>whollingdaleaf@about.me</v>
      </c>
      <c r="H376" s="3" t="str">
        <f>_xlfn.XLOOKUP(C376,[1]customers!$A$2:$A$1001,[1]customers!$G$2:$G$1001,,0)</f>
        <v>United States</v>
      </c>
      <c r="I376" s="4" t="str">
        <f>INDEX([1]products!$A$1:$G$49,MATCH([1]orders!$D376,[1]products!$A$1:$A$49,0),MATCH([1]orders!I$1,[1]products!$A$1:$G$1,0))</f>
        <v>Lib</v>
      </c>
      <c r="J376" s="4" t="str">
        <f>INDEX([1]products!$A$1:$G$49,MATCH([1]orders!$D376,[1]products!$A$1:$A$49,0),MATCH([1]orders!J$1,[1]products!$A$1:$G$1,0))</f>
        <v>L</v>
      </c>
      <c r="K376" s="5">
        <f>INDEX([1]products!$A$1:$G$49,MATCH([1]orders!$D376,[1]products!$A$1:$A$49,0),MATCH([1]orders!K$1,[1]products!$A$1:$G$1,0))</f>
        <v>0.5</v>
      </c>
      <c r="L376" s="6">
        <f>INDEX([1]products!$A$1:$G$49,MATCH([1]orders!$D376,[1]products!$A$1:$A$49,0),MATCH([1]orders!L$1,[1]products!$A$1:$G$1,0))</f>
        <v>9.51</v>
      </c>
      <c r="M376" s="6">
        <f t="shared" si="5"/>
        <v>19.02</v>
      </c>
      <c r="N376" s="7" t="str" cm="1">
        <f t="array" ref="N376">_xlfn.IFS(I376="Rob","Robusta",I376="Exc","Excelsa",I376="Ara","Arabica",I376="Lib","Liberica")</f>
        <v>Liberica</v>
      </c>
      <c r="O376" s="7" t="str" cm="1">
        <f t="array" ref="O376">_xlfn.IFS(J376="M","Medium",J376="L","Light",J376="D","Dark")</f>
        <v>Light</v>
      </c>
      <c r="P376" s="8" t="str">
        <f>_xlfn.XLOOKUP([1]!Order_Table[[#This Row],[Customer ID]],[1]customers!$A$1:$A$1001,[1]customers!$I$1:$I$1001,,0)</f>
        <v>Yes</v>
      </c>
    </row>
    <row r="377" spans="1:16" x14ac:dyDescent="0.35">
      <c r="A377" s="1" t="s">
        <v>756</v>
      </c>
      <c r="B377" s="2">
        <v>44097</v>
      </c>
      <c r="C377" s="3" t="s">
        <v>757</v>
      </c>
      <c r="D377" s="4" t="s">
        <v>22</v>
      </c>
      <c r="E377" s="3">
        <v>1</v>
      </c>
      <c r="F377" s="3" t="str">
        <f>_xlfn.XLOOKUP([1]orders!C377,[1]customers!$A$2:$A$1001,[1]customers!$B$2:$B$1001,,0)</f>
        <v>Waylin Hollingdale</v>
      </c>
      <c r="G377" s="3" t="str">
        <f>IF(_xlfn.XLOOKUP(C377,[1]customers!$A$2:$A$1001,[1]customers!$C$2:$C$1001,,0)=0,"",_xlfn.XLOOKUP(C377,[1]customers!$A$2:$A$1001,[1]customers!$C$2:$C$1001,,0))</f>
        <v>jdeag@xrea.com</v>
      </c>
      <c r="H377" s="3" t="str">
        <f>_xlfn.XLOOKUP(C377,[1]customers!$A$2:$A$1001,[1]customers!$G$2:$G$1001,,0)</f>
        <v>United States</v>
      </c>
      <c r="I377" s="4" t="str">
        <f>INDEX([1]products!$A$1:$G$49,MATCH([1]orders!$D377,[1]products!$A$1:$A$49,0),MATCH([1]orders!I$1,[1]products!$A$1:$G$1,0))</f>
        <v>Ara</v>
      </c>
      <c r="J377" s="4" t="str">
        <f>INDEX([1]products!$A$1:$G$49,MATCH([1]orders!$D377,[1]products!$A$1:$A$49,0),MATCH([1]orders!J$1,[1]products!$A$1:$G$1,0))</f>
        <v>M</v>
      </c>
      <c r="K377" s="5">
        <f>INDEX([1]products!$A$1:$G$49,MATCH([1]orders!$D377,[1]products!$A$1:$A$49,0),MATCH([1]orders!K$1,[1]products!$A$1:$G$1,0))</f>
        <v>0.2</v>
      </c>
      <c r="L377" s="6">
        <f>INDEX([1]products!$A$1:$G$49,MATCH([1]orders!$D377,[1]products!$A$1:$A$49,0),MATCH([1]orders!L$1,[1]products!$A$1:$G$1,0))</f>
        <v>3.375</v>
      </c>
      <c r="M377" s="6">
        <f t="shared" si="5"/>
        <v>3.375</v>
      </c>
      <c r="N377" s="7" t="str" cm="1">
        <f t="array" ref="N377">_xlfn.IFS(I377="Rob","Robusta",I377="Exc","Excelsa",I377="Ara","Arabica",I377="Lib","Liberica")</f>
        <v>Arabica</v>
      </c>
      <c r="O377" s="7" t="str" cm="1">
        <f t="array" ref="O377">_xlfn.IFS(J377="M","Medium",J377="L","Light",J377="D","Dark")</f>
        <v>Medium</v>
      </c>
      <c r="P377" s="8" t="str">
        <f>_xlfn.XLOOKUP([1]!Order_Table[[#This Row],[Customer ID]],[1]customers!$A$1:$A$1001,[1]customers!$I$1:$I$1001,,0)</f>
        <v>Yes</v>
      </c>
    </row>
    <row r="378" spans="1:16" x14ac:dyDescent="0.35">
      <c r="A378" s="1" t="s">
        <v>758</v>
      </c>
      <c r="B378" s="2">
        <v>43532</v>
      </c>
      <c r="C378" s="3" t="s">
        <v>759</v>
      </c>
      <c r="D378" s="4" t="s">
        <v>101</v>
      </c>
      <c r="E378" s="3">
        <v>3</v>
      </c>
      <c r="F378" s="3" t="str">
        <f>_xlfn.XLOOKUP([1]orders!C378,[1]customers!$A$2:$A$1001,[1]customers!$B$2:$B$1001,,0)</f>
        <v>Judd De Leek</v>
      </c>
      <c r="G378" s="3" t="str">
        <f>IF(_xlfn.XLOOKUP(C378,[1]customers!$A$2:$A$1001,[1]customers!$C$2:$C$1001,,0)=0,"",_xlfn.XLOOKUP(C378,[1]customers!$A$2:$A$1001,[1]customers!$C$2:$C$1001,,0))</f>
        <v>vskulletah@tinyurl.com</v>
      </c>
      <c r="H378" s="3" t="str">
        <f>_xlfn.XLOOKUP(C378,[1]customers!$A$2:$A$1001,[1]customers!$G$2:$G$1001,,0)</f>
        <v>Ireland</v>
      </c>
      <c r="I378" s="4" t="str">
        <f>INDEX([1]products!$A$1:$G$49,MATCH([1]orders!$D378,[1]products!$A$1:$A$49,0),MATCH([1]orders!I$1,[1]products!$A$1:$G$1,0))</f>
        <v>Rob</v>
      </c>
      <c r="J378" s="4" t="str">
        <f>INDEX([1]products!$A$1:$G$49,MATCH([1]orders!$D378,[1]products!$A$1:$A$49,0),MATCH([1]orders!J$1,[1]products!$A$1:$G$1,0))</f>
        <v>M</v>
      </c>
      <c r="K378" s="5">
        <f>INDEX([1]products!$A$1:$G$49,MATCH([1]orders!$D378,[1]products!$A$1:$A$49,0),MATCH([1]orders!K$1,[1]products!$A$1:$G$1,0))</f>
        <v>0.5</v>
      </c>
      <c r="L378" s="6">
        <f>INDEX([1]products!$A$1:$G$49,MATCH([1]orders!$D378,[1]products!$A$1:$A$49,0),MATCH([1]orders!L$1,[1]products!$A$1:$G$1,0))</f>
        <v>5.97</v>
      </c>
      <c r="M378" s="6">
        <f t="shared" si="5"/>
        <v>17.91</v>
      </c>
      <c r="N378" s="7" t="str" cm="1">
        <f t="array" ref="N378">_xlfn.IFS(I378="Rob","Robusta",I378="Exc","Excelsa",I378="Ara","Arabica",I378="Lib","Liberica")</f>
        <v>Robusta</v>
      </c>
      <c r="O378" s="7" t="str" cm="1">
        <f t="array" ref="O378">_xlfn.IFS(J378="M","Medium",J378="L","Light",J378="D","Dark")</f>
        <v>Medium</v>
      </c>
      <c r="P378" s="8" t="str">
        <f>_xlfn.XLOOKUP([1]!Order_Table[[#This Row],[Customer ID]],[1]customers!$A$1:$A$1001,[1]customers!$I$1:$I$1001,,0)</f>
        <v>Yes</v>
      </c>
    </row>
    <row r="379" spans="1:16" x14ac:dyDescent="0.35">
      <c r="A379" s="1" t="s">
        <v>760</v>
      </c>
      <c r="B379" s="2">
        <v>44377</v>
      </c>
      <c r="C379" s="3" t="s">
        <v>761</v>
      </c>
      <c r="D379" s="4" t="s">
        <v>192</v>
      </c>
      <c r="E379" s="3">
        <v>3</v>
      </c>
      <c r="F379" s="3" t="str">
        <f>_xlfn.XLOOKUP([1]orders!C379,[1]customers!$A$2:$A$1001,[1]customers!$B$2:$B$1001,,0)</f>
        <v>Vanya Skullet</v>
      </c>
      <c r="G379" s="3" t="str">
        <f>IF(_xlfn.XLOOKUP(C379,[1]customers!$A$2:$A$1001,[1]customers!$C$2:$C$1001,,0)=0,"",_xlfn.XLOOKUP(C379,[1]customers!$A$2:$A$1001,[1]customers!$C$2:$C$1001,,0))</f>
        <v>jrudeforthai@wunderground.com</v>
      </c>
      <c r="H379" s="3" t="str">
        <f>_xlfn.XLOOKUP(C379,[1]customers!$A$2:$A$1001,[1]customers!$G$2:$G$1001,,0)</f>
        <v>Ireland</v>
      </c>
      <c r="I379" s="4" t="str">
        <f>INDEX([1]products!$A$1:$G$49,MATCH([1]orders!$D379,[1]products!$A$1:$A$49,0),MATCH([1]orders!I$1,[1]products!$A$1:$G$1,0))</f>
        <v>Rob</v>
      </c>
      <c r="J379" s="4" t="str">
        <f>INDEX([1]products!$A$1:$G$49,MATCH([1]orders!$D379,[1]products!$A$1:$A$49,0),MATCH([1]orders!J$1,[1]products!$A$1:$G$1,0))</f>
        <v>D</v>
      </c>
      <c r="K379" s="5">
        <f>INDEX([1]products!$A$1:$G$49,MATCH([1]orders!$D379,[1]products!$A$1:$A$49,0),MATCH([1]orders!K$1,[1]products!$A$1:$G$1,0))</f>
        <v>0.2</v>
      </c>
      <c r="L379" s="6">
        <f>INDEX([1]products!$A$1:$G$49,MATCH([1]orders!$D379,[1]products!$A$1:$A$49,0),MATCH([1]orders!L$1,[1]products!$A$1:$G$1,0))</f>
        <v>2.6849999999999996</v>
      </c>
      <c r="M379" s="6">
        <f t="shared" si="5"/>
        <v>8.0549999999999997</v>
      </c>
      <c r="N379" s="7" t="str" cm="1">
        <f t="array" ref="N379">_xlfn.IFS(I379="Rob","Robusta",I379="Exc","Excelsa",I379="Ara","Arabica",I379="Lib","Liberica")</f>
        <v>Robusta</v>
      </c>
      <c r="O379" s="7" t="str" cm="1">
        <f t="array" ref="O379">_xlfn.IFS(J379="M","Medium",J379="L","Light",J379="D","Dark")</f>
        <v>Dark</v>
      </c>
      <c r="P379" s="8" t="str">
        <f>_xlfn.XLOOKUP([1]!Order_Table[[#This Row],[Customer ID]],[1]customers!$A$1:$A$1001,[1]customers!$I$1:$I$1001,,0)</f>
        <v>No</v>
      </c>
    </row>
    <row r="380" spans="1:16" x14ac:dyDescent="0.35">
      <c r="A380" s="1" t="s">
        <v>762</v>
      </c>
      <c r="B380" s="2">
        <v>43690</v>
      </c>
      <c r="C380" s="3" t="s">
        <v>763</v>
      </c>
      <c r="D380" s="4" t="s">
        <v>157</v>
      </c>
      <c r="E380" s="3">
        <v>6</v>
      </c>
      <c r="F380" s="3" t="str">
        <f>_xlfn.XLOOKUP([1]orders!C380,[1]customers!$A$2:$A$1001,[1]customers!$B$2:$B$1001,,0)</f>
        <v>Jany Rudeforth</v>
      </c>
      <c r="G380" s="3" t="str">
        <f>IF(_xlfn.XLOOKUP(C380,[1]customers!$A$2:$A$1001,[1]customers!$C$2:$C$1001,,0)=0,"",_xlfn.XLOOKUP(C380,[1]customers!$A$2:$A$1001,[1]customers!$C$2:$C$1001,,0))</f>
        <v>atomaszewskiaj@answers.com</v>
      </c>
      <c r="H380" s="3" t="str">
        <f>_xlfn.XLOOKUP(C380,[1]customers!$A$2:$A$1001,[1]customers!$G$2:$G$1001,,0)</f>
        <v>United Kingdom</v>
      </c>
      <c r="I380" s="4" t="str">
        <f>INDEX([1]products!$A$1:$G$49,MATCH([1]orders!$D380,[1]products!$A$1:$A$49,0),MATCH([1]orders!I$1,[1]products!$A$1:$G$1,0))</f>
        <v>Ara</v>
      </c>
      <c r="J380" s="4" t="str">
        <f>INDEX([1]products!$A$1:$G$49,MATCH([1]orders!$D380,[1]products!$A$1:$A$49,0),MATCH([1]orders!J$1,[1]products!$A$1:$G$1,0))</f>
        <v>L</v>
      </c>
      <c r="K380" s="5">
        <f>INDEX([1]products!$A$1:$G$49,MATCH([1]orders!$D380,[1]products!$A$1:$A$49,0),MATCH([1]orders!K$1,[1]products!$A$1:$G$1,0))</f>
        <v>0.5</v>
      </c>
      <c r="L380" s="6">
        <f>INDEX([1]products!$A$1:$G$49,MATCH([1]orders!$D380,[1]products!$A$1:$A$49,0),MATCH([1]orders!L$1,[1]products!$A$1:$G$1,0))</f>
        <v>7.77</v>
      </c>
      <c r="M380" s="6">
        <f t="shared" si="5"/>
        <v>46.62</v>
      </c>
      <c r="N380" s="7" t="str" cm="1">
        <f t="array" ref="N380">_xlfn.IFS(I380="Rob","Robusta",I380="Exc","Excelsa",I380="Ara","Arabica",I380="Lib","Liberica")</f>
        <v>Arabica</v>
      </c>
      <c r="O380" s="7" t="str" cm="1">
        <f t="array" ref="O380">_xlfn.IFS(J380="M","Medium",J380="L","Light",J380="D","Dark")</f>
        <v>Light</v>
      </c>
      <c r="P380" s="8" t="str">
        <f>_xlfn.XLOOKUP([1]!Order_Table[[#This Row],[Customer ID]],[1]customers!$A$1:$A$1001,[1]customers!$I$1:$I$1001,,0)</f>
        <v>Yes</v>
      </c>
    </row>
    <row r="381" spans="1:16" x14ac:dyDescent="0.35">
      <c r="A381" s="1" t="s">
        <v>764</v>
      </c>
      <c r="B381" s="2">
        <v>44249</v>
      </c>
      <c r="C381" s="3" t="s">
        <v>664</v>
      </c>
      <c r="D381" s="4" t="s">
        <v>123</v>
      </c>
      <c r="E381" s="3">
        <v>3</v>
      </c>
      <c r="F381" s="3" t="str">
        <f>_xlfn.XLOOKUP([1]orders!C381,[1]customers!$A$2:$A$1001,[1]customers!$B$2:$B$1001,,0)</f>
        <v>Ashbey Tomaszewski</v>
      </c>
      <c r="G381" s="3" t="str">
        <f>IF(_xlfn.XLOOKUP(C381,[1]customers!$A$2:$A$1001,[1]customers!$C$2:$C$1001,,0)=0,"",_xlfn.XLOOKUP(C381,[1]customers!$A$2:$A$1001,[1]customers!$C$2:$C$1001,,0))</f>
        <v/>
      </c>
      <c r="H381" s="3" t="str">
        <f>_xlfn.XLOOKUP(C381,[1]customers!$A$2:$A$1001,[1]customers!$G$2:$G$1001,,0)</f>
        <v>United States</v>
      </c>
      <c r="I381" s="4" t="str">
        <f>INDEX([1]products!$A$1:$G$49,MATCH([1]orders!$D381,[1]products!$A$1:$A$49,0),MATCH([1]orders!I$1,[1]products!$A$1:$G$1,0))</f>
        <v>Rob</v>
      </c>
      <c r="J381" s="4" t="str">
        <f>INDEX([1]products!$A$1:$G$49,MATCH([1]orders!$D381,[1]products!$A$1:$A$49,0),MATCH([1]orders!J$1,[1]products!$A$1:$G$1,0))</f>
        <v>L</v>
      </c>
      <c r="K381" s="5">
        <f>INDEX([1]products!$A$1:$G$49,MATCH([1]orders!$D381,[1]products!$A$1:$A$49,0),MATCH([1]orders!K$1,[1]products!$A$1:$G$1,0))</f>
        <v>0.5</v>
      </c>
      <c r="L381" s="6">
        <f>INDEX([1]products!$A$1:$G$49,MATCH([1]orders!$D381,[1]products!$A$1:$A$49,0),MATCH([1]orders!L$1,[1]products!$A$1:$G$1,0))</f>
        <v>7.169999999999999</v>
      </c>
      <c r="M381" s="6">
        <f t="shared" si="5"/>
        <v>21.509999999999998</v>
      </c>
      <c r="N381" s="7" t="str" cm="1">
        <f t="array" ref="N381">_xlfn.IFS(I381="Rob","Robusta",I381="Exc","Excelsa",I381="Ara","Arabica",I381="Lib","Liberica")</f>
        <v>Robusta</v>
      </c>
      <c r="O381" s="7" t="str" cm="1">
        <f t="array" ref="O381">_xlfn.IFS(J381="M","Medium",J381="L","Light",J381="D","Dark")</f>
        <v>Light</v>
      </c>
      <c r="P381" s="8" t="str">
        <f>_xlfn.XLOOKUP([1]!Order_Table[[#This Row],[Customer ID]],[1]customers!$A$1:$A$1001,[1]customers!$I$1:$I$1001,,0)</f>
        <v>Yes</v>
      </c>
    </row>
    <row r="382" spans="1:16" x14ac:dyDescent="0.35">
      <c r="A382" s="1" t="s">
        <v>765</v>
      </c>
      <c r="B382" s="2">
        <v>44646</v>
      </c>
      <c r="C382" s="3" t="s">
        <v>766</v>
      </c>
      <c r="D382" s="4" t="s">
        <v>54</v>
      </c>
      <c r="E382" s="3">
        <v>5</v>
      </c>
      <c r="F382" s="3" t="str">
        <f>_xlfn.XLOOKUP([1]orders!C382,[1]customers!$A$2:$A$1001,[1]customers!$B$2:$B$1001,,0)</f>
        <v>Flynn Antony</v>
      </c>
      <c r="G382" s="3" t="str">
        <f>IF(_xlfn.XLOOKUP(C382,[1]customers!$A$2:$A$1001,[1]customers!$C$2:$C$1001,,0)=0,"",_xlfn.XLOOKUP(C382,[1]customers!$A$2:$A$1001,[1]customers!$C$2:$C$1001,,0))</f>
        <v>pbessal@qq.com</v>
      </c>
      <c r="H382" s="3" t="str">
        <f>_xlfn.XLOOKUP(C382,[1]customers!$A$2:$A$1001,[1]customers!$G$2:$G$1001,,0)</f>
        <v>United States</v>
      </c>
      <c r="I382" s="4" t="str">
        <f>INDEX([1]products!$A$1:$G$49,MATCH([1]orders!$D382,[1]products!$A$1:$A$49,0),MATCH([1]orders!I$1,[1]products!$A$1:$G$1,0))</f>
        <v>Lib</v>
      </c>
      <c r="J382" s="4" t="str">
        <f>INDEX([1]products!$A$1:$G$49,MATCH([1]orders!$D382,[1]products!$A$1:$A$49,0),MATCH([1]orders!J$1,[1]products!$A$1:$G$1,0))</f>
        <v>D</v>
      </c>
      <c r="K382" s="5">
        <f>INDEX([1]products!$A$1:$G$49,MATCH([1]orders!$D382,[1]products!$A$1:$A$49,0),MATCH([1]orders!K$1,[1]products!$A$1:$G$1,0))</f>
        <v>0.5</v>
      </c>
      <c r="L382" s="6">
        <f>INDEX([1]products!$A$1:$G$49,MATCH([1]orders!$D382,[1]products!$A$1:$A$49,0),MATCH([1]orders!L$1,[1]products!$A$1:$G$1,0))</f>
        <v>7.77</v>
      </c>
      <c r="M382" s="6">
        <f t="shared" si="5"/>
        <v>38.849999999999994</v>
      </c>
      <c r="N382" s="7" t="str" cm="1">
        <f t="array" ref="N382">_xlfn.IFS(I382="Rob","Robusta",I382="Exc","Excelsa",I382="Ara","Arabica",I382="Lib","Liberica")</f>
        <v>Liberica</v>
      </c>
      <c r="O382" s="7" t="str" cm="1">
        <f t="array" ref="O382">_xlfn.IFS(J382="M","Medium",J382="L","Light",J382="D","Dark")</f>
        <v>Dark</v>
      </c>
      <c r="P382" s="8" t="str">
        <f>_xlfn.XLOOKUP([1]!Order_Table[[#This Row],[Customer ID]],[1]customers!$A$1:$A$1001,[1]customers!$I$1:$I$1001,,0)</f>
        <v>No</v>
      </c>
    </row>
    <row r="383" spans="1:16" x14ac:dyDescent="0.35">
      <c r="A383" s="1" t="s">
        <v>767</v>
      </c>
      <c r="B383" s="2">
        <v>43840</v>
      </c>
      <c r="C383" s="3" t="s">
        <v>768</v>
      </c>
      <c r="D383" s="4" t="s">
        <v>16</v>
      </c>
      <c r="E383" s="3">
        <v>3</v>
      </c>
      <c r="F383" s="3" t="str">
        <f>_xlfn.XLOOKUP([1]orders!C383,[1]customers!$A$2:$A$1001,[1]customers!$B$2:$B$1001,,0)</f>
        <v>Pren Bess</v>
      </c>
      <c r="G383" s="3" t="str">
        <f>IF(_xlfn.XLOOKUP(C383,[1]customers!$A$2:$A$1001,[1]customers!$C$2:$C$1001,,0)=0,"",_xlfn.XLOOKUP(C383,[1]customers!$A$2:$A$1001,[1]customers!$C$2:$C$1001,,0))</f>
        <v>ewindressam@marketwatch.com</v>
      </c>
      <c r="H383" s="3" t="str">
        <f>_xlfn.XLOOKUP(C383,[1]customers!$A$2:$A$1001,[1]customers!$G$2:$G$1001,,0)</f>
        <v>United States</v>
      </c>
      <c r="I383" s="4" t="str">
        <f>INDEX([1]products!$A$1:$G$49,MATCH([1]orders!$D383,[1]products!$A$1:$A$49,0),MATCH([1]orders!I$1,[1]products!$A$1:$G$1,0))</f>
        <v>Ara</v>
      </c>
      <c r="J383" s="4" t="str">
        <f>INDEX([1]products!$A$1:$G$49,MATCH([1]orders!$D383,[1]products!$A$1:$A$49,0),MATCH([1]orders!J$1,[1]products!$A$1:$G$1,0))</f>
        <v>D</v>
      </c>
      <c r="K383" s="5">
        <f>INDEX([1]products!$A$1:$G$49,MATCH([1]orders!$D383,[1]products!$A$1:$A$49,0),MATCH([1]orders!K$1,[1]products!$A$1:$G$1,0))</f>
        <v>0.2</v>
      </c>
      <c r="L383" s="6">
        <f>INDEX([1]products!$A$1:$G$49,MATCH([1]orders!$D383,[1]products!$A$1:$A$49,0),MATCH([1]orders!L$1,[1]products!$A$1:$G$1,0))</f>
        <v>2.9849999999999999</v>
      </c>
      <c r="M383" s="6">
        <f t="shared" si="5"/>
        <v>8.9550000000000001</v>
      </c>
      <c r="N383" s="7" t="str" cm="1">
        <f t="array" ref="N383">_xlfn.IFS(I383="Rob","Robusta",I383="Exc","Excelsa",I383="Ara","Arabica",I383="Lib","Liberica")</f>
        <v>Arabica</v>
      </c>
      <c r="O383" s="7" t="str" cm="1">
        <f t="array" ref="O383">_xlfn.IFS(J383="M","Medium",J383="L","Light",J383="D","Dark")</f>
        <v>Dark</v>
      </c>
      <c r="P383" s="8" t="str">
        <f>_xlfn.XLOOKUP([1]!Order_Table[[#This Row],[Customer ID]],[1]customers!$A$1:$A$1001,[1]customers!$I$1:$I$1001,,0)</f>
        <v>Yes</v>
      </c>
    </row>
    <row r="384" spans="1:16" x14ac:dyDescent="0.35">
      <c r="A384" s="1" t="s">
        <v>769</v>
      </c>
      <c r="B384" s="2">
        <v>43586</v>
      </c>
      <c r="C384" s="3" t="s">
        <v>770</v>
      </c>
      <c r="D384" s="4" t="s">
        <v>176</v>
      </c>
      <c r="E384" s="3">
        <v>6</v>
      </c>
      <c r="F384" s="3" t="str">
        <f>_xlfn.XLOOKUP([1]orders!C384,[1]customers!$A$2:$A$1001,[1]customers!$B$2:$B$1001,,0)</f>
        <v>Elka Windress</v>
      </c>
      <c r="G384" s="3" t="str">
        <f>IF(_xlfn.XLOOKUP(C384,[1]customers!$A$2:$A$1001,[1]customers!$C$2:$C$1001,,0)=0,"",_xlfn.XLOOKUP(C384,[1]customers!$A$2:$A$1001,[1]customers!$C$2:$C$1001,,0))</f>
        <v/>
      </c>
      <c r="H384" s="3" t="str">
        <f>_xlfn.XLOOKUP(C384,[1]customers!$A$2:$A$1001,[1]customers!$G$2:$G$1001,,0)</f>
        <v>United States</v>
      </c>
      <c r="I384" s="4" t="str">
        <f>INDEX([1]products!$A$1:$G$49,MATCH([1]orders!$D384,[1]products!$A$1:$A$49,0),MATCH([1]orders!I$1,[1]products!$A$1:$G$1,0))</f>
        <v>Exc</v>
      </c>
      <c r="J384" s="4" t="str">
        <f>INDEX([1]products!$A$1:$G$49,MATCH([1]orders!$D384,[1]products!$A$1:$A$49,0),MATCH([1]orders!J$1,[1]products!$A$1:$G$1,0))</f>
        <v>D</v>
      </c>
      <c r="K384" s="5">
        <f>INDEX([1]products!$A$1:$G$49,MATCH([1]orders!$D384,[1]products!$A$1:$A$49,0),MATCH([1]orders!K$1,[1]products!$A$1:$G$1,0))</f>
        <v>0.5</v>
      </c>
      <c r="L384" s="6">
        <f>INDEX([1]products!$A$1:$G$49,MATCH([1]orders!$D384,[1]products!$A$1:$A$49,0),MATCH([1]orders!L$1,[1]products!$A$1:$G$1,0))</f>
        <v>7.29</v>
      </c>
      <c r="M384" s="6">
        <f t="shared" si="5"/>
        <v>43.74</v>
      </c>
      <c r="N384" s="7" t="str" cm="1">
        <f t="array" ref="N384">_xlfn.IFS(I384="Rob","Robusta",I384="Exc","Excelsa",I384="Ara","Arabica",I384="Lib","Liberica")</f>
        <v>Excelsa</v>
      </c>
      <c r="O384" s="7" t="str" cm="1">
        <f t="array" ref="O384">_xlfn.IFS(J384="M","Medium",J384="L","Light",J384="D","Dark")</f>
        <v>Dark</v>
      </c>
      <c r="P384" s="8" t="str">
        <f>_xlfn.XLOOKUP([1]!Order_Table[[#This Row],[Customer ID]],[1]customers!$A$1:$A$1001,[1]customers!$I$1:$I$1001,,0)</f>
        <v>No</v>
      </c>
    </row>
    <row r="385" spans="1:16" x14ac:dyDescent="0.35">
      <c r="A385" s="1" t="s">
        <v>771</v>
      </c>
      <c r="B385" s="2">
        <v>43870</v>
      </c>
      <c r="C385" s="3" t="s">
        <v>772</v>
      </c>
      <c r="D385" s="4" t="s">
        <v>204</v>
      </c>
      <c r="E385" s="3">
        <v>4</v>
      </c>
      <c r="F385" s="3" t="str">
        <f>_xlfn.XLOOKUP([1]orders!C385,[1]customers!$A$2:$A$1001,[1]customers!$B$2:$B$1001,,0)</f>
        <v>Marty Kidstoun</v>
      </c>
      <c r="G385" s="3" t="str">
        <f>IF(_xlfn.XLOOKUP(C385,[1]customers!$A$2:$A$1001,[1]customers!$C$2:$C$1001,,0)=0,"",_xlfn.XLOOKUP(C385,[1]customers!$A$2:$A$1001,[1]customers!$C$2:$C$1001,,0))</f>
        <v/>
      </c>
      <c r="H385" s="3" t="str">
        <f>_xlfn.XLOOKUP(C385,[1]customers!$A$2:$A$1001,[1]customers!$G$2:$G$1001,,0)</f>
        <v>United States</v>
      </c>
      <c r="I385" s="4" t="str">
        <f>INDEX([1]products!$A$1:$G$49,MATCH([1]orders!$D385,[1]products!$A$1:$A$49,0),MATCH([1]orders!I$1,[1]products!$A$1:$G$1,0))</f>
        <v>Exc</v>
      </c>
      <c r="J385" s="4" t="str">
        <f>INDEX([1]products!$A$1:$G$49,MATCH([1]orders!$D385,[1]products!$A$1:$A$49,0),MATCH([1]orders!J$1,[1]products!$A$1:$G$1,0))</f>
        <v>L</v>
      </c>
      <c r="K385" s="5">
        <f>INDEX([1]products!$A$1:$G$49,MATCH([1]orders!$D385,[1]products!$A$1:$A$49,0),MATCH([1]orders!K$1,[1]products!$A$1:$G$1,0))</f>
        <v>0.5</v>
      </c>
      <c r="L385" s="6">
        <f>INDEX([1]products!$A$1:$G$49,MATCH([1]orders!$D385,[1]products!$A$1:$A$49,0),MATCH([1]orders!L$1,[1]products!$A$1:$G$1,0))</f>
        <v>8.91</v>
      </c>
      <c r="M385" s="6">
        <f t="shared" si="5"/>
        <v>35.64</v>
      </c>
      <c r="N385" s="7" t="str" cm="1">
        <f t="array" ref="N385">_xlfn.IFS(I385="Rob","Robusta",I385="Exc","Excelsa",I385="Ara","Arabica",I385="Lib","Liberica")</f>
        <v>Excelsa</v>
      </c>
      <c r="O385" s="7" t="str" cm="1">
        <f t="array" ref="O385">_xlfn.IFS(J385="M","Medium",J385="L","Light",J385="D","Dark")</f>
        <v>Light</v>
      </c>
      <c r="P385" s="8" t="str">
        <f>_xlfn.XLOOKUP([1]!Order_Table[[#This Row],[Customer ID]],[1]customers!$A$1:$A$1001,[1]customers!$I$1:$I$1001,,0)</f>
        <v>Yes</v>
      </c>
    </row>
    <row r="386" spans="1:16" x14ac:dyDescent="0.35">
      <c r="A386" s="1" t="s">
        <v>773</v>
      </c>
      <c r="B386" s="2">
        <v>44559</v>
      </c>
      <c r="C386" s="3" t="s">
        <v>774</v>
      </c>
      <c r="D386" s="4" t="s">
        <v>78</v>
      </c>
      <c r="E386" s="3">
        <v>5</v>
      </c>
      <c r="F386" s="3" t="str">
        <f>_xlfn.XLOOKUP([1]orders!C386,[1]customers!$A$2:$A$1001,[1]customers!$B$2:$B$1001,,0)</f>
        <v>Nickey Dimbleby</v>
      </c>
      <c r="G386" s="3" t="str">
        <f>IF(_xlfn.XLOOKUP(C386,[1]customers!$A$2:$A$1001,[1]customers!$C$2:$C$1001,,0)=0,"",_xlfn.XLOOKUP(C386,[1]customers!$A$2:$A$1001,[1]customers!$C$2:$C$1001,,0))</f>
        <v>vbaumadierap@google.cn</v>
      </c>
      <c r="H386" s="3" t="str">
        <f>_xlfn.XLOOKUP(C386,[1]customers!$A$2:$A$1001,[1]customers!$G$2:$G$1001,,0)</f>
        <v>United States</v>
      </c>
      <c r="I386" s="4" t="str">
        <f>INDEX([1]products!$A$1:$G$49,MATCH([1]orders!$D386,[1]products!$A$1:$A$49,0),MATCH([1]orders!I$1,[1]products!$A$1:$G$1,0))</f>
        <v>Ara</v>
      </c>
      <c r="J386" s="4" t="str">
        <f>INDEX([1]products!$A$1:$G$49,MATCH([1]orders!$D386,[1]products!$A$1:$A$49,0),MATCH([1]orders!J$1,[1]products!$A$1:$G$1,0))</f>
        <v>L</v>
      </c>
      <c r="K386" s="5">
        <f>INDEX([1]products!$A$1:$G$49,MATCH([1]orders!$D386,[1]products!$A$1:$A$49,0),MATCH([1]orders!K$1,[1]products!$A$1:$G$1,0))</f>
        <v>2.5</v>
      </c>
      <c r="L386" s="6">
        <f>INDEX([1]products!$A$1:$G$49,MATCH([1]orders!$D386,[1]products!$A$1:$A$49,0),MATCH([1]orders!L$1,[1]products!$A$1:$G$1,0))</f>
        <v>29.784999999999997</v>
      </c>
      <c r="M386" s="6">
        <f t="shared" ref="M386:M449" si="6">L386*E386</f>
        <v>148.92499999999998</v>
      </c>
      <c r="N386" s="7" t="str" cm="1">
        <f t="array" ref="N386">_xlfn.IFS(I386="Rob","Robusta",I386="Exc","Excelsa",I386="Ara","Arabica",I386="Lib","Liberica")</f>
        <v>Arabica</v>
      </c>
      <c r="O386" s="7" t="str" cm="1">
        <f t="array" ref="O386">_xlfn.IFS(J386="M","Medium",J386="L","Light",J386="D","Dark")</f>
        <v>Light</v>
      </c>
      <c r="P386" s="8" t="str">
        <f>_xlfn.XLOOKUP([1]!Order_Table[[#This Row],[Customer ID]],[1]customers!$A$1:$A$1001,[1]customers!$I$1:$I$1001,,0)</f>
        <v>No</v>
      </c>
    </row>
    <row r="387" spans="1:16" x14ac:dyDescent="0.35">
      <c r="A387" s="1" t="s">
        <v>775</v>
      </c>
      <c r="B387" s="2">
        <v>44083</v>
      </c>
      <c r="C387" s="3" t="s">
        <v>776</v>
      </c>
      <c r="D387" s="4" t="s">
        <v>54</v>
      </c>
      <c r="E387" s="3">
        <v>6</v>
      </c>
      <c r="F387" s="3" t="str">
        <f>_xlfn.XLOOKUP([1]orders!C387,[1]customers!$A$2:$A$1001,[1]customers!$B$2:$B$1001,,0)</f>
        <v>Virgil Baumadier</v>
      </c>
      <c r="G387" s="3" t="str">
        <f>IF(_xlfn.XLOOKUP(C387,[1]customers!$A$2:$A$1001,[1]customers!$C$2:$C$1001,,0)=0,"",_xlfn.XLOOKUP(C387,[1]customers!$A$2:$A$1001,[1]customers!$C$2:$C$1001,,0))</f>
        <v/>
      </c>
      <c r="H387" s="3" t="str">
        <f>_xlfn.XLOOKUP(C387,[1]customers!$A$2:$A$1001,[1]customers!$G$2:$G$1001,,0)</f>
        <v>United States</v>
      </c>
      <c r="I387" s="4" t="str">
        <f>INDEX([1]products!$A$1:$G$49,MATCH([1]orders!$D387,[1]products!$A$1:$A$49,0),MATCH([1]orders!I$1,[1]products!$A$1:$G$1,0))</f>
        <v>Lib</v>
      </c>
      <c r="J387" s="4" t="str">
        <f>INDEX([1]products!$A$1:$G$49,MATCH([1]orders!$D387,[1]products!$A$1:$A$49,0),MATCH([1]orders!J$1,[1]products!$A$1:$G$1,0))</f>
        <v>M</v>
      </c>
      <c r="K387" s="5">
        <f>INDEX([1]products!$A$1:$G$49,MATCH([1]orders!$D387,[1]products!$A$1:$A$49,0),MATCH([1]orders!K$1,[1]products!$A$1:$G$1,0))</f>
        <v>0.5</v>
      </c>
      <c r="L387" s="6">
        <f>INDEX([1]products!$A$1:$G$49,MATCH([1]orders!$D387,[1]products!$A$1:$A$49,0),MATCH([1]orders!L$1,[1]products!$A$1:$G$1,0))</f>
        <v>8.73</v>
      </c>
      <c r="M387" s="6">
        <f t="shared" si="6"/>
        <v>52.38</v>
      </c>
      <c r="N387" s="7" t="str" cm="1">
        <f t="array" ref="N387">_xlfn.IFS(I387="Rob","Robusta",I387="Exc","Excelsa",I387="Ara","Arabica",I387="Lib","Liberica")</f>
        <v>Liberica</v>
      </c>
      <c r="O387" s="7" t="str" cm="1">
        <f t="array" ref="O387">_xlfn.IFS(J387="M","Medium",J387="L","Light",J387="D","Dark")</f>
        <v>Medium</v>
      </c>
      <c r="P387" s="8" t="str">
        <f>_xlfn.XLOOKUP([1]!Order_Table[[#This Row],[Customer ID]],[1]customers!$A$1:$A$1001,[1]customers!$I$1:$I$1001,,0)</f>
        <v>Yes</v>
      </c>
    </row>
    <row r="388" spans="1:16" x14ac:dyDescent="0.35">
      <c r="A388" s="1" t="s">
        <v>777</v>
      </c>
      <c r="B388" s="2">
        <v>44455</v>
      </c>
      <c r="C388" s="3" t="s">
        <v>778</v>
      </c>
      <c r="D388" s="4" t="s">
        <v>137</v>
      </c>
      <c r="E388" s="3">
        <v>5</v>
      </c>
      <c r="F388" s="3" t="str">
        <f>_xlfn.XLOOKUP([1]orders!C388,[1]customers!$A$2:$A$1001,[1]customers!$B$2:$B$1001,,0)</f>
        <v>Lenore Messenbird</v>
      </c>
      <c r="G388" s="3" t="str">
        <f>IF(_xlfn.XLOOKUP(C388,[1]customers!$A$2:$A$1001,[1]customers!$C$2:$C$1001,,0)=0,"",_xlfn.XLOOKUP(C388,[1]customers!$A$2:$A$1001,[1]customers!$C$2:$C$1001,,0))</f>
        <v>sweldsar@wired.com</v>
      </c>
      <c r="H388" s="3" t="str">
        <f>_xlfn.XLOOKUP(C388,[1]customers!$A$2:$A$1001,[1]customers!$G$2:$G$1001,,0)</f>
        <v>United States</v>
      </c>
      <c r="I388" s="4" t="str">
        <f>INDEX([1]products!$A$1:$G$49,MATCH([1]orders!$D388,[1]products!$A$1:$A$49,0),MATCH([1]orders!I$1,[1]products!$A$1:$G$1,0))</f>
        <v>Ara</v>
      </c>
      <c r="J388" s="4" t="str">
        <f>INDEX([1]products!$A$1:$G$49,MATCH([1]orders!$D388,[1]products!$A$1:$A$49,0),MATCH([1]orders!J$1,[1]products!$A$1:$G$1,0))</f>
        <v>D</v>
      </c>
      <c r="K388" s="5">
        <f>INDEX([1]products!$A$1:$G$49,MATCH([1]orders!$D388,[1]products!$A$1:$A$49,0),MATCH([1]orders!K$1,[1]products!$A$1:$G$1,0))</f>
        <v>0.2</v>
      </c>
      <c r="L388" s="6">
        <f>INDEX([1]products!$A$1:$G$49,MATCH([1]orders!$D388,[1]products!$A$1:$A$49,0),MATCH([1]orders!L$1,[1]products!$A$1:$G$1,0))</f>
        <v>2.9849999999999999</v>
      </c>
      <c r="M388" s="6">
        <f t="shared" si="6"/>
        <v>14.924999999999999</v>
      </c>
      <c r="N388" s="7" t="str" cm="1">
        <f t="array" ref="N388">_xlfn.IFS(I388="Rob","Robusta",I388="Exc","Excelsa",I388="Ara","Arabica",I388="Lib","Liberica")</f>
        <v>Arabica</v>
      </c>
      <c r="O388" s="7" t="str" cm="1">
        <f t="array" ref="O388">_xlfn.IFS(J388="M","Medium",J388="L","Light",J388="D","Dark")</f>
        <v>Dark</v>
      </c>
      <c r="P388" s="8" t="str">
        <f>_xlfn.XLOOKUP([1]!Order_Table[[#This Row],[Customer ID]],[1]customers!$A$1:$A$1001,[1]customers!$I$1:$I$1001,,0)</f>
        <v>Yes</v>
      </c>
    </row>
    <row r="389" spans="1:16" x14ac:dyDescent="0.35">
      <c r="A389" s="1" t="s">
        <v>779</v>
      </c>
      <c r="B389" s="2">
        <v>44130</v>
      </c>
      <c r="C389" s="3" t="s">
        <v>780</v>
      </c>
      <c r="D389" s="4" t="s">
        <v>38</v>
      </c>
      <c r="E389" s="3">
        <v>3</v>
      </c>
      <c r="F389" s="3" t="str">
        <f>_xlfn.XLOOKUP([1]orders!C389,[1]customers!$A$2:$A$1001,[1]customers!$B$2:$B$1001,,0)</f>
        <v>Shirleen Welds</v>
      </c>
      <c r="G389" s="3" t="str">
        <f>IF(_xlfn.XLOOKUP(C389,[1]customers!$A$2:$A$1001,[1]customers!$C$2:$C$1001,,0)=0,"",_xlfn.XLOOKUP(C389,[1]customers!$A$2:$A$1001,[1]customers!$C$2:$C$1001,,0))</f>
        <v>msarvaras@artisteer.com</v>
      </c>
      <c r="H389" s="3" t="str">
        <f>_xlfn.XLOOKUP(C389,[1]customers!$A$2:$A$1001,[1]customers!$G$2:$G$1001,,0)</f>
        <v>United States</v>
      </c>
      <c r="I389" s="4" t="str">
        <f>INDEX([1]products!$A$1:$G$49,MATCH([1]orders!$D389,[1]products!$A$1:$A$49,0),MATCH([1]orders!I$1,[1]products!$A$1:$G$1,0))</f>
        <v>Exc</v>
      </c>
      <c r="J389" s="4" t="str">
        <f>INDEX([1]products!$A$1:$G$49,MATCH([1]orders!$D389,[1]products!$A$1:$A$49,0),MATCH([1]orders!J$1,[1]products!$A$1:$G$1,0))</f>
        <v>L</v>
      </c>
      <c r="K389" s="5">
        <f>INDEX([1]products!$A$1:$G$49,MATCH([1]orders!$D389,[1]products!$A$1:$A$49,0),MATCH([1]orders!K$1,[1]products!$A$1:$G$1,0))</f>
        <v>1</v>
      </c>
      <c r="L389" s="6">
        <f>INDEX([1]products!$A$1:$G$49,MATCH([1]orders!$D389,[1]products!$A$1:$A$49,0),MATCH([1]orders!L$1,[1]products!$A$1:$G$1,0))</f>
        <v>14.85</v>
      </c>
      <c r="M389" s="6">
        <f t="shared" si="6"/>
        <v>44.55</v>
      </c>
      <c r="N389" s="7" t="str" cm="1">
        <f t="array" ref="N389">_xlfn.IFS(I389="Rob","Robusta",I389="Exc","Excelsa",I389="Ara","Arabica",I389="Lib","Liberica")</f>
        <v>Excelsa</v>
      </c>
      <c r="O389" s="7" t="str" cm="1">
        <f t="array" ref="O389">_xlfn.IFS(J389="M","Medium",J389="L","Light",J389="D","Dark")</f>
        <v>Light</v>
      </c>
      <c r="P389" s="8" t="str">
        <f>_xlfn.XLOOKUP([1]!Order_Table[[#This Row],[Customer ID]],[1]customers!$A$1:$A$1001,[1]customers!$I$1:$I$1001,,0)</f>
        <v>Yes</v>
      </c>
    </row>
    <row r="390" spans="1:16" x14ac:dyDescent="0.35">
      <c r="A390" s="1" t="s">
        <v>781</v>
      </c>
      <c r="B390" s="2">
        <v>43536</v>
      </c>
      <c r="C390" s="3" t="s">
        <v>782</v>
      </c>
      <c r="D390" s="4" t="s">
        <v>123</v>
      </c>
      <c r="E390" s="3">
        <v>3</v>
      </c>
      <c r="F390" s="3" t="str">
        <f>_xlfn.XLOOKUP([1]orders!C390,[1]customers!$A$2:$A$1001,[1]customers!$B$2:$B$1001,,0)</f>
        <v>Maisie Sarvar</v>
      </c>
      <c r="G390" s="3" t="str">
        <f>IF(_xlfn.XLOOKUP(C390,[1]customers!$A$2:$A$1001,[1]customers!$C$2:$C$1001,,0)=0,"",_xlfn.XLOOKUP(C390,[1]customers!$A$2:$A$1001,[1]customers!$C$2:$C$1001,,0))</f>
        <v>ahavickat@nsw.gov.au</v>
      </c>
      <c r="H390" s="3" t="str">
        <f>_xlfn.XLOOKUP(C390,[1]customers!$A$2:$A$1001,[1]customers!$G$2:$G$1001,,0)</f>
        <v>United States</v>
      </c>
      <c r="I390" s="4" t="str">
        <f>INDEX([1]products!$A$1:$G$49,MATCH([1]orders!$D390,[1]products!$A$1:$A$49,0),MATCH([1]orders!I$1,[1]products!$A$1:$G$1,0))</f>
        <v>Lib</v>
      </c>
      <c r="J390" s="4" t="str">
        <f>INDEX([1]products!$A$1:$G$49,MATCH([1]orders!$D390,[1]products!$A$1:$A$49,0),MATCH([1]orders!J$1,[1]products!$A$1:$G$1,0))</f>
        <v>D</v>
      </c>
      <c r="K390" s="5">
        <f>INDEX([1]products!$A$1:$G$49,MATCH([1]orders!$D390,[1]products!$A$1:$A$49,0),MATCH([1]orders!K$1,[1]products!$A$1:$G$1,0))</f>
        <v>0.2</v>
      </c>
      <c r="L390" s="6">
        <f>INDEX([1]products!$A$1:$G$49,MATCH([1]orders!$D390,[1]products!$A$1:$A$49,0),MATCH([1]orders!L$1,[1]products!$A$1:$G$1,0))</f>
        <v>3.8849999999999998</v>
      </c>
      <c r="M390" s="6">
        <f t="shared" si="6"/>
        <v>11.654999999999999</v>
      </c>
      <c r="N390" s="7" t="str" cm="1">
        <f t="array" ref="N390">_xlfn.IFS(I390="Rob","Robusta",I390="Exc","Excelsa",I390="Ara","Arabica",I390="Lib","Liberica")</f>
        <v>Liberica</v>
      </c>
      <c r="O390" s="7" t="str" cm="1">
        <f t="array" ref="O390">_xlfn.IFS(J390="M","Medium",J390="L","Light",J390="D","Dark")</f>
        <v>Dark</v>
      </c>
      <c r="P390" s="8" t="str">
        <f>_xlfn.XLOOKUP([1]!Order_Table[[#This Row],[Customer ID]],[1]customers!$A$1:$A$1001,[1]customers!$I$1:$I$1001,,0)</f>
        <v>Yes</v>
      </c>
    </row>
    <row r="391" spans="1:16" x14ac:dyDescent="0.35">
      <c r="A391" s="1" t="s">
        <v>783</v>
      </c>
      <c r="B391" s="2">
        <v>44245</v>
      </c>
      <c r="C391" s="3" t="s">
        <v>784</v>
      </c>
      <c r="D391" s="4" t="s">
        <v>16</v>
      </c>
      <c r="E391" s="3">
        <v>2</v>
      </c>
      <c r="F391" s="3" t="str">
        <f>_xlfn.XLOOKUP([1]orders!C391,[1]customers!$A$2:$A$1001,[1]customers!$B$2:$B$1001,,0)</f>
        <v>Andrej Havick</v>
      </c>
      <c r="G391" s="3" t="str">
        <f>IF(_xlfn.XLOOKUP(C391,[1]customers!$A$2:$A$1001,[1]customers!$C$2:$C$1001,,0)=0,"",_xlfn.XLOOKUP(C391,[1]customers!$A$2:$A$1001,[1]customers!$C$2:$C$1001,,0))</f>
        <v>sdivinyau@ask.com</v>
      </c>
      <c r="H391" s="3" t="str">
        <f>_xlfn.XLOOKUP(C391,[1]customers!$A$2:$A$1001,[1]customers!$G$2:$G$1001,,0)</f>
        <v>United States</v>
      </c>
      <c r="I391" s="4" t="str">
        <f>INDEX([1]products!$A$1:$G$49,MATCH([1]orders!$D391,[1]products!$A$1:$A$49,0),MATCH([1]orders!I$1,[1]products!$A$1:$G$1,0))</f>
        <v>Lib</v>
      </c>
      <c r="J391" s="4" t="str">
        <f>INDEX([1]products!$A$1:$G$49,MATCH([1]orders!$D391,[1]products!$A$1:$A$49,0),MATCH([1]orders!J$1,[1]products!$A$1:$G$1,0))</f>
        <v>D</v>
      </c>
      <c r="K391" s="5">
        <f>INDEX([1]products!$A$1:$G$49,MATCH([1]orders!$D391,[1]products!$A$1:$A$49,0),MATCH([1]orders!K$1,[1]products!$A$1:$G$1,0))</f>
        <v>0.5</v>
      </c>
      <c r="L391" s="6">
        <f>INDEX([1]products!$A$1:$G$49,MATCH([1]orders!$D391,[1]products!$A$1:$A$49,0),MATCH([1]orders!L$1,[1]products!$A$1:$G$1,0))</f>
        <v>7.77</v>
      </c>
      <c r="M391" s="6">
        <f t="shared" si="6"/>
        <v>15.54</v>
      </c>
      <c r="N391" s="7" t="str" cm="1">
        <f t="array" ref="N391">_xlfn.IFS(I391="Rob","Robusta",I391="Exc","Excelsa",I391="Ara","Arabica",I391="Lib","Liberica")</f>
        <v>Liberica</v>
      </c>
      <c r="O391" s="7" t="str" cm="1">
        <f t="array" ref="O391">_xlfn.IFS(J391="M","Medium",J391="L","Light",J391="D","Dark")</f>
        <v>Dark</v>
      </c>
      <c r="P391" s="8" t="str">
        <f>_xlfn.XLOOKUP([1]!Order_Table[[#This Row],[Customer ID]],[1]customers!$A$1:$A$1001,[1]customers!$I$1:$I$1001,,0)</f>
        <v>Yes</v>
      </c>
    </row>
    <row r="392" spans="1:16" x14ac:dyDescent="0.35">
      <c r="A392" s="1" t="s">
        <v>785</v>
      </c>
      <c r="B392" s="2">
        <v>44133</v>
      </c>
      <c r="C392" s="3" t="s">
        <v>786</v>
      </c>
      <c r="D392" s="4" t="s">
        <v>67</v>
      </c>
      <c r="E392" s="3">
        <v>2</v>
      </c>
      <c r="F392" s="3" t="str">
        <f>_xlfn.XLOOKUP([1]orders!C392,[1]customers!$A$2:$A$1001,[1]customers!$B$2:$B$1001,,0)</f>
        <v>Sloan Diviny</v>
      </c>
      <c r="G392" s="3" t="str">
        <f>IF(_xlfn.XLOOKUP(C392,[1]customers!$A$2:$A$1001,[1]customers!$C$2:$C$1001,,0)=0,"",_xlfn.XLOOKUP(C392,[1]customers!$A$2:$A$1001,[1]customers!$C$2:$C$1001,,0))</f>
        <v>inorquoyav@businessweek.com</v>
      </c>
      <c r="H392" s="3" t="str">
        <f>_xlfn.XLOOKUP(C392,[1]customers!$A$2:$A$1001,[1]customers!$G$2:$G$1001,,0)</f>
        <v>United States</v>
      </c>
      <c r="I392" s="4" t="str">
        <f>INDEX([1]products!$A$1:$G$49,MATCH([1]orders!$D392,[1]products!$A$1:$A$49,0),MATCH([1]orders!I$1,[1]products!$A$1:$G$1,0))</f>
        <v>Exc</v>
      </c>
      <c r="J392" s="4" t="str">
        <f>INDEX([1]products!$A$1:$G$49,MATCH([1]orders!$D392,[1]products!$A$1:$A$49,0),MATCH([1]orders!J$1,[1]products!$A$1:$G$1,0))</f>
        <v>D</v>
      </c>
      <c r="K392" s="5">
        <f>INDEX([1]products!$A$1:$G$49,MATCH([1]orders!$D392,[1]products!$A$1:$A$49,0),MATCH([1]orders!K$1,[1]products!$A$1:$G$1,0))</f>
        <v>0.5</v>
      </c>
      <c r="L392" s="6">
        <f>INDEX([1]products!$A$1:$G$49,MATCH([1]orders!$D392,[1]products!$A$1:$A$49,0),MATCH([1]orders!L$1,[1]products!$A$1:$G$1,0))</f>
        <v>7.29</v>
      </c>
      <c r="M392" s="6">
        <f t="shared" si="6"/>
        <v>14.58</v>
      </c>
      <c r="N392" s="7" t="str" cm="1">
        <f t="array" ref="N392">_xlfn.IFS(I392="Rob","Robusta",I392="Exc","Excelsa",I392="Ara","Arabica",I392="Lib","Liberica")</f>
        <v>Excelsa</v>
      </c>
      <c r="O392" s="7" t="str" cm="1">
        <f t="array" ref="O392">_xlfn.IFS(J392="M","Medium",J392="L","Light",J392="D","Dark")</f>
        <v>Dark</v>
      </c>
      <c r="P392" s="8" t="str">
        <f>_xlfn.XLOOKUP([1]!Order_Table[[#This Row],[Customer ID]],[1]customers!$A$1:$A$1001,[1]customers!$I$1:$I$1001,,0)</f>
        <v>Yes</v>
      </c>
    </row>
    <row r="393" spans="1:16" x14ac:dyDescent="0.35">
      <c r="A393" s="1" t="s">
        <v>787</v>
      </c>
      <c r="B393" s="2">
        <v>44445</v>
      </c>
      <c r="C393" s="3" t="s">
        <v>788</v>
      </c>
      <c r="D393" s="4" t="s">
        <v>137</v>
      </c>
      <c r="E393" s="3">
        <v>6</v>
      </c>
      <c r="F393" s="3" t="str">
        <f>_xlfn.XLOOKUP([1]orders!C393,[1]customers!$A$2:$A$1001,[1]customers!$B$2:$B$1001,,0)</f>
        <v>Itch Norquoy</v>
      </c>
      <c r="G393" s="3" t="str">
        <f>IF(_xlfn.XLOOKUP(C393,[1]customers!$A$2:$A$1001,[1]customers!$C$2:$C$1001,,0)=0,"",_xlfn.XLOOKUP(C393,[1]customers!$A$2:$A$1001,[1]customers!$C$2:$C$1001,,0))</f>
        <v>aiddisonaw@usa.gov</v>
      </c>
      <c r="H393" s="3" t="str">
        <f>_xlfn.XLOOKUP(C393,[1]customers!$A$2:$A$1001,[1]customers!$G$2:$G$1001,,0)</f>
        <v>United States</v>
      </c>
      <c r="I393" s="4" t="str">
        <f>INDEX([1]products!$A$1:$G$49,MATCH([1]orders!$D393,[1]products!$A$1:$A$49,0),MATCH([1]orders!I$1,[1]products!$A$1:$G$1,0))</f>
        <v>Ara</v>
      </c>
      <c r="J393" s="4" t="str">
        <f>INDEX([1]products!$A$1:$G$49,MATCH([1]orders!$D393,[1]products!$A$1:$A$49,0),MATCH([1]orders!J$1,[1]products!$A$1:$G$1,0))</f>
        <v>M</v>
      </c>
      <c r="K393" s="5">
        <f>INDEX([1]products!$A$1:$G$49,MATCH([1]orders!$D393,[1]products!$A$1:$A$49,0),MATCH([1]orders!K$1,[1]products!$A$1:$G$1,0))</f>
        <v>0.5</v>
      </c>
      <c r="L393" s="6">
        <f>INDEX([1]products!$A$1:$G$49,MATCH([1]orders!$D393,[1]products!$A$1:$A$49,0),MATCH([1]orders!L$1,[1]products!$A$1:$G$1,0))</f>
        <v>6.75</v>
      </c>
      <c r="M393" s="6">
        <f t="shared" si="6"/>
        <v>40.5</v>
      </c>
      <c r="N393" s="7" t="str" cm="1">
        <f t="array" ref="N393">_xlfn.IFS(I393="Rob","Robusta",I393="Exc","Excelsa",I393="Ara","Arabica",I393="Lib","Liberica")</f>
        <v>Arabica</v>
      </c>
      <c r="O393" s="7" t="str" cm="1">
        <f t="array" ref="O393">_xlfn.IFS(J393="M","Medium",J393="L","Light",J393="D","Dark")</f>
        <v>Medium</v>
      </c>
      <c r="P393" s="8" t="str">
        <f>_xlfn.XLOOKUP([1]!Order_Table[[#This Row],[Customer ID]],[1]customers!$A$1:$A$1001,[1]customers!$I$1:$I$1001,,0)</f>
        <v>No</v>
      </c>
    </row>
    <row r="394" spans="1:16" x14ac:dyDescent="0.35">
      <c r="A394" s="1" t="s">
        <v>787</v>
      </c>
      <c r="B394" s="2">
        <v>44445</v>
      </c>
      <c r="C394" s="3" t="s">
        <v>788</v>
      </c>
      <c r="D394" s="4" t="s">
        <v>115</v>
      </c>
      <c r="E394" s="3">
        <v>1</v>
      </c>
      <c r="F394" s="3" t="str">
        <f>_xlfn.XLOOKUP([1]orders!C394,[1]customers!$A$2:$A$1001,[1]customers!$B$2:$B$1001,,0)</f>
        <v>Anson Iddison</v>
      </c>
      <c r="G394" s="3" t="str">
        <f>IF(_xlfn.XLOOKUP(C394,[1]customers!$A$2:$A$1001,[1]customers!$C$2:$C$1001,,0)=0,"",_xlfn.XLOOKUP(C394,[1]customers!$A$2:$A$1001,[1]customers!$C$2:$C$1001,,0))</f>
        <v>aiddisonaw@usa.gov</v>
      </c>
      <c r="H394" s="3" t="str">
        <f>_xlfn.XLOOKUP(C394,[1]customers!$A$2:$A$1001,[1]customers!$G$2:$G$1001,,0)</f>
        <v>United States</v>
      </c>
      <c r="I394" s="4" t="str">
        <f>INDEX([1]products!$A$1:$G$49,MATCH([1]orders!$D394,[1]products!$A$1:$A$49,0),MATCH([1]orders!I$1,[1]products!$A$1:$G$1,0))</f>
        <v>Exc</v>
      </c>
      <c r="J394" s="4" t="str">
        <f>INDEX([1]products!$A$1:$G$49,MATCH([1]orders!$D394,[1]products!$A$1:$A$49,0),MATCH([1]orders!J$1,[1]products!$A$1:$G$1,0))</f>
        <v>L</v>
      </c>
      <c r="K394" s="5">
        <f>INDEX([1]products!$A$1:$G$49,MATCH([1]orders!$D394,[1]products!$A$1:$A$49,0),MATCH([1]orders!K$1,[1]products!$A$1:$G$1,0))</f>
        <v>1</v>
      </c>
      <c r="L394" s="6">
        <f>INDEX([1]products!$A$1:$G$49,MATCH([1]orders!$D394,[1]products!$A$1:$A$49,0),MATCH([1]orders!L$1,[1]products!$A$1:$G$1,0))</f>
        <v>14.85</v>
      </c>
      <c r="M394" s="6">
        <f t="shared" si="6"/>
        <v>14.85</v>
      </c>
      <c r="N394" s="7" t="str" cm="1">
        <f t="array" ref="N394">_xlfn.IFS(I394="Rob","Robusta",I394="Exc","Excelsa",I394="Ara","Arabica",I394="Lib","Liberica")</f>
        <v>Excelsa</v>
      </c>
      <c r="O394" s="7" t="str" cm="1">
        <f t="array" ref="O394">_xlfn.IFS(J394="M","Medium",J394="L","Light",J394="D","Dark")</f>
        <v>Light</v>
      </c>
      <c r="P394" s="8" t="str">
        <f>_xlfn.XLOOKUP([1]!Order_Table[[#This Row],[Customer ID]],[1]customers!$A$1:$A$1001,[1]customers!$I$1:$I$1001,,0)</f>
        <v>No</v>
      </c>
    </row>
    <row r="395" spans="1:16" x14ac:dyDescent="0.35">
      <c r="A395" s="1" t="s">
        <v>789</v>
      </c>
      <c r="B395" s="2">
        <v>44083</v>
      </c>
      <c r="C395" s="3" t="s">
        <v>790</v>
      </c>
      <c r="D395" s="4" t="s">
        <v>10</v>
      </c>
      <c r="E395" s="3">
        <v>4</v>
      </c>
      <c r="F395" s="3" t="str">
        <f>_xlfn.XLOOKUP([1]orders!C395,[1]customers!$A$2:$A$1001,[1]customers!$B$2:$B$1001,,0)</f>
        <v>Anson Iddison</v>
      </c>
      <c r="G395" s="3" t="str">
        <f>IF(_xlfn.XLOOKUP(C395,[1]customers!$A$2:$A$1001,[1]customers!$C$2:$C$1001,,0)=0,"",_xlfn.XLOOKUP(C395,[1]customers!$A$2:$A$1001,[1]customers!$C$2:$C$1001,,0))</f>
        <v>rlongfielday@bluehost.com</v>
      </c>
      <c r="H395" s="3" t="str">
        <f>_xlfn.XLOOKUP(C395,[1]customers!$A$2:$A$1001,[1]customers!$G$2:$G$1001,,0)</f>
        <v>United States</v>
      </c>
      <c r="I395" s="4" t="str">
        <f>INDEX([1]products!$A$1:$G$49,MATCH([1]orders!$D395,[1]products!$A$1:$A$49,0),MATCH([1]orders!I$1,[1]products!$A$1:$G$1,0))</f>
        <v>Ara</v>
      </c>
      <c r="J395" s="4" t="str">
        <f>INDEX([1]products!$A$1:$G$49,MATCH([1]orders!$D395,[1]products!$A$1:$A$49,0),MATCH([1]orders!J$1,[1]products!$A$1:$G$1,0))</f>
        <v>L</v>
      </c>
      <c r="K395" s="5">
        <f>INDEX([1]products!$A$1:$G$49,MATCH([1]orders!$D395,[1]products!$A$1:$A$49,0),MATCH([1]orders!K$1,[1]products!$A$1:$G$1,0))</f>
        <v>0.2</v>
      </c>
      <c r="L395" s="6">
        <f>INDEX([1]products!$A$1:$G$49,MATCH([1]orders!$D395,[1]products!$A$1:$A$49,0),MATCH([1]orders!L$1,[1]products!$A$1:$G$1,0))</f>
        <v>3.8849999999999998</v>
      </c>
      <c r="M395" s="6">
        <f t="shared" si="6"/>
        <v>15.54</v>
      </c>
      <c r="N395" s="7" t="str" cm="1">
        <f t="array" ref="N395">_xlfn.IFS(I395="Rob","Robusta",I395="Exc","Excelsa",I395="Ara","Arabica",I395="Lib","Liberica")</f>
        <v>Arabica</v>
      </c>
      <c r="O395" s="7" t="str" cm="1">
        <f t="array" ref="O395">_xlfn.IFS(J395="M","Medium",J395="L","Light",J395="D","Dark")</f>
        <v>Light</v>
      </c>
      <c r="P395" s="8" t="str">
        <f>_xlfn.XLOOKUP([1]!Order_Table[[#This Row],[Customer ID]],[1]customers!$A$1:$A$1001,[1]customers!$I$1:$I$1001,,0)</f>
        <v>No</v>
      </c>
    </row>
    <row r="396" spans="1:16" x14ac:dyDescent="0.35">
      <c r="A396" s="1" t="s">
        <v>791</v>
      </c>
      <c r="B396" s="2">
        <v>44465</v>
      </c>
      <c r="C396" s="3" t="s">
        <v>792</v>
      </c>
      <c r="D396" s="4" t="s">
        <v>123</v>
      </c>
      <c r="E396" s="3">
        <v>6</v>
      </c>
      <c r="F396" s="3" t="str">
        <f>_xlfn.XLOOKUP([1]orders!C396,[1]customers!$A$2:$A$1001,[1]customers!$B$2:$B$1001,,0)</f>
        <v>Randal Longfield</v>
      </c>
      <c r="G396" s="3" t="str">
        <f>IF(_xlfn.XLOOKUP(C396,[1]customers!$A$2:$A$1001,[1]customers!$C$2:$C$1001,,0)=0,"",_xlfn.XLOOKUP(C396,[1]customers!$A$2:$A$1001,[1]customers!$C$2:$C$1001,,0))</f>
        <v>gkislingburyaz@samsung.com</v>
      </c>
      <c r="H396" s="3" t="str">
        <f>_xlfn.XLOOKUP(C396,[1]customers!$A$2:$A$1001,[1]customers!$G$2:$G$1001,,0)</f>
        <v>United States</v>
      </c>
      <c r="I396" s="4" t="str">
        <f>INDEX([1]products!$A$1:$G$49,MATCH([1]orders!$D396,[1]products!$A$1:$A$49,0),MATCH([1]orders!I$1,[1]products!$A$1:$G$1,0))</f>
        <v>Rob</v>
      </c>
      <c r="J396" s="4" t="str">
        <f>INDEX([1]products!$A$1:$G$49,MATCH([1]orders!$D396,[1]products!$A$1:$A$49,0),MATCH([1]orders!J$1,[1]products!$A$1:$G$1,0))</f>
        <v>L</v>
      </c>
      <c r="K396" s="5">
        <f>INDEX([1]products!$A$1:$G$49,MATCH([1]orders!$D396,[1]products!$A$1:$A$49,0),MATCH([1]orders!K$1,[1]products!$A$1:$G$1,0))</f>
        <v>2.5</v>
      </c>
      <c r="L396" s="6">
        <f>INDEX([1]products!$A$1:$G$49,MATCH([1]orders!$D396,[1]products!$A$1:$A$49,0),MATCH([1]orders!L$1,[1]products!$A$1:$G$1,0))</f>
        <v>27.484999999999996</v>
      </c>
      <c r="M396" s="6">
        <f t="shared" si="6"/>
        <v>164.90999999999997</v>
      </c>
      <c r="N396" s="7" t="str" cm="1">
        <f t="array" ref="N396">_xlfn.IFS(I396="Rob","Robusta",I396="Exc","Excelsa",I396="Ara","Arabica",I396="Lib","Liberica")</f>
        <v>Robusta</v>
      </c>
      <c r="O396" s="7" t="str" cm="1">
        <f t="array" ref="O396">_xlfn.IFS(J396="M","Medium",J396="L","Light",J396="D","Dark")</f>
        <v>Light</v>
      </c>
      <c r="P396" s="8" t="str">
        <f>_xlfn.XLOOKUP([1]!Order_Table[[#This Row],[Customer ID]],[1]customers!$A$1:$A$1001,[1]customers!$I$1:$I$1001,,0)</f>
        <v>No</v>
      </c>
    </row>
    <row r="397" spans="1:16" x14ac:dyDescent="0.35">
      <c r="A397" s="1" t="s">
        <v>793</v>
      </c>
      <c r="B397" s="2">
        <v>44140</v>
      </c>
      <c r="C397" s="3" t="s">
        <v>794</v>
      </c>
      <c r="D397" s="4" t="s">
        <v>192</v>
      </c>
      <c r="E397" s="3">
        <v>5</v>
      </c>
      <c r="F397" s="3" t="str">
        <f>_xlfn.XLOOKUP([1]orders!C397,[1]customers!$A$2:$A$1001,[1]customers!$B$2:$B$1001,,0)</f>
        <v>Gregorius Kislingbury</v>
      </c>
      <c r="G397" s="3" t="str">
        <f>IF(_xlfn.XLOOKUP(C397,[1]customers!$A$2:$A$1001,[1]customers!$C$2:$C$1001,,0)=0,"",_xlfn.XLOOKUP(C397,[1]customers!$A$2:$A$1001,[1]customers!$C$2:$C$1001,,0))</f>
        <v>xgibbonsb0@artisteer.com</v>
      </c>
      <c r="H397" s="3" t="str">
        <f>_xlfn.XLOOKUP(C397,[1]customers!$A$2:$A$1001,[1]customers!$G$2:$G$1001,,0)</f>
        <v>United States</v>
      </c>
      <c r="I397" s="4" t="str">
        <f>INDEX([1]products!$A$1:$G$49,MATCH([1]orders!$D397,[1]products!$A$1:$A$49,0),MATCH([1]orders!I$1,[1]products!$A$1:$G$1,0))</f>
        <v>Lib</v>
      </c>
      <c r="J397" s="4" t="str">
        <f>INDEX([1]products!$A$1:$G$49,MATCH([1]orders!$D397,[1]products!$A$1:$A$49,0),MATCH([1]orders!J$1,[1]products!$A$1:$G$1,0))</f>
        <v>D</v>
      </c>
      <c r="K397" s="5">
        <f>INDEX([1]products!$A$1:$G$49,MATCH([1]orders!$D397,[1]products!$A$1:$A$49,0),MATCH([1]orders!K$1,[1]products!$A$1:$G$1,0))</f>
        <v>0.5</v>
      </c>
      <c r="L397" s="6">
        <f>INDEX([1]products!$A$1:$G$49,MATCH([1]orders!$D397,[1]products!$A$1:$A$49,0),MATCH([1]orders!L$1,[1]products!$A$1:$G$1,0))</f>
        <v>7.77</v>
      </c>
      <c r="M397" s="6">
        <f t="shared" si="6"/>
        <v>38.849999999999994</v>
      </c>
      <c r="N397" s="7" t="str" cm="1">
        <f t="array" ref="N397">_xlfn.IFS(I397="Rob","Robusta",I397="Exc","Excelsa",I397="Ara","Arabica",I397="Lib","Liberica")</f>
        <v>Liberica</v>
      </c>
      <c r="O397" s="7" t="str" cm="1">
        <f t="array" ref="O397">_xlfn.IFS(J397="M","Medium",J397="L","Light",J397="D","Dark")</f>
        <v>Dark</v>
      </c>
      <c r="P397" s="8" t="str">
        <f>_xlfn.XLOOKUP([1]!Order_Table[[#This Row],[Customer ID]],[1]customers!$A$1:$A$1001,[1]customers!$I$1:$I$1001,,0)</f>
        <v>Yes</v>
      </c>
    </row>
    <row r="398" spans="1:16" x14ac:dyDescent="0.35">
      <c r="A398" s="1" t="s">
        <v>795</v>
      </c>
      <c r="B398" s="2">
        <v>43720</v>
      </c>
      <c r="C398" s="3" t="s">
        <v>796</v>
      </c>
      <c r="D398" s="4" t="s">
        <v>123</v>
      </c>
      <c r="E398" s="3">
        <v>4</v>
      </c>
      <c r="F398" s="3" t="str">
        <f>_xlfn.XLOOKUP([1]orders!C398,[1]customers!$A$2:$A$1001,[1]customers!$B$2:$B$1001,,0)</f>
        <v>Xenos Gibbons</v>
      </c>
      <c r="G398" s="3" t="str">
        <f>IF(_xlfn.XLOOKUP(C398,[1]customers!$A$2:$A$1001,[1]customers!$C$2:$C$1001,,0)=0,"",_xlfn.XLOOKUP(C398,[1]customers!$A$2:$A$1001,[1]customers!$C$2:$C$1001,,0))</f>
        <v>fparresb1@imageshack.us</v>
      </c>
      <c r="H398" s="3" t="str">
        <f>_xlfn.XLOOKUP(C398,[1]customers!$A$2:$A$1001,[1]customers!$G$2:$G$1001,,0)</f>
        <v>United States</v>
      </c>
      <c r="I398" s="4" t="str">
        <f>INDEX([1]products!$A$1:$G$49,MATCH([1]orders!$D398,[1]products!$A$1:$A$49,0),MATCH([1]orders!I$1,[1]products!$A$1:$G$1,0))</f>
        <v>Ara</v>
      </c>
      <c r="J398" s="4" t="str">
        <f>INDEX([1]products!$A$1:$G$49,MATCH([1]orders!$D398,[1]products!$A$1:$A$49,0),MATCH([1]orders!J$1,[1]products!$A$1:$G$1,0))</f>
        <v>L</v>
      </c>
      <c r="K398" s="5">
        <f>INDEX([1]products!$A$1:$G$49,MATCH([1]orders!$D398,[1]products!$A$1:$A$49,0),MATCH([1]orders!K$1,[1]products!$A$1:$G$1,0))</f>
        <v>0.5</v>
      </c>
      <c r="L398" s="6">
        <f>INDEX([1]products!$A$1:$G$49,MATCH([1]orders!$D398,[1]products!$A$1:$A$49,0),MATCH([1]orders!L$1,[1]products!$A$1:$G$1,0))</f>
        <v>7.77</v>
      </c>
      <c r="M398" s="6">
        <f t="shared" si="6"/>
        <v>31.08</v>
      </c>
      <c r="N398" s="7" t="str" cm="1">
        <f t="array" ref="N398">_xlfn.IFS(I398="Rob","Robusta",I398="Exc","Excelsa",I398="Ara","Arabica",I398="Lib","Liberica")</f>
        <v>Arabica</v>
      </c>
      <c r="O398" s="7" t="str" cm="1">
        <f t="array" ref="O398">_xlfn.IFS(J398="M","Medium",J398="L","Light",J398="D","Dark")</f>
        <v>Light</v>
      </c>
      <c r="P398" s="8" t="str">
        <f>_xlfn.XLOOKUP([1]!Order_Table[[#This Row],[Customer ID]],[1]customers!$A$1:$A$1001,[1]customers!$I$1:$I$1001,,0)</f>
        <v>No</v>
      </c>
    </row>
    <row r="399" spans="1:16" x14ac:dyDescent="0.35">
      <c r="A399" s="1" t="s">
        <v>797</v>
      </c>
      <c r="B399" s="2">
        <v>43677</v>
      </c>
      <c r="C399" s="3" t="s">
        <v>798</v>
      </c>
      <c r="D399" s="4" t="s">
        <v>54</v>
      </c>
      <c r="E399" s="3">
        <v>6</v>
      </c>
      <c r="F399" s="3" t="str">
        <f>_xlfn.XLOOKUP([1]orders!C399,[1]customers!$A$2:$A$1001,[1]customers!$B$2:$B$1001,,0)</f>
        <v>Fleur Parres</v>
      </c>
      <c r="G399" s="3" t="str">
        <f>IF(_xlfn.XLOOKUP(C399,[1]customers!$A$2:$A$1001,[1]customers!$C$2:$C$1001,,0)=0,"",_xlfn.XLOOKUP(C399,[1]customers!$A$2:$A$1001,[1]customers!$C$2:$C$1001,,0))</f>
        <v>gsibrayb2@wsj.com</v>
      </c>
      <c r="H399" s="3" t="str">
        <f>_xlfn.XLOOKUP(C399,[1]customers!$A$2:$A$1001,[1]customers!$G$2:$G$1001,,0)</f>
        <v>United States</v>
      </c>
      <c r="I399" s="4" t="str">
        <f>INDEX([1]products!$A$1:$G$49,MATCH([1]orders!$D399,[1]products!$A$1:$A$49,0),MATCH([1]orders!I$1,[1]products!$A$1:$G$1,0))</f>
        <v>Lib</v>
      </c>
      <c r="J399" s="4" t="str">
        <f>INDEX([1]products!$A$1:$G$49,MATCH([1]orders!$D399,[1]products!$A$1:$A$49,0),MATCH([1]orders!J$1,[1]products!$A$1:$G$1,0))</f>
        <v>D</v>
      </c>
      <c r="K399" s="5">
        <f>INDEX([1]products!$A$1:$G$49,MATCH([1]orders!$D399,[1]products!$A$1:$A$49,0),MATCH([1]orders!K$1,[1]products!$A$1:$G$1,0))</f>
        <v>0.5</v>
      </c>
      <c r="L399" s="6">
        <f>INDEX([1]products!$A$1:$G$49,MATCH([1]orders!$D399,[1]products!$A$1:$A$49,0),MATCH([1]orders!L$1,[1]products!$A$1:$G$1,0))</f>
        <v>7.77</v>
      </c>
      <c r="M399" s="6">
        <f t="shared" si="6"/>
        <v>46.62</v>
      </c>
      <c r="N399" s="7" t="str" cm="1">
        <f t="array" ref="N399">_xlfn.IFS(I399="Rob","Robusta",I399="Exc","Excelsa",I399="Ara","Arabica",I399="Lib","Liberica")</f>
        <v>Liberica</v>
      </c>
      <c r="O399" s="7" t="str" cm="1">
        <f t="array" ref="O399">_xlfn.IFS(J399="M","Medium",J399="L","Light",J399="D","Dark")</f>
        <v>Dark</v>
      </c>
      <c r="P399" s="8" t="str">
        <f>_xlfn.XLOOKUP([1]!Order_Table[[#This Row],[Customer ID]],[1]customers!$A$1:$A$1001,[1]customers!$I$1:$I$1001,,0)</f>
        <v>Yes</v>
      </c>
    </row>
    <row r="400" spans="1:16" x14ac:dyDescent="0.35">
      <c r="A400" s="1" t="s">
        <v>799</v>
      </c>
      <c r="B400" s="2">
        <v>43539</v>
      </c>
      <c r="C400" s="3" t="s">
        <v>800</v>
      </c>
      <c r="D400" s="4" t="s">
        <v>530</v>
      </c>
      <c r="E400" s="3">
        <v>6</v>
      </c>
      <c r="F400" s="3" t="str">
        <f>_xlfn.XLOOKUP([1]orders!C400,[1]customers!$A$2:$A$1001,[1]customers!$B$2:$B$1001,,0)</f>
        <v>Gran Sibray</v>
      </c>
      <c r="G400" s="3" t="str">
        <f>IF(_xlfn.XLOOKUP(C400,[1]customers!$A$2:$A$1001,[1]customers!$C$2:$C$1001,,0)=0,"",_xlfn.XLOOKUP(C400,[1]customers!$A$2:$A$1001,[1]customers!$C$2:$C$1001,,0))</f>
        <v>ihotchkinb3@mit.edu</v>
      </c>
      <c r="H400" s="3" t="str">
        <f>_xlfn.XLOOKUP(C400,[1]customers!$A$2:$A$1001,[1]customers!$G$2:$G$1001,,0)</f>
        <v>United Kingdom</v>
      </c>
      <c r="I400" s="4" t="str">
        <f>INDEX([1]products!$A$1:$G$49,MATCH([1]orders!$D400,[1]products!$A$1:$A$49,0),MATCH([1]orders!I$1,[1]products!$A$1:$G$1,0))</f>
        <v>Ara</v>
      </c>
      <c r="J400" s="4" t="str">
        <f>INDEX([1]products!$A$1:$G$49,MATCH([1]orders!$D400,[1]products!$A$1:$A$49,0),MATCH([1]orders!J$1,[1]products!$A$1:$G$1,0))</f>
        <v>D</v>
      </c>
      <c r="K400" s="5">
        <f>INDEX([1]products!$A$1:$G$49,MATCH([1]orders!$D400,[1]products!$A$1:$A$49,0),MATCH([1]orders!K$1,[1]products!$A$1:$G$1,0))</f>
        <v>0.2</v>
      </c>
      <c r="L400" s="6">
        <f>INDEX([1]products!$A$1:$G$49,MATCH([1]orders!$D400,[1]products!$A$1:$A$49,0),MATCH([1]orders!L$1,[1]products!$A$1:$G$1,0))</f>
        <v>2.9849999999999999</v>
      </c>
      <c r="M400" s="6">
        <f t="shared" si="6"/>
        <v>17.91</v>
      </c>
      <c r="N400" s="7" t="str" cm="1">
        <f t="array" ref="N400">_xlfn.IFS(I400="Rob","Robusta",I400="Exc","Excelsa",I400="Ara","Arabica",I400="Lib","Liberica")</f>
        <v>Arabica</v>
      </c>
      <c r="O400" s="7" t="str" cm="1">
        <f t="array" ref="O400">_xlfn.IFS(J400="M","Medium",J400="L","Light",J400="D","Dark")</f>
        <v>Dark</v>
      </c>
      <c r="P400" s="8" t="str">
        <f>_xlfn.XLOOKUP([1]!Order_Table[[#This Row],[Customer ID]],[1]customers!$A$1:$A$1001,[1]customers!$I$1:$I$1001,,0)</f>
        <v>Yes</v>
      </c>
    </row>
    <row r="401" spans="1:16" x14ac:dyDescent="0.35">
      <c r="A401" s="1" t="s">
        <v>801</v>
      </c>
      <c r="B401" s="2">
        <v>44332</v>
      </c>
      <c r="C401" s="3" t="s">
        <v>802</v>
      </c>
      <c r="D401" s="4" t="s">
        <v>132</v>
      </c>
      <c r="E401" s="3">
        <v>4</v>
      </c>
      <c r="F401" s="3" t="str">
        <f>_xlfn.XLOOKUP([1]orders!C401,[1]customers!$A$2:$A$1001,[1]customers!$B$2:$B$1001,,0)</f>
        <v>Ingelbert Hotchkin</v>
      </c>
      <c r="G401" s="3" t="str">
        <f>IF(_xlfn.XLOOKUP(C401,[1]customers!$A$2:$A$1001,[1]customers!$C$2:$C$1001,,0)=0,"",_xlfn.XLOOKUP(C401,[1]customers!$A$2:$A$1001,[1]customers!$C$2:$C$1001,,0))</f>
        <v>nbroadberrieb4@gnu.org</v>
      </c>
      <c r="H401" s="3" t="str">
        <f>_xlfn.XLOOKUP(C401,[1]customers!$A$2:$A$1001,[1]customers!$G$2:$G$1001,,0)</f>
        <v>United States</v>
      </c>
      <c r="I401" s="4" t="str">
        <f>INDEX([1]products!$A$1:$G$49,MATCH([1]orders!$D401,[1]products!$A$1:$A$49,0),MATCH([1]orders!I$1,[1]products!$A$1:$G$1,0))</f>
        <v>Exc</v>
      </c>
      <c r="J401" s="4" t="str">
        <f>INDEX([1]products!$A$1:$G$49,MATCH([1]orders!$D401,[1]products!$A$1:$A$49,0),MATCH([1]orders!J$1,[1]products!$A$1:$G$1,0))</f>
        <v>D</v>
      </c>
      <c r="K401" s="5">
        <f>INDEX([1]products!$A$1:$G$49,MATCH([1]orders!$D401,[1]products!$A$1:$A$49,0),MATCH([1]orders!K$1,[1]products!$A$1:$G$1,0))</f>
        <v>2.5</v>
      </c>
      <c r="L401" s="6">
        <f>INDEX([1]products!$A$1:$G$49,MATCH([1]orders!$D401,[1]products!$A$1:$A$49,0),MATCH([1]orders!L$1,[1]products!$A$1:$G$1,0))</f>
        <v>27.945</v>
      </c>
      <c r="M401" s="6">
        <f t="shared" si="6"/>
        <v>111.78</v>
      </c>
      <c r="N401" s="7" t="str" cm="1">
        <f t="array" ref="N401">_xlfn.IFS(I401="Rob","Robusta",I401="Exc","Excelsa",I401="Ara","Arabica",I401="Lib","Liberica")</f>
        <v>Excelsa</v>
      </c>
      <c r="O401" s="7" t="str" cm="1">
        <f t="array" ref="O401">_xlfn.IFS(J401="M","Medium",J401="L","Light",J401="D","Dark")</f>
        <v>Dark</v>
      </c>
      <c r="P401" s="8" t="str">
        <f>_xlfn.XLOOKUP([1]!Order_Table[[#This Row],[Customer ID]],[1]customers!$A$1:$A$1001,[1]customers!$I$1:$I$1001,,0)</f>
        <v>No</v>
      </c>
    </row>
    <row r="402" spans="1:16" x14ac:dyDescent="0.35">
      <c r="A402" s="1" t="s">
        <v>803</v>
      </c>
      <c r="B402" s="2">
        <v>43591</v>
      </c>
      <c r="C402" s="3" t="s">
        <v>804</v>
      </c>
      <c r="D402" s="4" t="s">
        <v>77</v>
      </c>
      <c r="E402" s="3">
        <v>2</v>
      </c>
      <c r="F402" s="3" t="str">
        <f>_xlfn.XLOOKUP([1]orders!C402,[1]customers!$A$2:$A$1001,[1]customers!$B$2:$B$1001,,0)</f>
        <v>Neely Broadberrie</v>
      </c>
      <c r="G402" s="3" t="str">
        <f>IF(_xlfn.XLOOKUP(C402,[1]customers!$A$2:$A$1001,[1]customers!$C$2:$C$1001,,0)=0,"",_xlfn.XLOOKUP(C402,[1]customers!$A$2:$A$1001,[1]customers!$C$2:$C$1001,,0))</f>
        <v>rpithcockb5@yellowbook.com</v>
      </c>
      <c r="H402" s="3" t="str">
        <f>_xlfn.XLOOKUP(C402,[1]customers!$A$2:$A$1001,[1]customers!$G$2:$G$1001,,0)</f>
        <v>United States</v>
      </c>
      <c r="I402" s="4" t="str">
        <f>INDEX([1]products!$A$1:$G$49,MATCH([1]orders!$D402,[1]products!$A$1:$A$49,0),MATCH([1]orders!I$1,[1]products!$A$1:$G$1,0))</f>
        <v>Lib</v>
      </c>
      <c r="J402" s="4" t="str">
        <f>INDEX([1]products!$A$1:$G$49,MATCH([1]orders!$D402,[1]products!$A$1:$A$49,0),MATCH([1]orders!J$1,[1]products!$A$1:$G$1,0))</f>
        <v>L</v>
      </c>
      <c r="K402" s="5">
        <f>INDEX([1]products!$A$1:$G$49,MATCH([1]orders!$D402,[1]products!$A$1:$A$49,0),MATCH([1]orders!K$1,[1]products!$A$1:$G$1,0))</f>
        <v>1</v>
      </c>
      <c r="L402" s="6">
        <f>INDEX([1]products!$A$1:$G$49,MATCH([1]orders!$D402,[1]products!$A$1:$A$49,0),MATCH([1]orders!L$1,[1]products!$A$1:$G$1,0))</f>
        <v>15.85</v>
      </c>
      <c r="M402" s="6">
        <f t="shared" si="6"/>
        <v>31.7</v>
      </c>
      <c r="N402" s="7" t="str" cm="1">
        <f t="array" ref="N402">_xlfn.IFS(I402="Rob","Robusta",I402="Exc","Excelsa",I402="Ara","Arabica",I402="Lib","Liberica")</f>
        <v>Liberica</v>
      </c>
      <c r="O402" s="7" t="str" cm="1">
        <f t="array" ref="O402">_xlfn.IFS(J402="M","Medium",J402="L","Light",J402="D","Dark")</f>
        <v>Light</v>
      </c>
      <c r="P402" s="8" t="str">
        <f>_xlfn.XLOOKUP([1]!Order_Table[[#This Row],[Customer ID]],[1]customers!$A$1:$A$1001,[1]customers!$I$1:$I$1001,,0)</f>
        <v>No</v>
      </c>
    </row>
    <row r="403" spans="1:16" x14ac:dyDescent="0.35">
      <c r="A403" s="1" t="s">
        <v>805</v>
      </c>
      <c r="B403" s="2">
        <v>43502</v>
      </c>
      <c r="C403" s="3" t="s">
        <v>806</v>
      </c>
      <c r="D403" s="4" t="s">
        <v>179</v>
      </c>
      <c r="E403" s="3">
        <v>3</v>
      </c>
      <c r="F403" s="3" t="str">
        <f>_xlfn.XLOOKUP([1]orders!C403,[1]customers!$A$2:$A$1001,[1]customers!$B$2:$B$1001,,0)</f>
        <v>Rutger Pithcock</v>
      </c>
      <c r="G403" s="3" t="str">
        <f>IF(_xlfn.XLOOKUP(C403,[1]customers!$A$2:$A$1001,[1]customers!$C$2:$C$1001,,0)=0,"",_xlfn.XLOOKUP(C403,[1]customers!$A$2:$A$1001,[1]customers!$C$2:$C$1001,,0))</f>
        <v>gcroysdaleb6@nih.gov</v>
      </c>
      <c r="H403" s="3" t="str">
        <f>_xlfn.XLOOKUP(C403,[1]customers!$A$2:$A$1001,[1]customers!$G$2:$G$1001,,0)</f>
        <v>United States</v>
      </c>
      <c r="I403" s="4" t="str">
        <f>INDEX([1]products!$A$1:$G$49,MATCH([1]orders!$D403,[1]products!$A$1:$A$49,0),MATCH([1]orders!I$1,[1]products!$A$1:$G$1,0))</f>
        <v>Lib</v>
      </c>
      <c r="J403" s="4" t="str">
        <f>INDEX([1]products!$A$1:$G$49,MATCH([1]orders!$D403,[1]products!$A$1:$A$49,0),MATCH([1]orders!J$1,[1]products!$A$1:$G$1,0))</f>
        <v>M</v>
      </c>
      <c r="K403" s="5">
        <f>INDEX([1]products!$A$1:$G$49,MATCH([1]orders!$D403,[1]products!$A$1:$A$49,0),MATCH([1]orders!K$1,[1]products!$A$1:$G$1,0))</f>
        <v>0.2</v>
      </c>
      <c r="L403" s="6">
        <f>INDEX([1]products!$A$1:$G$49,MATCH([1]orders!$D403,[1]products!$A$1:$A$49,0),MATCH([1]orders!L$1,[1]products!$A$1:$G$1,0))</f>
        <v>4.3650000000000002</v>
      </c>
      <c r="M403" s="6">
        <f t="shared" si="6"/>
        <v>13.095000000000001</v>
      </c>
      <c r="N403" s="7" t="str" cm="1">
        <f t="array" ref="N403">_xlfn.IFS(I403="Rob","Robusta",I403="Exc","Excelsa",I403="Ara","Arabica",I403="Lib","Liberica")</f>
        <v>Liberica</v>
      </c>
      <c r="O403" s="7" t="str" cm="1">
        <f t="array" ref="O403">_xlfn.IFS(J403="M","Medium",J403="L","Light",J403="D","Dark")</f>
        <v>Medium</v>
      </c>
      <c r="P403" s="8" t="str">
        <f>_xlfn.XLOOKUP([1]!Order_Table[[#This Row],[Customer ID]],[1]customers!$A$1:$A$1001,[1]customers!$I$1:$I$1001,,0)</f>
        <v>Yes</v>
      </c>
    </row>
    <row r="404" spans="1:16" x14ac:dyDescent="0.35">
      <c r="A404" s="1" t="s">
        <v>807</v>
      </c>
      <c r="B404" s="2">
        <v>44295</v>
      </c>
      <c r="C404" s="3" t="s">
        <v>808</v>
      </c>
      <c r="D404" s="4" t="s">
        <v>19</v>
      </c>
      <c r="E404" s="3">
        <v>2</v>
      </c>
      <c r="F404" s="3" t="str">
        <f>_xlfn.XLOOKUP([1]orders!C404,[1]customers!$A$2:$A$1001,[1]customers!$B$2:$B$1001,,0)</f>
        <v>Gale Croysdale</v>
      </c>
      <c r="G404" s="3" t="str">
        <f>IF(_xlfn.XLOOKUP(C404,[1]customers!$A$2:$A$1001,[1]customers!$C$2:$C$1001,,0)=0,"",_xlfn.XLOOKUP(C404,[1]customers!$A$2:$A$1001,[1]customers!$C$2:$C$1001,,0))</f>
        <v>bgozzettb7@github.com</v>
      </c>
      <c r="H404" s="3" t="str">
        <f>_xlfn.XLOOKUP(C404,[1]customers!$A$2:$A$1001,[1]customers!$G$2:$G$1001,,0)</f>
        <v>United States</v>
      </c>
      <c r="I404" s="4" t="str">
        <f>INDEX([1]products!$A$1:$G$49,MATCH([1]orders!$D404,[1]products!$A$1:$A$49,0),MATCH([1]orders!I$1,[1]products!$A$1:$G$1,0))</f>
        <v>Rob</v>
      </c>
      <c r="J404" s="4" t="str">
        <f>INDEX([1]products!$A$1:$G$49,MATCH([1]orders!$D404,[1]products!$A$1:$A$49,0),MATCH([1]orders!J$1,[1]products!$A$1:$G$1,0))</f>
        <v>D</v>
      </c>
      <c r="K404" s="5">
        <f>INDEX([1]products!$A$1:$G$49,MATCH([1]orders!$D404,[1]products!$A$1:$A$49,0),MATCH([1]orders!K$1,[1]products!$A$1:$G$1,0))</f>
        <v>1</v>
      </c>
      <c r="L404" s="6">
        <f>INDEX([1]products!$A$1:$G$49,MATCH([1]orders!$D404,[1]products!$A$1:$A$49,0),MATCH([1]orders!L$1,[1]products!$A$1:$G$1,0))</f>
        <v>8.9499999999999993</v>
      </c>
      <c r="M404" s="6">
        <f t="shared" si="6"/>
        <v>17.899999999999999</v>
      </c>
      <c r="N404" s="7" t="str" cm="1">
        <f t="array" ref="N404">_xlfn.IFS(I404="Rob","Robusta",I404="Exc","Excelsa",I404="Ara","Arabica",I404="Lib","Liberica")</f>
        <v>Robusta</v>
      </c>
      <c r="O404" s="7" t="str" cm="1">
        <f t="array" ref="O404">_xlfn.IFS(J404="M","Medium",J404="L","Light",J404="D","Dark")</f>
        <v>Dark</v>
      </c>
      <c r="P404" s="8" t="str">
        <f>_xlfn.XLOOKUP([1]!Order_Table[[#This Row],[Customer ID]],[1]customers!$A$1:$A$1001,[1]customers!$I$1:$I$1001,,0)</f>
        <v>Yes</v>
      </c>
    </row>
    <row r="405" spans="1:16" x14ac:dyDescent="0.35">
      <c r="A405" s="1" t="s">
        <v>809</v>
      </c>
      <c r="B405" s="2">
        <v>43971</v>
      </c>
      <c r="C405" s="3" t="s">
        <v>810</v>
      </c>
      <c r="D405" s="4" t="s">
        <v>27</v>
      </c>
      <c r="E405" s="3">
        <v>4</v>
      </c>
      <c r="F405" s="3" t="str">
        <f>_xlfn.XLOOKUP([1]orders!C405,[1]customers!$A$2:$A$1001,[1]customers!$B$2:$B$1001,,0)</f>
        <v>Benedetto Gozzett</v>
      </c>
      <c r="G405" s="3" t="str">
        <f>IF(_xlfn.XLOOKUP(C405,[1]customers!$A$2:$A$1001,[1]customers!$C$2:$C$1001,,0)=0,"",_xlfn.XLOOKUP(C405,[1]customers!$A$2:$A$1001,[1]customers!$C$2:$C$1001,,0))</f>
        <v>tcraggsb8@house.gov</v>
      </c>
      <c r="H405" s="3" t="str">
        <f>_xlfn.XLOOKUP(C405,[1]customers!$A$2:$A$1001,[1]customers!$G$2:$G$1001,,0)</f>
        <v>Ireland</v>
      </c>
      <c r="I405" s="4" t="str">
        <f>INDEX([1]products!$A$1:$G$49,MATCH([1]orders!$D405,[1]products!$A$1:$A$49,0),MATCH([1]orders!I$1,[1]products!$A$1:$G$1,0))</f>
        <v>Lib</v>
      </c>
      <c r="J405" s="4" t="str">
        <f>INDEX([1]products!$A$1:$G$49,MATCH([1]orders!$D405,[1]products!$A$1:$A$49,0),MATCH([1]orders!J$1,[1]products!$A$1:$G$1,0))</f>
        <v>L</v>
      </c>
      <c r="K405" s="5">
        <f>INDEX([1]products!$A$1:$G$49,MATCH([1]orders!$D405,[1]products!$A$1:$A$49,0),MATCH([1]orders!K$1,[1]products!$A$1:$G$1,0))</f>
        <v>0.2</v>
      </c>
      <c r="L405" s="6">
        <f>INDEX([1]products!$A$1:$G$49,MATCH([1]orders!$D405,[1]products!$A$1:$A$49,0),MATCH([1]orders!L$1,[1]products!$A$1:$G$1,0))</f>
        <v>4.7549999999999999</v>
      </c>
      <c r="M405" s="6">
        <f t="shared" si="6"/>
        <v>19.02</v>
      </c>
      <c r="N405" s="7" t="str" cm="1">
        <f t="array" ref="N405">_xlfn.IFS(I405="Rob","Robusta",I405="Exc","Excelsa",I405="Ara","Arabica",I405="Lib","Liberica")</f>
        <v>Liberica</v>
      </c>
      <c r="O405" s="7" t="str" cm="1">
        <f t="array" ref="O405">_xlfn.IFS(J405="M","Medium",J405="L","Light",J405="D","Dark")</f>
        <v>Light</v>
      </c>
      <c r="P405" s="8" t="str">
        <f>_xlfn.XLOOKUP([1]!Order_Table[[#This Row],[Customer ID]],[1]customers!$A$1:$A$1001,[1]customers!$I$1:$I$1001,,0)</f>
        <v>No</v>
      </c>
    </row>
    <row r="406" spans="1:16" x14ac:dyDescent="0.35">
      <c r="A406" s="1" t="s">
        <v>811</v>
      </c>
      <c r="B406" s="2">
        <v>44167</v>
      </c>
      <c r="C406" s="3" t="s">
        <v>812</v>
      </c>
      <c r="D406" s="4" t="s">
        <v>3</v>
      </c>
      <c r="E406" s="3">
        <v>3</v>
      </c>
      <c r="F406" s="3" t="str">
        <f>_xlfn.XLOOKUP([1]orders!C406,[1]customers!$A$2:$A$1001,[1]customers!$B$2:$B$1001,,0)</f>
        <v>Tania Craggs</v>
      </c>
      <c r="G406" s="3" t="str">
        <f>IF(_xlfn.XLOOKUP(C406,[1]customers!$A$2:$A$1001,[1]customers!$C$2:$C$1001,,0)=0,"",_xlfn.XLOOKUP(C406,[1]customers!$A$2:$A$1001,[1]customers!$C$2:$C$1001,,0))</f>
        <v>lcullrfordb9@xing.com</v>
      </c>
      <c r="H406" s="3" t="str">
        <f>_xlfn.XLOOKUP(C406,[1]customers!$A$2:$A$1001,[1]customers!$G$2:$G$1001,,0)</f>
        <v>United States</v>
      </c>
      <c r="I406" s="4" t="str">
        <f>INDEX([1]products!$A$1:$G$49,MATCH([1]orders!$D406,[1]products!$A$1:$A$49,0),MATCH([1]orders!I$1,[1]products!$A$1:$G$1,0))</f>
        <v>Ara</v>
      </c>
      <c r="J406" s="4" t="str">
        <f>INDEX([1]products!$A$1:$G$49,MATCH([1]orders!$D406,[1]products!$A$1:$A$49,0),MATCH([1]orders!J$1,[1]products!$A$1:$G$1,0))</f>
        <v>D</v>
      </c>
      <c r="K406" s="5">
        <f>INDEX([1]products!$A$1:$G$49,MATCH([1]orders!$D406,[1]products!$A$1:$A$49,0),MATCH([1]orders!K$1,[1]products!$A$1:$G$1,0))</f>
        <v>1</v>
      </c>
      <c r="L406" s="6">
        <f>INDEX([1]products!$A$1:$G$49,MATCH([1]orders!$D406,[1]products!$A$1:$A$49,0),MATCH([1]orders!L$1,[1]products!$A$1:$G$1,0))</f>
        <v>9.9499999999999993</v>
      </c>
      <c r="M406" s="6">
        <f t="shared" si="6"/>
        <v>29.849999999999998</v>
      </c>
      <c r="N406" s="7" t="str" cm="1">
        <f t="array" ref="N406">_xlfn.IFS(I406="Rob","Robusta",I406="Exc","Excelsa",I406="Ara","Arabica",I406="Lib","Liberica")</f>
        <v>Arabica</v>
      </c>
      <c r="O406" s="7" t="str" cm="1">
        <f t="array" ref="O406">_xlfn.IFS(J406="M","Medium",J406="L","Light",J406="D","Dark")</f>
        <v>Dark</v>
      </c>
      <c r="P406" s="8" t="str">
        <f>_xlfn.XLOOKUP([1]!Order_Table[[#This Row],[Customer ID]],[1]customers!$A$1:$A$1001,[1]customers!$I$1:$I$1001,,0)</f>
        <v>No</v>
      </c>
    </row>
    <row r="407" spans="1:16" x14ac:dyDescent="0.35">
      <c r="A407" s="1" t="s">
        <v>813</v>
      </c>
      <c r="B407" s="2">
        <v>44416</v>
      </c>
      <c r="C407" s="3" t="s">
        <v>814</v>
      </c>
      <c r="D407" s="4" t="s">
        <v>9</v>
      </c>
      <c r="E407" s="3">
        <v>5</v>
      </c>
      <c r="F407" s="3" t="str">
        <f>_xlfn.XLOOKUP([1]orders!C407,[1]customers!$A$2:$A$1001,[1]customers!$B$2:$B$1001,,0)</f>
        <v>Leonie Cullrford</v>
      </c>
      <c r="G407" s="3" t="str">
        <f>IF(_xlfn.XLOOKUP(C407,[1]customers!$A$2:$A$1001,[1]customers!$C$2:$C$1001,,0)=0,"",_xlfn.XLOOKUP(C407,[1]customers!$A$2:$A$1001,[1]customers!$C$2:$C$1001,,0))</f>
        <v>arizonba@xing.com</v>
      </c>
      <c r="H407" s="3" t="str">
        <f>_xlfn.XLOOKUP(C407,[1]customers!$A$2:$A$1001,[1]customers!$G$2:$G$1001,,0)</f>
        <v>United States</v>
      </c>
      <c r="I407" s="4" t="str">
        <f>INDEX([1]products!$A$1:$G$49,MATCH([1]orders!$D407,[1]products!$A$1:$A$49,0),MATCH([1]orders!I$1,[1]products!$A$1:$G$1,0))</f>
        <v>Exc</v>
      </c>
      <c r="J407" s="4" t="str">
        <f>INDEX([1]products!$A$1:$G$49,MATCH([1]orders!$D407,[1]products!$A$1:$A$49,0),MATCH([1]orders!J$1,[1]products!$A$1:$G$1,0))</f>
        <v>M</v>
      </c>
      <c r="K407" s="5">
        <f>INDEX([1]products!$A$1:$G$49,MATCH([1]orders!$D407,[1]products!$A$1:$A$49,0),MATCH([1]orders!K$1,[1]products!$A$1:$G$1,0))</f>
        <v>0.5</v>
      </c>
      <c r="L407" s="6">
        <f>INDEX([1]products!$A$1:$G$49,MATCH([1]orders!$D407,[1]products!$A$1:$A$49,0),MATCH([1]orders!L$1,[1]products!$A$1:$G$1,0))</f>
        <v>8.25</v>
      </c>
      <c r="M407" s="6">
        <f t="shared" si="6"/>
        <v>41.25</v>
      </c>
      <c r="N407" s="7" t="str" cm="1">
        <f t="array" ref="N407">_xlfn.IFS(I407="Rob","Robusta",I407="Exc","Excelsa",I407="Ara","Arabica",I407="Lib","Liberica")</f>
        <v>Excelsa</v>
      </c>
      <c r="O407" s="7" t="str" cm="1">
        <f t="array" ref="O407">_xlfn.IFS(J407="M","Medium",J407="L","Light",J407="D","Dark")</f>
        <v>Medium</v>
      </c>
      <c r="P407" s="8" t="str">
        <f>_xlfn.XLOOKUP([1]!Order_Table[[#This Row],[Customer ID]],[1]customers!$A$1:$A$1001,[1]customers!$I$1:$I$1001,,0)</f>
        <v>Yes</v>
      </c>
    </row>
    <row r="408" spans="1:16" x14ac:dyDescent="0.35">
      <c r="A408" s="1" t="s">
        <v>815</v>
      </c>
      <c r="B408" s="2">
        <v>44595</v>
      </c>
      <c r="C408" s="3" t="s">
        <v>816</v>
      </c>
      <c r="D408" s="4" t="s">
        <v>3</v>
      </c>
      <c r="E408" s="3">
        <v>6</v>
      </c>
      <c r="F408" s="3" t="str">
        <f>_xlfn.XLOOKUP([1]orders!C408,[1]customers!$A$2:$A$1001,[1]customers!$B$2:$B$1001,,0)</f>
        <v>Auguste Rizon</v>
      </c>
      <c r="G408" s="3" t="str">
        <f>IF(_xlfn.XLOOKUP(C408,[1]customers!$A$2:$A$1001,[1]customers!$C$2:$C$1001,,0)=0,"",_xlfn.XLOOKUP(C408,[1]customers!$A$2:$A$1001,[1]customers!$C$2:$C$1001,,0))</f>
        <v/>
      </c>
      <c r="H408" s="3" t="str">
        <f>_xlfn.XLOOKUP(C408,[1]customers!$A$2:$A$1001,[1]customers!$G$2:$G$1001,,0)</f>
        <v>Ireland</v>
      </c>
      <c r="I408" s="4" t="str">
        <f>INDEX([1]products!$A$1:$G$49,MATCH([1]orders!$D408,[1]products!$A$1:$A$49,0),MATCH([1]orders!I$1,[1]products!$A$1:$G$1,0))</f>
        <v>Exc</v>
      </c>
      <c r="J408" s="4" t="str">
        <f>INDEX([1]products!$A$1:$G$49,MATCH([1]orders!$D408,[1]products!$A$1:$A$49,0),MATCH([1]orders!J$1,[1]products!$A$1:$G$1,0))</f>
        <v>M</v>
      </c>
      <c r="K408" s="5">
        <f>INDEX([1]products!$A$1:$G$49,MATCH([1]orders!$D408,[1]products!$A$1:$A$49,0),MATCH([1]orders!K$1,[1]products!$A$1:$G$1,0))</f>
        <v>1</v>
      </c>
      <c r="L408" s="6">
        <f>INDEX([1]products!$A$1:$G$49,MATCH([1]orders!$D408,[1]products!$A$1:$A$49,0),MATCH([1]orders!L$1,[1]products!$A$1:$G$1,0))</f>
        <v>13.75</v>
      </c>
      <c r="M408" s="6">
        <f t="shared" si="6"/>
        <v>82.5</v>
      </c>
      <c r="N408" s="7" t="str" cm="1">
        <f t="array" ref="N408">_xlfn.IFS(I408="Rob","Robusta",I408="Exc","Excelsa",I408="Ara","Arabica",I408="Lib","Liberica")</f>
        <v>Excelsa</v>
      </c>
      <c r="O408" s="7" t="str" cm="1">
        <f t="array" ref="O408">_xlfn.IFS(J408="M","Medium",J408="L","Light",J408="D","Dark")</f>
        <v>Medium</v>
      </c>
      <c r="P408" s="8" t="str">
        <f>_xlfn.XLOOKUP([1]!Order_Table[[#This Row],[Customer ID]],[1]customers!$A$1:$A$1001,[1]customers!$I$1:$I$1001,,0)</f>
        <v>Yes</v>
      </c>
    </row>
    <row r="409" spans="1:16" x14ac:dyDescent="0.35">
      <c r="A409" s="1" t="s">
        <v>817</v>
      </c>
      <c r="B409" s="2">
        <v>44659</v>
      </c>
      <c r="C409" s="3" t="s">
        <v>818</v>
      </c>
      <c r="D409" s="4" t="s">
        <v>171</v>
      </c>
      <c r="E409" s="3">
        <v>2</v>
      </c>
      <c r="F409" s="3" t="str">
        <f>_xlfn.XLOOKUP([1]orders!C409,[1]customers!$A$2:$A$1001,[1]customers!$B$2:$B$1001,,0)</f>
        <v>Lorin Guerrazzi</v>
      </c>
      <c r="G409" s="3" t="str">
        <f>IF(_xlfn.XLOOKUP(C409,[1]customers!$A$2:$A$1001,[1]customers!$C$2:$C$1001,,0)=0,"",_xlfn.XLOOKUP(C409,[1]customers!$A$2:$A$1001,[1]customers!$C$2:$C$1001,,0))</f>
        <v>fmiellbc@spiegel.de</v>
      </c>
      <c r="H409" s="3" t="str">
        <f>_xlfn.XLOOKUP(C409,[1]customers!$A$2:$A$1001,[1]customers!$G$2:$G$1001,,0)</f>
        <v>United States</v>
      </c>
      <c r="I409" s="4" t="str">
        <f>INDEX([1]products!$A$1:$G$49,MATCH([1]orders!$D409,[1]products!$A$1:$A$49,0),MATCH([1]orders!I$1,[1]products!$A$1:$G$1,0))</f>
        <v>Exc</v>
      </c>
      <c r="J409" s="4" t="str">
        <f>INDEX([1]products!$A$1:$G$49,MATCH([1]orders!$D409,[1]products!$A$1:$A$49,0),MATCH([1]orders!J$1,[1]products!$A$1:$G$1,0))</f>
        <v>M</v>
      </c>
      <c r="K409" s="5">
        <f>INDEX([1]products!$A$1:$G$49,MATCH([1]orders!$D409,[1]products!$A$1:$A$49,0),MATCH([1]orders!K$1,[1]products!$A$1:$G$1,0))</f>
        <v>0.5</v>
      </c>
      <c r="L409" s="6">
        <f>INDEX([1]products!$A$1:$G$49,MATCH([1]orders!$D409,[1]products!$A$1:$A$49,0),MATCH([1]orders!L$1,[1]products!$A$1:$G$1,0))</f>
        <v>8.25</v>
      </c>
      <c r="M409" s="6">
        <f t="shared" si="6"/>
        <v>16.5</v>
      </c>
      <c r="N409" s="7" t="str" cm="1">
        <f t="array" ref="N409">_xlfn.IFS(I409="Rob","Robusta",I409="Exc","Excelsa",I409="Ara","Arabica",I409="Lib","Liberica")</f>
        <v>Excelsa</v>
      </c>
      <c r="O409" s="7" t="str" cm="1">
        <f t="array" ref="O409">_xlfn.IFS(J409="M","Medium",J409="L","Light",J409="D","Dark")</f>
        <v>Medium</v>
      </c>
      <c r="P409" s="8" t="str">
        <f>_xlfn.XLOOKUP([1]!Order_Table[[#This Row],[Customer ID]],[1]customers!$A$1:$A$1001,[1]customers!$I$1:$I$1001,,0)</f>
        <v>No</v>
      </c>
    </row>
    <row r="410" spans="1:16" x14ac:dyDescent="0.35">
      <c r="A410" s="1" t="s">
        <v>819</v>
      </c>
      <c r="B410" s="2">
        <v>44203</v>
      </c>
      <c r="C410" s="3" t="s">
        <v>820</v>
      </c>
      <c r="D410" s="4" t="s">
        <v>132</v>
      </c>
      <c r="E410" s="3">
        <v>3</v>
      </c>
      <c r="F410" s="3" t="str">
        <f>_xlfn.XLOOKUP([1]orders!C410,[1]customers!$A$2:$A$1001,[1]customers!$B$2:$B$1001,,0)</f>
        <v>Felice Miell</v>
      </c>
      <c r="G410" s="3" t="str">
        <f>IF(_xlfn.XLOOKUP(C410,[1]customers!$A$2:$A$1001,[1]customers!$C$2:$C$1001,,0)=0,"",_xlfn.XLOOKUP(C410,[1]customers!$A$2:$A$1001,[1]customers!$C$2:$C$1001,,0))</f>
        <v/>
      </c>
      <c r="H410" s="3" t="str">
        <f>_xlfn.XLOOKUP(C410,[1]customers!$A$2:$A$1001,[1]customers!$G$2:$G$1001,,0)</f>
        <v>Ireland</v>
      </c>
      <c r="I410" s="4" t="str">
        <f>INDEX([1]products!$A$1:$G$49,MATCH([1]orders!$D410,[1]products!$A$1:$A$49,0),MATCH([1]orders!I$1,[1]products!$A$1:$G$1,0))</f>
        <v>Ara</v>
      </c>
      <c r="J410" s="4" t="str">
        <f>INDEX([1]products!$A$1:$G$49,MATCH([1]orders!$D410,[1]products!$A$1:$A$49,0),MATCH([1]orders!J$1,[1]products!$A$1:$G$1,0))</f>
        <v>M</v>
      </c>
      <c r="K410" s="5">
        <f>INDEX([1]products!$A$1:$G$49,MATCH([1]orders!$D410,[1]products!$A$1:$A$49,0),MATCH([1]orders!K$1,[1]products!$A$1:$G$1,0))</f>
        <v>2.5</v>
      </c>
      <c r="L410" s="6">
        <f>INDEX([1]products!$A$1:$G$49,MATCH([1]orders!$D410,[1]products!$A$1:$A$49,0),MATCH([1]orders!L$1,[1]products!$A$1:$G$1,0))</f>
        <v>25.874999999999996</v>
      </c>
      <c r="M410" s="6">
        <f t="shared" si="6"/>
        <v>77.624999999999986</v>
      </c>
      <c r="N410" s="7" t="str" cm="1">
        <f t="array" ref="N410">_xlfn.IFS(I410="Rob","Robusta",I410="Exc","Excelsa",I410="Ara","Arabica",I410="Lib","Liberica")</f>
        <v>Arabica</v>
      </c>
      <c r="O410" s="7" t="str" cm="1">
        <f t="array" ref="O410">_xlfn.IFS(J410="M","Medium",J410="L","Light",J410="D","Dark")</f>
        <v>Medium</v>
      </c>
      <c r="P410" s="8" t="str">
        <f>_xlfn.XLOOKUP([1]!Order_Table[[#This Row],[Customer ID]],[1]customers!$A$1:$A$1001,[1]customers!$I$1:$I$1001,,0)</f>
        <v>Yes</v>
      </c>
    </row>
    <row r="411" spans="1:16" x14ac:dyDescent="0.35">
      <c r="A411" s="1" t="s">
        <v>821</v>
      </c>
      <c r="B411" s="2">
        <v>44441</v>
      </c>
      <c r="C411" s="3" t="s">
        <v>822</v>
      </c>
      <c r="D411" s="4" t="s">
        <v>115</v>
      </c>
      <c r="E411" s="3">
        <v>4</v>
      </c>
      <c r="F411" s="3" t="str">
        <f>_xlfn.XLOOKUP([1]orders!C411,[1]customers!$A$2:$A$1001,[1]customers!$B$2:$B$1001,,0)</f>
        <v>Hamish Skeech</v>
      </c>
      <c r="G411" s="3" t="str">
        <f>IF(_xlfn.XLOOKUP(C411,[1]customers!$A$2:$A$1001,[1]customers!$C$2:$C$1001,,0)=0,"",_xlfn.XLOOKUP(C411,[1]customers!$A$2:$A$1001,[1]customers!$C$2:$C$1001,,0))</f>
        <v/>
      </c>
      <c r="H411" s="3" t="str">
        <f>_xlfn.XLOOKUP(C411,[1]customers!$A$2:$A$1001,[1]customers!$G$2:$G$1001,,0)</f>
        <v>United States</v>
      </c>
      <c r="I411" s="4" t="str">
        <f>INDEX([1]products!$A$1:$G$49,MATCH([1]orders!$D411,[1]products!$A$1:$A$49,0),MATCH([1]orders!I$1,[1]products!$A$1:$G$1,0))</f>
        <v>Lib</v>
      </c>
      <c r="J411" s="4" t="str">
        <f>INDEX([1]products!$A$1:$G$49,MATCH([1]orders!$D411,[1]products!$A$1:$A$49,0),MATCH([1]orders!J$1,[1]products!$A$1:$G$1,0))</f>
        <v>L</v>
      </c>
      <c r="K411" s="5">
        <f>INDEX([1]products!$A$1:$G$49,MATCH([1]orders!$D411,[1]products!$A$1:$A$49,0),MATCH([1]orders!K$1,[1]products!$A$1:$G$1,0))</f>
        <v>1</v>
      </c>
      <c r="L411" s="6">
        <f>INDEX([1]products!$A$1:$G$49,MATCH([1]orders!$D411,[1]products!$A$1:$A$49,0),MATCH([1]orders!L$1,[1]products!$A$1:$G$1,0))</f>
        <v>15.85</v>
      </c>
      <c r="M411" s="6">
        <f t="shared" si="6"/>
        <v>63.4</v>
      </c>
      <c r="N411" s="7" t="str" cm="1">
        <f t="array" ref="N411">_xlfn.IFS(I411="Rob","Robusta",I411="Exc","Excelsa",I411="Ara","Arabica",I411="Lib","Liberica")</f>
        <v>Liberica</v>
      </c>
      <c r="O411" s="7" t="str" cm="1">
        <f t="array" ref="O411">_xlfn.IFS(J411="M","Medium",J411="L","Light",J411="D","Dark")</f>
        <v>Light</v>
      </c>
      <c r="P411" s="8" t="str">
        <f>_xlfn.XLOOKUP([1]!Order_Table[[#This Row],[Customer ID]],[1]customers!$A$1:$A$1001,[1]customers!$I$1:$I$1001,,0)</f>
        <v>Yes</v>
      </c>
    </row>
    <row r="412" spans="1:16" x14ac:dyDescent="0.35">
      <c r="A412" s="1" t="s">
        <v>823</v>
      </c>
      <c r="B412" s="2">
        <v>44504</v>
      </c>
      <c r="C412" s="3" t="s">
        <v>824</v>
      </c>
      <c r="D412" s="4" t="s">
        <v>96</v>
      </c>
      <c r="E412" s="3">
        <v>6</v>
      </c>
      <c r="F412" s="3" t="str">
        <f>_xlfn.XLOOKUP([1]orders!C412,[1]customers!$A$2:$A$1001,[1]customers!$B$2:$B$1001,,0)</f>
        <v>Giordano Lorenzin</v>
      </c>
      <c r="G412" s="3" t="str">
        <f>IF(_xlfn.XLOOKUP(C412,[1]customers!$A$2:$A$1001,[1]customers!$C$2:$C$1001,,0)=0,"",_xlfn.XLOOKUP(C412,[1]customers!$A$2:$A$1001,[1]customers!$C$2:$C$1001,,0))</f>
        <v/>
      </c>
      <c r="H412" s="3" t="str">
        <f>_xlfn.XLOOKUP(C412,[1]customers!$A$2:$A$1001,[1]customers!$G$2:$G$1001,,0)</f>
        <v>United States</v>
      </c>
      <c r="I412" s="4" t="str">
        <f>INDEX([1]products!$A$1:$G$49,MATCH([1]orders!$D412,[1]products!$A$1:$A$49,0),MATCH([1]orders!I$1,[1]products!$A$1:$G$1,0))</f>
        <v>Ara</v>
      </c>
      <c r="J412" s="4" t="str">
        <f>INDEX([1]products!$A$1:$G$49,MATCH([1]orders!$D412,[1]products!$A$1:$A$49,0),MATCH([1]orders!J$1,[1]products!$A$1:$G$1,0))</f>
        <v>L</v>
      </c>
      <c r="K412" s="5">
        <f>INDEX([1]products!$A$1:$G$49,MATCH([1]orders!$D412,[1]products!$A$1:$A$49,0),MATCH([1]orders!K$1,[1]products!$A$1:$G$1,0))</f>
        <v>0.2</v>
      </c>
      <c r="L412" s="6">
        <f>INDEX([1]products!$A$1:$G$49,MATCH([1]orders!$D412,[1]products!$A$1:$A$49,0),MATCH([1]orders!L$1,[1]products!$A$1:$G$1,0))</f>
        <v>3.8849999999999998</v>
      </c>
      <c r="M412" s="6">
        <f t="shared" si="6"/>
        <v>23.31</v>
      </c>
      <c r="N412" s="7" t="str" cm="1">
        <f t="array" ref="N412">_xlfn.IFS(I412="Rob","Robusta",I412="Exc","Excelsa",I412="Ara","Arabica",I412="Lib","Liberica")</f>
        <v>Arabica</v>
      </c>
      <c r="O412" s="7" t="str" cm="1">
        <f t="array" ref="O412">_xlfn.IFS(J412="M","Medium",J412="L","Light",J412="D","Dark")</f>
        <v>Light</v>
      </c>
      <c r="P412" s="8" t="str">
        <f>_xlfn.XLOOKUP([1]!Order_Table[[#This Row],[Customer ID]],[1]customers!$A$1:$A$1001,[1]customers!$I$1:$I$1001,,0)</f>
        <v>No</v>
      </c>
    </row>
    <row r="413" spans="1:16" x14ac:dyDescent="0.35">
      <c r="A413" s="1" t="s">
        <v>825</v>
      </c>
      <c r="B413" s="2">
        <v>44410</v>
      </c>
      <c r="C413" s="3" t="s">
        <v>826</v>
      </c>
      <c r="D413" s="4" t="s">
        <v>61</v>
      </c>
      <c r="E413" s="3">
        <v>5</v>
      </c>
      <c r="F413" s="3" t="str">
        <f>_xlfn.XLOOKUP([1]orders!C413,[1]customers!$A$2:$A$1001,[1]customers!$B$2:$B$1001,,0)</f>
        <v>Harwilll Bishell</v>
      </c>
      <c r="G413" s="3" t="str">
        <f>IF(_xlfn.XLOOKUP(C413,[1]customers!$A$2:$A$1001,[1]customers!$C$2:$C$1001,,0)=0,"",_xlfn.XLOOKUP(C413,[1]customers!$A$2:$A$1001,[1]customers!$C$2:$C$1001,,0))</f>
        <v/>
      </c>
      <c r="H413" s="3" t="str">
        <f>_xlfn.XLOOKUP(C413,[1]customers!$A$2:$A$1001,[1]customers!$G$2:$G$1001,,0)</f>
        <v>United States</v>
      </c>
      <c r="I413" s="4" t="str">
        <f>INDEX([1]products!$A$1:$G$49,MATCH([1]orders!$D413,[1]products!$A$1:$A$49,0),MATCH([1]orders!I$1,[1]products!$A$1:$G$1,0))</f>
        <v>Lib</v>
      </c>
      <c r="J413" s="4" t="str">
        <f>INDEX([1]products!$A$1:$G$49,MATCH([1]orders!$D413,[1]products!$A$1:$A$49,0),MATCH([1]orders!J$1,[1]products!$A$1:$G$1,0))</f>
        <v>M</v>
      </c>
      <c r="K413" s="5">
        <f>INDEX([1]products!$A$1:$G$49,MATCH([1]orders!$D413,[1]products!$A$1:$A$49,0),MATCH([1]orders!K$1,[1]products!$A$1:$G$1,0))</f>
        <v>1</v>
      </c>
      <c r="L413" s="6">
        <f>INDEX([1]products!$A$1:$G$49,MATCH([1]orders!$D413,[1]products!$A$1:$A$49,0),MATCH([1]orders!L$1,[1]products!$A$1:$G$1,0))</f>
        <v>14.55</v>
      </c>
      <c r="M413" s="6">
        <f t="shared" si="6"/>
        <v>72.75</v>
      </c>
      <c r="N413" s="7" t="str" cm="1">
        <f t="array" ref="N413">_xlfn.IFS(I413="Rob","Robusta",I413="Exc","Excelsa",I413="Ara","Arabica",I413="Lib","Liberica")</f>
        <v>Liberica</v>
      </c>
      <c r="O413" s="7" t="str" cm="1">
        <f t="array" ref="O413">_xlfn.IFS(J413="M","Medium",J413="L","Light",J413="D","Dark")</f>
        <v>Medium</v>
      </c>
      <c r="P413" s="8" t="str">
        <f>_xlfn.XLOOKUP([1]!Order_Table[[#This Row],[Customer ID]],[1]customers!$A$1:$A$1001,[1]customers!$I$1:$I$1001,,0)</f>
        <v>Yes</v>
      </c>
    </row>
    <row r="414" spans="1:16" x14ac:dyDescent="0.35">
      <c r="A414" s="1" t="s">
        <v>827</v>
      </c>
      <c r="B414" s="2">
        <v>43857</v>
      </c>
      <c r="C414" s="3" t="s">
        <v>828</v>
      </c>
      <c r="D414" s="4" t="s">
        <v>104</v>
      </c>
      <c r="E414" s="3">
        <v>1</v>
      </c>
      <c r="F414" s="3" t="str">
        <f>_xlfn.XLOOKUP([1]orders!C414,[1]customers!$A$2:$A$1001,[1]customers!$B$2:$B$1001,,0)</f>
        <v>Freeland Missenden</v>
      </c>
      <c r="G414" s="3" t="str">
        <f>IF(_xlfn.XLOOKUP(C414,[1]customers!$A$2:$A$1001,[1]customers!$C$2:$C$1001,,0)=0,"",_xlfn.XLOOKUP(C414,[1]customers!$A$2:$A$1001,[1]customers!$C$2:$C$1001,,0))</f>
        <v>wspringallbh@jugem.jp</v>
      </c>
      <c r="H414" s="3" t="str">
        <f>_xlfn.XLOOKUP(C414,[1]customers!$A$2:$A$1001,[1]customers!$G$2:$G$1001,,0)</f>
        <v>United States</v>
      </c>
      <c r="I414" s="4" t="str">
        <f>INDEX([1]products!$A$1:$G$49,MATCH([1]orders!$D414,[1]products!$A$1:$A$49,0),MATCH([1]orders!I$1,[1]products!$A$1:$G$1,0))</f>
        <v>Ara</v>
      </c>
      <c r="J414" s="4" t="str">
        <f>INDEX([1]products!$A$1:$G$49,MATCH([1]orders!$D414,[1]products!$A$1:$A$49,0),MATCH([1]orders!J$1,[1]products!$A$1:$G$1,0))</f>
        <v>M</v>
      </c>
      <c r="K414" s="5">
        <f>INDEX([1]products!$A$1:$G$49,MATCH([1]orders!$D414,[1]products!$A$1:$A$49,0),MATCH([1]orders!K$1,[1]products!$A$1:$G$1,0))</f>
        <v>1</v>
      </c>
      <c r="L414" s="6">
        <f>INDEX([1]products!$A$1:$G$49,MATCH([1]orders!$D414,[1]products!$A$1:$A$49,0),MATCH([1]orders!L$1,[1]products!$A$1:$G$1,0))</f>
        <v>11.25</v>
      </c>
      <c r="M414" s="6">
        <f t="shared" si="6"/>
        <v>11.25</v>
      </c>
      <c r="N414" s="7" t="str" cm="1">
        <f t="array" ref="N414">_xlfn.IFS(I414="Rob","Robusta",I414="Exc","Excelsa",I414="Ara","Arabica",I414="Lib","Liberica")</f>
        <v>Arabica</v>
      </c>
      <c r="O414" s="7" t="str" cm="1">
        <f t="array" ref="O414">_xlfn.IFS(J414="M","Medium",J414="L","Light",J414="D","Dark")</f>
        <v>Medium</v>
      </c>
      <c r="P414" s="8" t="str">
        <f>_xlfn.XLOOKUP([1]!Order_Table[[#This Row],[Customer ID]],[1]customers!$A$1:$A$1001,[1]customers!$I$1:$I$1001,,0)</f>
        <v>Yes</v>
      </c>
    </row>
    <row r="415" spans="1:16" x14ac:dyDescent="0.35">
      <c r="A415" s="1" t="s">
        <v>829</v>
      </c>
      <c r="B415" s="2">
        <v>43802</v>
      </c>
      <c r="C415" s="3" t="s">
        <v>830</v>
      </c>
      <c r="D415" s="4" t="s">
        <v>182</v>
      </c>
      <c r="E415" s="3">
        <v>3</v>
      </c>
      <c r="F415" s="3" t="str">
        <f>_xlfn.XLOOKUP([1]orders!C415,[1]customers!$A$2:$A$1001,[1]customers!$B$2:$B$1001,,0)</f>
        <v>Waylan Springall</v>
      </c>
      <c r="G415" s="3" t="str">
        <f>IF(_xlfn.XLOOKUP(C415,[1]customers!$A$2:$A$1001,[1]customers!$C$2:$C$1001,,0)=0,"",_xlfn.XLOOKUP(C415,[1]customers!$A$2:$A$1001,[1]customers!$C$2:$C$1001,,0))</f>
        <v/>
      </c>
      <c r="H415" s="3" t="str">
        <f>_xlfn.XLOOKUP(C415,[1]customers!$A$2:$A$1001,[1]customers!$G$2:$G$1001,,0)</f>
        <v>United States</v>
      </c>
      <c r="I415" s="4" t="str">
        <f>INDEX([1]products!$A$1:$G$49,MATCH([1]orders!$D415,[1]products!$A$1:$A$49,0),MATCH([1]orders!I$1,[1]products!$A$1:$G$1,0))</f>
        <v>Lib</v>
      </c>
      <c r="J415" s="4" t="str">
        <f>INDEX([1]products!$A$1:$G$49,MATCH([1]orders!$D415,[1]products!$A$1:$A$49,0),MATCH([1]orders!J$1,[1]products!$A$1:$G$1,0))</f>
        <v>L</v>
      </c>
      <c r="K415" s="5">
        <f>INDEX([1]products!$A$1:$G$49,MATCH([1]orders!$D415,[1]products!$A$1:$A$49,0),MATCH([1]orders!K$1,[1]products!$A$1:$G$1,0))</f>
        <v>2.5</v>
      </c>
      <c r="L415" s="6">
        <f>INDEX([1]products!$A$1:$G$49,MATCH([1]orders!$D415,[1]products!$A$1:$A$49,0),MATCH([1]orders!L$1,[1]products!$A$1:$G$1,0))</f>
        <v>36.454999999999998</v>
      </c>
      <c r="M415" s="6">
        <f t="shared" si="6"/>
        <v>109.36499999999999</v>
      </c>
      <c r="N415" s="7" t="str" cm="1">
        <f t="array" ref="N415">_xlfn.IFS(I415="Rob","Robusta",I415="Exc","Excelsa",I415="Ara","Arabica",I415="Lib","Liberica")</f>
        <v>Liberica</v>
      </c>
      <c r="O415" s="7" t="str" cm="1">
        <f t="array" ref="O415">_xlfn.IFS(J415="M","Medium",J415="L","Light",J415="D","Dark")</f>
        <v>Light</v>
      </c>
      <c r="P415" s="8" t="str">
        <f>_xlfn.XLOOKUP([1]!Order_Table[[#This Row],[Customer ID]],[1]customers!$A$1:$A$1001,[1]customers!$I$1:$I$1001,,0)</f>
        <v>Yes</v>
      </c>
    </row>
    <row r="416" spans="1:16" x14ac:dyDescent="0.35">
      <c r="A416" s="1" t="s">
        <v>831</v>
      </c>
      <c r="B416" s="2">
        <v>43683</v>
      </c>
      <c r="C416" s="3" t="s">
        <v>832</v>
      </c>
      <c r="D416" s="4" t="s">
        <v>162</v>
      </c>
      <c r="E416" s="3">
        <v>3</v>
      </c>
      <c r="F416" s="3" t="str">
        <f>_xlfn.XLOOKUP([1]orders!C416,[1]customers!$A$2:$A$1001,[1]customers!$B$2:$B$1001,,0)</f>
        <v>Kiri Avramow</v>
      </c>
      <c r="G416" s="3" t="str">
        <f>IF(_xlfn.XLOOKUP(C416,[1]customers!$A$2:$A$1001,[1]customers!$C$2:$C$1001,,0)=0,"",_xlfn.XLOOKUP(C416,[1]customers!$A$2:$A$1001,[1]customers!$C$2:$C$1001,,0))</f>
        <v>ghawkyensbj@census.gov</v>
      </c>
      <c r="H416" s="3" t="str">
        <f>_xlfn.XLOOKUP(C416,[1]customers!$A$2:$A$1001,[1]customers!$G$2:$G$1001,,0)</f>
        <v>United States</v>
      </c>
      <c r="I416" s="4" t="str">
        <f>INDEX([1]products!$A$1:$G$49,MATCH([1]orders!$D416,[1]products!$A$1:$A$49,0),MATCH([1]orders!I$1,[1]products!$A$1:$G$1,0))</f>
        <v>Rob</v>
      </c>
      <c r="J416" s="4" t="str">
        <f>INDEX([1]products!$A$1:$G$49,MATCH([1]orders!$D416,[1]products!$A$1:$A$49,0),MATCH([1]orders!J$1,[1]products!$A$1:$G$1,0))</f>
        <v>L</v>
      </c>
      <c r="K416" s="5">
        <f>INDEX([1]products!$A$1:$G$49,MATCH([1]orders!$D416,[1]products!$A$1:$A$49,0),MATCH([1]orders!K$1,[1]products!$A$1:$G$1,0))</f>
        <v>0.2</v>
      </c>
      <c r="L416" s="6">
        <f>INDEX([1]products!$A$1:$G$49,MATCH([1]orders!$D416,[1]products!$A$1:$A$49,0),MATCH([1]orders!L$1,[1]products!$A$1:$G$1,0))</f>
        <v>3.5849999999999995</v>
      </c>
      <c r="M416" s="6">
        <f t="shared" si="6"/>
        <v>10.754999999999999</v>
      </c>
      <c r="N416" s="7" t="str" cm="1">
        <f t="array" ref="N416">_xlfn.IFS(I416="Rob","Robusta",I416="Exc","Excelsa",I416="Ara","Arabica",I416="Lib","Liberica")</f>
        <v>Robusta</v>
      </c>
      <c r="O416" s="7" t="str" cm="1">
        <f t="array" ref="O416">_xlfn.IFS(J416="M","Medium",J416="L","Light",J416="D","Dark")</f>
        <v>Light</v>
      </c>
      <c r="P416" s="8" t="str">
        <f>_xlfn.XLOOKUP([1]!Order_Table[[#This Row],[Customer ID]],[1]customers!$A$1:$A$1001,[1]customers!$I$1:$I$1001,,0)</f>
        <v>Yes</v>
      </c>
    </row>
    <row r="417" spans="1:16" x14ac:dyDescent="0.35">
      <c r="A417" s="1" t="s">
        <v>833</v>
      </c>
      <c r="B417" s="2">
        <v>43901</v>
      </c>
      <c r="C417" s="3" t="s">
        <v>834</v>
      </c>
      <c r="D417" s="4" t="s">
        <v>192</v>
      </c>
      <c r="E417" s="3">
        <v>3</v>
      </c>
      <c r="F417" s="3" t="str">
        <f>_xlfn.XLOOKUP([1]orders!C417,[1]customers!$A$2:$A$1001,[1]customers!$B$2:$B$1001,,0)</f>
        <v>Gregg Hawkyens</v>
      </c>
      <c r="G417" s="3" t="str">
        <f>IF(_xlfn.XLOOKUP(C417,[1]customers!$A$2:$A$1001,[1]customers!$C$2:$C$1001,,0)=0,"",_xlfn.XLOOKUP(C417,[1]customers!$A$2:$A$1001,[1]customers!$C$2:$C$1001,,0))</f>
        <v/>
      </c>
      <c r="H417" s="3" t="str">
        <f>_xlfn.XLOOKUP(C417,[1]customers!$A$2:$A$1001,[1]customers!$G$2:$G$1001,,0)</f>
        <v>United States</v>
      </c>
      <c r="I417" s="4" t="str">
        <f>INDEX([1]products!$A$1:$G$49,MATCH([1]orders!$D417,[1]products!$A$1:$A$49,0),MATCH([1]orders!I$1,[1]products!$A$1:$G$1,0))</f>
        <v>Rob</v>
      </c>
      <c r="J417" s="4" t="str">
        <f>INDEX([1]products!$A$1:$G$49,MATCH([1]orders!$D417,[1]products!$A$1:$A$49,0),MATCH([1]orders!J$1,[1]products!$A$1:$G$1,0))</f>
        <v>M</v>
      </c>
      <c r="K417" s="5">
        <f>INDEX([1]products!$A$1:$G$49,MATCH([1]orders!$D417,[1]products!$A$1:$A$49,0),MATCH([1]orders!K$1,[1]products!$A$1:$G$1,0))</f>
        <v>0.2</v>
      </c>
      <c r="L417" s="6">
        <f>INDEX([1]products!$A$1:$G$49,MATCH([1]orders!$D417,[1]products!$A$1:$A$49,0),MATCH([1]orders!L$1,[1]products!$A$1:$G$1,0))</f>
        <v>2.9849999999999999</v>
      </c>
      <c r="M417" s="6">
        <f t="shared" si="6"/>
        <v>8.9550000000000001</v>
      </c>
      <c r="N417" s="7" t="str" cm="1">
        <f t="array" ref="N417">_xlfn.IFS(I417="Rob","Robusta",I417="Exc","Excelsa",I417="Ara","Arabica",I417="Lib","Liberica")</f>
        <v>Robusta</v>
      </c>
      <c r="O417" s="7" t="str" cm="1">
        <f t="array" ref="O417">_xlfn.IFS(J417="M","Medium",J417="L","Light",J417="D","Dark")</f>
        <v>Medium</v>
      </c>
      <c r="P417" s="8" t="str">
        <f>_xlfn.XLOOKUP([1]!Order_Table[[#This Row],[Customer ID]],[1]customers!$A$1:$A$1001,[1]customers!$I$1:$I$1001,,0)</f>
        <v>No</v>
      </c>
    </row>
    <row r="418" spans="1:16" x14ac:dyDescent="0.35">
      <c r="A418" s="1" t="s">
        <v>835</v>
      </c>
      <c r="B418" s="2">
        <v>44457</v>
      </c>
      <c r="C418" s="3" t="s">
        <v>836</v>
      </c>
      <c r="D418" s="4" t="s">
        <v>204</v>
      </c>
      <c r="E418" s="3">
        <v>1</v>
      </c>
      <c r="F418" s="3" t="str">
        <f>_xlfn.XLOOKUP([1]orders!C418,[1]customers!$A$2:$A$1001,[1]customers!$B$2:$B$1001,,0)</f>
        <v>Reggis Pracy</v>
      </c>
      <c r="G418" s="3" t="str">
        <f>IF(_xlfn.XLOOKUP(C418,[1]customers!$A$2:$A$1001,[1]customers!$C$2:$C$1001,,0)=0,"",_xlfn.XLOOKUP(C418,[1]customers!$A$2:$A$1001,[1]customers!$C$2:$C$1001,,0))</f>
        <v/>
      </c>
      <c r="H418" s="3" t="str">
        <f>_xlfn.XLOOKUP(C418,[1]customers!$A$2:$A$1001,[1]customers!$G$2:$G$1001,,0)</f>
        <v>United States</v>
      </c>
      <c r="I418" s="4" t="str">
        <f>INDEX([1]products!$A$1:$G$49,MATCH([1]orders!$D418,[1]products!$A$1:$A$49,0),MATCH([1]orders!I$1,[1]products!$A$1:$G$1,0))</f>
        <v>Ara</v>
      </c>
      <c r="J418" s="4" t="str">
        <f>INDEX([1]products!$A$1:$G$49,MATCH([1]orders!$D418,[1]products!$A$1:$A$49,0),MATCH([1]orders!J$1,[1]products!$A$1:$G$1,0))</f>
        <v>L</v>
      </c>
      <c r="K418" s="5">
        <f>INDEX([1]products!$A$1:$G$49,MATCH([1]orders!$D418,[1]products!$A$1:$A$49,0),MATCH([1]orders!K$1,[1]products!$A$1:$G$1,0))</f>
        <v>0.5</v>
      </c>
      <c r="L418" s="6">
        <f>INDEX([1]products!$A$1:$G$49,MATCH([1]orders!$D418,[1]products!$A$1:$A$49,0),MATCH([1]orders!L$1,[1]products!$A$1:$G$1,0))</f>
        <v>7.77</v>
      </c>
      <c r="M418" s="6">
        <f t="shared" si="6"/>
        <v>7.77</v>
      </c>
      <c r="N418" s="7" t="str" cm="1">
        <f t="array" ref="N418">_xlfn.IFS(I418="Rob","Robusta",I418="Exc","Excelsa",I418="Ara","Arabica",I418="Lib","Liberica")</f>
        <v>Arabica</v>
      </c>
      <c r="O418" s="7" t="str" cm="1">
        <f t="array" ref="O418">_xlfn.IFS(J418="M","Medium",J418="L","Light",J418="D","Dark")</f>
        <v>Light</v>
      </c>
      <c r="P418" s="8" t="str">
        <f>_xlfn.XLOOKUP([1]!Order_Table[[#This Row],[Customer ID]],[1]customers!$A$1:$A$1001,[1]customers!$I$1:$I$1001,,0)</f>
        <v>Yes</v>
      </c>
    </row>
    <row r="419" spans="1:16" x14ac:dyDescent="0.35">
      <c r="A419" s="1" t="s">
        <v>837</v>
      </c>
      <c r="B419" s="2">
        <v>44142</v>
      </c>
      <c r="C419" s="3" t="s">
        <v>838</v>
      </c>
      <c r="D419" s="4" t="s">
        <v>204</v>
      </c>
      <c r="E419" s="3">
        <v>5</v>
      </c>
      <c r="F419" s="3" t="str">
        <f>_xlfn.XLOOKUP([1]orders!C419,[1]customers!$A$2:$A$1001,[1]customers!$B$2:$B$1001,,0)</f>
        <v>Paula Denis</v>
      </c>
      <c r="G419" s="3" t="str">
        <f>IF(_xlfn.XLOOKUP(C419,[1]customers!$A$2:$A$1001,[1]customers!$C$2:$C$1001,,0)=0,"",_xlfn.XLOOKUP(C419,[1]customers!$A$2:$A$1001,[1]customers!$C$2:$C$1001,,0))</f>
        <v>bmcgilvrabm@so-net.ne.jp</v>
      </c>
      <c r="H419" s="3" t="str">
        <f>_xlfn.XLOOKUP(C419,[1]customers!$A$2:$A$1001,[1]customers!$G$2:$G$1001,,0)</f>
        <v>United States</v>
      </c>
      <c r="I419" s="4" t="str">
        <f>INDEX([1]products!$A$1:$G$49,MATCH([1]orders!$D419,[1]products!$A$1:$A$49,0),MATCH([1]orders!I$1,[1]products!$A$1:$G$1,0))</f>
        <v>Ara</v>
      </c>
      <c r="J419" s="4" t="str">
        <f>INDEX([1]products!$A$1:$G$49,MATCH([1]orders!$D419,[1]products!$A$1:$A$49,0),MATCH([1]orders!J$1,[1]products!$A$1:$G$1,0))</f>
        <v>L</v>
      </c>
      <c r="K419" s="5">
        <f>INDEX([1]products!$A$1:$G$49,MATCH([1]orders!$D419,[1]products!$A$1:$A$49,0),MATCH([1]orders!K$1,[1]products!$A$1:$G$1,0))</f>
        <v>2.5</v>
      </c>
      <c r="L419" s="6">
        <f>INDEX([1]products!$A$1:$G$49,MATCH([1]orders!$D419,[1]products!$A$1:$A$49,0),MATCH([1]orders!L$1,[1]products!$A$1:$G$1,0))</f>
        <v>29.784999999999997</v>
      </c>
      <c r="M419" s="6">
        <f t="shared" si="6"/>
        <v>148.92499999999998</v>
      </c>
      <c r="N419" s="7" t="str" cm="1">
        <f t="array" ref="N419">_xlfn.IFS(I419="Rob","Robusta",I419="Exc","Excelsa",I419="Ara","Arabica",I419="Lib","Liberica")</f>
        <v>Arabica</v>
      </c>
      <c r="O419" s="7" t="str" cm="1">
        <f t="array" ref="O419">_xlfn.IFS(J419="M","Medium",J419="L","Light",J419="D","Dark")</f>
        <v>Light</v>
      </c>
      <c r="P419" s="8" t="str">
        <f>_xlfn.XLOOKUP([1]!Order_Table[[#This Row],[Customer ID]],[1]customers!$A$1:$A$1001,[1]customers!$I$1:$I$1001,,0)</f>
        <v>Yes</v>
      </c>
    </row>
    <row r="420" spans="1:16" x14ac:dyDescent="0.35">
      <c r="A420" s="1" t="s">
        <v>839</v>
      </c>
      <c r="B420" s="2">
        <v>44739</v>
      </c>
      <c r="C420" s="3" t="s">
        <v>840</v>
      </c>
      <c r="D420" s="4" t="s">
        <v>78</v>
      </c>
      <c r="E420" s="3">
        <v>1</v>
      </c>
      <c r="F420" s="3" t="str">
        <f>_xlfn.XLOOKUP([1]orders!C420,[1]customers!$A$2:$A$1001,[1]customers!$B$2:$B$1001,,0)</f>
        <v>Broderick McGilvra</v>
      </c>
      <c r="G420" s="3" t="str">
        <f>IF(_xlfn.XLOOKUP(C420,[1]customers!$A$2:$A$1001,[1]customers!$C$2:$C$1001,,0)=0,"",_xlfn.XLOOKUP(C420,[1]customers!$A$2:$A$1001,[1]customers!$C$2:$C$1001,,0))</f>
        <v>adanzeybn@github.com</v>
      </c>
      <c r="H420" s="3" t="str">
        <f>_xlfn.XLOOKUP(C420,[1]customers!$A$2:$A$1001,[1]customers!$G$2:$G$1001,,0)</f>
        <v>United States</v>
      </c>
      <c r="I420" s="4" t="str">
        <f>INDEX([1]products!$A$1:$G$49,MATCH([1]orders!$D420,[1]products!$A$1:$A$49,0),MATCH([1]orders!I$1,[1]products!$A$1:$G$1,0))</f>
        <v>Ara</v>
      </c>
      <c r="J420" s="4" t="str">
        <f>INDEX([1]products!$A$1:$G$49,MATCH([1]orders!$D420,[1]products!$A$1:$A$49,0),MATCH([1]orders!J$1,[1]products!$A$1:$G$1,0))</f>
        <v>L</v>
      </c>
      <c r="K420" s="5">
        <f>INDEX([1]products!$A$1:$G$49,MATCH([1]orders!$D420,[1]products!$A$1:$A$49,0),MATCH([1]orders!K$1,[1]products!$A$1:$G$1,0))</f>
        <v>2.5</v>
      </c>
      <c r="L420" s="6">
        <f>INDEX([1]products!$A$1:$G$49,MATCH([1]orders!$D420,[1]products!$A$1:$A$49,0),MATCH([1]orders!L$1,[1]products!$A$1:$G$1,0))</f>
        <v>29.784999999999997</v>
      </c>
      <c r="M420" s="6">
        <f t="shared" si="6"/>
        <v>29.784999999999997</v>
      </c>
      <c r="N420" s="7" t="str" cm="1">
        <f t="array" ref="N420">_xlfn.IFS(I420="Rob","Robusta",I420="Exc","Excelsa",I420="Ara","Arabica",I420="Lib","Liberica")</f>
        <v>Arabica</v>
      </c>
      <c r="O420" s="7" t="str" cm="1">
        <f t="array" ref="O420">_xlfn.IFS(J420="M","Medium",J420="L","Light",J420="D","Dark")</f>
        <v>Light</v>
      </c>
      <c r="P420" s="8" t="str">
        <f>_xlfn.XLOOKUP([1]!Order_Table[[#This Row],[Customer ID]],[1]customers!$A$1:$A$1001,[1]customers!$I$1:$I$1001,,0)</f>
        <v>Yes</v>
      </c>
    </row>
    <row r="421" spans="1:16" x14ac:dyDescent="0.35">
      <c r="A421" s="1" t="s">
        <v>841</v>
      </c>
      <c r="B421" s="2">
        <v>43866</v>
      </c>
      <c r="C421" s="3" t="s">
        <v>749</v>
      </c>
      <c r="D421" s="4" t="s">
        <v>123</v>
      </c>
      <c r="E421" s="3">
        <v>4</v>
      </c>
      <c r="F421" s="3" t="str">
        <f>_xlfn.XLOOKUP([1]orders!C421,[1]customers!$A$2:$A$1001,[1]customers!$B$2:$B$1001,,0)</f>
        <v>Annabella Danzey</v>
      </c>
      <c r="G421" s="3" t="str">
        <f>IF(_xlfn.XLOOKUP(C421,[1]customers!$A$2:$A$1001,[1]customers!$C$2:$C$1001,,0)=0,"",_xlfn.XLOOKUP(C421,[1]customers!$A$2:$A$1001,[1]customers!$C$2:$C$1001,,0))</f>
        <v>tfarraac@behance.net</v>
      </c>
      <c r="H421" s="3" t="str">
        <f>_xlfn.XLOOKUP(C421,[1]customers!$A$2:$A$1001,[1]customers!$G$2:$G$1001,,0)</f>
        <v>United States</v>
      </c>
      <c r="I421" s="4" t="str">
        <f>INDEX([1]products!$A$1:$G$49,MATCH([1]orders!$D421,[1]products!$A$1:$A$49,0),MATCH([1]orders!I$1,[1]products!$A$1:$G$1,0))</f>
        <v>Lib</v>
      </c>
      <c r="J421" s="4" t="str">
        <f>INDEX([1]products!$A$1:$G$49,MATCH([1]orders!$D421,[1]products!$A$1:$A$49,0),MATCH([1]orders!J$1,[1]products!$A$1:$G$1,0))</f>
        <v>M</v>
      </c>
      <c r="K421" s="5">
        <f>INDEX([1]products!$A$1:$G$49,MATCH([1]orders!$D421,[1]products!$A$1:$A$49,0),MATCH([1]orders!K$1,[1]products!$A$1:$G$1,0))</f>
        <v>0.5</v>
      </c>
      <c r="L421" s="6">
        <f>INDEX([1]products!$A$1:$G$49,MATCH([1]orders!$D421,[1]products!$A$1:$A$49,0),MATCH([1]orders!L$1,[1]products!$A$1:$G$1,0))</f>
        <v>8.73</v>
      </c>
      <c r="M421" s="6">
        <f t="shared" si="6"/>
        <v>34.92</v>
      </c>
      <c r="N421" s="7" t="str" cm="1">
        <f t="array" ref="N421">_xlfn.IFS(I421="Rob","Robusta",I421="Exc","Excelsa",I421="Ara","Arabica",I421="Lib","Liberica")</f>
        <v>Liberica</v>
      </c>
      <c r="O421" s="7" t="str" cm="1">
        <f t="array" ref="O421">_xlfn.IFS(J421="M","Medium",J421="L","Light",J421="D","Dark")</f>
        <v>Medium</v>
      </c>
      <c r="P421" s="8" t="str">
        <f>_xlfn.XLOOKUP([1]!Order_Table[[#This Row],[Customer ID]],[1]customers!$A$1:$A$1001,[1]customers!$I$1:$I$1001,,0)</f>
        <v>Yes</v>
      </c>
    </row>
    <row r="422" spans="1:16" x14ac:dyDescent="0.35">
      <c r="A422" s="1" t="s">
        <v>841</v>
      </c>
      <c r="B422" s="2">
        <v>43866</v>
      </c>
      <c r="C422" s="3" t="s">
        <v>749</v>
      </c>
      <c r="D422" s="4" t="s">
        <v>118</v>
      </c>
      <c r="E422" s="3">
        <v>6</v>
      </c>
      <c r="F422" s="3" t="str">
        <f>_xlfn.XLOOKUP([1]orders!C422,[1]customers!$A$2:$A$1001,[1]customers!$B$2:$B$1001,,0)</f>
        <v>Terri Farra</v>
      </c>
      <c r="G422" s="3" t="str">
        <f>IF(_xlfn.XLOOKUP(C422,[1]customers!$A$2:$A$1001,[1]customers!$C$2:$C$1001,,0)=0,"",_xlfn.XLOOKUP(C422,[1]customers!$A$2:$A$1001,[1]customers!$C$2:$C$1001,,0))</f>
        <v>tfarraac@behance.net</v>
      </c>
      <c r="H422" s="3" t="str">
        <f>_xlfn.XLOOKUP(C422,[1]customers!$A$2:$A$1001,[1]customers!$G$2:$G$1001,,0)</f>
        <v>United States</v>
      </c>
      <c r="I422" s="4" t="str">
        <f>INDEX([1]products!$A$1:$G$49,MATCH([1]orders!$D422,[1]products!$A$1:$A$49,0),MATCH([1]orders!I$1,[1]products!$A$1:$G$1,0))</f>
        <v>Lib</v>
      </c>
      <c r="J422" s="4" t="str">
        <f>INDEX([1]products!$A$1:$G$49,MATCH([1]orders!$D422,[1]products!$A$1:$A$49,0),MATCH([1]orders!J$1,[1]products!$A$1:$G$1,0))</f>
        <v>D</v>
      </c>
      <c r="K422" s="5">
        <f>INDEX([1]products!$A$1:$G$49,MATCH([1]orders!$D422,[1]products!$A$1:$A$49,0),MATCH([1]orders!K$1,[1]products!$A$1:$G$1,0))</f>
        <v>0.5</v>
      </c>
      <c r="L422" s="6">
        <f>INDEX([1]products!$A$1:$G$49,MATCH([1]orders!$D422,[1]products!$A$1:$A$49,0),MATCH([1]orders!L$1,[1]products!$A$1:$G$1,0))</f>
        <v>7.77</v>
      </c>
      <c r="M422" s="6">
        <f t="shared" si="6"/>
        <v>46.62</v>
      </c>
      <c r="N422" s="7" t="str" cm="1">
        <f t="array" ref="N422">_xlfn.IFS(I422="Rob","Robusta",I422="Exc","Excelsa",I422="Ara","Arabica",I422="Lib","Liberica")</f>
        <v>Liberica</v>
      </c>
      <c r="O422" s="7" t="str" cm="1">
        <f t="array" ref="O422">_xlfn.IFS(J422="M","Medium",J422="L","Light",J422="D","Dark")</f>
        <v>Dark</v>
      </c>
      <c r="P422" s="8" t="str">
        <f>_xlfn.XLOOKUP([1]!Order_Table[[#This Row],[Customer ID]],[1]customers!$A$1:$A$1001,[1]customers!$I$1:$I$1001,,0)</f>
        <v>No</v>
      </c>
    </row>
    <row r="423" spans="1:16" x14ac:dyDescent="0.35">
      <c r="A423" s="1" t="s">
        <v>842</v>
      </c>
      <c r="B423" s="2">
        <v>43868</v>
      </c>
      <c r="C423" s="3" t="s">
        <v>843</v>
      </c>
      <c r="D423" s="4" t="s">
        <v>72</v>
      </c>
      <c r="E423" s="3">
        <v>5</v>
      </c>
      <c r="F423" s="3" t="str">
        <f>_xlfn.XLOOKUP([1]orders!C423,[1]customers!$A$2:$A$1001,[1]customers!$B$2:$B$1001,,0)</f>
        <v>Terri Farra</v>
      </c>
      <c r="G423" s="3" t="str">
        <f>IF(_xlfn.XLOOKUP(C423,[1]customers!$A$2:$A$1001,[1]customers!$C$2:$C$1001,,0)=0,"",_xlfn.XLOOKUP(C423,[1]customers!$A$2:$A$1001,[1]customers!$C$2:$C$1001,,0))</f>
        <v/>
      </c>
      <c r="H423" s="3" t="str">
        <f>_xlfn.XLOOKUP(C423,[1]customers!$A$2:$A$1001,[1]customers!$G$2:$G$1001,,0)</f>
        <v>United States</v>
      </c>
      <c r="I423" s="4" t="str">
        <f>INDEX([1]products!$A$1:$G$49,MATCH([1]orders!$D423,[1]products!$A$1:$A$49,0),MATCH([1]orders!I$1,[1]products!$A$1:$G$1,0))</f>
        <v>Ara</v>
      </c>
      <c r="J423" s="4" t="str">
        <f>INDEX([1]products!$A$1:$G$49,MATCH([1]orders!$D423,[1]products!$A$1:$A$49,0),MATCH([1]orders!J$1,[1]products!$A$1:$G$1,0))</f>
        <v>D</v>
      </c>
      <c r="K423" s="5">
        <f>INDEX([1]products!$A$1:$G$49,MATCH([1]orders!$D423,[1]products!$A$1:$A$49,0),MATCH([1]orders!K$1,[1]products!$A$1:$G$1,0))</f>
        <v>2.5</v>
      </c>
      <c r="L423" s="6">
        <f>INDEX([1]products!$A$1:$G$49,MATCH([1]orders!$D423,[1]products!$A$1:$A$49,0),MATCH([1]orders!L$1,[1]products!$A$1:$G$1,0))</f>
        <v>22.884999999999998</v>
      </c>
      <c r="M423" s="6">
        <f t="shared" si="6"/>
        <v>114.42499999999998</v>
      </c>
      <c r="N423" s="7" t="str" cm="1">
        <f t="array" ref="N423">_xlfn.IFS(I423="Rob","Robusta",I423="Exc","Excelsa",I423="Ara","Arabica",I423="Lib","Liberica")</f>
        <v>Arabica</v>
      </c>
      <c r="O423" s="7" t="str" cm="1">
        <f t="array" ref="O423">_xlfn.IFS(J423="M","Medium",J423="L","Light",J423="D","Dark")</f>
        <v>Dark</v>
      </c>
      <c r="P423" s="8" t="str">
        <f>_xlfn.XLOOKUP([1]!Order_Table[[#This Row],[Customer ID]],[1]customers!$A$1:$A$1001,[1]customers!$I$1:$I$1001,,0)</f>
        <v>No</v>
      </c>
    </row>
    <row r="424" spans="1:16" x14ac:dyDescent="0.35">
      <c r="A424" s="1" t="s">
        <v>844</v>
      </c>
      <c r="B424" s="2">
        <v>44183</v>
      </c>
      <c r="C424" s="3" t="s">
        <v>845</v>
      </c>
      <c r="D424" s="4" t="s">
        <v>22</v>
      </c>
      <c r="E424" s="3">
        <v>3</v>
      </c>
      <c r="F424" s="3" t="str">
        <f>_xlfn.XLOOKUP([1]orders!C424,[1]customers!$A$2:$A$1001,[1]customers!$B$2:$B$1001,,0)</f>
        <v>Nevins Glowacz</v>
      </c>
      <c r="G424" s="3" t="str">
        <f>IF(_xlfn.XLOOKUP(C424,[1]customers!$A$2:$A$1001,[1]customers!$C$2:$C$1001,,0)=0,"",_xlfn.XLOOKUP(C424,[1]customers!$A$2:$A$1001,[1]customers!$C$2:$C$1001,,0))</f>
        <v/>
      </c>
      <c r="H424" s="3" t="str">
        <f>_xlfn.XLOOKUP(C424,[1]customers!$A$2:$A$1001,[1]customers!$G$2:$G$1001,,0)</f>
        <v>United States</v>
      </c>
      <c r="I424" s="4" t="str">
        <f>INDEX([1]products!$A$1:$G$49,MATCH([1]orders!$D424,[1]products!$A$1:$A$49,0),MATCH([1]orders!I$1,[1]products!$A$1:$G$1,0))</f>
        <v>Ara</v>
      </c>
      <c r="J424" s="4" t="str">
        <f>INDEX([1]products!$A$1:$G$49,MATCH([1]orders!$D424,[1]products!$A$1:$A$49,0),MATCH([1]orders!J$1,[1]products!$A$1:$G$1,0))</f>
        <v>D</v>
      </c>
      <c r="K424" s="5">
        <f>INDEX([1]products!$A$1:$G$49,MATCH([1]orders!$D424,[1]products!$A$1:$A$49,0),MATCH([1]orders!K$1,[1]products!$A$1:$G$1,0))</f>
        <v>0.5</v>
      </c>
      <c r="L424" s="6">
        <f>INDEX([1]products!$A$1:$G$49,MATCH([1]orders!$D424,[1]products!$A$1:$A$49,0),MATCH([1]orders!L$1,[1]products!$A$1:$G$1,0))</f>
        <v>5.97</v>
      </c>
      <c r="M424" s="6">
        <f t="shared" si="6"/>
        <v>17.91</v>
      </c>
      <c r="N424" s="7" t="str" cm="1">
        <f t="array" ref="N424">_xlfn.IFS(I424="Rob","Robusta",I424="Exc","Excelsa",I424="Ara","Arabica",I424="Lib","Liberica")</f>
        <v>Arabica</v>
      </c>
      <c r="O424" s="7" t="str" cm="1">
        <f t="array" ref="O424">_xlfn.IFS(J424="M","Medium",J424="L","Light",J424="D","Dark")</f>
        <v>Dark</v>
      </c>
      <c r="P424" s="8" t="str">
        <f>_xlfn.XLOOKUP([1]!Order_Table[[#This Row],[Customer ID]],[1]customers!$A$1:$A$1001,[1]customers!$I$1:$I$1001,,0)</f>
        <v>No</v>
      </c>
    </row>
    <row r="425" spans="1:16" x14ac:dyDescent="0.35">
      <c r="A425" s="1" t="s">
        <v>846</v>
      </c>
      <c r="B425" s="2">
        <v>44431</v>
      </c>
      <c r="C425" s="3" t="s">
        <v>847</v>
      </c>
      <c r="D425" s="4" t="s">
        <v>176</v>
      </c>
      <c r="E425" s="3">
        <v>3</v>
      </c>
      <c r="F425" s="3" t="str">
        <f>_xlfn.XLOOKUP([1]orders!C425,[1]customers!$A$2:$A$1001,[1]customers!$B$2:$B$1001,,0)</f>
        <v>Adelice Isabell</v>
      </c>
      <c r="G425" s="3" t="str">
        <f>IF(_xlfn.XLOOKUP(C425,[1]customers!$A$2:$A$1001,[1]customers!$C$2:$C$1001,,0)=0,"",_xlfn.XLOOKUP(C425,[1]customers!$A$2:$A$1001,[1]customers!$C$2:$C$1001,,0))</f>
        <v>ydombrellbs@dedecms.com</v>
      </c>
      <c r="H425" s="3" t="str">
        <f>_xlfn.XLOOKUP(C425,[1]customers!$A$2:$A$1001,[1]customers!$G$2:$G$1001,,0)</f>
        <v>United States</v>
      </c>
      <c r="I425" s="4" t="str">
        <f>INDEX([1]products!$A$1:$G$49,MATCH([1]orders!$D425,[1]products!$A$1:$A$49,0),MATCH([1]orders!I$1,[1]products!$A$1:$G$1,0))</f>
        <v>Rob</v>
      </c>
      <c r="J425" s="4" t="str">
        <f>INDEX([1]products!$A$1:$G$49,MATCH([1]orders!$D425,[1]products!$A$1:$A$49,0),MATCH([1]orders!J$1,[1]products!$A$1:$G$1,0))</f>
        <v>M</v>
      </c>
      <c r="K425" s="5">
        <f>INDEX([1]products!$A$1:$G$49,MATCH([1]orders!$D425,[1]products!$A$1:$A$49,0),MATCH([1]orders!K$1,[1]products!$A$1:$G$1,0))</f>
        <v>0.5</v>
      </c>
      <c r="L425" s="6">
        <f>INDEX([1]products!$A$1:$G$49,MATCH([1]orders!$D425,[1]products!$A$1:$A$49,0),MATCH([1]orders!L$1,[1]products!$A$1:$G$1,0))</f>
        <v>5.97</v>
      </c>
      <c r="M425" s="6">
        <f t="shared" si="6"/>
        <v>17.91</v>
      </c>
      <c r="N425" s="7" t="str" cm="1">
        <f t="array" ref="N425">_xlfn.IFS(I425="Rob","Robusta",I425="Exc","Excelsa",I425="Ara","Arabica",I425="Lib","Liberica")</f>
        <v>Robusta</v>
      </c>
      <c r="O425" s="7" t="str" cm="1">
        <f t="array" ref="O425">_xlfn.IFS(J425="M","Medium",J425="L","Light",J425="D","Dark")</f>
        <v>Medium</v>
      </c>
      <c r="P425" s="8" t="str">
        <f>_xlfn.XLOOKUP([1]!Order_Table[[#This Row],[Customer ID]],[1]customers!$A$1:$A$1001,[1]customers!$I$1:$I$1001,,0)</f>
        <v>No</v>
      </c>
    </row>
    <row r="426" spans="1:16" x14ac:dyDescent="0.35">
      <c r="A426" s="1" t="s">
        <v>848</v>
      </c>
      <c r="B426" s="2">
        <v>44428</v>
      </c>
      <c r="C426" s="3" t="s">
        <v>849</v>
      </c>
      <c r="D426" s="4" t="s">
        <v>179</v>
      </c>
      <c r="E426" s="3">
        <v>2</v>
      </c>
      <c r="F426" s="3" t="str">
        <f>_xlfn.XLOOKUP([1]orders!C426,[1]customers!$A$2:$A$1001,[1]customers!$B$2:$B$1001,,0)</f>
        <v>Yulma Dombrell</v>
      </c>
      <c r="G426" s="3" t="str">
        <f>IF(_xlfn.XLOOKUP(C426,[1]customers!$A$2:$A$1001,[1]customers!$C$2:$C$1001,,0)=0,"",_xlfn.XLOOKUP(C426,[1]customers!$A$2:$A$1001,[1]customers!$C$2:$C$1001,,0))</f>
        <v>adarthbt@t.co</v>
      </c>
      <c r="H426" s="3" t="str">
        <f>_xlfn.XLOOKUP(C426,[1]customers!$A$2:$A$1001,[1]customers!$G$2:$G$1001,,0)</f>
        <v>United States</v>
      </c>
      <c r="I426" s="4" t="str">
        <f>INDEX([1]products!$A$1:$G$49,MATCH([1]orders!$D426,[1]products!$A$1:$A$49,0),MATCH([1]orders!I$1,[1]products!$A$1:$G$1,0))</f>
        <v>Exc</v>
      </c>
      <c r="J426" s="4" t="str">
        <f>INDEX([1]products!$A$1:$G$49,MATCH([1]orders!$D426,[1]products!$A$1:$A$49,0),MATCH([1]orders!J$1,[1]products!$A$1:$G$1,0))</f>
        <v>L</v>
      </c>
      <c r="K426" s="5">
        <f>INDEX([1]products!$A$1:$G$49,MATCH([1]orders!$D426,[1]products!$A$1:$A$49,0),MATCH([1]orders!K$1,[1]products!$A$1:$G$1,0))</f>
        <v>0.5</v>
      </c>
      <c r="L426" s="6">
        <f>INDEX([1]products!$A$1:$G$49,MATCH([1]orders!$D426,[1]products!$A$1:$A$49,0),MATCH([1]orders!L$1,[1]products!$A$1:$G$1,0))</f>
        <v>8.91</v>
      </c>
      <c r="M426" s="6">
        <f t="shared" si="6"/>
        <v>17.82</v>
      </c>
      <c r="N426" s="7" t="str" cm="1">
        <f t="array" ref="N426">_xlfn.IFS(I426="Rob","Robusta",I426="Exc","Excelsa",I426="Ara","Arabica",I426="Lib","Liberica")</f>
        <v>Excelsa</v>
      </c>
      <c r="O426" s="7" t="str" cm="1">
        <f t="array" ref="O426">_xlfn.IFS(J426="M","Medium",J426="L","Light",J426="D","Dark")</f>
        <v>Light</v>
      </c>
      <c r="P426" s="8" t="str">
        <f>_xlfn.XLOOKUP([1]!Order_Table[[#This Row],[Customer ID]],[1]customers!$A$1:$A$1001,[1]customers!$I$1:$I$1001,,0)</f>
        <v>Yes</v>
      </c>
    </row>
    <row r="427" spans="1:16" x14ac:dyDescent="0.35">
      <c r="A427" s="1" t="s">
        <v>850</v>
      </c>
      <c r="B427" s="2">
        <v>43556</v>
      </c>
      <c r="C427" s="3" t="s">
        <v>851</v>
      </c>
      <c r="D427" s="4" t="s">
        <v>182</v>
      </c>
      <c r="E427" s="3">
        <v>4</v>
      </c>
      <c r="F427" s="3" t="str">
        <f>_xlfn.XLOOKUP([1]orders!C427,[1]customers!$A$2:$A$1001,[1]customers!$B$2:$B$1001,,0)</f>
        <v>Alric Darth</v>
      </c>
      <c r="G427" s="3" t="str">
        <f>IF(_xlfn.XLOOKUP(C427,[1]customers!$A$2:$A$1001,[1]customers!$C$2:$C$1001,,0)=0,"",_xlfn.XLOOKUP(C427,[1]customers!$A$2:$A$1001,[1]customers!$C$2:$C$1001,,0))</f>
        <v>mdarrigoebu@hud.gov</v>
      </c>
      <c r="H427" s="3" t="str">
        <f>_xlfn.XLOOKUP(C427,[1]customers!$A$2:$A$1001,[1]customers!$G$2:$G$1001,,0)</f>
        <v>Ireland</v>
      </c>
      <c r="I427" s="4" t="str">
        <f>INDEX([1]products!$A$1:$G$49,MATCH([1]orders!$D427,[1]products!$A$1:$A$49,0),MATCH([1]orders!I$1,[1]products!$A$1:$G$1,0))</f>
        <v>Rob</v>
      </c>
      <c r="J427" s="4" t="str">
        <f>INDEX([1]products!$A$1:$G$49,MATCH([1]orders!$D427,[1]products!$A$1:$A$49,0),MATCH([1]orders!J$1,[1]products!$A$1:$G$1,0))</f>
        <v>D</v>
      </c>
      <c r="K427" s="5">
        <f>INDEX([1]products!$A$1:$G$49,MATCH([1]orders!$D427,[1]products!$A$1:$A$49,0),MATCH([1]orders!K$1,[1]products!$A$1:$G$1,0))</f>
        <v>1</v>
      </c>
      <c r="L427" s="6">
        <f>INDEX([1]products!$A$1:$G$49,MATCH([1]orders!$D427,[1]products!$A$1:$A$49,0),MATCH([1]orders!L$1,[1]products!$A$1:$G$1,0))</f>
        <v>8.9499999999999993</v>
      </c>
      <c r="M427" s="6">
        <f t="shared" si="6"/>
        <v>35.799999999999997</v>
      </c>
      <c r="N427" s="7" t="str" cm="1">
        <f t="array" ref="N427">_xlfn.IFS(I427="Rob","Robusta",I427="Exc","Excelsa",I427="Ara","Arabica",I427="Lib","Liberica")</f>
        <v>Robusta</v>
      </c>
      <c r="O427" s="7" t="str" cm="1">
        <f t="array" ref="O427">_xlfn.IFS(J427="M","Medium",J427="L","Light",J427="D","Dark")</f>
        <v>Dark</v>
      </c>
      <c r="P427" s="8" t="str">
        <f>_xlfn.XLOOKUP([1]!Order_Table[[#This Row],[Customer ID]],[1]customers!$A$1:$A$1001,[1]customers!$I$1:$I$1001,,0)</f>
        <v>No</v>
      </c>
    </row>
    <row r="428" spans="1:16" x14ac:dyDescent="0.35">
      <c r="A428" s="1" t="s">
        <v>852</v>
      </c>
      <c r="B428" s="2">
        <v>44224</v>
      </c>
      <c r="C428" s="3" t="s">
        <v>853</v>
      </c>
      <c r="D428" s="4" t="s">
        <v>171</v>
      </c>
      <c r="E428" s="3">
        <v>3</v>
      </c>
      <c r="F428" s="3" t="str">
        <f>_xlfn.XLOOKUP([1]orders!C428,[1]customers!$A$2:$A$1001,[1]customers!$B$2:$B$1001,,0)</f>
        <v>Manuel Darrigoe</v>
      </c>
      <c r="G428" s="3" t="str">
        <f>IF(_xlfn.XLOOKUP(C428,[1]customers!$A$2:$A$1001,[1]customers!$C$2:$C$1001,,0)=0,"",_xlfn.XLOOKUP(C428,[1]customers!$A$2:$A$1001,[1]customers!$C$2:$C$1001,,0))</f>
        <v/>
      </c>
      <c r="H428" s="3" t="str">
        <f>_xlfn.XLOOKUP(C428,[1]customers!$A$2:$A$1001,[1]customers!$G$2:$G$1001,,0)</f>
        <v>United States</v>
      </c>
      <c r="I428" s="4" t="str">
        <f>INDEX([1]products!$A$1:$G$49,MATCH([1]orders!$D428,[1]products!$A$1:$A$49,0),MATCH([1]orders!I$1,[1]products!$A$1:$G$1,0))</f>
        <v>Rob</v>
      </c>
      <c r="J428" s="4" t="str">
        <f>INDEX([1]products!$A$1:$G$49,MATCH([1]orders!$D428,[1]products!$A$1:$A$49,0),MATCH([1]orders!J$1,[1]products!$A$1:$G$1,0))</f>
        <v>L</v>
      </c>
      <c r="K428" s="5">
        <f>INDEX([1]products!$A$1:$G$49,MATCH([1]orders!$D428,[1]products!$A$1:$A$49,0),MATCH([1]orders!K$1,[1]products!$A$1:$G$1,0))</f>
        <v>0.2</v>
      </c>
      <c r="L428" s="6">
        <f>INDEX([1]products!$A$1:$G$49,MATCH([1]orders!$D428,[1]products!$A$1:$A$49,0),MATCH([1]orders!L$1,[1]products!$A$1:$G$1,0))</f>
        <v>3.5849999999999995</v>
      </c>
      <c r="M428" s="6">
        <f t="shared" si="6"/>
        <v>10.754999999999999</v>
      </c>
      <c r="N428" s="7" t="str" cm="1">
        <f t="array" ref="N428">_xlfn.IFS(I428="Rob","Robusta",I428="Exc","Excelsa",I428="Ara","Arabica",I428="Lib","Liberica")</f>
        <v>Robusta</v>
      </c>
      <c r="O428" s="7" t="str" cm="1">
        <f t="array" ref="O428">_xlfn.IFS(J428="M","Medium",J428="L","Light",J428="D","Dark")</f>
        <v>Light</v>
      </c>
      <c r="P428" s="8" t="str">
        <f>_xlfn.XLOOKUP([1]!Order_Table[[#This Row],[Customer ID]],[1]customers!$A$1:$A$1001,[1]customers!$I$1:$I$1001,,0)</f>
        <v>Yes</v>
      </c>
    </row>
    <row r="429" spans="1:16" x14ac:dyDescent="0.35">
      <c r="A429" s="1" t="s">
        <v>854</v>
      </c>
      <c r="B429" s="2">
        <v>43759</v>
      </c>
      <c r="C429" s="3" t="s">
        <v>855</v>
      </c>
      <c r="D429" s="4" t="s">
        <v>189</v>
      </c>
      <c r="E429" s="3">
        <v>5</v>
      </c>
      <c r="F429" s="3" t="str">
        <f>_xlfn.XLOOKUP([1]orders!C429,[1]customers!$A$2:$A$1001,[1]customers!$B$2:$B$1001,,0)</f>
        <v>Kynthia Berick</v>
      </c>
      <c r="G429" s="3" t="str">
        <f>IF(_xlfn.XLOOKUP(C429,[1]customers!$A$2:$A$1001,[1]customers!$C$2:$C$1001,,0)=0,"",_xlfn.XLOOKUP(C429,[1]customers!$A$2:$A$1001,[1]customers!$C$2:$C$1001,,0))</f>
        <v>mackrillbw@bandcamp.com</v>
      </c>
      <c r="H429" s="3" t="str">
        <f>_xlfn.XLOOKUP(C429,[1]customers!$A$2:$A$1001,[1]customers!$G$2:$G$1001,,0)</f>
        <v>United States</v>
      </c>
      <c r="I429" s="4" t="str">
        <f>INDEX([1]products!$A$1:$G$49,MATCH([1]orders!$D429,[1]products!$A$1:$A$49,0),MATCH([1]orders!I$1,[1]products!$A$1:$G$1,0))</f>
        <v>Ara</v>
      </c>
      <c r="J429" s="4" t="str">
        <f>INDEX([1]products!$A$1:$G$49,MATCH([1]orders!$D429,[1]products!$A$1:$A$49,0),MATCH([1]orders!J$1,[1]products!$A$1:$G$1,0))</f>
        <v>M</v>
      </c>
      <c r="K429" s="5">
        <f>INDEX([1]products!$A$1:$G$49,MATCH([1]orders!$D429,[1]products!$A$1:$A$49,0),MATCH([1]orders!K$1,[1]products!$A$1:$G$1,0))</f>
        <v>2.5</v>
      </c>
      <c r="L429" s="6">
        <f>INDEX([1]products!$A$1:$G$49,MATCH([1]orders!$D429,[1]products!$A$1:$A$49,0),MATCH([1]orders!L$1,[1]products!$A$1:$G$1,0))</f>
        <v>25.874999999999996</v>
      </c>
      <c r="M429" s="6">
        <f t="shared" si="6"/>
        <v>129.37499999999997</v>
      </c>
      <c r="N429" s="7" t="str" cm="1">
        <f t="array" ref="N429">_xlfn.IFS(I429="Rob","Robusta",I429="Exc","Excelsa",I429="Ara","Arabica",I429="Lib","Liberica")</f>
        <v>Arabica</v>
      </c>
      <c r="O429" s="7" t="str" cm="1">
        <f t="array" ref="O429">_xlfn.IFS(J429="M","Medium",J429="L","Light",J429="D","Dark")</f>
        <v>Medium</v>
      </c>
      <c r="P429" s="8" t="str">
        <f>_xlfn.XLOOKUP([1]!Order_Table[[#This Row],[Customer ID]],[1]customers!$A$1:$A$1001,[1]customers!$I$1:$I$1001,,0)</f>
        <v>Yes</v>
      </c>
    </row>
    <row r="430" spans="1:16" x14ac:dyDescent="0.35">
      <c r="A430" s="1" t="s">
        <v>856</v>
      </c>
      <c r="B430" s="2">
        <v>44367</v>
      </c>
      <c r="C430" s="3" t="s">
        <v>749</v>
      </c>
      <c r="D430" s="4" t="s">
        <v>6</v>
      </c>
      <c r="E430" s="3">
        <v>6</v>
      </c>
      <c r="F430" s="3" t="str">
        <f>_xlfn.XLOOKUP([1]orders!C430,[1]customers!$A$2:$A$1001,[1]customers!$B$2:$B$1001,,0)</f>
        <v>Minetta Ackrill</v>
      </c>
      <c r="G430" s="3" t="str">
        <f>IF(_xlfn.XLOOKUP(C430,[1]customers!$A$2:$A$1001,[1]customers!$C$2:$C$1001,,0)=0,"",_xlfn.XLOOKUP(C430,[1]customers!$A$2:$A$1001,[1]customers!$C$2:$C$1001,,0))</f>
        <v>tfarraac@behance.net</v>
      </c>
      <c r="H430" s="3" t="str">
        <f>_xlfn.XLOOKUP(C430,[1]customers!$A$2:$A$1001,[1]customers!$G$2:$G$1001,,0)</f>
        <v>United States</v>
      </c>
      <c r="I430" s="4" t="str">
        <f>INDEX([1]products!$A$1:$G$49,MATCH([1]orders!$D430,[1]products!$A$1:$A$49,0),MATCH([1]orders!I$1,[1]products!$A$1:$G$1,0))</f>
        <v>Rob</v>
      </c>
      <c r="J430" s="4" t="str">
        <f>INDEX([1]products!$A$1:$G$49,MATCH([1]orders!$D430,[1]products!$A$1:$A$49,0),MATCH([1]orders!J$1,[1]products!$A$1:$G$1,0))</f>
        <v>L</v>
      </c>
      <c r="K430" s="5">
        <f>INDEX([1]products!$A$1:$G$49,MATCH([1]orders!$D430,[1]products!$A$1:$A$49,0),MATCH([1]orders!K$1,[1]products!$A$1:$G$1,0))</f>
        <v>1</v>
      </c>
      <c r="L430" s="6">
        <f>INDEX([1]products!$A$1:$G$49,MATCH([1]orders!$D430,[1]products!$A$1:$A$49,0),MATCH([1]orders!L$1,[1]products!$A$1:$G$1,0))</f>
        <v>11.95</v>
      </c>
      <c r="M430" s="6">
        <f t="shared" si="6"/>
        <v>71.699999999999989</v>
      </c>
      <c r="N430" s="7" t="str" cm="1">
        <f t="array" ref="N430">_xlfn.IFS(I430="Rob","Robusta",I430="Exc","Excelsa",I430="Ara","Arabica",I430="Lib","Liberica")</f>
        <v>Robusta</v>
      </c>
      <c r="O430" s="7" t="str" cm="1">
        <f t="array" ref="O430">_xlfn.IFS(J430="M","Medium",J430="L","Light",J430="D","Dark")</f>
        <v>Light</v>
      </c>
      <c r="P430" s="8" t="str">
        <f>_xlfn.XLOOKUP([1]!Order_Table[[#This Row],[Customer ID]],[1]customers!$A$1:$A$1001,[1]customers!$I$1:$I$1001,,0)</f>
        <v>No</v>
      </c>
    </row>
    <row r="431" spans="1:16" x14ac:dyDescent="0.35">
      <c r="A431" s="1" t="s">
        <v>857</v>
      </c>
      <c r="B431" s="2">
        <v>44504</v>
      </c>
      <c r="C431" s="3" t="s">
        <v>858</v>
      </c>
      <c r="D431" s="4" t="s">
        <v>101</v>
      </c>
      <c r="E431" s="3">
        <v>2</v>
      </c>
      <c r="F431" s="3" t="str">
        <f>_xlfn.XLOOKUP([1]orders!C431,[1]customers!$A$2:$A$1001,[1]customers!$B$2:$B$1001,,0)</f>
        <v>Terri Farra</v>
      </c>
      <c r="G431" s="3" t="str">
        <f>IF(_xlfn.XLOOKUP(C431,[1]customers!$A$2:$A$1001,[1]customers!$C$2:$C$1001,,0)=0,"",_xlfn.XLOOKUP(C431,[1]customers!$A$2:$A$1001,[1]customers!$C$2:$C$1001,,0))</f>
        <v>mkippenby@dion.ne.jp</v>
      </c>
      <c r="H431" s="3" t="str">
        <f>_xlfn.XLOOKUP(C431,[1]customers!$A$2:$A$1001,[1]customers!$G$2:$G$1001,,0)</f>
        <v>United States</v>
      </c>
      <c r="I431" s="4" t="str">
        <f>INDEX([1]products!$A$1:$G$49,MATCH([1]orders!$D431,[1]products!$A$1:$A$49,0),MATCH([1]orders!I$1,[1]products!$A$1:$G$1,0))</f>
        <v>Ara</v>
      </c>
      <c r="J431" s="4" t="str">
        <f>INDEX([1]products!$A$1:$G$49,MATCH([1]orders!$D431,[1]products!$A$1:$A$49,0),MATCH([1]orders!J$1,[1]products!$A$1:$G$1,0))</f>
        <v>L</v>
      </c>
      <c r="K431" s="5">
        <f>INDEX([1]products!$A$1:$G$49,MATCH([1]orders!$D431,[1]products!$A$1:$A$49,0),MATCH([1]orders!K$1,[1]products!$A$1:$G$1,0))</f>
        <v>1</v>
      </c>
      <c r="L431" s="6">
        <f>INDEX([1]products!$A$1:$G$49,MATCH([1]orders!$D431,[1]products!$A$1:$A$49,0),MATCH([1]orders!L$1,[1]products!$A$1:$G$1,0))</f>
        <v>12.95</v>
      </c>
      <c r="M431" s="6">
        <f t="shared" si="6"/>
        <v>25.9</v>
      </c>
      <c r="N431" s="7" t="str" cm="1">
        <f t="array" ref="N431">_xlfn.IFS(I431="Rob","Robusta",I431="Exc","Excelsa",I431="Ara","Arabica",I431="Lib","Liberica")</f>
        <v>Arabica</v>
      </c>
      <c r="O431" s="7" t="str" cm="1">
        <f t="array" ref="O431">_xlfn.IFS(J431="M","Medium",J431="L","Light",J431="D","Dark")</f>
        <v>Light</v>
      </c>
      <c r="P431" s="8" t="str">
        <f>_xlfn.XLOOKUP([1]!Order_Table[[#This Row],[Customer ID]],[1]customers!$A$1:$A$1001,[1]customers!$I$1:$I$1001,,0)</f>
        <v>No</v>
      </c>
    </row>
    <row r="432" spans="1:16" x14ac:dyDescent="0.35">
      <c r="A432" s="1" t="s">
        <v>859</v>
      </c>
      <c r="B432" s="2">
        <v>44291</v>
      </c>
      <c r="C432" s="3" t="s">
        <v>860</v>
      </c>
      <c r="D432" s="4" t="s">
        <v>530</v>
      </c>
      <c r="E432" s="3">
        <v>3</v>
      </c>
      <c r="F432" s="3" t="str">
        <f>_xlfn.XLOOKUP([1]orders!C432,[1]customers!$A$2:$A$1001,[1]customers!$B$2:$B$1001,,0)</f>
        <v>Melosa Kippen</v>
      </c>
      <c r="G432" s="3" t="str">
        <f>IF(_xlfn.XLOOKUP(C432,[1]customers!$A$2:$A$1001,[1]customers!$C$2:$C$1001,,0)=0,"",_xlfn.XLOOKUP(C432,[1]customers!$A$2:$A$1001,[1]customers!$C$2:$C$1001,,0))</f>
        <v>wransonbz@ted.com</v>
      </c>
      <c r="H432" s="3" t="str">
        <f>_xlfn.XLOOKUP(C432,[1]customers!$A$2:$A$1001,[1]customers!$G$2:$G$1001,,0)</f>
        <v>Ireland</v>
      </c>
      <c r="I432" s="4" t="str">
        <f>INDEX([1]products!$A$1:$G$49,MATCH([1]orders!$D432,[1]products!$A$1:$A$49,0),MATCH([1]orders!I$1,[1]products!$A$1:$G$1,0))</f>
        <v>Rob</v>
      </c>
      <c r="J432" s="4" t="str">
        <f>INDEX([1]products!$A$1:$G$49,MATCH([1]orders!$D432,[1]products!$A$1:$A$49,0),MATCH([1]orders!J$1,[1]products!$A$1:$G$1,0))</f>
        <v>D</v>
      </c>
      <c r="K432" s="5">
        <f>INDEX([1]products!$A$1:$G$49,MATCH([1]orders!$D432,[1]products!$A$1:$A$49,0),MATCH([1]orders!K$1,[1]products!$A$1:$G$1,0))</f>
        <v>0.2</v>
      </c>
      <c r="L432" s="6">
        <f>INDEX([1]products!$A$1:$G$49,MATCH([1]orders!$D432,[1]products!$A$1:$A$49,0),MATCH([1]orders!L$1,[1]products!$A$1:$G$1,0))</f>
        <v>2.6849999999999996</v>
      </c>
      <c r="M432" s="6">
        <f t="shared" si="6"/>
        <v>8.0549999999999997</v>
      </c>
      <c r="N432" s="7" t="str" cm="1">
        <f t="array" ref="N432">_xlfn.IFS(I432="Rob","Robusta",I432="Exc","Excelsa",I432="Ara","Arabica",I432="Lib","Liberica")</f>
        <v>Robusta</v>
      </c>
      <c r="O432" s="7" t="str" cm="1">
        <f t="array" ref="O432">_xlfn.IFS(J432="M","Medium",J432="L","Light",J432="D","Dark")</f>
        <v>Dark</v>
      </c>
      <c r="P432" s="8" t="str">
        <f>_xlfn.XLOOKUP([1]!Order_Table[[#This Row],[Customer ID]],[1]customers!$A$1:$A$1001,[1]customers!$I$1:$I$1001,,0)</f>
        <v>Yes</v>
      </c>
    </row>
    <row r="433" spans="1:16" x14ac:dyDescent="0.35">
      <c r="A433" s="1" t="s">
        <v>861</v>
      </c>
      <c r="B433" s="2">
        <v>43808</v>
      </c>
      <c r="C433" s="3" t="s">
        <v>862</v>
      </c>
      <c r="D433" s="4" t="s">
        <v>61</v>
      </c>
      <c r="E433" s="3">
        <v>2</v>
      </c>
      <c r="F433" s="3" t="str">
        <f>_xlfn.XLOOKUP([1]orders!C433,[1]customers!$A$2:$A$1001,[1]customers!$B$2:$B$1001,,0)</f>
        <v>Witty Ranson</v>
      </c>
      <c r="G433" s="3" t="str">
        <f>IF(_xlfn.XLOOKUP(C433,[1]customers!$A$2:$A$1001,[1]customers!$C$2:$C$1001,,0)=0,"",_xlfn.XLOOKUP(C433,[1]customers!$A$2:$A$1001,[1]customers!$C$2:$C$1001,,0))</f>
        <v/>
      </c>
      <c r="H433" s="3" t="str">
        <f>_xlfn.XLOOKUP(C433,[1]customers!$A$2:$A$1001,[1]customers!$G$2:$G$1001,,0)</f>
        <v>United States</v>
      </c>
      <c r="I433" s="4" t="str">
        <f>INDEX([1]products!$A$1:$G$49,MATCH([1]orders!$D433,[1]products!$A$1:$A$49,0),MATCH([1]orders!I$1,[1]products!$A$1:$G$1,0))</f>
        <v>Exc</v>
      </c>
      <c r="J433" s="4" t="str">
        <f>INDEX([1]products!$A$1:$G$49,MATCH([1]orders!$D433,[1]products!$A$1:$A$49,0),MATCH([1]orders!J$1,[1]products!$A$1:$G$1,0))</f>
        <v>D</v>
      </c>
      <c r="K433" s="5">
        <f>INDEX([1]products!$A$1:$G$49,MATCH([1]orders!$D433,[1]products!$A$1:$A$49,0),MATCH([1]orders!K$1,[1]products!$A$1:$G$1,0))</f>
        <v>2.5</v>
      </c>
      <c r="L433" s="6">
        <f>INDEX([1]products!$A$1:$G$49,MATCH([1]orders!$D433,[1]products!$A$1:$A$49,0),MATCH([1]orders!L$1,[1]products!$A$1:$G$1,0))</f>
        <v>27.945</v>
      </c>
      <c r="M433" s="6">
        <f t="shared" si="6"/>
        <v>55.89</v>
      </c>
      <c r="N433" s="7" t="str" cm="1">
        <f t="array" ref="N433">_xlfn.IFS(I433="Rob","Robusta",I433="Exc","Excelsa",I433="Ara","Arabica",I433="Lib","Liberica")</f>
        <v>Excelsa</v>
      </c>
      <c r="O433" s="7" t="str" cm="1">
        <f t="array" ref="O433">_xlfn.IFS(J433="M","Medium",J433="L","Light",J433="D","Dark")</f>
        <v>Dark</v>
      </c>
      <c r="P433" s="8" t="str">
        <f>_xlfn.XLOOKUP([1]!Order_Table[[#This Row],[Customer ID]],[1]customers!$A$1:$A$1001,[1]customers!$I$1:$I$1001,,0)</f>
        <v>Yes</v>
      </c>
    </row>
    <row r="434" spans="1:16" x14ac:dyDescent="0.35">
      <c r="A434" s="1" t="s">
        <v>863</v>
      </c>
      <c r="B434" s="2">
        <v>44563</v>
      </c>
      <c r="C434" s="3" t="s">
        <v>864</v>
      </c>
      <c r="D434" s="4" t="s">
        <v>197</v>
      </c>
      <c r="E434" s="3">
        <v>6</v>
      </c>
      <c r="F434" s="3" t="str">
        <f>_xlfn.XLOOKUP([1]orders!C434,[1]customers!$A$2:$A$1001,[1]customers!$B$2:$B$1001,,0)</f>
        <v>Rod Gowdie</v>
      </c>
      <c r="G434" s="3" t="str">
        <f>IF(_xlfn.XLOOKUP(C434,[1]customers!$A$2:$A$1001,[1]customers!$C$2:$C$1001,,0)=0,"",_xlfn.XLOOKUP(C434,[1]customers!$A$2:$A$1001,[1]customers!$C$2:$C$1001,,0))</f>
        <v>lrignoldc1@miibeian.gov.cn</v>
      </c>
      <c r="H434" s="3" t="str">
        <f>_xlfn.XLOOKUP(C434,[1]customers!$A$2:$A$1001,[1]customers!$G$2:$G$1001,,0)</f>
        <v>United States</v>
      </c>
      <c r="I434" s="4" t="str">
        <f>INDEX([1]products!$A$1:$G$49,MATCH([1]orders!$D434,[1]products!$A$1:$A$49,0),MATCH([1]orders!I$1,[1]products!$A$1:$G$1,0))</f>
        <v>Ara</v>
      </c>
      <c r="J434" s="4" t="str">
        <f>INDEX([1]products!$A$1:$G$49,MATCH([1]orders!$D434,[1]products!$A$1:$A$49,0),MATCH([1]orders!J$1,[1]products!$A$1:$G$1,0))</f>
        <v>M</v>
      </c>
      <c r="K434" s="5">
        <f>INDEX([1]products!$A$1:$G$49,MATCH([1]orders!$D434,[1]products!$A$1:$A$49,0),MATCH([1]orders!K$1,[1]products!$A$1:$G$1,0))</f>
        <v>1</v>
      </c>
      <c r="L434" s="6">
        <f>INDEX([1]products!$A$1:$G$49,MATCH([1]orders!$D434,[1]products!$A$1:$A$49,0),MATCH([1]orders!L$1,[1]products!$A$1:$G$1,0))</f>
        <v>11.25</v>
      </c>
      <c r="M434" s="6">
        <f t="shared" si="6"/>
        <v>67.5</v>
      </c>
      <c r="N434" s="7" t="str" cm="1">
        <f t="array" ref="N434">_xlfn.IFS(I434="Rob","Robusta",I434="Exc","Excelsa",I434="Ara","Arabica",I434="Lib","Liberica")</f>
        <v>Arabica</v>
      </c>
      <c r="O434" s="7" t="str" cm="1">
        <f t="array" ref="O434">_xlfn.IFS(J434="M","Medium",J434="L","Light",J434="D","Dark")</f>
        <v>Medium</v>
      </c>
      <c r="P434" s="8" t="str">
        <f>_xlfn.XLOOKUP([1]!Order_Table[[#This Row],[Customer ID]],[1]customers!$A$1:$A$1001,[1]customers!$I$1:$I$1001,,0)</f>
        <v>No</v>
      </c>
    </row>
    <row r="435" spans="1:16" x14ac:dyDescent="0.35">
      <c r="A435" s="1" t="s">
        <v>865</v>
      </c>
      <c r="B435" s="2">
        <v>43807</v>
      </c>
      <c r="C435" s="3" t="s">
        <v>866</v>
      </c>
      <c r="D435" s="4" t="s">
        <v>61</v>
      </c>
      <c r="E435" s="3">
        <v>6</v>
      </c>
      <c r="F435" s="3" t="str">
        <f>_xlfn.XLOOKUP([1]orders!C435,[1]customers!$A$2:$A$1001,[1]customers!$B$2:$B$1001,,0)</f>
        <v>Lemuel Rignold</v>
      </c>
      <c r="G435" s="3" t="str">
        <f>IF(_xlfn.XLOOKUP(C435,[1]customers!$A$2:$A$1001,[1]customers!$C$2:$C$1001,,0)=0,"",_xlfn.XLOOKUP(C435,[1]customers!$A$2:$A$1001,[1]customers!$C$2:$C$1001,,0))</f>
        <v/>
      </c>
      <c r="H435" s="3" t="str">
        <f>_xlfn.XLOOKUP(C435,[1]customers!$A$2:$A$1001,[1]customers!$G$2:$G$1001,,0)</f>
        <v>United States</v>
      </c>
      <c r="I435" s="4" t="str">
        <f>INDEX([1]products!$A$1:$G$49,MATCH([1]orders!$D435,[1]products!$A$1:$A$49,0),MATCH([1]orders!I$1,[1]products!$A$1:$G$1,0))</f>
        <v>Lib</v>
      </c>
      <c r="J435" s="4" t="str">
        <f>INDEX([1]products!$A$1:$G$49,MATCH([1]orders!$D435,[1]products!$A$1:$A$49,0),MATCH([1]orders!J$1,[1]products!$A$1:$G$1,0))</f>
        <v>M</v>
      </c>
      <c r="K435" s="5">
        <f>INDEX([1]products!$A$1:$G$49,MATCH([1]orders!$D435,[1]products!$A$1:$A$49,0),MATCH([1]orders!K$1,[1]products!$A$1:$G$1,0))</f>
        <v>2.5</v>
      </c>
      <c r="L435" s="6">
        <f>INDEX([1]products!$A$1:$G$49,MATCH([1]orders!$D435,[1]products!$A$1:$A$49,0),MATCH([1]orders!L$1,[1]products!$A$1:$G$1,0))</f>
        <v>33.464999999999996</v>
      </c>
      <c r="M435" s="6">
        <f t="shared" si="6"/>
        <v>200.78999999999996</v>
      </c>
      <c r="N435" s="7" t="str" cm="1">
        <f t="array" ref="N435">_xlfn.IFS(I435="Rob","Robusta",I435="Exc","Excelsa",I435="Ara","Arabica",I435="Lib","Liberica")</f>
        <v>Liberica</v>
      </c>
      <c r="O435" s="7" t="str" cm="1">
        <f t="array" ref="O435">_xlfn.IFS(J435="M","Medium",J435="L","Light",J435="D","Dark")</f>
        <v>Medium</v>
      </c>
      <c r="P435" s="8" t="str">
        <f>_xlfn.XLOOKUP([1]!Order_Table[[#This Row],[Customer ID]],[1]customers!$A$1:$A$1001,[1]customers!$I$1:$I$1001,,0)</f>
        <v>Yes</v>
      </c>
    </row>
    <row r="436" spans="1:16" x14ac:dyDescent="0.35">
      <c r="A436" s="1" t="s">
        <v>867</v>
      </c>
      <c r="B436" s="2">
        <v>44528</v>
      </c>
      <c r="C436" s="3" t="s">
        <v>868</v>
      </c>
      <c r="D436" s="4" t="s">
        <v>3</v>
      </c>
      <c r="E436" s="3">
        <v>1</v>
      </c>
      <c r="F436" s="3" t="str">
        <f>_xlfn.XLOOKUP([1]orders!C436,[1]customers!$A$2:$A$1001,[1]customers!$B$2:$B$1001,,0)</f>
        <v>Nevsa Fields</v>
      </c>
      <c r="G436" s="3" t="str">
        <f>IF(_xlfn.XLOOKUP(C436,[1]customers!$A$2:$A$1001,[1]customers!$C$2:$C$1001,,0)=0,"",_xlfn.XLOOKUP(C436,[1]customers!$A$2:$A$1001,[1]customers!$C$2:$C$1001,,0))</f>
        <v>crowthornc3@msn.com</v>
      </c>
      <c r="H436" s="3" t="str">
        <f>_xlfn.XLOOKUP(C436,[1]customers!$A$2:$A$1001,[1]customers!$G$2:$G$1001,,0)</f>
        <v>United States</v>
      </c>
      <c r="I436" s="4" t="str">
        <f>INDEX([1]products!$A$1:$G$49,MATCH([1]orders!$D436,[1]products!$A$1:$A$49,0),MATCH([1]orders!I$1,[1]products!$A$1:$G$1,0))</f>
        <v>Ara</v>
      </c>
      <c r="J436" s="4" t="str">
        <f>INDEX([1]products!$A$1:$G$49,MATCH([1]orders!$D436,[1]products!$A$1:$A$49,0),MATCH([1]orders!J$1,[1]products!$A$1:$G$1,0))</f>
        <v>M</v>
      </c>
      <c r="K436" s="5">
        <f>INDEX([1]products!$A$1:$G$49,MATCH([1]orders!$D436,[1]products!$A$1:$A$49,0),MATCH([1]orders!K$1,[1]products!$A$1:$G$1,0))</f>
        <v>1</v>
      </c>
      <c r="L436" s="6">
        <f>INDEX([1]products!$A$1:$G$49,MATCH([1]orders!$D436,[1]products!$A$1:$A$49,0),MATCH([1]orders!L$1,[1]products!$A$1:$G$1,0))</f>
        <v>11.25</v>
      </c>
      <c r="M436" s="6">
        <f t="shared" si="6"/>
        <v>11.25</v>
      </c>
      <c r="N436" s="7" t="str" cm="1">
        <f t="array" ref="N436">_xlfn.IFS(I436="Rob","Robusta",I436="Exc","Excelsa",I436="Ara","Arabica",I436="Lib","Liberica")</f>
        <v>Arabica</v>
      </c>
      <c r="O436" s="7" t="str" cm="1">
        <f t="array" ref="O436">_xlfn.IFS(J436="M","Medium",J436="L","Light",J436="D","Dark")</f>
        <v>Medium</v>
      </c>
      <c r="P436" s="8" t="str">
        <f>_xlfn.XLOOKUP([1]!Order_Table[[#This Row],[Customer ID]],[1]customers!$A$1:$A$1001,[1]customers!$I$1:$I$1001,,0)</f>
        <v>No</v>
      </c>
    </row>
    <row r="437" spans="1:16" x14ac:dyDescent="0.35">
      <c r="A437" s="1" t="s">
        <v>869</v>
      </c>
      <c r="B437" s="2">
        <v>44631</v>
      </c>
      <c r="C437" s="3" t="s">
        <v>870</v>
      </c>
      <c r="D437" s="4" t="s">
        <v>19</v>
      </c>
      <c r="E437" s="3">
        <v>2</v>
      </c>
      <c r="F437" s="3" t="str">
        <f>_xlfn.XLOOKUP([1]orders!C437,[1]customers!$A$2:$A$1001,[1]customers!$B$2:$B$1001,,0)</f>
        <v>Chance Rowthorn</v>
      </c>
      <c r="G437" s="3" t="str">
        <f>IF(_xlfn.XLOOKUP(C437,[1]customers!$A$2:$A$1001,[1]customers!$C$2:$C$1001,,0)=0,"",_xlfn.XLOOKUP(C437,[1]customers!$A$2:$A$1001,[1]customers!$C$2:$C$1001,,0))</f>
        <v>orylandc4@deviantart.com</v>
      </c>
      <c r="H437" s="3" t="str">
        <f>_xlfn.XLOOKUP(C437,[1]customers!$A$2:$A$1001,[1]customers!$G$2:$G$1001,,0)</f>
        <v>United States</v>
      </c>
      <c r="I437" s="4" t="str">
        <f>INDEX([1]products!$A$1:$G$49,MATCH([1]orders!$D437,[1]products!$A$1:$A$49,0),MATCH([1]orders!I$1,[1]products!$A$1:$G$1,0))</f>
        <v>Exc</v>
      </c>
      <c r="J437" s="4" t="str">
        <f>INDEX([1]products!$A$1:$G$49,MATCH([1]orders!$D437,[1]products!$A$1:$A$49,0),MATCH([1]orders!J$1,[1]products!$A$1:$G$1,0))</f>
        <v>M</v>
      </c>
      <c r="K437" s="5">
        <f>INDEX([1]products!$A$1:$G$49,MATCH([1]orders!$D437,[1]products!$A$1:$A$49,0),MATCH([1]orders!K$1,[1]products!$A$1:$G$1,0))</f>
        <v>0.5</v>
      </c>
      <c r="L437" s="6">
        <f>INDEX([1]products!$A$1:$G$49,MATCH([1]orders!$D437,[1]products!$A$1:$A$49,0),MATCH([1]orders!L$1,[1]products!$A$1:$G$1,0))</f>
        <v>8.25</v>
      </c>
      <c r="M437" s="6">
        <f t="shared" si="6"/>
        <v>16.5</v>
      </c>
      <c r="N437" s="7" t="str" cm="1">
        <f t="array" ref="N437">_xlfn.IFS(I437="Rob","Robusta",I437="Exc","Excelsa",I437="Ara","Arabica",I437="Lib","Liberica")</f>
        <v>Excelsa</v>
      </c>
      <c r="O437" s="7" t="str" cm="1">
        <f t="array" ref="O437">_xlfn.IFS(J437="M","Medium",J437="L","Light",J437="D","Dark")</f>
        <v>Medium</v>
      </c>
      <c r="P437" s="8" t="str">
        <f>_xlfn.XLOOKUP([1]!Order_Table[[#This Row],[Customer ID]],[1]customers!$A$1:$A$1001,[1]customers!$I$1:$I$1001,,0)</f>
        <v>No</v>
      </c>
    </row>
    <row r="438" spans="1:16" x14ac:dyDescent="0.35">
      <c r="A438" s="1" t="s">
        <v>871</v>
      </c>
      <c r="B438" s="2">
        <v>44213</v>
      </c>
      <c r="C438" s="3" t="s">
        <v>872</v>
      </c>
      <c r="D438" s="4" t="s">
        <v>109</v>
      </c>
      <c r="E438" s="3">
        <v>1</v>
      </c>
      <c r="F438" s="3" t="str">
        <f>_xlfn.XLOOKUP([1]orders!C438,[1]customers!$A$2:$A$1001,[1]customers!$B$2:$B$1001,,0)</f>
        <v>Orly Ryland</v>
      </c>
      <c r="G438" s="3" t="str">
        <f>IF(_xlfn.XLOOKUP(C438,[1]customers!$A$2:$A$1001,[1]customers!$C$2:$C$1001,,0)=0,"",_xlfn.XLOOKUP(C438,[1]customers!$A$2:$A$1001,[1]customers!$C$2:$C$1001,,0))</f>
        <v/>
      </c>
      <c r="H438" s="3" t="str">
        <f>_xlfn.XLOOKUP(C438,[1]customers!$A$2:$A$1001,[1]customers!$G$2:$G$1001,,0)</f>
        <v>United States</v>
      </c>
      <c r="I438" s="4" t="str">
        <f>INDEX([1]products!$A$1:$G$49,MATCH([1]orders!$D438,[1]products!$A$1:$A$49,0),MATCH([1]orders!I$1,[1]products!$A$1:$G$1,0))</f>
        <v>Lib</v>
      </c>
      <c r="J438" s="4" t="str">
        <f>INDEX([1]products!$A$1:$G$49,MATCH([1]orders!$D438,[1]products!$A$1:$A$49,0),MATCH([1]orders!J$1,[1]products!$A$1:$G$1,0))</f>
        <v>L</v>
      </c>
      <c r="K438" s="5">
        <f>INDEX([1]products!$A$1:$G$49,MATCH([1]orders!$D438,[1]products!$A$1:$A$49,0),MATCH([1]orders!K$1,[1]products!$A$1:$G$1,0))</f>
        <v>0.2</v>
      </c>
      <c r="L438" s="6">
        <f>INDEX([1]products!$A$1:$G$49,MATCH([1]orders!$D438,[1]products!$A$1:$A$49,0),MATCH([1]orders!L$1,[1]products!$A$1:$G$1,0))</f>
        <v>4.7549999999999999</v>
      </c>
      <c r="M438" s="6">
        <f t="shared" si="6"/>
        <v>4.7549999999999999</v>
      </c>
      <c r="N438" s="7" t="str" cm="1">
        <f t="array" ref="N438">_xlfn.IFS(I438="Rob","Robusta",I438="Exc","Excelsa",I438="Ara","Arabica",I438="Lib","Liberica")</f>
        <v>Liberica</v>
      </c>
      <c r="O438" s="7" t="str" cm="1">
        <f t="array" ref="O438">_xlfn.IFS(J438="M","Medium",J438="L","Light",J438="D","Dark")</f>
        <v>Light</v>
      </c>
      <c r="P438" s="8" t="str">
        <f>_xlfn.XLOOKUP([1]!Order_Table[[#This Row],[Customer ID]],[1]customers!$A$1:$A$1001,[1]customers!$I$1:$I$1001,,0)</f>
        <v>Yes</v>
      </c>
    </row>
    <row r="439" spans="1:16" x14ac:dyDescent="0.35">
      <c r="A439" s="1" t="s">
        <v>873</v>
      </c>
      <c r="B439" s="2">
        <v>43483</v>
      </c>
      <c r="C439" s="3" t="s">
        <v>874</v>
      </c>
      <c r="D439" s="4" t="s">
        <v>123</v>
      </c>
      <c r="E439" s="3">
        <v>2</v>
      </c>
      <c r="F439" s="3" t="str">
        <f>_xlfn.XLOOKUP([1]orders!C439,[1]customers!$A$2:$A$1001,[1]customers!$B$2:$B$1001,,0)</f>
        <v>Willabella Abramski</v>
      </c>
      <c r="G439" s="3" t="str">
        <f>IF(_xlfn.XLOOKUP(C439,[1]customers!$A$2:$A$1001,[1]customers!$C$2:$C$1001,,0)=0,"",_xlfn.XLOOKUP(C439,[1]customers!$A$2:$A$1001,[1]customers!$C$2:$C$1001,,0))</f>
        <v>msesonck@census.gov</v>
      </c>
      <c r="H439" s="3" t="str">
        <f>_xlfn.XLOOKUP(C439,[1]customers!$A$2:$A$1001,[1]customers!$G$2:$G$1001,,0)</f>
        <v>United States</v>
      </c>
      <c r="I439" s="4" t="str">
        <f>INDEX([1]products!$A$1:$G$49,MATCH([1]orders!$D439,[1]products!$A$1:$A$49,0),MATCH([1]orders!I$1,[1]products!$A$1:$G$1,0))</f>
        <v>Lib</v>
      </c>
      <c r="J439" s="4" t="str">
        <f>INDEX([1]products!$A$1:$G$49,MATCH([1]orders!$D439,[1]products!$A$1:$A$49,0),MATCH([1]orders!J$1,[1]products!$A$1:$G$1,0))</f>
        <v>D</v>
      </c>
      <c r="K439" s="5">
        <f>INDEX([1]products!$A$1:$G$49,MATCH([1]orders!$D439,[1]products!$A$1:$A$49,0),MATCH([1]orders!K$1,[1]products!$A$1:$G$1,0))</f>
        <v>2.5</v>
      </c>
      <c r="L439" s="6">
        <f>INDEX([1]products!$A$1:$G$49,MATCH([1]orders!$D439,[1]products!$A$1:$A$49,0),MATCH([1]orders!L$1,[1]products!$A$1:$G$1,0))</f>
        <v>29.784999999999997</v>
      </c>
      <c r="M439" s="6">
        <f t="shared" si="6"/>
        <v>59.569999999999993</v>
      </c>
      <c r="N439" s="7" t="str" cm="1">
        <f t="array" ref="N439">_xlfn.IFS(I439="Rob","Robusta",I439="Exc","Excelsa",I439="Ara","Arabica",I439="Lib","Liberica")</f>
        <v>Liberica</v>
      </c>
      <c r="O439" s="7" t="str" cm="1">
        <f t="array" ref="O439">_xlfn.IFS(J439="M","Medium",J439="L","Light",J439="D","Dark")</f>
        <v>Dark</v>
      </c>
      <c r="P439" s="8" t="str">
        <f>_xlfn.XLOOKUP([1]!Order_Table[[#This Row],[Customer ID]],[1]customers!$A$1:$A$1001,[1]customers!$I$1:$I$1001,,0)</f>
        <v>No</v>
      </c>
    </row>
    <row r="440" spans="1:16" x14ac:dyDescent="0.35">
      <c r="A440" s="1" t="s">
        <v>875</v>
      </c>
      <c r="B440" s="2">
        <v>43562</v>
      </c>
      <c r="C440" s="3" t="s">
        <v>876</v>
      </c>
      <c r="D440" s="4" t="s">
        <v>176</v>
      </c>
      <c r="E440" s="3">
        <v>4</v>
      </c>
      <c r="F440" s="3" t="str">
        <f>_xlfn.XLOOKUP([1]orders!C440,[1]customers!$A$2:$A$1001,[1]customers!$B$2:$B$1001,,0)</f>
        <v>Morgen Seson</v>
      </c>
      <c r="G440" s="3" t="str">
        <f>IF(_xlfn.XLOOKUP(C440,[1]customers!$A$2:$A$1001,[1]customers!$C$2:$C$1001,,0)=0,"",_xlfn.XLOOKUP(C440,[1]customers!$A$2:$A$1001,[1]customers!$C$2:$C$1001,,0))</f>
        <v>craglessc7@webmd.com</v>
      </c>
      <c r="H440" s="3" t="str">
        <f>_xlfn.XLOOKUP(C440,[1]customers!$A$2:$A$1001,[1]customers!$G$2:$G$1001,,0)</f>
        <v>Ireland</v>
      </c>
      <c r="I440" s="4" t="str">
        <f>INDEX([1]products!$A$1:$G$49,MATCH([1]orders!$D440,[1]products!$A$1:$A$49,0),MATCH([1]orders!I$1,[1]products!$A$1:$G$1,0))</f>
        <v>Lib</v>
      </c>
      <c r="J440" s="4" t="str">
        <f>INDEX([1]products!$A$1:$G$49,MATCH([1]orders!$D440,[1]products!$A$1:$A$49,0),MATCH([1]orders!J$1,[1]products!$A$1:$G$1,0))</f>
        <v>D</v>
      </c>
      <c r="K440" s="5">
        <f>INDEX([1]products!$A$1:$G$49,MATCH([1]orders!$D440,[1]products!$A$1:$A$49,0),MATCH([1]orders!K$1,[1]products!$A$1:$G$1,0))</f>
        <v>0.5</v>
      </c>
      <c r="L440" s="6">
        <f>INDEX([1]products!$A$1:$G$49,MATCH([1]orders!$D440,[1]products!$A$1:$A$49,0),MATCH([1]orders!L$1,[1]products!$A$1:$G$1,0))</f>
        <v>7.77</v>
      </c>
      <c r="M440" s="6">
        <f t="shared" si="6"/>
        <v>31.08</v>
      </c>
      <c r="N440" s="7" t="str" cm="1">
        <f t="array" ref="N440">_xlfn.IFS(I440="Rob","Robusta",I440="Exc","Excelsa",I440="Ara","Arabica",I440="Lib","Liberica")</f>
        <v>Liberica</v>
      </c>
      <c r="O440" s="7" t="str" cm="1">
        <f t="array" ref="O440">_xlfn.IFS(J440="M","Medium",J440="L","Light",J440="D","Dark")</f>
        <v>Dark</v>
      </c>
      <c r="P440" s="8" t="str">
        <f>_xlfn.XLOOKUP([1]!Order_Table[[#This Row],[Customer ID]],[1]customers!$A$1:$A$1001,[1]customers!$I$1:$I$1001,,0)</f>
        <v>No</v>
      </c>
    </row>
    <row r="441" spans="1:16" x14ac:dyDescent="0.35">
      <c r="A441" s="1" t="s">
        <v>877</v>
      </c>
      <c r="B441" s="2">
        <v>44230</v>
      </c>
      <c r="C441" s="3" t="s">
        <v>878</v>
      </c>
      <c r="D441" s="4" t="s">
        <v>171</v>
      </c>
      <c r="E441" s="3">
        <v>4</v>
      </c>
      <c r="F441" s="3" t="str">
        <f>_xlfn.XLOOKUP([1]orders!C441,[1]customers!$A$2:$A$1001,[1]customers!$B$2:$B$1001,,0)</f>
        <v>Chickie Ragless</v>
      </c>
      <c r="G441" s="3" t="str">
        <f>IF(_xlfn.XLOOKUP(C441,[1]customers!$A$2:$A$1001,[1]customers!$C$2:$C$1001,,0)=0,"",_xlfn.XLOOKUP(C441,[1]customers!$A$2:$A$1001,[1]customers!$C$2:$C$1001,,0))</f>
        <v>fhollowsc8@blogtalkradio.com</v>
      </c>
      <c r="H441" s="3" t="str">
        <f>_xlfn.XLOOKUP(C441,[1]customers!$A$2:$A$1001,[1]customers!$G$2:$G$1001,,0)</f>
        <v>United States</v>
      </c>
      <c r="I441" s="4" t="str">
        <f>INDEX([1]products!$A$1:$G$49,MATCH([1]orders!$D441,[1]products!$A$1:$A$49,0),MATCH([1]orders!I$1,[1]products!$A$1:$G$1,0))</f>
        <v>Exc</v>
      </c>
      <c r="J441" s="4" t="str">
        <f>INDEX([1]products!$A$1:$G$49,MATCH([1]orders!$D441,[1]products!$A$1:$A$49,0),MATCH([1]orders!J$1,[1]products!$A$1:$G$1,0))</f>
        <v>L</v>
      </c>
      <c r="K441" s="5">
        <f>INDEX([1]products!$A$1:$G$49,MATCH([1]orders!$D441,[1]products!$A$1:$A$49,0),MATCH([1]orders!K$1,[1]products!$A$1:$G$1,0))</f>
        <v>0.5</v>
      </c>
      <c r="L441" s="6">
        <f>INDEX([1]products!$A$1:$G$49,MATCH([1]orders!$D441,[1]products!$A$1:$A$49,0),MATCH([1]orders!L$1,[1]products!$A$1:$G$1,0))</f>
        <v>8.91</v>
      </c>
      <c r="M441" s="6">
        <f t="shared" si="6"/>
        <v>35.64</v>
      </c>
      <c r="N441" s="7" t="str" cm="1">
        <f t="array" ref="N441">_xlfn.IFS(I441="Rob","Robusta",I441="Exc","Excelsa",I441="Ara","Arabica",I441="Lib","Liberica")</f>
        <v>Excelsa</v>
      </c>
      <c r="O441" s="7" t="str" cm="1">
        <f t="array" ref="O441">_xlfn.IFS(J441="M","Medium",J441="L","Light",J441="D","Dark")</f>
        <v>Light</v>
      </c>
      <c r="P441" s="8" t="str">
        <f>_xlfn.XLOOKUP([1]!Order_Table[[#This Row],[Customer ID]],[1]customers!$A$1:$A$1001,[1]customers!$I$1:$I$1001,,0)</f>
        <v>No</v>
      </c>
    </row>
    <row r="442" spans="1:16" x14ac:dyDescent="0.35">
      <c r="A442" s="1" t="s">
        <v>879</v>
      </c>
      <c r="B442" s="2">
        <v>43573</v>
      </c>
      <c r="C442" s="3" t="s">
        <v>880</v>
      </c>
      <c r="D442" s="4" t="s">
        <v>245</v>
      </c>
      <c r="E442" s="3">
        <v>3</v>
      </c>
      <c r="F442" s="3" t="str">
        <f>_xlfn.XLOOKUP([1]orders!C442,[1]customers!$A$2:$A$1001,[1]customers!$B$2:$B$1001,,0)</f>
        <v>Freda Hollows</v>
      </c>
      <c r="G442" s="3" t="str">
        <f>IF(_xlfn.XLOOKUP(C442,[1]customers!$A$2:$A$1001,[1]customers!$C$2:$C$1001,,0)=0,"",_xlfn.XLOOKUP(C442,[1]customers!$A$2:$A$1001,[1]customers!$C$2:$C$1001,,0))</f>
        <v>llathleiffc9@nationalgeographic.com</v>
      </c>
      <c r="H442" s="3" t="str">
        <f>_xlfn.XLOOKUP(C442,[1]customers!$A$2:$A$1001,[1]customers!$G$2:$G$1001,,0)</f>
        <v>Ireland</v>
      </c>
      <c r="I442" s="4" t="str">
        <f>INDEX([1]products!$A$1:$G$49,MATCH([1]orders!$D442,[1]products!$A$1:$A$49,0),MATCH([1]orders!I$1,[1]products!$A$1:$G$1,0))</f>
        <v>Ara</v>
      </c>
      <c r="J442" s="4" t="str">
        <f>INDEX([1]products!$A$1:$G$49,MATCH([1]orders!$D442,[1]products!$A$1:$A$49,0),MATCH([1]orders!J$1,[1]products!$A$1:$G$1,0))</f>
        <v>M</v>
      </c>
      <c r="K442" s="5">
        <f>INDEX([1]products!$A$1:$G$49,MATCH([1]orders!$D442,[1]products!$A$1:$A$49,0),MATCH([1]orders!K$1,[1]products!$A$1:$G$1,0))</f>
        <v>2.5</v>
      </c>
      <c r="L442" s="6">
        <f>INDEX([1]products!$A$1:$G$49,MATCH([1]orders!$D442,[1]products!$A$1:$A$49,0),MATCH([1]orders!L$1,[1]products!$A$1:$G$1,0))</f>
        <v>25.874999999999996</v>
      </c>
      <c r="M442" s="6">
        <f t="shared" si="6"/>
        <v>77.624999999999986</v>
      </c>
      <c r="N442" s="7" t="str" cm="1">
        <f t="array" ref="N442">_xlfn.IFS(I442="Rob","Robusta",I442="Exc","Excelsa",I442="Ara","Arabica",I442="Lib","Liberica")</f>
        <v>Arabica</v>
      </c>
      <c r="O442" s="7" t="str" cm="1">
        <f t="array" ref="O442">_xlfn.IFS(J442="M","Medium",J442="L","Light",J442="D","Dark")</f>
        <v>Medium</v>
      </c>
      <c r="P442" s="8" t="str">
        <f>_xlfn.XLOOKUP([1]!Order_Table[[#This Row],[Customer ID]],[1]customers!$A$1:$A$1001,[1]customers!$I$1:$I$1001,,0)</f>
        <v>Yes</v>
      </c>
    </row>
    <row r="443" spans="1:16" x14ac:dyDescent="0.35">
      <c r="A443" s="1" t="s">
        <v>881</v>
      </c>
      <c r="B443" s="2">
        <v>44384</v>
      </c>
      <c r="C443" s="3" t="s">
        <v>882</v>
      </c>
      <c r="D443" s="4" t="s">
        <v>157</v>
      </c>
      <c r="E443" s="3">
        <v>5</v>
      </c>
      <c r="F443" s="3" t="str">
        <f>_xlfn.XLOOKUP([1]orders!C443,[1]customers!$A$2:$A$1001,[1]customers!$B$2:$B$1001,,0)</f>
        <v>Livy Lathleiff</v>
      </c>
      <c r="G443" s="3" t="str">
        <f>IF(_xlfn.XLOOKUP(C443,[1]customers!$A$2:$A$1001,[1]customers!$C$2:$C$1001,,0)=0,"",_xlfn.XLOOKUP(C443,[1]customers!$A$2:$A$1001,[1]customers!$C$2:$C$1001,,0))</f>
        <v>kheadsca@jalbum.net</v>
      </c>
      <c r="H443" s="3" t="str">
        <f>_xlfn.XLOOKUP(C443,[1]customers!$A$2:$A$1001,[1]customers!$G$2:$G$1001,,0)</f>
        <v>United States</v>
      </c>
      <c r="I443" s="4" t="str">
        <f>INDEX([1]products!$A$1:$G$49,MATCH([1]orders!$D443,[1]products!$A$1:$A$49,0),MATCH([1]orders!I$1,[1]products!$A$1:$G$1,0))</f>
        <v>Exc</v>
      </c>
      <c r="J443" s="4" t="str">
        <f>INDEX([1]products!$A$1:$G$49,MATCH([1]orders!$D443,[1]products!$A$1:$A$49,0),MATCH([1]orders!J$1,[1]products!$A$1:$G$1,0))</f>
        <v>D</v>
      </c>
      <c r="K443" s="5">
        <f>INDEX([1]products!$A$1:$G$49,MATCH([1]orders!$D443,[1]products!$A$1:$A$49,0),MATCH([1]orders!K$1,[1]products!$A$1:$G$1,0))</f>
        <v>1</v>
      </c>
      <c r="L443" s="6">
        <f>INDEX([1]products!$A$1:$G$49,MATCH([1]orders!$D443,[1]products!$A$1:$A$49,0),MATCH([1]orders!L$1,[1]products!$A$1:$G$1,0))</f>
        <v>12.15</v>
      </c>
      <c r="M443" s="6">
        <f t="shared" si="6"/>
        <v>60.75</v>
      </c>
      <c r="N443" s="7" t="str" cm="1">
        <f t="array" ref="N443">_xlfn.IFS(I443="Rob","Robusta",I443="Exc","Excelsa",I443="Ara","Arabica",I443="Lib","Liberica")</f>
        <v>Excelsa</v>
      </c>
      <c r="O443" s="7" t="str" cm="1">
        <f t="array" ref="O443">_xlfn.IFS(J443="M","Medium",J443="L","Light",J443="D","Dark")</f>
        <v>Dark</v>
      </c>
      <c r="P443" s="8" t="str">
        <f>_xlfn.XLOOKUP([1]!Order_Table[[#This Row],[Customer ID]],[1]customers!$A$1:$A$1001,[1]customers!$I$1:$I$1001,,0)</f>
        <v>Yes</v>
      </c>
    </row>
    <row r="444" spans="1:16" x14ac:dyDescent="0.35">
      <c r="A444" s="1" t="s">
        <v>883</v>
      </c>
      <c r="B444" s="2">
        <v>44250</v>
      </c>
      <c r="C444" s="3" t="s">
        <v>884</v>
      </c>
      <c r="D444" s="4" t="s">
        <v>254</v>
      </c>
      <c r="E444" s="3">
        <v>5</v>
      </c>
      <c r="F444" s="3" t="str">
        <f>_xlfn.XLOOKUP([1]orders!C444,[1]customers!$A$2:$A$1001,[1]customers!$B$2:$B$1001,,0)</f>
        <v>Koralle Heads</v>
      </c>
      <c r="G444" s="3" t="str">
        <f>IF(_xlfn.XLOOKUP(C444,[1]customers!$A$2:$A$1001,[1]customers!$C$2:$C$1001,,0)=0,"",_xlfn.XLOOKUP(C444,[1]customers!$A$2:$A$1001,[1]customers!$C$2:$C$1001,,0))</f>
        <v>tbownecb@unicef.org</v>
      </c>
      <c r="H444" s="3" t="str">
        <f>_xlfn.XLOOKUP(C444,[1]customers!$A$2:$A$1001,[1]customers!$G$2:$G$1001,,0)</f>
        <v>Ireland</v>
      </c>
      <c r="I444" s="4" t="str">
        <f>INDEX([1]products!$A$1:$G$49,MATCH([1]orders!$D444,[1]products!$A$1:$A$49,0),MATCH([1]orders!I$1,[1]products!$A$1:$G$1,0))</f>
        <v>Rob</v>
      </c>
      <c r="J444" s="4" t="str">
        <f>INDEX([1]products!$A$1:$G$49,MATCH([1]orders!$D444,[1]products!$A$1:$A$49,0),MATCH([1]orders!J$1,[1]products!$A$1:$G$1,0))</f>
        <v>L</v>
      </c>
      <c r="K444" s="5">
        <f>INDEX([1]products!$A$1:$G$49,MATCH([1]orders!$D444,[1]products!$A$1:$A$49,0),MATCH([1]orders!K$1,[1]products!$A$1:$G$1,0))</f>
        <v>0.5</v>
      </c>
      <c r="L444" s="6">
        <f>INDEX([1]products!$A$1:$G$49,MATCH([1]orders!$D444,[1]products!$A$1:$A$49,0),MATCH([1]orders!L$1,[1]products!$A$1:$G$1,0))</f>
        <v>7.169999999999999</v>
      </c>
      <c r="M444" s="6">
        <f t="shared" si="6"/>
        <v>35.849999999999994</v>
      </c>
      <c r="N444" s="7" t="str" cm="1">
        <f t="array" ref="N444">_xlfn.IFS(I444="Rob","Robusta",I444="Exc","Excelsa",I444="Ara","Arabica",I444="Lib","Liberica")</f>
        <v>Robusta</v>
      </c>
      <c r="O444" s="7" t="str" cm="1">
        <f t="array" ref="O444">_xlfn.IFS(J444="M","Medium",J444="L","Light",J444="D","Dark")</f>
        <v>Light</v>
      </c>
      <c r="P444" s="8" t="str">
        <f>_xlfn.XLOOKUP([1]!Order_Table[[#This Row],[Customer ID]],[1]customers!$A$1:$A$1001,[1]customers!$I$1:$I$1001,,0)</f>
        <v>No</v>
      </c>
    </row>
    <row r="445" spans="1:16" x14ac:dyDescent="0.35">
      <c r="A445" s="1" t="s">
        <v>885</v>
      </c>
      <c r="B445" s="2">
        <v>44418</v>
      </c>
      <c r="C445" s="3" t="s">
        <v>886</v>
      </c>
      <c r="D445" s="4" t="s">
        <v>64</v>
      </c>
      <c r="E445" s="3">
        <v>6</v>
      </c>
      <c r="F445" s="3" t="str">
        <f>_xlfn.XLOOKUP([1]orders!C445,[1]customers!$A$2:$A$1001,[1]customers!$B$2:$B$1001,,0)</f>
        <v>Theo Bowne</v>
      </c>
      <c r="G445" s="3" t="str">
        <f>IF(_xlfn.XLOOKUP(C445,[1]customers!$A$2:$A$1001,[1]customers!$C$2:$C$1001,,0)=0,"",_xlfn.XLOOKUP(C445,[1]customers!$A$2:$A$1001,[1]customers!$C$2:$C$1001,,0))</f>
        <v>rjacquemardcc@acquirethisname.com</v>
      </c>
      <c r="H445" s="3" t="str">
        <f>_xlfn.XLOOKUP(C445,[1]customers!$A$2:$A$1001,[1]customers!$G$2:$G$1001,,0)</f>
        <v>Ireland</v>
      </c>
      <c r="I445" s="4" t="str">
        <f>INDEX([1]products!$A$1:$G$49,MATCH([1]orders!$D445,[1]products!$A$1:$A$49,0),MATCH([1]orders!I$1,[1]products!$A$1:$G$1,0))</f>
        <v>Exc</v>
      </c>
      <c r="J445" s="4" t="str">
        <f>INDEX([1]products!$A$1:$G$49,MATCH([1]orders!$D445,[1]products!$A$1:$A$49,0),MATCH([1]orders!J$1,[1]products!$A$1:$G$1,0))</f>
        <v>L</v>
      </c>
      <c r="K445" s="5">
        <f>INDEX([1]products!$A$1:$G$49,MATCH([1]orders!$D445,[1]products!$A$1:$A$49,0),MATCH([1]orders!K$1,[1]products!$A$1:$G$1,0))</f>
        <v>0.2</v>
      </c>
      <c r="L445" s="6">
        <f>INDEX([1]products!$A$1:$G$49,MATCH([1]orders!$D445,[1]products!$A$1:$A$49,0),MATCH([1]orders!L$1,[1]products!$A$1:$G$1,0))</f>
        <v>4.4550000000000001</v>
      </c>
      <c r="M445" s="6">
        <f t="shared" si="6"/>
        <v>26.73</v>
      </c>
      <c r="N445" s="7" t="str" cm="1">
        <f t="array" ref="N445">_xlfn.IFS(I445="Rob","Robusta",I445="Exc","Excelsa",I445="Ara","Arabica",I445="Lib","Liberica")</f>
        <v>Excelsa</v>
      </c>
      <c r="O445" s="7" t="str" cm="1">
        <f t="array" ref="O445">_xlfn.IFS(J445="M","Medium",J445="L","Light",J445="D","Dark")</f>
        <v>Light</v>
      </c>
      <c r="P445" s="8" t="str">
        <f>_xlfn.XLOOKUP([1]!Order_Table[[#This Row],[Customer ID]],[1]customers!$A$1:$A$1001,[1]customers!$I$1:$I$1001,,0)</f>
        <v>Yes</v>
      </c>
    </row>
    <row r="446" spans="1:16" x14ac:dyDescent="0.35">
      <c r="A446" s="1" t="s">
        <v>887</v>
      </c>
      <c r="B446" s="2">
        <v>43784</v>
      </c>
      <c r="C446" s="3" t="s">
        <v>888</v>
      </c>
      <c r="D446" s="4" t="s">
        <v>197</v>
      </c>
      <c r="E446" s="3">
        <v>2</v>
      </c>
      <c r="F446" s="3" t="str">
        <f>_xlfn.XLOOKUP([1]orders!C446,[1]customers!$A$2:$A$1001,[1]customers!$B$2:$B$1001,,0)</f>
        <v>Rasia Jacquemard</v>
      </c>
      <c r="G446" s="3" t="str">
        <f>IF(_xlfn.XLOOKUP(C446,[1]customers!$A$2:$A$1001,[1]customers!$C$2:$C$1001,,0)=0,"",_xlfn.XLOOKUP(C446,[1]customers!$A$2:$A$1001,[1]customers!$C$2:$C$1001,,0))</f>
        <v>kwarmancd@printfriendly.com</v>
      </c>
      <c r="H446" s="3" t="str">
        <f>_xlfn.XLOOKUP(C446,[1]customers!$A$2:$A$1001,[1]customers!$G$2:$G$1001,,0)</f>
        <v>Ireland</v>
      </c>
      <c r="I446" s="4" t="str">
        <f>INDEX([1]products!$A$1:$G$49,MATCH([1]orders!$D446,[1]products!$A$1:$A$49,0),MATCH([1]orders!I$1,[1]products!$A$1:$G$1,0))</f>
        <v>Exc</v>
      </c>
      <c r="J446" s="4" t="str">
        <f>INDEX([1]products!$A$1:$G$49,MATCH([1]orders!$D446,[1]products!$A$1:$A$49,0),MATCH([1]orders!J$1,[1]products!$A$1:$G$1,0))</f>
        <v>M</v>
      </c>
      <c r="K446" s="5">
        <f>INDEX([1]products!$A$1:$G$49,MATCH([1]orders!$D446,[1]products!$A$1:$A$49,0),MATCH([1]orders!K$1,[1]products!$A$1:$G$1,0))</f>
        <v>0.2</v>
      </c>
      <c r="L446" s="6">
        <f>INDEX([1]products!$A$1:$G$49,MATCH([1]orders!$D446,[1]products!$A$1:$A$49,0),MATCH([1]orders!L$1,[1]products!$A$1:$G$1,0))</f>
        <v>4.125</v>
      </c>
      <c r="M446" s="6">
        <f t="shared" si="6"/>
        <v>8.25</v>
      </c>
      <c r="N446" s="7" t="str" cm="1">
        <f t="array" ref="N446">_xlfn.IFS(I446="Rob","Robusta",I446="Exc","Excelsa",I446="Ara","Arabica",I446="Lib","Liberica")</f>
        <v>Excelsa</v>
      </c>
      <c r="O446" s="7" t="str" cm="1">
        <f t="array" ref="O446">_xlfn.IFS(J446="M","Medium",J446="L","Light",J446="D","Dark")</f>
        <v>Medium</v>
      </c>
      <c r="P446" s="8" t="str">
        <f>_xlfn.XLOOKUP([1]!Order_Table[[#This Row],[Customer ID]],[1]customers!$A$1:$A$1001,[1]customers!$I$1:$I$1001,,0)</f>
        <v>No</v>
      </c>
    </row>
    <row r="447" spans="1:16" x14ac:dyDescent="0.35">
      <c r="A447" s="1" t="s">
        <v>889</v>
      </c>
      <c r="B447" s="2">
        <v>43816</v>
      </c>
      <c r="C447" s="3" t="s">
        <v>890</v>
      </c>
      <c r="D447" s="4" t="s">
        <v>78</v>
      </c>
      <c r="E447" s="3">
        <v>1</v>
      </c>
      <c r="F447" s="3" t="str">
        <f>_xlfn.XLOOKUP([1]orders!C447,[1]customers!$A$2:$A$1001,[1]customers!$B$2:$B$1001,,0)</f>
        <v>Kizzie Warman</v>
      </c>
      <c r="G447" s="3" t="str">
        <f>IF(_xlfn.XLOOKUP(C447,[1]customers!$A$2:$A$1001,[1]customers!$C$2:$C$1001,,0)=0,"",_xlfn.XLOOKUP(C447,[1]customers!$A$2:$A$1001,[1]customers!$C$2:$C$1001,,0))</f>
        <v>wcholomince@about.com</v>
      </c>
      <c r="H447" s="3" t="str">
        <f>_xlfn.XLOOKUP(C447,[1]customers!$A$2:$A$1001,[1]customers!$G$2:$G$1001,,0)</f>
        <v>United Kingdom</v>
      </c>
      <c r="I447" s="4" t="str">
        <f>INDEX([1]products!$A$1:$G$49,MATCH([1]orders!$D447,[1]products!$A$1:$A$49,0),MATCH([1]orders!I$1,[1]products!$A$1:$G$1,0))</f>
        <v>Lib</v>
      </c>
      <c r="J447" s="4" t="str">
        <f>INDEX([1]products!$A$1:$G$49,MATCH([1]orders!$D447,[1]products!$A$1:$A$49,0),MATCH([1]orders!J$1,[1]products!$A$1:$G$1,0))</f>
        <v>M</v>
      </c>
      <c r="K447" s="5">
        <f>INDEX([1]products!$A$1:$G$49,MATCH([1]orders!$D447,[1]products!$A$1:$A$49,0),MATCH([1]orders!K$1,[1]products!$A$1:$G$1,0))</f>
        <v>2.5</v>
      </c>
      <c r="L447" s="6">
        <f>INDEX([1]products!$A$1:$G$49,MATCH([1]orders!$D447,[1]products!$A$1:$A$49,0),MATCH([1]orders!L$1,[1]products!$A$1:$G$1,0))</f>
        <v>33.464999999999996</v>
      </c>
      <c r="M447" s="6">
        <f t="shared" si="6"/>
        <v>33.464999999999996</v>
      </c>
      <c r="N447" s="7" t="str" cm="1">
        <f t="array" ref="N447">_xlfn.IFS(I447="Rob","Robusta",I447="Exc","Excelsa",I447="Ara","Arabica",I447="Lib","Liberica")</f>
        <v>Liberica</v>
      </c>
      <c r="O447" s="7" t="str" cm="1">
        <f t="array" ref="O447">_xlfn.IFS(J447="M","Medium",J447="L","Light",J447="D","Dark")</f>
        <v>Medium</v>
      </c>
      <c r="P447" s="8" t="str">
        <f>_xlfn.XLOOKUP([1]!Order_Table[[#This Row],[Customer ID]],[1]customers!$A$1:$A$1001,[1]customers!$I$1:$I$1001,,0)</f>
        <v>Yes</v>
      </c>
    </row>
    <row r="448" spans="1:16" x14ac:dyDescent="0.35">
      <c r="A448" s="1" t="s">
        <v>891</v>
      </c>
      <c r="B448" s="2">
        <v>43908</v>
      </c>
      <c r="C448" s="3" t="s">
        <v>892</v>
      </c>
      <c r="D448" s="4" t="s">
        <v>22</v>
      </c>
      <c r="E448" s="3">
        <v>3</v>
      </c>
      <c r="F448" s="3" t="str">
        <f>_xlfn.XLOOKUP([1]orders!C448,[1]customers!$A$2:$A$1001,[1]customers!$B$2:$B$1001,,0)</f>
        <v>Wain Cholomin</v>
      </c>
      <c r="G448" s="3" t="str">
        <f>IF(_xlfn.XLOOKUP(C448,[1]customers!$A$2:$A$1001,[1]customers!$C$2:$C$1001,,0)=0,"",_xlfn.XLOOKUP(C448,[1]customers!$A$2:$A$1001,[1]customers!$C$2:$C$1001,,0))</f>
        <v>abraidmancf@census.gov</v>
      </c>
      <c r="H448" s="3" t="str">
        <f>_xlfn.XLOOKUP(C448,[1]customers!$A$2:$A$1001,[1]customers!$G$2:$G$1001,,0)</f>
        <v>United States</v>
      </c>
      <c r="I448" s="4" t="str">
        <f>INDEX([1]products!$A$1:$G$49,MATCH([1]orders!$D448,[1]products!$A$1:$A$49,0),MATCH([1]orders!I$1,[1]products!$A$1:$G$1,0))</f>
        <v>Lib</v>
      </c>
      <c r="J448" s="4" t="str">
        <f>INDEX([1]products!$A$1:$G$49,MATCH([1]orders!$D448,[1]products!$A$1:$A$49,0),MATCH([1]orders!J$1,[1]products!$A$1:$G$1,0))</f>
        <v>M</v>
      </c>
      <c r="K448" s="5">
        <f>INDEX([1]products!$A$1:$G$49,MATCH([1]orders!$D448,[1]products!$A$1:$A$49,0),MATCH([1]orders!K$1,[1]products!$A$1:$G$1,0))</f>
        <v>0.5</v>
      </c>
      <c r="L448" s="6">
        <f>INDEX([1]products!$A$1:$G$49,MATCH([1]orders!$D448,[1]products!$A$1:$A$49,0),MATCH([1]orders!L$1,[1]products!$A$1:$G$1,0))</f>
        <v>8.73</v>
      </c>
      <c r="M448" s="6">
        <f t="shared" si="6"/>
        <v>26.19</v>
      </c>
      <c r="N448" s="7" t="str" cm="1">
        <f t="array" ref="N448">_xlfn.IFS(I448="Rob","Robusta",I448="Exc","Excelsa",I448="Ara","Arabica",I448="Lib","Liberica")</f>
        <v>Liberica</v>
      </c>
      <c r="O448" s="7" t="str" cm="1">
        <f t="array" ref="O448">_xlfn.IFS(J448="M","Medium",J448="L","Light",J448="D","Dark")</f>
        <v>Medium</v>
      </c>
      <c r="P448" s="8" t="str">
        <f>_xlfn.XLOOKUP([1]!Order_Table[[#This Row],[Customer ID]],[1]customers!$A$1:$A$1001,[1]customers!$I$1:$I$1001,,0)</f>
        <v>Yes</v>
      </c>
    </row>
    <row r="449" spans="1:16" x14ac:dyDescent="0.35">
      <c r="A449" s="1" t="s">
        <v>893</v>
      </c>
      <c r="B449" s="2">
        <v>44718</v>
      </c>
      <c r="C449" s="3" t="s">
        <v>894</v>
      </c>
      <c r="D449" s="4" t="s">
        <v>157</v>
      </c>
      <c r="E449" s="3">
        <v>1</v>
      </c>
      <c r="F449" s="3" t="str">
        <f>_xlfn.XLOOKUP([1]orders!C449,[1]customers!$A$2:$A$1001,[1]customers!$B$2:$B$1001,,0)</f>
        <v>Arleen Braidman</v>
      </c>
      <c r="G449" s="3" t="str">
        <f>IF(_xlfn.XLOOKUP(C449,[1]customers!$A$2:$A$1001,[1]customers!$C$2:$C$1001,,0)=0,"",_xlfn.XLOOKUP(C449,[1]customers!$A$2:$A$1001,[1]customers!$C$2:$C$1001,,0))</f>
        <v>pdurbancg@symantec.com</v>
      </c>
      <c r="H449" s="3" t="str">
        <f>_xlfn.XLOOKUP(C449,[1]customers!$A$2:$A$1001,[1]customers!$G$2:$G$1001,,0)</f>
        <v>Ireland</v>
      </c>
      <c r="I449" s="4" t="str">
        <f>INDEX([1]products!$A$1:$G$49,MATCH([1]orders!$D449,[1]products!$A$1:$A$49,0),MATCH([1]orders!I$1,[1]products!$A$1:$G$1,0))</f>
        <v>Rob</v>
      </c>
      <c r="J449" s="4" t="str">
        <f>INDEX([1]products!$A$1:$G$49,MATCH([1]orders!$D449,[1]products!$A$1:$A$49,0),MATCH([1]orders!J$1,[1]products!$A$1:$G$1,0))</f>
        <v>M</v>
      </c>
      <c r="K449" s="5">
        <f>INDEX([1]products!$A$1:$G$49,MATCH([1]orders!$D449,[1]products!$A$1:$A$49,0),MATCH([1]orders!K$1,[1]products!$A$1:$G$1,0))</f>
        <v>0.5</v>
      </c>
      <c r="L449" s="6">
        <f>INDEX([1]products!$A$1:$G$49,MATCH([1]orders!$D449,[1]products!$A$1:$A$49,0),MATCH([1]orders!L$1,[1]products!$A$1:$G$1,0))</f>
        <v>5.97</v>
      </c>
      <c r="M449" s="6">
        <f t="shared" si="6"/>
        <v>5.97</v>
      </c>
      <c r="N449" s="7" t="str" cm="1">
        <f t="array" ref="N449">_xlfn.IFS(I449="Rob","Robusta",I449="Exc","Excelsa",I449="Ara","Arabica",I449="Lib","Liberica")</f>
        <v>Robusta</v>
      </c>
      <c r="O449" s="7" t="str" cm="1">
        <f t="array" ref="O449">_xlfn.IFS(J449="M","Medium",J449="L","Light",J449="D","Dark")</f>
        <v>Medium</v>
      </c>
      <c r="P449" s="8" t="str">
        <f>_xlfn.XLOOKUP([1]!Order_Table[[#This Row],[Customer ID]],[1]customers!$A$1:$A$1001,[1]customers!$I$1:$I$1001,,0)</f>
        <v>No</v>
      </c>
    </row>
    <row r="450" spans="1:16" x14ac:dyDescent="0.35">
      <c r="A450" s="1" t="s">
        <v>895</v>
      </c>
      <c r="B450" s="2">
        <v>44336</v>
      </c>
      <c r="C450" s="3" t="s">
        <v>896</v>
      </c>
      <c r="D450" s="4" t="s">
        <v>101</v>
      </c>
      <c r="E450" s="3">
        <v>2</v>
      </c>
      <c r="F450" s="3" t="str">
        <f>_xlfn.XLOOKUP([1]orders!C450,[1]customers!$A$2:$A$1001,[1]customers!$B$2:$B$1001,,0)</f>
        <v>Pru Durban</v>
      </c>
      <c r="G450" s="3" t="str">
        <f>IF(_xlfn.XLOOKUP(C450,[1]customers!$A$2:$A$1001,[1]customers!$C$2:$C$1001,,0)=0,"",_xlfn.XLOOKUP(C450,[1]customers!$A$2:$A$1001,[1]customers!$C$2:$C$1001,,0))</f>
        <v>aharroldch@miibeian.gov.cn</v>
      </c>
      <c r="H450" s="3" t="str">
        <f>_xlfn.XLOOKUP(C450,[1]customers!$A$2:$A$1001,[1]customers!$G$2:$G$1001,,0)</f>
        <v>United States</v>
      </c>
      <c r="I450" s="4" t="str">
        <f>INDEX([1]products!$A$1:$G$49,MATCH([1]orders!$D450,[1]products!$A$1:$A$49,0),MATCH([1]orders!I$1,[1]products!$A$1:$G$1,0))</f>
        <v>Rob</v>
      </c>
      <c r="J450" s="4" t="str">
        <f>INDEX([1]products!$A$1:$G$49,MATCH([1]orders!$D450,[1]products!$A$1:$A$49,0),MATCH([1]orders!J$1,[1]products!$A$1:$G$1,0))</f>
        <v>L</v>
      </c>
      <c r="K450" s="5">
        <f>INDEX([1]products!$A$1:$G$49,MATCH([1]orders!$D450,[1]products!$A$1:$A$49,0),MATCH([1]orders!K$1,[1]products!$A$1:$G$1,0))</f>
        <v>0.5</v>
      </c>
      <c r="L450" s="6">
        <f>INDEX([1]products!$A$1:$G$49,MATCH([1]orders!$D450,[1]products!$A$1:$A$49,0),MATCH([1]orders!L$1,[1]products!$A$1:$G$1,0))</f>
        <v>7.169999999999999</v>
      </c>
      <c r="M450" s="6">
        <f t="shared" ref="M450:M513" si="7">L450*E450</f>
        <v>14.339999999999998</v>
      </c>
      <c r="N450" s="7" t="str" cm="1">
        <f t="array" ref="N450">_xlfn.IFS(I450="Rob","Robusta",I450="Exc","Excelsa",I450="Ara","Arabica",I450="Lib","Liberica")</f>
        <v>Robusta</v>
      </c>
      <c r="O450" s="7" t="str" cm="1">
        <f t="array" ref="O450">_xlfn.IFS(J450="M","Medium",J450="L","Light",J450="D","Dark")</f>
        <v>Light</v>
      </c>
      <c r="P450" s="8" t="str">
        <f>_xlfn.XLOOKUP([1]!Order_Table[[#This Row],[Customer ID]],[1]customers!$A$1:$A$1001,[1]customers!$I$1:$I$1001,,0)</f>
        <v>No</v>
      </c>
    </row>
    <row r="451" spans="1:16" x14ac:dyDescent="0.35">
      <c r="A451" s="1" t="s">
        <v>897</v>
      </c>
      <c r="B451" s="2">
        <v>44207</v>
      </c>
      <c r="C451" s="3" t="s">
        <v>898</v>
      </c>
      <c r="D451" s="4" t="s">
        <v>19</v>
      </c>
      <c r="E451" s="3">
        <v>5</v>
      </c>
      <c r="F451" s="3" t="str">
        <f>_xlfn.XLOOKUP([1]orders!C451,[1]customers!$A$2:$A$1001,[1]customers!$B$2:$B$1001,,0)</f>
        <v>Antone Harrold</v>
      </c>
      <c r="G451" s="3" t="str">
        <f>IF(_xlfn.XLOOKUP(C451,[1]customers!$A$2:$A$1001,[1]customers!$C$2:$C$1001,,0)=0,"",_xlfn.XLOOKUP(C451,[1]customers!$A$2:$A$1001,[1]customers!$C$2:$C$1001,,0))</f>
        <v>spamphilonci@mlb.com</v>
      </c>
      <c r="H451" s="3" t="str">
        <f>_xlfn.XLOOKUP(C451,[1]customers!$A$2:$A$1001,[1]customers!$G$2:$G$1001,,0)</f>
        <v>Ireland</v>
      </c>
      <c r="I451" s="4" t="str">
        <f>INDEX([1]products!$A$1:$G$49,MATCH([1]orders!$D451,[1]products!$A$1:$A$49,0),MATCH([1]orders!I$1,[1]products!$A$1:$G$1,0))</f>
        <v>Rob</v>
      </c>
      <c r="J451" s="4" t="str">
        <f>INDEX([1]products!$A$1:$G$49,MATCH([1]orders!$D451,[1]products!$A$1:$A$49,0),MATCH([1]orders!J$1,[1]products!$A$1:$G$1,0))</f>
        <v>D</v>
      </c>
      <c r="K451" s="5">
        <f>INDEX([1]products!$A$1:$G$49,MATCH([1]orders!$D451,[1]products!$A$1:$A$49,0),MATCH([1]orders!K$1,[1]products!$A$1:$G$1,0))</f>
        <v>0.2</v>
      </c>
      <c r="L451" s="6">
        <f>INDEX([1]products!$A$1:$G$49,MATCH([1]orders!$D451,[1]products!$A$1:$A$49,0),MATCH([1]orders!L$1,[1]products!$A$1:$G$1,0))</f>
        <v>2.6849999999999996</v>
      </c>
      <c r="M451" s="6">
        <f t="shared" si="7"/>
        <v>13.424999999999997</v>
      </c>
      <c r="N451" s="7" t="str" cm="1">
        <f t="array" ref="N451">_xlfn.IFS(I451="Rob","Robusta",I451="Exc","Excelsa",I451="Ara","Arabica",I451="Lib","Liberica")</f>
        <v>Robusta</v>
      </c>
      <c r="O451" s="7" t="str" cm="1">
        <f t="array" ref="O451">_xlfn.IFS(J451="M","Medium",J451="L","Light",J451="D","Dark")</f>
        <v>Dark</v>
      </c>
      <c r="P451" s="8" t="str">
        <f>_xlfn.XLOOKUP([1]!Order_Table[[#This Row],[Customer ID]],[1]customers!$A$1:$A$1001,[1]customers!$I$1:$I$1001,,0)</f>
        <v>No</v>
      </c>
    </row>
    <row r="452" spans="1:16" x14ac:dyDescent="0.35">
      <c r="A452" s="1" t="s">
        <v>899</v>
      </c>
      <c r="B452" s="2">
        <v>43518</v>
      </c>
      <c r="C452" s="3" t="s">
        <v>900</v>
      </c>
      <c r="D452" s="4" t="s">
        <v>35</v>
      </c>
      <c r="E452" s="3">
        <v>2</v>
      </c>
      <c r="F452" s="3" t="str">
        <f>_xlfn.XLOOKUP([1]orders!C452,[1]customers!$A$2:$A$1001,[1]customers!$B$2:$B$1001,,0)</f>
        <v>Sim Pamphilon</v>
      </c>
      <c r="G452" s="3" t="str">
        <f>IF(_xlfn.XLOOKUP(C452,[1]customers!$A$2:$A$1001,[1]customers!$C$2:$C$1001,,0)=0,"",_xlfn.XLOOKUP(C452,[1]customers!$A$2:$A$1001,[1]customers!$C$2:$C$1001,,0))</f>
        <v>mspurdencj@exblog.jp</v>
      </c>
      <c r="H452" s="3" t="str">
        <f>_xlfn.XLOOKUP(C452,[1]customers!$A$2:$A$1001,[1]customers!$G$2:$G$1001,,0)</f>
        <v>United States</v>
      </c>
      <c r="I452" s="4" t="str">
        <f>INDEX([1]products!$A$1:$G$49,MATCH([1]orders!$D452,[1]products!$A$1:$A$49,0),MATCH([1]orders!I$1,[1]products!$A$1:$G$1,0))</f>
        <v>Lib</v>
      </c>
      <c r="J452" s="4" t="str">
        <f>INDEX([1]products!$A$1:$G$49,MATCH([1]orders!$D452,[1]products!$A$1:$A$49,0),MATCH([1]orders!J$1,[1]products!$A$1:$G$1,0))</f>
        <v>L</v>
      </c>
      <c r="K452" s="5">
        <f>INDEX([1]products!$A$1:$G$49,MATCH([1]orders!$D452,[1]products!$A$1:$A$49,0),MATCH([1]orders!K$1,[1]products!$A$1:$G$1,0))</f>
        <v>0.2</v>
      </c>
      <c r="L452" s="6">
        <f>INDEX([1]products!$A$1:$G$49,MATCH([1]orders!$D452,[1]products!$A$1:$A$49,0),MATCH([1]orders!L$1,[1]products!$A$1:$G$1,0))</f>
        <v>4.7549999999999999</v>
      </c>
      <c r="M452" s="6">
        <f t="shared" si="7"/>
        <v>9.51</v>
      </c>
      <c r="N452" s="7" t="str" cm="1">
        <f t="array" ref="N452">_xlfn.IFS(I452="Rob","Robusta",I452="Exc","Excelsa",I452="Ara","Arabica",I452="Lib","Liberica")</f>
        <v>Liberica</v>
      </c>
      <c r="O452" s="7" t="str" cm="1">
        <f t="array" ref="O452">_xlfn.IFS(J452="M","Medium",J452="L","Light",J452="D","Dark")</f>
        <v>Light</v>
      </c>
      <c r="P452" s="8" t="str">
        <f>_xlfn.XLOOKUP([1]!Order_Table[[#This Row],[Customer ID]],[1]customers!$A$1:$A$1001,[1]customers!$I$1:$I$1001,,0)</f>
        <v>No</v>
      </c>
    </row>
    <row r="453" spans="1:16" x14ac:dyDescent="0.35">
      <c r="A453" s="1" t="s">
        <v>901</v>
      </c>
      <c r="B453" s="2">
        <v>44524</v>
      </c>
      <c r="C453" s="3" t="s">
        <v>874</v>
      </c>
      <c r="D453" s="4" t="s">
        <v>115</v>
      </c>
      <c r="E453" s="3">
        <v>3</v>
      </c>
      <c r="F453" s="3" t="str">
        <f>_xlfn.XLOOKUP([1]orders!C453,[1]customers!$A$2:$A$1001,[1]customers!$B$2:$B$1001,,0)</f>
        <v>Mohandis Spurden</v>
      </c>
      <c r="G453" s="3" t="str">
        <f>IF(_xlfn.XLOOKUP(C453,[1]customers!$A$2:$A$1001,[1]customers!$C$2:$C$1001,,0)=0,"",_xlfn.XLOOKUP(C453,[1]customers!$A$2:$A$1001,[1]customers!$C$2:$C$1001,,0))</f>
        <v>msesonck@census.gov</v>
      </c>
      <c r="H453" s="3" t="str">
        <f>_xlfn.XLOOKUP(C453,[1]customers!$A$2:$A$1001,[1]customers!$G$2:$G$1001,,0)</f>
        <v>United States</v>
      </c>
      <c r="I453" s="4" t="str">
        <f>INDEX([1]products!$A$1:$G$49,MATCH([1]orders!$D453,[1]products!$A$1:$A$49,0),MATCH([1]orders!I$1,[1]products!$A$1:$G$1,0))</f>
        <v>Rob</v>
      </c>
      <c r="J453" s="4" t="str">
        <f>INDEX([1]products!$A$1:$G$49,MATCH([1]orders!$D453,[1]products!$A$1:$A$49,0),MATCH([1]orders!J$1,[1]products!$A$1:$G$1,0))</f>
        <v>D</v>
      </c>
      <c r="K453" s="5">
        <f>INDEX([1]products!$A$1:$G$49,MATCH([1]orders!$D453,[1]products!$A$1:$A$49,0),MATCH([1]orders!K$1,[1]products!$A$1:$G$1,0))</f>
        <v>2.5</v>
      </c>
      <c r="L453" s="6">
        <f>INDEX([1]products!$A$1:$G$49,MATCH([1]orders!$D453,[1]products!$A$1:$A$49,0),MATCH([1]orders!L$1,[1]products!$A$1:$G$1,0))</f>
        <v>20.584999999999997</v>
      </c>
      <c r="M453" s="6">
        <f t="shared" si="7"/>
        <v>61.754999999999995</v>
      </c>
      <c r="N453" s="7" t="str" cm="1">
        <f t="array" ref="N453">_xlfn.IFS(I453="Rob","Robusta",I453="Exc","Excelsa",I453="Ara","Arabica",I453="Lib","Liberica")</f>
        <v>Robusta</v>
      </c>
      <c r="O453" s="7" t="str" cm="1">
        <f t="array" ref="O453">_xlfn.IFS(J453="M","Medium",J453="L","Light",J453="D","Dark")</f>
        <v>Dark</v>
      </c>
      <c r="P453" s="8" t="str">
        <f>_xlfn.XLOOKUP([1]!Order_Table[[#This Row],[Customer ID]],[1]customers!$A$1:$A$1001,[1]customers!$I$1:$I$1001,,0)</f>
        <v>Yes</v>
      </c>
    </row>
    <row r="454" spans="1:16" x14ac:dyDescent="0.35">
      <c r="A454" s="1" t="s">
        <v>902</v>
      </c>
      <c r="B454" s="2">
        <v>44579</v>
      </c>
      <c r="C454" s="3" t="s">
        <v>903</v>
      </c>
      <c r="D454" s="4" t="s">
        <v>83</v>
      </c>
      <c r="E454" s="3">
        <v>4</v>
      </c>
      <c r="F454" s="3" t="str">
        <f>_xlfn.XLOOKUP([1]orders!C454,[1]customers!$A$2:$A$1001,[1]customers!$B$2:$B$1001,,0)</f>
        <v>Morgen Seson</v>
      </c>
      <c r="G454" s="3" t="str">
        <f>IF(_xlfn.XLOOKUP(C454,[1]customers!$A$2:$A$1001,[1]customers!$C$2:$C$1001,,0)=0,"",_xlfn.XLOOKUP(C454,[1]customers!$A$2:$A$1001,[1]customers!$C$2:$C$1001,,0))</f>
        <v>npirronecl@weibo.com</v>
      </c>
      <c r="H454" s="3" t="str">
        <f>_xlfn.XLOOKUP(C454,[1]customers!$A$2:$A$1001,[1]customers!$G$2:$G$1001,,0)</f>
        <v>United States</v>
      </c>
      <c r="I454" s="4" t="str">
        <f>INDEX([1]products!$A$1:$G$49,MATCH([1]orders!$D454,[1]products!$A$1:$A$49,0),MATCH([1]orders!I$1,[1]products!$A$1:$G$1,0))</f>
        <v>Ara</v>
      </c>
      <c r="J454" s="4" t="str">
        <f>INDEX([1]products!$A$1:$G$49,MATCH([1]orders!$D454,[1]products!$A$1:$A$49,0),MATCH([1]orders!J$1,[1]products!$A$1:$G$1,0))</f>
        <v>L</v>
      </c>
      <c r="K454" s="5">
        <f>INDEX([1]products!$A$1:$G$49,MATCH([1]orders!$D454,[1]products!$A$1:$A$49,0),MATCH([1]orders!K$1,[1]products!$A$1:$G$1,0))</f>
        <v>0.2</v>
      </c>
      <c r="L454" s="6">
        <f>INDEX([1]products!$A$1:$G$49,MATCH([1]orders!$D454,[1]products!$A$1:$A$49,0),MATCH([1]orders!L$1,[1]products!$A$1:$G$1,0))</f>
        <v>3.8849999999999998</v>
      </c>
      <c r="M454" s="6">
        <f t="shared" si="7"/>
        <v>15.54</v>
      </c>
      <c r="N454" s="7" t="str" cm="1">
        <f t="array" ref="N454">_xlfn.IFS(I454="Rob","Robusta",I454="Exc","Excelsa",I454="Ara","Arabica",I454="Lib","Liberica")</f>
        <v>Arabica</v>
      </c>
      <c r="O454" s="7" t="str" cm="1">
        <f t="array" ref="O454">_xlfn.IFS(J454="M","Medium",J454="L","Light",J454="D","Dark")</f>
        <v>Light</v>
      </c>
      <c r="P454" s="8" t="str">
        <f>_xlfn.XLOOKUP([1]!Order_Table[[#This Row],[Customer ID]],[1]customers!$A$1:$A$1001,[1]customers!$I$1:$I$1001,,0)</f>
        <v>No</v>
      </c>
    </row>
    <row r="455" spans="1:16" x14ac:dyDescent="0.35">
      <c r="A455" s="1" t="s">
        <v>904</v>
      </c>
      <c r="B455" s="2">
        <v>44421</v>
      </c>
      <c r="C455" s="3" t="s">
        <v>905</v>
      </c>
      <c r="D455" s="4" t="s">
        <v>35</v>
      </c>
      <c r="E455" s="3">
        <v>4</v>
      </c>
      <c r="F455" s="3" t="str">
        <f>_xlfn.XLOOKUP([1]orders!C455,[1]customers!$A$2:$A$1001,[1]customers!$B$2:$B$1001,,0)</f>
        <v>Nalani Pirrone</v>
      </c>
      <c r="G455" s="3" t="str">
        <f>IF(_xlfn.XLOOKUP(C455,[1]customers!$A$2:$A$1001,[1]customers!$C$2:$C$1001,,0)=0,"",_xlfn.XLOOKUP(C455,[1]customers!$A$2:$A$1001,[1]customers!$C$2:$C$1001,,0))</f>
        <v>rcawleycm@yellowbook.com</v>
      </c>
      <c r="H455" s="3" t="str">
        <f>_xlfn.XLOOKUP(C455,[1]customers!$A$2:$A$1001,[1]customers!$G$2:$G$1001,,0)</f>
        <v>Ireland</v>
      </c>
      <c r="I455" s="4" t="str">
        <f>INDEX([1]products!$A$1:$G$49,MATCH([1]orders!$D455,[1]products!$A$1:$A$49,0),MATCH([1]orders!I$1,[1]products!$A$1:$G$1,0))</f>
        <v>Lib</v>
      </c>
      <c r="J455" s="4" t="str">
        <f>INDEX([1]products!$A$1:$G$49,MATCH([1]orders!$D455,[1]products!$A$1:$A$49,0),MATCH([1]orders!J$1,[1]products!$A$1:$G$1,0))</f>
        <v>L</v>
      </c>
      <c r="K455" s="5">
        <f>INDEX([1]products!$A$1:$G$49,MATCH([1]orders!$D455,[1]products!$A$1:$A$49,0),MATCH([1]orders!K$1,[1]products!$A$1:$G$1,0))</f>
        <v>0.5</v>
      </c>
      <c r="L455" s="6">
        <f>INDEX([1]products!$A$1:$G$49,MATCH([1]orders!$D455,[1]products!$A$1:$A$49,0),MATCH([1]orders!L$1,[1]products!$A$1:$G$1,0))</f>
        <v>9.51</v>
      </c>
      <c r="M455" s="6">
        <f t="shared" si="7"/>
        <v>38.04</v>
      </c>
      <c r="N455" s="7" t="str" cm="1">
        <f t="array" ref="N455">_xlfn.IFS(I455="Rob","Robusta",I455="Exc","Excelsa",I455="Ara","Arabica",I455="Lib","Liberica")</f>
        <v>Liberica</v>
      </c>
      <c r="O455" s="7" t="str" cm="1">
        <f t="array" ref="O455">_xlfn.IFS(J455="M","Medium",J455="L","Light",J455="D","Dark")</f>
        <v>Light</v>
      </c>
      <c r="P455" s="8" t="str">
        <f>_xlfn.XLOOKUP([1]!Order_Table[[#This Row],[Customer ID]],[1]customers!$A$1:$A$1001,[1]customers!$I$1:$I$1001,,0)</f>
        <v>No</v>
      </c>
    </row>
    <row r="456" spans="1:16" x14ac:dyDescent="0.35">
      <c r="A456" s="1" t="s">
        <v>906</v>
      </c>
      <c r="B456" s="2">
        <v>43841</v>
      </c>
      <c r="C456" s="3" t="s">
        <v>907</v>
      </c>
      <c r="D456" s="4" t="s">
        <v>19</v>
      </c>
      <c r="E456" s="3">
        <v>2</v>
      </c>
      <c r="F456" s="3" t="str">
        <f>_xlfn.XLOOKUP([1]orders!C456,[1]customers!$A$2:$A$1001,[1]customers!$B$2:$B$1001,,0)</f>
        <v>Reube Cawley</v>
      </c>
      <c r="G456" s="3" t="str">
        <f>IF(_xlfn.XLOOKUP(C456,[1]customers!$A$2:$A$1001,[1]customers!$C$2:$C$1001,,0)=0,"",_xlfn.XLOOKUP(C456,[1]customers!$A$2:$A$1001,[1]customers!$C$2:$C$1001,,0))</f>
        <v>sbarribalcn@microsoft.com</v>
      </c>
      <c r="H456" s="3" t="str">
        <f>_xlfn.XLOOKUP(C456,[1]customers!$A$2:$A$1001,[1]customers!$G$2:$G$1001,,0)</f>
        <v>Ireland</v>
      </c>
      <c r="I456" s="4" t="str">
        <f>INDEX([1]products!$A$1:$G$49,MATCH([1]orders!$D456,[1]products!$A$1:$A$49,0),MATCH([1]orders!I$1,[1]products!$A$1:$G$1,0))</f>
        <v>Rob</v>
      </c>
      <c r="J456" s="4" t="str">
        <f>INDEX([1]products!$A$1:$G$49,MATCH([1]orders!$D456,[1]products!$A$1:$A$49,0),MATCH([1]orders!J$1,[1]products!$A$1:$G$1,0))</f>
        <v>D</v>
      </c>
      <c r="K456" s="5">
        <f>INDEX([1]products!$A$1:$G$49,MATCH([1]orders!$D456,[1]products!$A$1:$A$49,0),MATCH([1]orders!K$1,[1]products!$A$1:$G$1,0))</f>
        <v>2.5</v>
      </c>
      <c r="L456" s="6">
        <f>INDEX([1]products!$A$1:$G$49,MATCH([1]orders!$D456,[1]products!$A$1:$A$49,0),MATCH([1]orders!L$1,[1]products!$A$1:$G$1,0))</f>
        <v>20.584999999999997</v>
      </c>
      <c r="M456" s="6">
        <f t="shared" si="7"/>
        <v>41.169999999999995</v>
      </c>
      <c r="N456" s="7" t="str" cm="1">
        <f t="array" ref="N456">_xlfn.IFS(I456="Rob","Robusta",I456="Exc","Excelsa",I456="Ara","Arabica",I456="Lib","Liberica")</f>
        <v>Robusta</v>
      </c>
      <c r="O456" s="7" t="str" cm="1">
        <f t="array" ref="O456">_xlfn.IFS(J456="M","Medium",J456="L","Light",J456="D","Dark")</f>
        <v>Dark</v>
      </c>
      <c r="P456" s="8" t="str">
        <f>_xlfn.XLOOKUP([1]!Order_Table[[#This Row],[Customer ID]],[1]customers!$A$1:$A$1001,[1]customers!$I$1:$I$1001,,0)</f>
        <v>Yes</v>
      </c>
    </row>
    <row r="457" spans="1:16" x14ac:dyDescent="0.35">
      <c r="A457" s="1" t="s">
        <v>908</v>
      </c>
      <c r="B457" s="2">
        <v>44017</v>
      </c>
      <c r="C457" s="3" t="s">
        <v>909</v>
      </c>
      <c r="D457" s="4" t="s">
        <v>35</v>
      </c>
      <c r="E457" s="3">
        <v>2</v>
      </c>
      <c r="F457" s="3" t="str">
        <f>_xlfn.XLOOKUP([1]orders!C457,[1]customers!$A$2:$A$1001,[1]customers!$B$2:$B$1001,,0)</f>
        <v>Stan Barribal</v>
      </c>
      <c r="G457" s="3" t="str">
        <f>IF(_xlfn.XLOOKUP(C457,[1]customers!$A$2:$A$1001,[1]customers!$C$2:$C$1001,,0)=0,"",_xlfn.XLOOKUP(C457,[1]customers!$A$2:$A$1001,[1]customers!$C$2:$C$1001,,0))</f>
        <v>aadamidesco@bizjournals.com</v>
      </c>
      <c r="H457" s="3" t="str">
        <f>_xlfn.XLOOKUP(C457,[1]customers!$A$2:$A$1001,[1]customers!$G$2:$G$1001,,0)</f>
        <v>United Kingdom</v>
      </c>
      <c r="I457" s="4" t="str">
        <f>INDEX([1]products!$A$1:$G$49,MATCH([1]orders!$D457,[1]products!$A$1:$A$49,0),MATCH([1]orders!I$1,[1]products!$A$1:$G$1,0))</f>
        <v>Lib</v>
      </c>
      <c r="J457" s="4" t="str">
        <f>INDEX([1]products!$A$1:$G$49,MATCH([1]orders!$D457,[1]products!$A$1:$A$49,0),MATCH([1]orders!J$1,[1]products!$A$1:$G$1,0))</f>
        <v>L</v>
      </c>
      <c r="K457" s="5">
        <f>INDEX([1]products!$A$1:$G$49,MATCH([1]orders!$D457,[1]products!$A$1:$A$49,0),MATCH([1]orders!K$1,[1]products!$A$1:$G$1,0))</f>
        <v>0.2</v>
      </c>
      <c r="L457" s="6">
        <f>INDEX([1]products!$A$1:$G$49,MATCH([1]orders!$D457,[1]products!$A$1:$A$49,0),MATCH([1]orders!L$1,[1]products!$A$1:$G$1,0))</f>
        <v>4.7549999999999999</v>
      </c>
      <c r="M457" s="6">
        <f t="shared" si="7"/>
        <v>9.51</v>
      </c>
      <c r="N457" s="7" t="str" cm="1">
        <f t="array" ref="N457">_xlfn.IFS(I457="Rob","Robusta",I457="Exc","Excelsa",I457="Ara","Arabica",I457="Lib","Liberica")</f>
        <v>Liberica</v>
      </c>
      <c r="O457" s="7" t="str" cm="1">
        <f t="array" ref="O457">_xlfn.IFS(J457="M","Medium",J457="L","Light",J457="D","Dark")</f>
        <v>Light</v>
      </c>
      <c r="P457" s="8" t="str">
        <f>_xlfn.XLOOKUP([1]!Order_Table[[#This Row],[Customer ID]],[1]customers!$A$1:$A$1001,[1]customers!$I$1:$I$1001,,0)</f>
        <v>Yes</v>
      </c>
    </row>
    <row r="458" spans="1:16" x14ac:dyDescent="0.35">
      <c r="A458" s="1" t="s">
        <v>910</v>
      </c>
      <c r="B458" s="2">
        <v>43671</v>
      </c>
      <c r="C458" s="3" t="s">
        <v>911</v>
      </c>
      <c r="D458" s="4" t="s">
        <v>83</v>
      </c>
      <c r="E458" s="3">
        <v>5</v>
      </c>
      <c r="F458" s="3" t="str">
        <f>_xlfn.XLOOKUP([1]orders!C458,[1]customers!$A$2:$A$1001,[1]customers!$B$2:$B$1001,,0)</f>
        <v>Agnes Adamides</v>
      </c>
      <c r="G458" s="3" t="str">
        <f>IF(_xlfn.XLOOKUP(C458,[1]customers!$A$2:$A$1001,[1]customers!$C$2:$C$1001,,0)=0,"",_xlfn.XLOOKUP(C458,[1]customers!$A$2:$A$1001,[1]customers!$C$2:$C$1001,,0))</f>
        <v>cthowescp@craigslist.org</v>
      </c>
      <c r="H458" s="3" t="str">
        <f>_xlfn.XLOOKUP(C458,[1]customers!$A$2:$A$1001,[1]customers!$G$2:$G$1001,,0)</f>
        <v>United States</v>
      </c>
      <c r="I458" s="4" t="str">
        <f>INDEX([1]products!$A$1:$G$49,MATCH([1]orders!$D458,[1]products!$A$1:$A$49,0),MATCH([1]orders!I$1,[1]products!$A$1:$G$1,0))</f>
        <v>Rob</v>
      </c>
      <c r="J458" s="4" t="str">
        <f>INDEX([1]products!$A$1:$G$49,MATCH([1]orders!$D458,[1]products!$A$1:$A$49,0),MATCH([1]orders!J$1,[1]products!$A$1:$G$1,0))</f>
        <v>D</v>
      </c>
      <c r="K458" s="5">
        <f>INDEX([1]products!$A$1:$G$49,MATCH([1]orders!$D458,[1]products!$A$1:$A$49,0),MATCH([1]orders!K$1,[1]products!$A$1:$G$1,0))</f>
        <v>2.5</v>
      </c>
      <c r="L458" s="6">
        <f>INDEX([1]products!$A$1:$G$49,MATCH([1]orders!$D458,[1]products!$A$1:$A$49,0),MATCH([1]orders!L$1,[1]products!$A$1:$G$1,0))</f>
        <v>20.584999999999997</v>
      </c>
      <c r="M458" s="6">
        <f t="shared" si="7"/>
        <v>102.92499999999998</v>
      </c>
      <c r="N458" s="7" t="str" cm="1">
        <f t="array" ref="N458">_xlfn.IFS(I458="Rob","Robusta",I458="Exc","Excelsa",I458="Ara","Arabica",I458="Lib","Liberica")</f>
        <v>Robusta</v>
      </c>
      <c r="O458" s="7" t="str" cm="1">
        <f t="array" ref="O458">_xlfn.IFS(J458="M","Medium",J458="L","Light",J458="D","Dark")</f>
        <v>Dark</v>
      </c>
      <c r="P458" s="8" t="str">
        <f>_xlfn.XLOOKUP([1]!Order_Table[[#This Row],[Customer ID]],[1]customers!$A$1:$A$1001,[1]customers!$I$1:$I$1001,,0)</f>
        <v>No</v>
      </c>
    </row>
    <row r="459" spans="1:16" x14ac:dyDescent="0.35">
      <c r="A459" s="1" t="s">
        <v>912</v>
      </c>
      <c r="B459" s="2">
        <v>44707</v>
      </c>
      <c r="C459" s="3" t="s">
        <v>913</v>
      </c>
      <c r="D459" s="4" t="s">
        <v>61</v>
      </c>
      <c r="E459" s="3">
        <v>4</v>
      </c>
      <c r="F459" s="3" t="str">
        <f>_xlfn.XLOOKUP([1]orders!C459,[1]customers!$A$2:$A$1001,[1]customers!$B$2:$B$1001,,0)</f>
        <v>Carmelita Thowes</v>
      </c>
      <c r="G459" s="3" t="str">
        <f>IF(_xlfn.XLOOKUP(C459,[1]customers!$A$2:$A$1001,[1]customers!$C$2:$C$1001,,0)=0,"",_xlfn.XLOOKUP(C459,[1]customers!$A$2:$A$1001,[1]customers!$C$2:$C$1001,,0))</f>
        <v>rwillowaycq@admin.ch</v>
      </c>
      <c r="H459" s="3" t="str">
        <f>_xlfn.XLOOKUP(C459,[1]customers!$A$2:$A$1001,[1]customers!$G$2:$G$1001,,0)</f>
        <v>United States</v>
      </c>
      <c r="I459" s="4" t="str">
        <f>INDEX([1]products!$A$1:$G$49,MATCH([1]orders!$D459,[1]products!$A$1:$A$49,0),MATCH([1]orders!I$1,[1]products!$A$1:$G$1,0))</f>
        <v>Lib</v>
      </c>
      <c r="J459" s="4" t="str">
        <f>INDEX([1]products!$A$1:$G$49,MATCH([1]orders!$D459,[1]products!$A$1:$A$49,0),MATCH([1]orders!J$1,[1]products!$A$1:$G$1,0))</f>
        <v>L</v>
      </c>
      <c r="K459" s="5">
        <f>INDEX([1]products!$A$1:$G$49,MATCH([1]orders!$D459,[1]products!$A$1:$A$49,0),MATCH([1]orders!K$1,[1]products!$A$1:$G$1,0))</f>
        <v>0.5</v>
      </c>
      <c r="L459" s="6">
        <f>INDEX([1]products!$A$1:$G$49,MATCH([1]orders!$D459,[1]products!$A$1:$A$49,0),MATCH([1]orders!L$1,[1]products!$A$1:$G$1,0))</f>
        <v>9.51</v>
      </c>
      <c r="M459" s="6">
        <f t="shared" si="7"/>
        <v>38.04</v>
      </c>
      <c r="N459" s="7" t="str" cm="1">
        <f t="array" ref="N459">_xlfn.IFS(I459="Rob","Robusta",I459="Exc","Excelsa",I459="Ara","Arabica",I459="Lib","Liberica")</f>
        <v>Liberica</v>
      </c>
      <c r="O459" s="7" t="str" cm="1">
        <f t="array" ref="O459">_xlfn.IFS(J459="M","Medium",J459="L","Light",J459="D","Dark")</f>
        <v>Light</v>
      </c>
      <c r="P459" s="8" t="str">
        <f>_xlfn.XLOOKUP([1]!Order_Table[[#This Row],[Customer ID]],[1]customers!$A$1:$A$1001,[1]customers!$I$1:$I$1001,,0)</f>
        <v>No</v>
      </c>
    </row>
    <row r="460" spans="1:16" x14ac:dyDescent="0.35">
      <c r="A460" s="1" t="s">
        <v>914</v>
      </c>
      <c r="B460" s="2">
        <v>43840</v>
      </c>
      <c r="C460" s="3" t="s">
        <v>915</v>
      </c>
      <c r="D460" s="4" t="s">
        <v>19</v>
      </c>
      <c r="E460" s="3">
        <v>5</v>
      </c>
      <c r="F460" s="3" t="str">
        <f>_xlfn.XLOOKUP([1]orders!C460,[1]customers!$A$2:$A$1001,[1]customers!$B$2:$B$1001,,0)</f>
        <v>Rodolfo Willoway</v>
      </c>
      <c r="G460" s="3" t="str">
        <f>IF(_xlfn.XLOOKUP(C460,[1]customers!$A$2:$A$1001,[1]customers!$C$2:$C$1001,,0)=0,"",_xlfn.XLOOKUP(C460,[1]customers!$A$2:$A$1001,[1]customers!$C$2:$C$1001,,0))</f>
        <v>aelwincr@privacy.gov.au</v>
      </c>
      <c r="H460" s="3" t="str">
        <f>_xlfn.XLOOKUP(C460,[1]customers!$A$2:$A$1001,[1]customers!$G$2:$G$1001,,0)</f>
        <v>United States</v>
      </c>
      <c r="I460" s="4" t="str">
        <f>INDEX([1]products!$A$1:$G$49,MATCH([1]orders!$D460,[1]products!$A$1:$A$49,0),MATCH([1]orders!I$1,[1]products!$A$1:$G$1,0))</f>
        <v>Ara</v>
      </c>
      <c r="J460" s="4" t="str">
        <f>INDEX([1]products!$A$1:$G$49,MATCH([1]orders!$D460,[1]products!$A$1:$A$49,0),MATCH([1]orders!J$1,[1]products!$A$1:$G$1,0))</f>
        <v>M</v>
      </c>
      <c r="K460" s="5">
        <f>INDEX([1]products!$A$1:$G$49,MATCH([1]orders!$D460,[1]products!$A$1:$A$49,0),MATCH([1]orders!K$1,[1]products!$A$1:$G$1,0))</f>
        <v>1</v>
      </c>
      <c r="L460" s="6">
        <f>INDEX([1]products!$A$1:$G$49,MATCH([1]orders!$D460,[1]products!$A$1:$A$49,0),MATCH([1]orders!L$1,[1]products!$A$1:$G$1,0))</f>
        <v>11.25</v>
      </c>
      <c r="M460" s="6">
        <f t="shared" si="7"/>
        <v>56.25</v>
      </c>
      <c r="N460" s="7" t="str" cm="1">
        <f t="array" ref="N460">_xlfn.IFS(I460="Rob","Robusta",I460="Exc","Excelsa",I460="Ara","Arabica",I460="Lib","Liberica")</f>
        <v>Arabica</v>
      </c>
      <c r="O460" s="7" t="str" cm="1">
        <f t="array" ref="O460">_xlfn.IFS(J460="M","Medium",J460="L","Light",J460="D","Dark")</f>
        <v>Medium</v>
      </c>
      <c r="P460" s="8" t="str">
        <f>_xlfn.XLOOKUP([1]!Order_Table[[#This Row],[Customer ID]],[1]customers!$A$1:$A$1001,[1]customers!$I$1:$I$1001,,0)</f>
        <v>No</v>
      </c>
    </row>
    <row r="461" spans="1:16" x14ac:dyDescent="0.35">
      <c r="A461" s="1" t="s">
        <v>916</v>
      </c>
      <c r="B461" s="2">
        <v>43602</v>
      </c>
      <c r="C461" s="3" t="s">
        <v>917</v>
      </c>
      <c r="D461" s="4" t="s">
        <v>146</v>
      </c>
      <c r="E461" s="3">
        <v>3</v>
      </c>
      <c r="F461" s="3" t="str">
        <f>_xlfn.XLOOKUP([1]orders!C461,[1]customers!$A$2:$A$1001,[1]customers!$B$2:$B$1001,,0)</f>
        <v>Alvis Elwin</v>
      </c>
      <c r="G461" s="3" t="str">
        <f>IF(_xlfn.XLOOKUP(C461,[1]customers!$A$2:$A$1001,[1]customers!$C$2:$C$1001,,0)=0,"",_xlfn.XLOOKUP(C461,[1]customers!$A$2:$A$1001,[1]customers!$C$2:$C$1001,,0))</f>
        <v>abilbrookcs@booking.com</v>
      </c>
      <c r="H461" s="3" t="str">
        <f>_xlfn.XLOOKUP(C461,[1]customers!$A$2:$A$1001,[1]customers!$G$2:$G$1001,,0)</f>
        <v>Ireland</v>
      </c>
      <c r="I461" s="4" t="str">
        <f>INDEX([1]products!$A$1:$G$49,MATCH([1]orders!$D461,[1]products!$A$1:$A$49,0),MATCH([1]orders!I$1,[1]products!$A$1:$G$1,0))</f>
        <v>Lib</v>
      </c>
      <c r="J461" s="4" t="str">
        <f>INDEX([1]products!$A$1:$G$49,MATCH([1]orders!$D461,[1]products!$A$1:$A$49,0),MATCH([1]orders!J$1,[1]products!$A$1:$G$1,0))</f>
        <v>L</v>
      </c>
      <c r="K461" s="5">
        <f>INDEX([1]products!$A$1:$G$49,MATCH([1]orders!$D461,[1]products!$A$1:$A$49,0),MATCH([1]orders!K$1,[1]products!$A$1:$G$1,0))</f>
        <v>0.2</v>
      </c>
      <c r="L461" s="6">
        <f>INDEX([1]products!$A$1:$G$49,MATCH([1]orders!$D461,[1]products!$A$1:$A$49,0),MATCH([1]orders!L$1,[1]products!$A$1:$G$1,0))</f>
        <v>4.7549999999999999</v>
      </c>
      <c r="M461" s="6">
        <f t="shared" si="7"/>
        <v>14.265000000000001</v>
      </c>
      <c r="N461" s="7" t="str" cm="1">
        <f t="array" ref="N461">_xlfn.IFS(I461="Rob","Robusta",I461="Exc","Excelsa",I461="Ara","Arabica",I461="Lib","Liberica")</f>
        <v>Liberica</v>
      </c>
      <c r="O461" s="7" t="str" cm="1">
        <f t="array" ref="O461">_xlfn.IFS(J461="M","Medium",J461="L","Light",J461="D","Dark")</f>
        <v>Light</v>
      </c>
      <c r="P461" s="8" t="str">
        <f>_xlfn.XLOOKUP([1]!Order_Table[[#This Row],[Customer ID]],[1]customers!$A$1:$A$1001,[1]customers!$I$1:$I$1001,,0)</f>
        <v>No</v>
      </c>
    </row>
    <row r="462" spans="1:16" x14ac:dyDescent="0.35">
      <c r="A462" s="1" t="s">
        <v>918</v>
      </c>
      <c r="B462" s="2">
        <v>44036</v>
      </c>
      <c r="C462" s="3" t="s">
        <v>919</v>
      </c>
      <c r="D462" s="4" t="s">
        <v>101</v>
      </c>
      <c r="E462" s="3">
        <v>4</v>
      </c>
      <c r="F462" s="3" t="str">
        <f>_xlfn.XLOOKUP([1]orders!C462,[1]customers!$A$2:$A$1001,[1]customers!$B$2:$B$1001,,0)</f>
        <v>Araldo Bilbrook</v>
      </c>
      <c r="G462" s="3" t="str">
        <f>IF(_xlfn.XLOOKUP(C462,[1]customers!$A$2:$A$1001,[1]customers!$C$2:$C$1001,,0)=0,"",_xlfn.XLOOKUP(C462,[1]customers!$A$2:$A$1001,[1]customers!$C$2:$C$1001,,0))</f>
        <v>rmckallct@sakura.ne.jp</v>
      </c>
      <c r="H462" s="3" t="str">
        <f>_xlfn.XLOOKUP(C462,[1]customers!$A$2:$A$1001,[1]customers!$G$2:$G$1001,,0)</f>
        <v>United Kingdom</v>
      </c>
      <c r="I462" s="4" t="str">
        <f>INDEX([1]products!$A$1:$G$49,MATCH([1]orders!$D462,[1]products!$A$1:$A$49,0),MATCH([1]orders!I$1,[1]products!$A$1:$G$1,0))</f>
        <v>Rob</v>
      </c>
      <c r="J462" s="4" t="str">
        <f>INDEX([1]products!$A$1:$G$49,MATCH([1]orders!$D462,[1]products!$A$1:$A$49,0),MATCH([1]orders!J$1,[1]products!$A$1:$G$1,0))</f>
        <v>D</v>
      </c>
      <c r="K462" s="5">
        <f>INDEX([1]products!$A$1:$G$49,MATCH([1]orders!$D462,[1]products!$A$1:$A$49,0),MATCH([1]orders!K$1,[1]products!$A$1:$G$1,0))</f>
        <v>0.5</v>
      </c>
      <c r="L462" s="6">
        <f>INDEX([1]products!$A$1:$G$49,MATCH([1]orders!$D462,[1]products!$A$1:$A$49,0),MATCH([1]orders!L$1,[1]products!$A$1:$G$1,0))</f>
        <v>5.3699999999999992</v>
      </c>
      <c r="M462" s="6">
        <f t="shared" si="7"/>
        <v>21.479999999999997</v>
      </c>
      <c r="N462" s="7" t="str" cm="1">
        <f t="array" ref="N462">_xlfn.IFS(I462="Rob","Robusta",I462="Exc","Excelsa",I462="Ara","Arabica",I462="Lib","Liberica")</f>
        <v>Robusta</v>
      </c>
      <c r="O462" s="7" t="str" cm="1">
        <f t="array" ref="O462">_xlfn.IFS(J462="M","Medium",J462="L","Light",J462="D","Dark")</f>
        <v>Dark</v>
      </c>
      <c r="P462" s="8" t="str">
        <f>_xlfn.XLOOKUP([1]!Order_Table[[#This Row],[Customer ID]],[1]customers!$A$1:$A$1001,[1]customers!$I$1:$I$1001,,0)</f>
        <v>Yes</v>
      </c>
    </row>
    <row r="463" spans="1:16" x14ac:dyDescent="0.35">
      <c r="A463" s="1" t="s">
        <v>920</v>
      </c>
      <c r="B463" s="2">
        <v>44124</v>
      </c>
      <c r="C463" s="3" t="s">
        <v>921</v>
      </c>
      <c r="D463" s="4" t="s">
        <v>27</v>
      </c>
      <c r="E463" s="3">
        <v>5</v>
      </c>
      <c r="F463" s="3" t="str">
        <f>_xlfn.XLOOKUP([1]orders!C463,[1]customers!$A$2:$A$1001,[1]customers!$B$2:$B$1001,,0)</f>
        <v>Ransell McKall</v>
      </c>
      <c r="G463" s="3" t="str">
        <f>IF(_xlfn.XLOOKUP(C463,[1]customers!$A$2:$A$1001,[1]customers!$C$2:$C$1001,,0)=0,"",_xlfn.XLOOKUP(C463,[1]customers!$A$2:$A$1001,[1]customers!$C$2:$C$1001,,0))</f>
        <v>bdailecu@vistaprint.com</v>
      </c>
      <c r="H463" s="3" t="str">
        <f>_xlfn.XLOOKUP(C463,[1]customers!$A$2:$A$1001,[1]customers!$G$2:$G$1001,,0)</f>
        <v>United States</v>
      </c>
      <c r="I463" s="4" t="str">
        <f>INDEX([1]products!$A$1:$G$49,MATCH([1]orders!$D463,[1]products!$A$1:$A$49,0),MATCH([1]orders!I$1,[1]products!$A$1:$G$1,0))</f>
        <v>Rob</v>
      </c>
      <c r="J463" s="4" t="str">
        <f>INDEX([1]products!$A$1:$G$49,MATCH([1]orders!$D463,[1]products!$A$1:$A$49,0),MATCH([1]orders!J$1,[1]products!$A$1:$G$1,0))</f>
        <v>D</v>
      </c>
      <c r="K463" s="5">
        <f>INDEX([1]products!$A$1:$G$49,MATCH([1]orders!$D463,[1]products!$A$1:$A$49,0),MATCH([1]orders!K$1,[1]products!$A$1:$G$1,0))</f>
        <v>0.2</v>
      </c>
      <c r="L463" s="6">
        <f>INDEX([1]products!$A$1:$G$49,MATCH([1]orders!$D463,[1]products!$A$1:$A$49,0),MATCH([1]orders!L$1,[1]products!$A$1:$G$1,0))</f>
        <v>2.6849999999999996</v>
      </c>
      <c r="M463" s="6">
        <f t="shared" si="7"/>
        <v>13.424999999999997</v>
      </c>
      <c r="N463" s="7" t="str" cm="1">
        <f t="array" ref="N463">_xlfn.IFS(I463="Rob","Robusta",I463="Exc","Excelsa",I463="Ara","Arabica",I463="Lib","Liberica")</f>
        <v>Robusta</v>
      </c>
      <c r="O463" s="7" t="str" cm="1">
        <f t="array" ref="O463">_xlfn.IFS(J463="M","Medium",J463="L","Light",J463="D","Dark")</f>
        <v>Dark</v>
      </c>
      <c r="P463" s="8" t="str">
        <f>_xlfn.XLOOKUP([1]!Order_Table[[#This Row],[Customer ID]],[1]customers!$A$1:$A$1001,[1]customers!$I$1:$I$1001,,0)</f>
        <v>Yes</v>
      </c>
    </row>
    <row r="464" spans="1:16" x14ac:dyDescent="0.35">
      <c r="A464" s="1" t="s">
        <v>922</v>
      </c>
      <c r="B464" s="2">
        <v>43730</v>
      </c>
      <c r="C464" s="3" t="s">
        <v>923</v>
      </c>
      <c r="D464" s="4" t="s">
        <v>9</v>
      </c>
      <c r="E464" s="3">
        <v>2</v>
      </c>
      <c r="F464" s="3" t="str">
        <f>_xlfn.XLOOKUP([1]orders!C464,[1]customers!$A$2:$A$1001,[1]customers!$B$2:$B$1001,,0)</f>
        <v>Borg Daile</v>
      </c>
      <c r="G464" s="3" t="str">
        <f>IF(_xlfn.XLOOKUP(C464,[1]customers!$A$2:$A$1001,[1]customers!$C$2:$C$1001,,0)=0,"",_xlfn.XLOOKUP(C464,[1]customers!$A$2:$A$1001,[1]customers!$C$2:$C$1001,,0))</f>
        <v>atrehernecv@state.tx.us</v>
      </c>
      <c r="H464" s="3" t="str">
        <f>_xlfn.XLOOKUP(C464,[1]customers!$A$2:$A$1001,[1]customers!$G$2:$G$1001,,0)</f>
        <v>Ireland</v>
      </c>
      <c r="I464" s="4" t="str">
        <f>INDEX([1]products!$A$1:$G$49,MATCH([1]orders!$D464,[1]products!$A$1:$A$49,0),MATCH([1]orders!I$1,[1]products!$A$1:$G$1,0))</f>
        <v>Ara</v>
      </c>
      <c r="J464" s="4" t="str">
        <f>INDEX([1]products!$A$1:$G$49,MATCH([1]orders!$D464,[1]products!$A$1:$A$49,0),MATCH([1]orders!J$1,[1]products!$A$1:$G$1,0))</f>
        <v>D</v>
      </c>
      <c r="K464" s="5">
        <f>INDEX([1]products!$A$1:$G$49,MATCH([1]orders!$D464,[1]products!$A$1:$A$49,0),MATCH([1]orders!K$1,[1]products!$A$1:$G$1,0))</f>
        <v>1</v>
      </c>
      <c r="L464" s="6">
        <f>INDEX([1]products!$A$1:$G$49,MATCH([1]orders!$D464,[1]products!$A$1:$A$49,0),MATCH([1]orders!L$1,[1]products!$A$1:$G$1,0))</f>
        <v>9.9499999999999993</v>
      </c>
      <c r="M464" s="6">
        <f t="shared" si="7"/>
        <v>19.899999999999999</v>
      </c>
      <c r="N464" s="7" t="str" cm="1">
        <f t="array" ref="N464">_xlfn.IFS(I464="Rob","Robusta",I464="Exc","Excelsa",I464="Ara","Arabica",I464="Lib","Liberica")</f>
        <v>Arabica</v>
      </c>
      <c r="O464" s="7" t="str" cm="1">
        <f t="array" ref="O464">_xlfn.IFS(J464="M","Medium",J464="L","Light",J464="D","Dark")</f>
        <v>Dark</v>
      </c>
      <c r="P464" s="8" t="str">
        <f>_xlfn.XLOOKUP([1]!Order_Table[[#This Row],[Customer ID]],[1]customers!$A$1:$A$1001,[1]customers!$I$1:$I$1001,,0)</f>
        <v>Yes</v>
      </c>
    </row>
    <row r="465" spans="1:16" x14ac:dyDescent="0.35">
      <c r="A465" s="1" t="s">
        <v>924</v>
      </c>
      <c r="B465" s="2">
        <v>43989</v>
      </c>
      <c r="C465" s="3" t="s">
        <v>925</v>
      </c>
      <c r="D465" s="4" t="s">
        <v>109</v>
      </c>
      <c r="E465" s="3">
        <v>4</v>
      </c>
      <c r="F465" s="3" t="str">
        <f>_xlfn.XLOOKUP([1]orders!C465,[1]customers!$A$2:$A$1001,[1]customers!$B$2:$B$1001,,0)</f>
        <v>Adolphe Treherne</v>
      </c>
      <c r="G465" s="3" t="str">
        <f>IF(_xlfn.XLOOKUP(C465,[1]customers!$A$2:$A$1001,[1]customers!$C$2:$C$1001,,0)=0,"",_xlfn.XLOOKUP(C465,[1]customers!$A$2:$A$1001,[1]customers!$C$2:$C$1001,,0))</f>
        <v>abrentnallcw@biglobe.ne.jp</v>
      </c>
      <c r="H465" s="3" t="str">
        <f>_xlfn.XLOOKUP(C465,[1]customers!$A$2:$A$1001,[1]customers!$G$2:$G$1001,,0)</f>
        <v>United Kingdom</v>
      </c>
      <c r="I465" s="4" t="str">
        <f>INDEX([1]products!$A$1:$G$49,MATCH([1]orders!$D465,[1]products!$A$1:$A$49,0),MATCH([1]orders!I$1,[1]products!$A$1:$G$1,0))</f>
        <v>Exc</v>
      </c>
      <c r="J465" s="4" t="str">
        <f>INDEX([1]products!$A$1:$G$49,MATCH([1]orders!$D465,[1]products!$A$1:$A$49,0),MATCH([1]orders!J$1,[1]products!$A$1:$G$1,0))</f>
        <v>M</v>
      </c>
      <c r="K465" s="5">
        <f>INDEX([1]products!$A$1:$G$49,MATCH([1]orders!$D465,[1]products!$A$1:$A$49,0),MATCH([1]orders!K$1,[1]products!$A$1:$G$1,0))</f>
        <v>1</v>
      </c>
      <c r="L465" s="6">
        <f>INDEX([1]products!$A$1:$G$49,MATCH([1]orders!$D465,[1]products!$A$1:$A$49,0),MATCH([1]orders!L$1,[1]products!$A$1:$G$1,0))</f>
        <v>13.75</v>
      </c>
      <c r="M465" s="6">
        <f t="shared" si="7"/>
        <v>55</v>
      </c>
      <c r="N465" s="7" t="str" cm="1">
        <f t="array" ref="N465">_xlfn.IFS(I465="Rob","Robusta",I465="Exc","Excelsa",I465="Ara","Arabica",I465="Lib","Liberica")</f>
        <v>Excelsa</v>
      </c>
      <c r="O465" s="7" t="str" cm="1">
        <f t="array" ref="O465">_xlfn.IFS(J465="M","Medium",J465="L","Light",J465="D","Dark")</f>
        <v>Medium</v>
      </c>
      <c r="P465" s="8" t="str">
        <f>_xlfn.XLOOKUP([1]!Order_Table[[#This Row],[Customer ID]],[1]customers!$A$1:$A$1001,[1]customers!$I$1:$I$1001,,0)</f>
        <v>No</v>
      </c>
    </row>
    <row r="466" spans="1:16" x14ac:dyDescent="0.35">
      <c r="A466" s="1" t="s">
        <v>926</v>
      </c>
      <c r="B466" s="2">
        <v>43814</v>
      </c>
      <c r="C466" s="3" t="s">
        <v>927</v>
      </c>
      <c r="D466" s="4" t="s">
        <v>35</v>
      </c>
      <c r="E466" s="3">
        <v>1</v>
      </c>
      <c r="F466" s="3" t="str">
        <f>_xlfn.XLOOKUP([1]orders!C466,[1]customers!$A$2:$A$1001,[1]customers!$B$2:$B$1001,,0)</f>
        <v>Annetta Brentnall</v>
      </c>
      <c r="G466" s="3" t="str">
        <f>IF(_xlfn.XLOOKUP(C466,[1]customers!$A$2:$A$1001,[1]customers!$C$2:$C$1001,,0)=0,"",_xlfn.XLOOKUP(C466,[1]customers!$A$2:$A$1001,[1]customers!$C$2:$C$1001,,0))</f>
        <v>ddrinkallcx@psu.edu</v>
      </c>
      <c r="H466" s="3" t="str">
        <f>_xlfn.XLOOKUP(C466,[1]customers!$A$2:$A$1001,[1]customers!$G$2:$G$1001,,0)</f>
        <v>United States</v>
      </c>
      <c r="I466" s="4" t="str">
        <f>INDEX([1]products!$A$1:$G$49,MATCH([1]orders!$D466,[1]products!$A$1:$A$49,0),MATCH([1]orders!I$1,[1]products!$A$1:$G$1,0))</f>
        <v>Lib</v>
      </c>
      <c r="J466" s="4" t="str">
        <f>INDEX([1]products!$A$1:$G$49,MATCH([1]orders!$D466,[1]products!$A$1:$A$49,0),MATCH([1]orders!J$1,[1]products!$A$1:$G$1,0))</f>
        <v>D</v>
      </c>
      <c r="K466" s="5">
        <f>INDEX([1]products!$A$1:$G$49,MATCH([1]orders!$D466,[1]products!$A$1:$A$49,0),MATCH([1]orders!K$1,[1]products!$A$1:$G$1,0))</f>
        <v>2.5</v>
      </c>
      <c r="L466" s="6">
        <f>INDEX([1]products!$A$1:$G$49,MATCH([1]orders!$D466,[1]products!$A$1:$A$49,0),MATCH([1]orders!L$1,[1]products!$A$1:$G$1,0))</f>
        <v>29.784999999999997</v>
      </c>
      <c r="M466" s="6">
        <f t="shared" si="7"/>
        <v>29.784999999999997</v>
      </c>
      <c r="N466" s="7" t="str" cm="1">
        <f t="array" ref="N466">_xlfn.IFS(I466="Rob","Robusta",I466="Exc","Excelsa",I466="Ara","Arabica",I466="Lib","Liberica")</f>
        <v>Liberica</v>
      </c>
      <c r="O466" s="7" t="str" cm="1">
        <f t="array" ref="O466">_xlfn.IFS(J466="M","Medium",J466="L","Light",J466="D","Dark")</f>
        <v>Dark</v>
      </c>
      <c r="P466" s="8" t="str">
        <f>_xlfn.XLOOKUP([1]!Order_Table[[#This Row],[Customer ID]],[1]customers!$A$1:$A$1001,[1]customers!$I$1:$I$1001,,0)</f>
        <v>No</v>
      </c>
    </row>
    <row r="467" spans="1:16" x14ac:dyDescent="0.35">
      <c r="A467" s="1" t="s">
        <v>928</v>
      </c>
      <c r="B467" s="2">
        <v>44171</v>
      </c>
      <c r="C467" s="3" t="s">
        <v>929</v>
      </c>
      <c r="D467" s="4" t="s">
        <v>54</v>
      </c>
      <c r="E467" s="3">
        <v>3</v>
      </c>
      <c r="F467" s="3" t="str">
        <f>_xlfn.XLOOKUP([1]orders!C467,[1]customers!$A$2:$A$1001,[1]customers!$B$2:$B$1001,,0)</f>
        <v>Dick Drinkall</v>
      </c>
      <c r="G467" s="3" t="str">
        <f>IF(_xlfn.XLOOKUP(C467,[1]customers!$A$2:$A$1001,[1]customers!$C$2:$C$1001,,0)=0,"",_xlfn.XLOOKUP(C467,[1]customers!$A$2:$A$1001,[1]customers!$C$2:$C$1001,,0))</f>
        <v>dkornelcy@cyberchimps.com</v>
      </c>
      <c r="H467" s="3" t="str">
        <f>_xlfn.XLOOKUP(C467,[1]customers!$A$2:$A$1001,[1]customers!$G$2:$G$1001,,0)</f>
        <v>United States</v>
      </c>
      <c r="I467" s="4" t="str">
        <f>INDEX([1]products!$A$1:$G$49,MATCH([1]orders!$D467,[1]products!$A$1:$A$49,0),MATCH([1]orders!I$1,[1]products!$A$1:$G$1,0))</f>
        <v>Rob</v>
      </c>
      <c r="J467" s="4" t="str">
        <f>INDEX([1]products!$A$1:$G$49,MATCH([1]orders!$D467,[1]products!$A$1:$A$49,0),MATCH([1]orders!J$1,[1]products!$A$1:$G$1,0))</f>
        <v>D</v>
      </c>
      <c r="K467" s="5">
        <f>INDEX([1]products!$A$1:$G$49,MATCH([1]orders!$D467,[1]products!$A$1:$A$49,0),MATCH([1]orders!K$1,[1]products!$A$1:$G$1,0))</f>
        <v>2.5</v>
      </c>
      <c r="L467" s="6">
        <f>INDEX([1]products!$A$1:$G$49,MATCH([1]orders!$D467,[1]products!$A$1:$A$49,0),MATCH([1]orders!L$1,[1]products!$A$1:$G$1,0))</f>
        <v>20.584999999999997</v>
      </c>
      <c r="M467" s="6">
        <f t="shared" si="7"/>
        <v>61.754999999999995</v>
      </c>
      <c r="N467" s="7" t="str" cm="1">
        <f t="array" ref="N467">_xlfn.IFS(I467="Rob","Robusta",I467="Exc","Excelsa",I467="Ara","Arabica",I467="Lib","Liberica")</f>
        <v>Robusta</v>
      </c>
      <c r="O467" s="7" t="str" cm="1">
        <f t="array" ref="O467">_xlfn.IFS(J467="M","Medium",J467="L","Light",J467="D","Dark")</f>
        <v>Dark</v>
      </c>
      <c r="P467" s="8" t="str">
        <f>_xlfn.XLOOKUP([1]!Order_Table[[#This Row],[Customer ID]],[1]customers!$A$1:$A$1001,[1]customers!$I$1:$I$1001,,0)</f>
        <v>Yes</v>
      </c>
    </row>
    <row r="468" spans="1:16" x14ac:dyDescent="0.35">
      <c r="A468" s="1" t="s">
        <v>930</v>
      </c>
      <c r="B468" s="2">
        <v>44536</v>
      </c>
      <c r="C468" s="3" t="s">
        <v>931</v>
      </c>
      <c r="D468" s="4" t="s">
        <v>72</v>
      </c>
      <c r="E468" s="3">
        <v>1</v>
      </c>
      <c r="F468" s="3" t="str">
        <f>_xlfn.XLOOKUP([1]orders!C468,[1]customers!$A$2:$A$1001,[1]customers!$B$2:$B$1001,,0)</f>
        <v>Dagny Kornel</v>
      </c>
      <c r="G468" s="3" t="str">
        <f>IF(_xlfn.XLOOKUP(C468,[1]customers!$A$2:$A$1001,[1]customers!$C$2:$C$1001,,0)=0,"",_xlfn.XLOOKUP(C468,[1]customers!$A$2:$A$1001,[1]customers!$C$2:$C$1001,,0))</f>
        <v>rlequeuxcz@newyorker.com</v>
      </c>
      <c r="H468" s="3" t="str">
        <f>_xlfn.XLOOKUP(C468,[1]customers!$A$2:$A$1001,[1]customers!$G$2:$G$1001,,0)</f>
        <v>United States</v>
      </c>
      <c r="I468" s="4" t="str">
        <f>INDEX([1]products!$A$1:$G$49,MATCH([1]orders!$D468,[1]products!$A$1:$A$49,0),MATCH([1]orders!I$1,[1]products!$A$1:$G$1,0))</f>
        <v>Ara</v>
      </c>
      <c r="J468" s="4" t="str">
        <f>INDEX([1]products!$A$1:$G$49,MATCH([1]orders!$D468,[1]products!$A$1:$A$49,0),MATCH([1]orders!J$1,[1]products!$A$1:$G$1,0))</f>
        <v>D</v>
      </c>
      <c r="K468" s="5">
        <f>INDEX([1]products!$A$1:$G$49,MATCH([1]orders!$D468,[1]products!$A$1:$A$49,0),MATCH([1]orders!K$1,[1]products!$A$1:$G$1,0))</f>
        <v>0.2</v>
      </c>
      <c r="L468" s="6">
        <f>INDEX([1]products!$A$1:$G$49,MATCH([1]orders!$D468,[1]products!$A$1:$A$49,0),MATCH([1]orders!L$1,[1]products!$A$1:$G$1,0))</f>
        <v>2.9849999999999999</v>
      </c>
      <c r="M468" s="6">
        <f t="shared" si="7"/>
        <v>2.9849999999999999</v>
      </c>
      <c r="N468" s="7" t="str" cm="1">
        <f t="array" ref="N468">_xlfn.IFS(I468="Rob","Robusta",I468="Exc","Excelsa",I468="Ara","Arabica",I468="Lib","Liberica")</f>
        <v>Arabica</v>
      </c>
      <c r="O468" s="7" t="str" cm="1">
        <f t="array" ref="O468">_xlfn.IFS(J468="M","Medium",J468="L","Light",J468="D","Dark")</f>
        <v>Dark</v>
      </c>
      <c r="P468" s="8" t="str">
        <f>_xlfn.XLOOKUP([1]!Order_Table[[#This Row],[Customer ID]],[1]customers!$A$1:$A$1001,[1]customers!$I$1:$I$1001,,0)</f>
        <v>Yes</v>
      </c>
    </row>
    <row r="469" spans="1:16" x14ac:dyDescent="0.35">
      <c r="A469" s="1" t="s">
        <v>932</v>
      </c>
      <c r="B469" s="2">
        <v>44023</v>
      </c>
      <c r="C469" s="3" t="s">
        <v>933</v>
      </c>
      <c r="D469" s="4" t="s">
        <v>9</v>
      </c>
      <c r="E469" s="3">
        <v>3</v>
      </c>
      <c r="F469" s="3" t="str">
        <f>_xlfn.XLOOKUP([1]orders!C469,[1]customers!$A$2:$A$1001,[1]customers!$B$2:$B$1001,,0)</f>
        <v>Rhona Lequeux</v>
      </c>
      <c r="G469" s="3" t="str">
        <f>IF(_xlfn.XLOOKUP(C469,[1]customers!$A$2:$A$1001,[1]customers!$C$2:$C$1001,,0)=0,"",_xlfn.XLOOKUP(C469,[1]customers!$A$2:$A$1001,[1]customers!$C$2:$C$1001,,0))</f>
        <v>jmccaulld0@parallels.com</v>
      </c>
      <c r="H469" s="3" t="str">
        <f>_xlfn.XLOOKUP(C469,[1]customers!$A$2:$A$1001,[1]customers!$G$2:$G$1001,,0)</f>
        <v>United States</v>
      </c>
      <c r="I469" s="4" t="str">
        <f>INDEX([1]products!$A$1:$G$49,MATCH([1]orders!$D469,[1]products!$A$1:$A$49,0),MATCH([1]orders!I$1,[1]products!$A$1:$G$1,0))</f>
        <v>Ara</v>
      </c>
      <c r="J469" s="4" t="str">
        <f>INDEX([1]products!$A$1:$G$49,MATCH([1]orders!$D469,[1]products!$A$1:$A$49,0),MATCH([1]orders!J$1,[1]products!$A$1:$G$1,0))</f>
        <v>D</v>
      </c>
      <c r="K469" s="5">
        <f>INDEX([1]products!$A$1:$G$49,MATCH([1]orders!$D469,[1]products!$A$1:$A$49,0),MATCH([1]orders!K$1,[1]products!$A$1:$G$1,0))</f>
        <v>0.5</v>
      </c>
      <c r="L469" s="6">
        <f>INDEX([1]products!$A$1:$G$49,MATCH([1]orders!$D469,[1]products!$A$1:$A$49,0),MATCH([1]orders!L$1,[1]products!$A$1:$G$1,0))</f>
        <v>5.97</v>
      </c>
      <c r="M469" s="6">
        <f t="shared" si="7"/>
        <v>17.91</v>
      </c>
      <c r="N469" s="7" t="str" cm="1">
        <f t="array" ref="N469">_xlfn.IFS(I469="Rob","Robusta",I469="Exc","Excelsa",I469="Ara","Arabica",I469="Lib","Liberica")</f>
        <v>Arabica</v>
      </c>
      <c r="O469" s="7" t="str" cm="1">
        <f t="array" ref="O469">_xlfn.IFS(J469="M","Medium",J469="L","Light",J469="D","Dark")</f>
        <v>Dark</v>
      </c>
      <c r="P469" s="8" t="str">
        <f>_xlfn.XLOOKUP([1]!Order_Table[[#This Row],[Customer ID]],[1]customers!$A$1:$A$1001,[1]customers!$I$1:$I$1001,,0)</f>
        <v>No</v>
      </c>
    </row>
    <row r="470" spans="1:16" x14ac:dyDescent="0.35">
      <c r="A470" s="1" t="s">
        <v>934</v>
      </c>
      <c r="B470" s="2">
        <v>44375</v>
      </c>
      <c r="C470" s="3" t="s">
        <v>935</v>
      </c>
      <c r="D470" s="4" t="s">
        <v>254</v>
      </c>
      <c r="E470" s="3">
        <v>5</v>
      </c>
      <c r="F470" s="3" t="str">
        <f>_xlfn.XLOOKUP([1]orders!C470,[1]customers!$A$2:$A$1001,[1]customers!$B$2:$B$1001,,0)</f>
        <v>Julius Mccaull</v>
      </c>
      <c r="G470" s="3" t="str">
        <f>IF(_xlfn.XLOOKUP(C470,[1]customers!$A$2:$A$1001,[1]customers!$C$2:$C$1001,,0)=0,"",_xlfn.XLOOKUP(C470,[1]customers!$A$2:$A$1001,[1]customers!$C$2:$C$1001,,0))</f>
        <v>abrashda@plala.or.jp</v>
      </c>
      <c r="H470" s="3" t="str">
        <f>_xlfn.XLOOKUP(C470,[1]customers!$A$2:$A$1001,[1]customers!$G$2:$G$1001,,0)</f>
        <v>United States</v>
      </c>
      <c r="I470" s="4" t="str">
        <f>INDEX([1]products!$A$1:$G$49,MATCH([1]orders!$D470,[1]products!$A$1:$A$49,0),MATCH([1]orders!I$1,[1]products!$A$1:$G$1,0))</f>
        <v>Exc</v>
      </c>
      <c r="J470" s="4" t="str">
        <f>INDEX([1]products!$A$1:$G$49,MATCH([1]orders!$D470,[1]products!$A$1:$A$49,0),MATCH([1]orders!J$1,[1]products!$A$1:$G$1,0))</f>
        <v>M</v>
      </c>
      <c r="K470" s="5">
        <f>INDEX([1]products!$A$1:$G$49,MATCH([1]orders!$D470,[1]products!$A$1:$A$49,0),MATCH([1]orders!K$1,[1]products!$A$1:$G$1,0))</f>
        <v>1</v>
      </c>
      <c r="L470" s="6">
        <f>INDEX([1]products!$A$1:$G$49,MATCH([1]orders!$D470,[1]products!$A$1:$A$49,0),MATCH([1]orders!L$1,[1]products!$A$1:$G$1,0))</f>
        <v>13.75</v>
      </c>
      <c r="M470" s="6">
        <f t="shared" si="7"/>
        <v>68.75</v>
      </c>
      <c r="N470" s="7" t="str" cm="1">
        <f t="array" ref="N470">_xlfn.IFS(I470="Rob","Robusta",I470="Exc","Excelsa",I470="Ara","Arabica",I470="Lib","Liberica")</f>
        <v>Excelsa</v>
      </c>
      <c r="O470" s="7" t="str" cm="1">
        <f t="array" ref="O470">_xlfn.IFS(J470="M","Medium",J470="L","Light",J470="D","Dark")</f>
        <v>Medium</v>
      </c>
      <c r="P470" s="8" t="str">
        <f>_xlfn.XLOOKUP([1]!Order_Table[[#This Row],[Customer ID]],[1]customers!$A$1:$A$1001,[1]customers!$I$1:$I$1001,,0)</f>
        <v>Yes</v>
      </c>
    </row>
    <row r="471" spans="1:16" x14ac:dyDescent="0.35">
      <c r="A471" s="1" t="s">
        <v>936</v>
      </c>
      <c r="B471" s="2">
        <v>44656</v>
      </c>
      <c r="C471" s="3" t="s">
        <v>937</v>
      </c>
      <c r="D471" s="4" t="s">
        <v>67</v>
      </c>
      <c r="E471" s="3">
        <v>1</v>
      </c>
      <c r="F471" s="3" t="str">
        <f>_xlfn.XLOOKUP([1]orders!C471,[1]customers!$A$2:$A$1001,[1]customers!$B$2:$B$1001,,0)</f>
        <v>Ailey Brash</v>
      </c>
      <c r="G471" s="3" t="str">
        <f>IF(_xlfn.XLOOKUP(C471,[1]customers!$A$2:$A$1001,[1]customers!$C$2:$C$1001,,0)=0,"",_xlfn.XLOOKUP(C471,[1]customers!$A$2:$A$1001,[1]customers!$C$2:$C$1001,,0))</f>
        <v>ahutchinsond2@imgur.com</v>
      </c>
      <c r="H471" s="3" t="str">
        <f>_xlfn.XLOOKUP(C471,[1]customers!$A$2:$A$1001,[1]customers!$G$2:$G$1001,,0)</f>
        <v>United States</v>
      </c>
      <c r="I471" s="4" t="str">
        <f>INDEX([1]products!$A$1:$G$49,MATCH([1]orders!$D471,[1]products!$A$1:$A$49,0),MATCH([1]orders!I$1,[1]products!$A$1:$G$1,0))</f>
        <v>Exc</v>
      </c>
      <c r="J471" s="4" t="str">
        <f>INDEX([1]products!$A$1:$G$49,MATCH([1]orders!$D471,[1]products!$A$1:$A$49,0),MATCH([1]orders!J$1,[1]products!$A$1:$G$1,0))</f>
        <v>L</v>
      </c>
      <c r="K471" s="5">
        <f>INDEX([1]products!$A$1:$G$49,MATCH([1]orders!$D471,[1]products!$A$1:$A$49,0),MATCH([1]orders!K$1,[1]products!$A$1:$G$1,0))</f>
        <v>0.2</v>
      </c>
      <c r="L471" s="6">
        <f>INDEX([1]products!$A$1:$G$49,MATCH([1]orders!$D471,[1]products!$A$1:$A$49,0),MATCH([1]orders!L$1,[1]products!$A$1:$G$1,0))</f>
        <v>4.4550000000000001</v>
      </c>
      <c r="M471" s="6">
        <f t="shared" si="7"/>
        <v>4.4550000000000001</v>
      </c>
      <c r="N471" s="7" t="str" cm="1">
        <f t="array" ref="N471">_xlfn.IFS(I471="Rob","Robusta",I471="Exc","Excelsa",I471="Ara","Arabica",I471="Lib","Liberica")</f>
        <v>Excelsa</v>
      </c>
      <c r="O471" s="7" t="str" cm="1">
        <f t="array" ref="O471">_xlfn.IFS(J471="M","Medium",J471="L","Light",J471="D","Dark")</f>
        <v>Light</v>
      </c>
      <c r="P471" s="8" t="str">
        <f>_xlfn.XLOOKUP([1]!Order_Table[[#This Row],[Customer ID]],[1]customers!$A$1:$A$1001,[1]customers!$I$1:$I$1001,,0)</f>
        <v>Yes</v>
      </c>
    </row>
    <row r="472" spans="1:16" x14ac:dyDescent="0.35">
      <c r="A472" s="1" t="s">
        <v>938</v>
      </c>
      <c r="B472" s="2">
        <v>44644</v>
      </c>
      <c r="C472" s="3" t="s">
        <v>939</v>
      </c>
      <c r="D472" s="4" t="s">
        <v>197</v>
      </c>
      <c r="E472" s="3">
        <v>4</v>
      </c>
      <c r="F472" s="3" t="str">
        <f>_xlfn.XLOOKUP([1]orders!C472,[1]customers!$A$2:$A$1001,[1]customers!$B$2:$B$1001,,0)</f>
        <v>Alberto Hutchinson</v>
      </c>
      <c r="G472" s="3" t="str">
        <f>IF(_xlfn.XLOOKUP(C472,[1]customers!$A$2:$A$1001,[1]customers!$C$2:$C$1001,,0)=0,"",_xlfn.XLOOKUP(C472,[1]customers!$A$2:$A$1001,[1]customers!$C$2:$C$1001,,0))</f>
        <v/>
      </c>
      <c r="H472" s="3" t="str">
        <f>_xlfn.XLOOKUP(C472,[1]customers!$A$2:$A$1001,[1]customers!$G$2:$G$1001,,0)</f>
        <v>United States</v>
      </c>
      <c r="I472" s="4" t="str">
        <f>INDEX([1]products!$A$1:$G$49,MATCH([1]orders!$D472,[1]products!$A$1:$A$49,0),MATCH([1]orders!I$1,[1]products!$A$1:$G$1,0))</f>
        <v>Ara</v>
      </c>
      <c r="J472" s="4" t="str">
        <f>INDEX([1]products!$A$1:$G$49,MATCH([1]orders!$D472,[1]products!$A$1:$A$49,0),MATCH([1]orders!J$1,[1]products!$A$1:$G$1,0))</f>
        <v>M</v>
      </c>
      <c r="K472" s="5">
        <f>INDEX([1]products!$A$1:$G$49,MATCH([1]orders!$D472,[1]products!$A$1:$A$49,0),MATCH([1]orders!K$1,[1]products!$A$1:$G$1,0))</f>
        <v>0.5</v>
      </c>
      <c r="L472" s="6">
        <f>INDEX([1]products!$A$1:$G$49,MATCH([1]orders!$D472,[1]products!$A$1:$A$49,0),MATCH([1]orders!L$1,[1]products!$A$1:$G$1,0))</f>
        <v>6.75</v>
      </c>
      <c r="M472" s="6">
        <f t="shared" si="7"/>
        <v>27</v>
      </c>
      <c r="N472" s="7" t="str" cm="1">
        <f t="array" ref="N472">_xlfn.IFS(I472="Rob","Robusta",I472="Exc","Excelsa",I472="Ara","Arabica",I472="Lib","Liberica")</f>
        <v>Arabica</v>
      </c>
      <c r="O472" s="7" t="str" cm="1">
        <f t="array" ref="O472">_xlfn.IFS(J472="M","Medium",J472="L","Light",J472="D","Dark")</f>
        <v>Medium</v>
      </c>
      <c r="P472" s="8" t="str">
        <f>_xlfn.XLOOKUP([1]!Order_Table[[#This Row],[Customer ID]],[1]customers!$A$1:$A$1001,[1]customers!$I$1:$I$1001,,0)</f>
        <v>Yes</v>
      </c>
    </row>
    <row r="473" spans="1:16" x14ac:dyDescent="0.35">
      <c r="A473" s="1" t="s">
        <v>940</v>
      </c>
      <c r="B473" s="2">
        <v>43869</v>
      </c>
      <c r="C473" s="3" t="s">
        <v>941</v>
      </c>
      <c r="D473" s="4" t="s">
        <v>54</v>
      </c>
      <c r="E473" s="3">
        <v>2</v>
      </c>
      <c r="F473" s="3" t="str">
        <f>_xlfn.XLOOKUP([1]orders!C473,[1]customers!$A$2:$A$1001,[1]customers!$B$2:$B$1001,,0)</f>
        <v>Lamond Gheeraert</v>
      </c>
      <c r="G473" s="3" t="str">
        <f>IF(_xlfn.XLOOKUP(C473,[1]customers!$A$2:$A$1001,[1]customers!$C$2:$C$1001,,0)=0,"",_xlfn.XLOOKUP(C473,[1]customers!$A$2:$A$1001,[1]customers!$C$2:$C$1001,,0))</f>
        <v>rdriversd4@hexun.com</v>
      </c>
      <c r="H473" s="3" t="str">
        <f>_xlfn.XLOOKUP(C473,[1]customers!$A$2:$A$1001,[1]customers!$G$2:$G$1001,,0)</f>
        <v>United States</v>
      </c>
      <c r="I473" s="4" t="str">
        <f>INDEX([1]products!$A$1:$G$49,MATCH([1]orders!$D473,[1]products!$A$1:$A$49,0),MATCH([1]orders!I$1,[1]products!$A$1:$G$1,0))</f>
        <v>Lib</v>
      </c>
      <c r="J473" s="4" t="str">
        <f>INDEX([1]products!$A$1:$G$49,MATCH([1]orders!$D473,[1]products!$A$1:$A$49,0),MATCH([1]orders!J$1,[1]products!$A$1:$G$1,0))</f>
        <v>M</v>
      </c>
      <c r="K473" s="5">
        <f>INDEX([1]products!$A$1:$G$49,MATCH([1]orders!$D473,[1]products!$A$1:$A$49,0),MATCH([1]orders!K$1,[1]products!$A$1:$G$1,0))</f>
        <v>2.5</v>
      </c>
      <c r="L473" s="6">
        <f>INDEX([1]products!$A$1:$G$49,MATCH([1]orders!$D473,[1]products!$A$1:$A$49,0),MATCH([1]orders!L$1,[1]products!$A$1:$G$1,0))</f>
        <v>33.464999999999996</v>
      </c>
      <c r="M473" s="6">
        <f t="shared" si="7"/>
        <v>66.929999999999993</v>
      </c>
      <c r="N473" s="7" t="str" cm="1">
        <f t="array" ref="N473">_xlfn.IFS(I473="Rob","Robusta",I473="Exc","Excelsa",I473="Ara","Arabica",I473="Lib","Liberica")</f>
        <v>Liberica</v>
      </c>
      <c r="O473" s="7" t="str" cm="1">
        <f t="array" ref="O473">_xlfn.IFS(J473="M","Medium",J473="L","Light",J473="D","Dark")</f>
        <v>Medium</v>
      </c>
      <c r="P473" s="8" t="str">
        <f>_xlfn.XLOOKUP([1]!Order_Table[[#This Row],[Customer ID]],[1]customers!$A$1:$A$1001,[1]customers!$I$1:$I$1001,,0)</f>
        <v>Yes</v>
      </c>
    </row>
    <row r="474" spans="1:16" x14ac:dyDescent="0.35">
      <c r="A474" s="1" t="s">
        <v>942</v>
      </c>
      <c r="B474" s="2">
        <v>44603</v>
      </c>
      <c r="C474" s="3" t="s">
        <v>943</v>
      </c>
      <c r="D474" s="4" t="s">
        <v>6</v>
      </c>
      <c r="E474" s="3">
        <v>2</v>
      </c>
      <c r="F474" s="3" t="str">
        <f>_xlfn.XLOOKUP([1]orders!C474,[1]customers!$A$2:$A$1001,[1]customers!$B$2:$B$1001,,0)</f>
        <v>Roxine Drivers</v>
      </c>
      <c r="G474" s="3" t="str">
        <f>IF(_xlfn.XLOOKUP(C474,[1]customers!$A$2:$A$1001,[1]customers!$C$2:$C$1001,,0)=0,"",_xlfn.XLOOKUP(C474,[1]customers!$A$2:$A$1001,[1]customers!$C$2:$C$1001,,0))</f>
        <v>hzeald5@google.de</v>
      </c>
      <c r="H474" s="3" t="str">
        <f>_xlfn.XLOOKUP(C474,[1]customers!$A$2:$A$1001,[1]customers!$G$2:$G$1001,,0)</f>
        <v>United States</v>
      </c>
      <c r="I474" s="4" t="str">
        <f>INDEX([1]products!$A$1:$G$49,MATCH([1]orders!$D474,[1]products!$A$1:$A$49,0),MATCH([1]orders!I$1,[1]products!$A$1:$G$1,0))</f>
        <v>Ara</v>
      </c>
      <c r="J474" s="4" t="str">
        <f>INDEX([1]products!$A$1:$G$49,MATCH([1]orders!$D474,[1]products!$A$1:$A$49,0),MATCH([1]orders!J$1,[1]products!$A$1:$G$1,0))</f>
        <v>D</v>
      </c>
      <c r="K474" s="5">
        <f>INDEX([1]products!$A$1:$G$49,MATCH([1]orders!$D474,[1]products!$A$1:$A$49,0),MATCH([1]orders!K$1,[1]products!$A$1:$G$1,0))</f>
        <v>0.2</v>
      </c>
      <c r="L474" s="6">
        <f>INDEX([1]products!$A$1:$G$49,MATCH([1]orders!$D474,[1]products!$A$1:$A$49,0),MATCH([1]orders!L$1,[1]products!$A$1:$G$1,0))</f>
        <v>2.9849999999999999</v>
      </c>
      <c r="M474" s="6">
        <f t="shared" si="7"/>
        <v>5.97</v>
      </c>
      <c r="N474" s="7" t="str" cm="1">
        <f t="array" ref="N474">_xlfn.IFS(I474="Rob","Robusta",I474="Exc","Excelsa",I474="Ara","Arabica",I474="Lib","Liberica")</f>
        <v>Arabica</v>
      </c>
      <c r="O474" s="7" t="str" cm="1">
        <f t="array" ref="O474">_xlfn.IFS(J474="M","Medium",J474="L","Light",J474="D","Dark")</f>
        <v>Dark</v>
      </c>
      <c r="P474" s="8" t="str">
        <f>_xlfn.XLOOKUP([1]!Order_Table[[#This Row],[Customer ID]],[1]customers!$A$1:$A$1001,[1]customers!$I$1:$I$1001,,0)</f>
        <v>No</v>
      </c>
    </row>
    <row r="475" spans="1:16" x14ac:dyDescent="0.35">
      <c r="A475" s="1" t="s">
        <v>944</v>
      </c>
      <c r="B475" s="2">
        <v>44014</v>
      </c>
      <c r="C475" s="3" t="s">
        <v>945</v>
      </c>
      <c r="D475" s="4" t="s">
        <v>112</v>
      </c>
      <c r="E475" s="3">
        <v>1</v>
      </c>
      <c r="F475" s="3" t="str">
        <f>_xlfn.XLOOKUP([1]orders!C475,[1]customers!$A$2:$A$1001,[1]customers!$B$2:$B$1001,,0)</f>
        <v>Heloise Zeal</v>
      </c>
      <c r="G475" s="3" t="str">
        <f>IF(_xlfn.XLOOKUP(C475,[1]customers!$A$2:$A$1001,[1]customers!$C$2:$C$1001,,0)=0,"",_xlfn.XLOOKUP(C475,[1]customers!$A$2:$A$1001,[1]customers!$C$2:$C$1001,,0))</f>
        <v>gsmallcombed6@ucla.edu</v>
      </c>
      <c r="H475" s="3" t="str">
        <f>_xlfn.XLOOKUP(C475,[1]customers!$A$2:$A$1001,[1]customers!$G$2:$G$1001,,0)</f>
        <v>Ireland</v>
      </c>
      <c r="I475" s="4" t="str">
        <f>INDEX([1]products!$A$1:$G$49,MATCH([1]orders!$D475,[1]products!$A$1:$A$49,0),MATCH([1]orders!I$1,[1]products!$A$1:$G$1,0))</f>
        <v>Ara</v>
      </c>
      <c r="J475" s="4" t="str">
        <f>INDEX([1]products!$A$1:$G$49,MATCH([1]orders!$D475,[1]products!$A$1:$A$49,0),MATCH([1]orders!J$1,[1]products!$A$1:$G$1,0))</f>
        <v>L</v>
      </c>
      <c r="K475" s="5">
        <f>INDEX([1]products!$A$1:$G$49,MATCH([1]orders!$D475,[1]products!$A$1:$A$49,0),MATCH([1]orders!K$1,[1]products!$A$1:$G$1,0))</f>
        <v>1</v>
      </c>
      <c r="L475" s="6">
        <f>INDEX([1]products!$A$1:$G$49,MATCH([1]orders!$D475,[1]products!$A$1:$A$49,0),MATCH([1]orders!L$1,[1]products!$A$1:$G$1,0))</f>
        <v>12.95</v>
      </c>
      <c r="M475" s="6">
        <f t="shared" si="7"/>
        <v>12.95</v>
      </c>
      <c r="N475" s="7" t="str" cm="1">
        <f t="array" ref="N475">_xlfn.IFS(I475="Rob","Robusta",I475="Exc","Excelsa",I475="Ara","Arabica",I475="Lib","Liberica")</f>
        <v>Arabica</v>
      </c>
      <c r="O475" s="7" t="str" cm="1">
        <f t="array" ref="O475">_xlfn.IFS(J475="M","Medium",J475="L","Light",J475="D","Dark")</f>
        <v>Light</v>
      </c>
      <c r="P475" s="8" t="str">
        <f>_xlfn.XLOOKUP([1]!Order_Table[[#This Row],[Customer ID]],[1]customers!$A$1:$A$1001,[1]customers!$I$1:$I$1001,,0)</f>
        <v>No</v>
      </c>
    </row>
    <row r="476" spans="1:16" x14ac:dyDescent="0.35">
      <c r="A476" s="1" t="s">
        <v>946</v>
      </c>
      <c r="B476" s="2">
        <v>44767</v>
      </c>
      <c r="C476" s="3" t="s">
        <v>947</v>
      </c>
      <c r="D476" s="4" t="s">
        <v>77</v>
      </c>
      <c r="E476" s="3">
        <v>2</v>
      </c>
      <c r="F476" s="3" t="str">
        <f>_xlfn.XLOOKUP([1]orders!C476,[1]customers!$A$2:$A$1001,[1]customers!$B$2:$B$1001,,0)</f>
        <v>Granger Smallcombe</v>
      </c>
      <c r="G476" s="3" t="str">
        <f>IF(_xlfn.XLOOKUP(C476,[1]customers!$A$2:$A$1001,[1]customers!$C$2:$C$1001,,0)=0,"",_xlfn.XLOOKUP(C476,[1]customers!$A$2:$A$1001,[1]customers!$C$2:$C$1001,,0))</f>
        <v>ddibleyd7@feedburner.com</v>
      </c>
      <c r="H476" s="3" t="str">
        <f>_xlfn.XLOOKUP(C476,[1]customers!$A$2:$A$1001,[1]customers!$G$2:$G$1001,,0)</f>
        <v>United States</v>
      </c>
      <c r="I476" s="4" t="str">
        <f>INDEX([1]products!$A$1:$G$49,MATCH([1]orders!$D476,[1]products!$A$1:$A$49,0),MATCH([1]orders!I$1,[1]products!$A$1:$G$1,0))</f>
        <v>Exc</v>
      </c>
      <c r="J476" s="4" t="str">
        <f>INDEX([1]products!$A$1:$G$49,MATCH([1]orders!$D476,[1]products!$A$1:$A$49,0),MATCH([1]orders!J$1,[1]products!$A$1:$G$1,0))</f>
        <v>M</v>
      </c>
      <c r="K476" s="5">
        <f>INDEX([1]products!$A$1:$G$49,MATCH([1]orders!$D476,[1]products!$A$1:$A$49,0),MATCH([1]orders!K$1,[1]products!$A$1:$G$1,0))</f>
        <v>2.5</v>
      </c>
      <c r="L476" s="6">
        <f>INDEX([1]products!$A$1:$G$49,MATCH([1]orders!$D476,[1]products!$A$1:$A$49,0),MATCH([1]orders!L$1,[1]products!$A$1:$G$1,0))</f>
        <v>31.624999999999996</v>
      </c>
      <c r="M476" s="6">
        <f t="shared" si="7"/>
        <v>63.249999999999993</v>
      </c>
      <c r="N476" s="7" t="str" cm="1">
        <f t="array" ref="N476">_xlfn.IFS(I476="Rob","Robusta",I476="Exc","Excelsa",I476="Ara","Arabica",I476="Lib","Liberica")</f>
        <v>Excelsa</v>
      </c>
      <c r="O476" s="7" t="str" cm="1">
        <f t="array" ref="O476">_xlfn.IFS(J476="M","Medium",J476="L","Light",J476="D","Dark")</f>
        <v>Medium</v>
      </c>
      <c r="P476" s="8" t="str">
        <f>_xlfn.XLOOKUP([1]!Order_Table[[#This Row],[Customer ID]],[1]customers!$A$1:$A$1001,[1]customers!$I$1:$I$1001,,0)</f>
        <v>Yes</v>
      </c>
    </row>
    <row r="477" spans="1:16" x14ac:dyDescent="0.35">
      <c r="A477" s="1" t="s">
        <v>948</v>
      </c>
      <c r="B477" s="2">
        <v>44274</v>
      </c>
      <c r="C477" s="3" t="s">
        <v>949</v>
      </c>
      <c r="D477" s="4" t="s">
        <v>254</v>
      </c>
      <c r="E477" s="3">
        <v>6</v>
      </c>
      <c r="F477" s="3" t="str">
        <f>_xlfn.XLOOKUP([1]orders!C477,[1]customers!$A$2:$A$1001,[1]customers!$B$2:$B$1001,,0)</f>
        <v>Daryn Dibley</v>
      </c>
      <c r="G477" s="3" t="str">
        <f>IF(_xlfn.XLOOKUP(C477,[1]customers!$A$2:$A$1001,[1]customers!$C$2:$C$1001,,0)=0,"",_xlfn.XLOOKUP(C477,[1]customers!$A$2:$A$1001,[1]customers!$C$2:$C$1001,,0))</f>
        <v>gdimitrioud8@chronoengine.com</v>
      </c>
      <c r="H477" s="3" t="str">
        <f>_xlfn.XLOOKUP(C477,[1]customers!$A$2:$A$1001,[1]customers!$G$2:$G$1001,,0)</f>
        <v>United States</v>
      </c>
      <c r="I477" s="4" t="str">
        <f>INDEX([1]products!$A$1:$G$49,MATCH([1]orders!$D477,[1]products!$A$1:$A$49,0),MATCH([1]orders!I$1,[1]products!$A$1:$G$1,0))</f>
        <v>Lib</v>
      </c>
      <c r="J477" s="4" t="str">
        <f>INDEX([1]products!$A$1:$G$49,MATCH([1]orders!$D477,[1]products!$A$1:$A$49,0),MATCH([1]orders!J$1,[1]products!$A$1:$G$1,0))</f>
        <v>M</v>
      </c>
      <c r="K477" s="5">
        <f>INDEX([1]products!$A$1:$G$49,MATCH([1]orders!$D477,[1]products!$A$1:$A$49,0),MATCH([1]orders!K$1,[1]products!$A$1:$G$1,0))</f>
        <v>0.2</v>
      </c>
      <c r="L477" s="6">
        <f>INDEX([1]products!$A$1:$G$49,MATCH([1]orders!$D477,[1]products!$A$1:$A$49,0),MATCH([1]orders!L$1,[1]products!$A$1:$G$1,0))</f>
        <v>4.3650000000000002</v>
      </c>
      <c r="M477" s="6">
        <f t="shared" si="7"/>
        <v>26.19</v>
      </c>
      <c r="N477" s="7" t="str" cm="1">
        <f t="array" ref="N477">_xlfn.IFS(I477="Rob","Robusta",I477="Exc","Excelsa",I477="Ara","Arabica",I477="Lib","Liberica")</f>
        <v>Liberica</v>
      </c>
      <c r="O477" s="7" t="str" cm="1">
        <f t="array" ref="O477">_xlfn.IFS(J477="M","Medium",J477="L","Light",J477="D","Dark")</f>
        <v>Medium</v>
      </c>
      <c r="P477" s="8" t="str">
        <f>_xlfn.XLOOKUP([1]!Order_Table[[#This Row],[Customer ID]],[1]customers!$A$1:$A$1001,[1]customers!$I$1:$I$1001,,0)</f>
        <v>No</v>
      </c>
    </row>
    <row r="478" spans="1:16" x14ac:dyDescent="0.35">
      <c r="A478" s="1" t="s">
        <v>950</v>
      </c>
      <c r="B478" s="2">
        <v>43962</v>
      </c>
      <c r="C478" s="3" t="s">
        <v>951</v>
      </c>
      <c r="D478" s="4" t="s">
        <v>77</v>
      </c>
      <c r="E478" s="3">
        <v>6</v>
      </c>
      <c r="F478" s="3" t="str">
        <f>_xlfn.XLOOKUP([1]orders!C478,[1]customers!$A$2:$A$1001,[1]customers!$B$2:$B$1001,,0)</f>
        <v>Gardy Dimitriou</v>
      </c>
      <c r="G478" s="3" t="str">
        <f>IF(_xlfn.XLOOKUP(C478,[1]customers!$A$2:$A$1001,[1]customers!$C$2:$C$1001,,0)=0,"",_xlfn.XLOOKUP(C478,[1]customers!$A$2:$A$1001,[1]customers!$C$2:$C$1001,,0))</f>
        <v>fflanagand9@woothemes.com</v>
      </c>
      <c r="H478" s="3" t="str">
        <f>_xlfn.XLOOKUP(C478,[1]customers!$A$2:$A$1001,[1]customers!$G$2:$G$1001,,0)</f>
        <v>United States</v>
      </c>
      <c r="I478" s="4" t="str">
        <f>INDEX([1]products!$A$1:$G$49,MATCH([1]orders!$D478,[1]products!$A$1:$A$49,0),MATCH([1]orders!I$1,[1]products!$A$1:$G$1,0))</f>
        <v>Exc</v>
      </c>
      <c r="J478" s="4" t="str">
        <f>INDEX([1]products!$A$1:$G$49,MATCH([1]orders!$D478,[1]products!$A$1:$A$49,0),MATCH([1]orders!J$1,[1]products!$A$1:$G$1,0))</f>
        <v>L</v>
      </c>
      <c r="K478" s="5">
        <f>INDEX([1]products!$A$1:$G$49,MATCH([1]orders!$D478,[1]products!$A$1:$A$49,0),MATCH([1]orders!K$1,[1]products!$A$1:$G$1,0))</f>
        <v>0.2</v>
      </c>
      <c r="L478" s="6">
        <f>INDEX([1]products!$A$1:$G$49,MATCH([1]orders!$D478,[1]products!$A$1:$A$49,0),MATCH([1]orders!L$1,[1]products!$A$1:$G$1,0))</f>
        <v>4.4550000000000001</v>
      </c>
      <c r="M478" s="6">
        <f t="shared" si="7"/>
        <v>26.73</v>
      </c>
      <c r="N478" s="7" t="str" cm="1">
        <f t="array" ref="N478">_xlfn.IFS(I478="Rob","Robusta",I478="Exc","Excelsa",I478="Ara","Arabica",I478="Lib","Liberica")</f>
        <v>Excelsa</v>
      </c>
      <c r="O478" s="7" t="str" cm="1">
        <f t="array" ref="O478">_xlfn.IFS(J478="M","Medium",J478="L","Light",J478="D","Dark")</f>
        <v>Light</v>
      </c>
      <c r="P478" s="8" t="str">
        <f>_xlfn.XLOOKUP([1]!Order_Table[[#This Row],[Customer ID]],[1]customers!$A$1:$A$1001,[1]customers!$I$1:$I$1001,,0)</f>
        <v>Yes</v>
      </c>
    </row>
    <row r="479" spans="1:16" x14ac:dyDescent="0.35">
      <c r="A479" s="1" t="s">
        <v>952</v>
      </c>
      <c r="B479" s="2">
        <v>43624</v>
      </c>
      <c r="C479" s="3" t="s">
        <v>935</v>
      </c>
      <c r="D479" s="4" t="s">
        <v>179</v>
      </c>
      <c r="E479" s="3">
        <v>6</v>
      </c>
      <c r="F479" s="3" t="str">
        <f>_xlfn.XLOOKUP([1]orders!C479,[1]customers!$A$2:$A$1001,[1]customers!$B$2:$B$1001,,0)</f>
        <v>Fanny Flanagan</v>
      </c>
      <c r="G479" s="3" t="str">
        <f>IF(_xlfn.XLOOKUP(C479,[1]customers!$A$2:$A$1001,[1]customers!$C$2:$C$1001,,0)=0,"",_xlfn.XLOOKUP(C479,[1]customers!$A$2:$A$1001,[1]customers!$C$2:$C$1001,,0))</f>
        <v>abrashda@plala.or.jp</v>
      </c>
      <c r="H479" s="3" t="str">
        <f>_xlfn.XLOOKUP(C479,[1]customers!$A$2:$A$1001,[1]customers!$G$2:$G$1001,,0)</f>
        <v>United States</v>
      </c>
      <c r="I479" s="4" t="str">
        <f>INDEX([1]products!$A$1:$G$49,MATCH([1]orders!$D479,[1]products!$A$1:$A$49,0),MATCH([1]orders!I$1,[1]products!$A$1:$G$1,0))</f>
        <v>Lib</v>
      </c>
      <c r="J479" s="4" t="str">
        <f>INDEX([1]products!$A$1:$G$49,MATCH([1]orders!$D479,[1]products!$A$1:$A$49,0),MATCH([1]orders!J$1,[1]products!$A$1:$G$1,0))</f>
        <v>M</v>
      </c>
      <c r="K479" s="5">
        <f>INDEX([1]products!$A$1:$G$49,MATCH([1]orders!$D479,[1]products!$A$1:$A$49,0),MATCH([1]orders!K$1,[1]products!$A$1:$G$1,0))</f>
        <v>0.2</v>
      </c>
      <c r="L479" s="6">
        <f>INDEX([1]products!$A$1:$G$49,MATCH([1]orders!$D479,[1]products!$A$1:$A$49,0),MATCH([1]orders!L$1,[1]products!$A$1:$G$1,0))</f>
        <v>4.3650000000000002</v>
      </c>
      <c r="M479" s="6">
        <f t="shared" si="7"/>
        <v>26.19</v>
      </c>
      <c r="N479" s="7" t="str" cm="1">
        <f t="array" ref="N479">_xlfn.IFS(I479="Rob","Robusta",I479="Exc","Excelsa",I479="Ara","Arabica",I479="Lib","Liberica")</f>
        <v>Liberica</v>
      </c>
      <c r="O479" s="7" t="str" cm="1">
        <f t="array" ref="O479">_xlfn.IFS(J479="M","Medium",J479="L","Light",J479="D","Dark")</f>
        <v>Medium</v>
      </c>
      <c r="P479" s="8" t="str">
        <f>_xlfn.XLOOKUP([1]!Order_Table[[#This Row],[Customer ID]],[1]customers!$A$1:$A$1001,[1]customers!$I$1:$I$1001,,0)</f>
        <v>No</v>
      </c>
    </row>
    <row r="480" spans="1:16" x14ac:dyDescent="0.35">
      <c r="A480" s="1" t="s">
        <v>952</v>
      </c>
      <c r="B480" s="2">
        <v>43624</v>
      </c>
      <c r="C480" s="3" t="s">
        <v>935</v>
      </c>
      <c r="D480" s="4" t="s">
        <v>112</v>
      </c>
      <c r="E480" s="3">
        <v>4</v>
      </c>
      <c r="F480" s="3" t="str">
        <f>_xlfn.XLOOKUP([1]orders!C480,[1]customers!$A$2:$A$1001,[1]customers!$B$2:$B$1001,,0)</f>
        <v>Ailey Brash</v>
      </c>
      <c r="G480" s="3" t="str">
        <f>IF(_xlfn.XLOOKUP(C480,[1]customers!$A$2:$A$1001,[1]customers!$C$2:$C$1001,,0)=0,"",_xlfn.XLOOKUP(C480,[1]customers!$A$2:$A$1001,[1]customers!$C$2:$C$1001,,0))</f>
        <v>abrashda@plala.or.jp</v>
      </c>
      <c r="H480" s="3" t="str">
        <f>_xlfn.XLOOKUP(C480,[1]customers!$A$2:$A$1001,[1]customers!$G$2:$G$1001,,0)</f>
        <v>United States</v>
      </c>
      <c r="I480" s="4" t="str">
        <f>INDEX([1]products!$A$1:$G$49,MATCH([1]orders!$D480,[1]products!$A$1:$A$49,0),MATCH([1]orders!I$1,[1]products!$A$1:$G$1,0))</f>
        <v>Rob</v>
      </c>
      <c r="J480" s="4" t="str">
        <f>INDEX([1]products!$A$1:$G$49,MATCH([1]orders!$D480,[1]products!$A$1:$A$49,0),MATCH([1]orders!J$1,[1]products!$A$1:$G$1,0))</f>
        <v>D</v>
      </c>
      <c r="K480" s="5">
        <f>INDEX([1]products!$A$1:$G$49,MATCH([1]orders!$D480,[1]products!$A$1:$A$49,0),MATCH([1]orders!K$1,[1]products!$A$1:$G$1,0))</f>
        <v>1</v>
      </c>
      <c r="L480" s="6">
        <f>INDEX([1]products!$A$1:$G$49,MATCH([1]orders!$D480,[1]products!$A$1:$A$49,0),MATCH([1]orders!L$1,[1]products!$A$1:$G$1,0))</f>
        <v>8.9499999999999993</v>
      </c>
      <c r="M480" s="6">
        <f t="shared" si="7"/>
        <v>35.799999999999997</v>
      </c>
      <c r="N480" s="7" t="str" cm="1">
        <f t="array" ref="N480">_xlfn.IFS(I480="Rob","Robusta",I480="Exc","Excelsa",I480="Ara","Arabica",I480="Lib","Liberica")</f>
        <v>Robusta</v>
      </c>
      <c r="O480" s="7" t="str" cm="1">
        <f t="array" ref="O480">_xlfn.IFS(J480="M","Medium",J480="L","Light",J480="D","Dark")</f>
        <v>Dark</v>
      </c>
      <c r="P480" s="8" t="str">
        <f>_xlfn.XLOOKUP([1]!Order_Table[[#This Row],[Customer ID]],[1]customers!$A$1:$A$1001,[1]customers!$I$1:$I$1001,,0)</f>
        <v>Yes</v>
      </c>
    </row>
    <row r="481" spans="1:16" x14ac:dyDescent="0.35">
      <c r="A481" s="1" t="s">
        <v>952</v>
      </c>
      <c r="B481" s="2">
        <v>43624</v>
      </c>
      <c r="C481" s="3" t="s">
        <v>935</v>
      </c>
      <c r="D481" s="4" t="s">
        <v>64</v>
      </c>
      <c r="E481" s="3">
        <v>1</v>
      </c>
      <c r="F481" s="3" t="str">
        <f>_xlfn.XLOOKUP([1]orders!C481,[1]customers!$A$2:$A$1001,[1]customers!$B$2:$B$1001,,0)</f>
        <v>Ailey Brash</v>
      </c>
      <c r="G481" s="3" t="str">
        <f>IF(_xlfn.XLOOKUP(C481,[1]customers!$A$2:$A$1001,[1]customers!$C$2:$C$1001,,0)=0,"",_xlfn.XLOOKUP(C481,[1]customers!$A$2:$A$1001,[1]customers!$C$2:$C$1001,,0))</f>
        <v>abrashda@plala.or.jp</v>
      </c>
      <c r="H481" s="3" t="str">
        <f>_xlfn.XLOOKUP(C481,[1]customers!$A$2:$A$1001,[1]customers!$G$2:$G$1001,,0)</f>
        <v>United States</v>
      </c>
      <c r="I481" s="4" t="str">
        <f>INDEX([1]products!$A$1:$G$49,MATCH([1]orders!$D481,[1]products!$A$1:$A$49,0),MATCH([1]orders!I$1,[1]products!$A$1:$G$1,0))</f>
        <v>Exc</v>
      </c>
      <c r="J481" s="4" t="str">
        <f>INDEX([1]products!$A$1:$G$49,MATCH([1]orders!$D481,[1]products!$A$1:$A$49,0),MATCH([1]orders!J$1,[1]products!$A$1:$G$1,0))</f>
        <v>M</v>
      </c>
      <c r="K481" s="5">
        <f>INDEX([1]products!$A$1:$G$49,MATCH([1]orders!$D481,[1]products!$A$1:$A$49,0),MATCH([1]orders!K$1,[1]products!$A$1:$G$1,0))</f>
        <v>2.5</v>
      </c>
      <c r="L481" s="6">
        <f>INDEX([1]products!$A$1:$G$49,MATCH([1]orders!$D481,[1]products!$A$1:$A$49,0),MATCH([1]orders!L$1,[1]products!$A$1:$G$1,0))</f>
        <v>31.624999999999996</v>
      </c>
      <c r="M481" s="6">
        <f t="shared" si="7"/>
        <v>31.624999999999996</v>
      </c>
      <c r="N481" s="7" t="str" cm="1">
        <f t="array" ref="N481">_xlfn.IFS(I481="Rob","Robusta",I481="Exc","Excelsa",I481="Ara","Arabica",I481="Lib","Liberica")</f>
        <v>Excelsa</v>
      </c>
      <c r="O481" s="7" t="str" cm="1">
        <f t="array" ref="O481">_xlfn.IFS(J481="M","Medium",J481="L","Light",J481="D","Dark")</f>
        <v>Medium</v>
      </c>
      <c r="P481" s="8" t="str">
        <f>_xlfn.XLOOKUP([1]!Order_Table[[#This Row],[Customer ID]],[1]customers!$A$1:$A$1001,[1]customers!$I$1:$I$1001,,0)</f>
        <v>Yes</v>
      </c>
    </row>
    <row r="482" spans="1:16" x14ac:dyDescent="0.35">
      <c r="A482" s="1" t="s">
        <v>953</v>
      </c>
      <c r="B482" s="2">
        <v>43747</v>
      </c>
      <c r="C482" s="3" t="s">
        <v>954</v>
      </c>
      <c r="D482" s="4" t="s">
        <v>189</v>
      </c>
      <c r="E482" s="3">
        <v>2</v>
      </c>
      <c r="F482" s="3" t="str">
        <f>_xlfn.XLOOKUP([1]orders!C482,[1]customers!$A$2:$A$1001,[1]customers!$B$2:$B$1001,,0)</f>
        <v>Ailey Brash</v>
      </c>
      <c r="G482" s="3" t="str">
        <f>IF(_xlfn.XLOOKUP(C482,[1]customers!$A$2:$A$1001,[1]customers!$C$2:$C$1001,,0)=0,"",_xlfn.XLOOKUP(C482,[1]customers!$A$2:$A$1001,[1]customers!$C$2:$C$1001,,0))</f>
        <v>nizhakovdd@aol.com</v>
      </c>
      <c r="H482" s="3" t="str">
        <f>_xlfn.XLOOKUP(C482,[1]customers!$A$2:$A$1001,[1]customers!$G$2:$G$1001,,0)</f>
        <v>United Kingdom</v>
      </c>
      <c r="I482" s="4" t="str">
        <f>INDEX([1]products!$A$1:$G$49,MATCH([1]orders!$D482,[1]products!$A$1:$A$49,0),MATCH([1]orders!I$1,[1]products!$A$1:$G$1,0))</f>
        <v>Exc</v>
      </c>
      <c r="J482" s="4" t="str">
        <f>INDEX([1]products!$A$1:$G$49,MATCH([1]orders!$D482,[1]products!$A$1:$A$49,0),MATCH([1]orders!J$1,[1]products!$A$1:$G$1,0))</f>
        <v>M</v>
      </c>
      <c r="K482" s="5">
        <f>INDEX([1]products!$A$1:$G$49,MATCH([1]orders!$D482,[1]products!$A$1:$A$49,0),MATCH([1]orders!K$1,[1]products!$A$1:$G$1,0))</f>
        <v>0.2</v>
      </c>
      <c r="L482" s="6">
        <f>INDEX([1]products!$A$1:$G$49,MATCH([1]orders!$D482,[1]products!$A$1:$A$49,0),MATCH([1]orders!L$1,[1]products!$A$1:$G$1,0))</f>
        <v>4.125</v>
      </c>
      <c r="M482" s="6">
        <f t="shared" si="7"/>
        <v>8.25</v>
      </c>
      <c r="N482" s="7" t="str" cm="1">
        <f t="array" ref="N482">_xlfn.IFS(I482="Rob","Robusta",I482="Exc","Excelsa",I482="Ara","Arabica",I482="Lib","Liberica")</f>
        <v>Excelsa</v>
      </c>
      <c r="O482" s="7" t="str" cm="1">
        <f t="array" ref="O482">_xlfn.IFS(J482="M","Medium",J482="L","Light",J482="D","Dark")</f>
        <v>Medium</v>
      </c>
      <c r="P482" s="8" t="str">
        <f>_xlfn.XLOOKUP([1]!Order_Table[[#This Row],[Customer ID]],[1]customers!$A$1:$A$1001,[1]customers!$I$1:$I$1001,,0)</f>
        <v>Yes</v>
      </c>
    </row>
    <row r="483" spans="1:16" x14ac:dyDescent="0.35">
      <c r="A483" s="1" t="s">
        <v>955</v>
      </c>
      <c r="B483" s="2">
        <v>44247</v>
      </c>
      <c r="C483" s="3" t="s">
        <v>956</v>
      </c>
      <c r="D483" s="4" t="s">
        <v>530</v>
      </c>
      <c r="E483" s="3">
        <v>5</v>
      </c>
      <c r="F483" s="3" t="str">
        <f>_xlfn.XLOOKUP([1]orders!C483,[1]customers!$A$2:$A$1001,[1]customers!$B$2:$B$1001,,0)</f>
        <v>Nanny Izhakov</v>
      </c>
      <c r="G483" s="3" t="str">
        <f>IF(_xlfn.XLOOKUP(C483,[1]customers!$A$2:$A$1001,[1]customers!$C$2:$C$1001,,0)=0,"",_xlfn.XLOOKUP(C483,[1]customers!$A$2:$A$1001,[1]customers!$C$2:$C$1001,,0))</f>
        <v>skeetsde@answers.com</v>
      </c>
      <c r="H483" s="3" t="str">
        <f>_xlfn.XLOOKUP(C483,[1]customers!$A$2:$A$1001,[1]customers!$G$2:$G$1001,,0)</f>
        <v>United States</v>
      </c>
      <c r="I483" s="4" t="str">
        <f>INDEX([1]products!$A$1:$G$49,MATCH([1]orders!$D483,[1]products!$A$1:$A$49,0),MATCH([1]orders!I$1,[1]products!$A$1:$G$1,0))</f>
        <v>Rob</v>
      </c>
      <c r="J483" s="4" t="str">
        <f>INDEX([1]products!$A$1:$G$49,MATCH([1]orders!$D483,[1]products!$A$1:$A$49,0),MATCH([1]orders!J$1,[1]products!$A$1:$G$1,0))</f>
        <v>L</v>
      </c>
      <c r="K483" s="5">
        <f>INDEX([1]products!$A$1:$G$49,MATCH([1]orders!$D483,[1]products!$A$1:$A$49,0),MATCH([1]orders!K$1,[1]products!$A$1:$G$1,0))</f>
        <v>1</v>
      </c>
      <c r="L483" s="6">
        <f>INDEX([1]products!$A$1:$G$49,MATCH([1]orders!$D483,[1]products!$A$1:$A$49,0),MATCH([1]orders!L$1,[1]products!$A$1:$G$1,0))</f>
        <v>11.95</v>
      </c>
      <c r="M483" s="6">
        <f t="shared" si="7"/>
        <v>59.75</v>
      </c>
      <c r="N483" s="7" t="str" cm="1">
        <f t="array" ref="N483">_xlfn.IFS(I483="Rob","Robusta",I483="Exc","Excelsa",I483="Ara","Arabica",I483="Lib","Liberica")</f>
        <v>Robusta</v>
      </c>
      <c r="O483" s="7" t="str" cm="1">
        <f t="array" ref="O483">_xlfn.IFS(J483="M","Medium",J483="L","Light",J483="D","Dark")</f>
        <v>Light</v>
      </c>
      <c r="P483" s="8" t="str">
        <f>_xlfn.XLOOKUP([1]!Order_Table[[#This Row],[Customer ID]],[1]customers!$A$1:$A$1001,[1]customers!$I$1:$I$1001,,0)</f>
        <v>No</v>
      </c>
    </row>
    <row r="484" spans="1:16" x14ac:dyDescent="0.35">
      <c r="A484" s="1" t="s">
        <v>957</v>
      </c>
      <c r="B484" s="2">
        <v>43790</v>
      </c>
      <c r="C484" s="3" t="s">
        <v>958</v>
      </c>
      <c r="D484" s="4" t="s">
        <v>109</v>
      </c>
      <c r="E484" s="3">
        <v>2</v>
      </c>
      <c r="F484" s="3" t="str">
        <f>_xlfn.XLOOKUP([1]orders!C484,[1]customers!$A$2:$A$1001,[1]customers!$B$2:$B$1001,,0)</f>
        <v>Stanly Keets</v>
      </c>
      <c r="G484" s="3" t="str">
        <f>IF(_xlfn.XLOOKUP(C484,[1]customers!$A$2:$A$1001,[1]customers!$C$2:$C$1001,,0)=0,"",_xlfn.XLOOKUP(C484,[1]customers!$A$2:$A$1001,[1]customers!$C$2:$C$1001,,0))</f>
        <v/>
      </c>
      <c r="H484" s="3" t="str">
        <f>_xlfn.XLOOKUP(C484,[1]customers!$A$2:$A$1001,[1]customers!$G$2:$G$1001,,0)</f>
        <v>United States</v>
      </c>
      <c r="I484" s="4" t="str">
        <f>INDEX([1]products!$A$1:$G$49,MATCH([1]orders!$D484,[1]products!$A$1:$A$49,0),MATCH([1]orders!I$1,[1]products!$A$1:$G$1,0))</f>
        <v>Exc</v>
      </c>
      <c r="J484" s="4" t="str">
        <f>INDEX([1]products!$A$1:$G$49,MATCH([1]orders!$D484,[1]products!$A$1:$A$49,0),MATCH([1]orders!J$1,[1]products!$A$1:$G$1,0))</f>
        <v>D</v>
      </c>
      <c r="K484" s="5">
        <f>INDEX([1]products!$A$1:$G$49,MATCH([1]orders!$D484,[1]products!$A$1:$A$49,0),MATCH([1]orders!K$1,[1]products!$A$1:$G$1,0))</f>
        <v>2.5</v>
      </c>
      <c r="L484" s="6">
        <f>INDEX([1]products!$A$1:$G$49,MATCH([1]orders!$D484,[1]products!$A$1:$A$49,0),MATCH([1]orders!L$1,[1]products!$A$1:$G$1,0))</f>
        <v>27.945</v>
      </c>
      <c r="M484" s="6">
        <f t="shared" si="7"/>
        <v>55.89</v>
      </c>
      <c r="N484" s="7" t="str" cm="1">
        <f t="array" ref="N484">_xlfn.IFS(I484="Rob","Robusta",I484="Exc","Excelsa",I484="Ara","Arabica",I484="Lib","Liberica")</f>
        <v>Excelsa</v>
      </c>
      <c r="O484" s="7" t="str" cm="1">
        <f t="array" ref="O484">_xlfn.IFS(J484="M","Medium",J484="L","Light",J484="D","Dark")</f>
        <v>Dark</v>
      </c>
      <c r="P484" s="8" t="str">
        <f>_xlfn.XLOOKUP([1]!Order_Table[[#This Row],[Customer ID]],[1]customers!$A$1:$A$1001,[1]customers!$I$1:$I$1001,,0)</f>
        <v>Yes</v>
      </c>
    </row>
    <row r="485" spans="1:16" x14ac:dyDescent="0.35">
      <c r="A485" s="1" t="s">
        <v>959</v>
      </c>
      <c r="B485" s="2">
        <v>44479</v>
      </c>
      <c r="C485" s="3" t="s">
        <v>960</v>
      </c>
      <c r="D485" s="4" t="s">
        <v>83</v>
      </c>
      <c r="E485" s="3">
        <v>6</v>
      </c>
      <c r="F485" s="3" t="str">
        <f>_xlfn.XLOOKUP([1]orders!C485,[1]customers!$A$2:$A$1001,[1]customers!$B$2:$B$1001,,0)</f>
        <v>Orion Dyott</v>
      </c>
      <c r="G485" s="3" t="str">
        <f>IF(_xlfn.XLOOKUP(C485,[1]customers!$A$2:$A$1001,[1]customers!$C$2:$C$1001,,0)=0,"",_xlfn.XLOOKUP(C485,[1]customers!$A$2:$A$1001,[1]customers!$C$2:$C$1001,,0))</f>
        <v>kcakedg@huffingtonpost.com</v>
      </c>
      <c r="H485" s="3" t="str">
        <f>_xlfn.XLOOKUP(C485,[1]customers!$A$2:$A$1001,[1]customers!$G$2:$G$1001,,0)</f>
        <v>United States</v>
      </c>
      <c r="I485" s="4" t="str">
        <f>INDEX([1]products!$A$1:$G$49,MATCH([1]orders!$D485,[1]products!$A$1:$A$49,0),MATCH([1]orders!I$1,[1]products!$A$1:$G$1,0))</f>
        <v>Lib</v>
      </c>
      <c r="J485" s="4" t="str">
        <f>INDEX([1]products!$A$1:$G$49,MATCH([1]orders!$D485,[1]products!$A$1:$A$49,0),MATCH([1]orders!J$1,[1]products!$A$1:$G$1,0))</f>
        <v>D</v>
      </c>
      <c r="K485" s="5">
        <f>INDEX([1]products!$A$1:$G$49,MATCH([1]orders!$D485,[1]products!$A$1:$A$49,0),MATCH([1]orders!K$1,[1]products!$A$1:$G$1,0))</f>
        <v>2.5</v>
      </c>
      <c r="L485" s="6">
        <f>INDEX([1]products!$A$1:$G$49,MATCH([1]orders!$D485,[1]products!$A$1:$A$49,0),MATCH([1]orders!L$1,[1]products!$A$1:$G$1,0))</f>
        <v>29.784999999999997</v>
      </c>
      <c r="M485" s="6">
        <f t="shared" si="7"/>
        <v>178.70999999999998</v>
      </c>
      <c r="N485" s="7" t="str" cm="1">
        <f t="array" ref="N485">_xlfn.IFS(I485="Rob","Robusta",I485="Exc","Excelsa",I485="Ara","Arabica",I485="Lib","Liberica")</f>
        <v>Liberica</v>
      </c>
      <c r="O485" s="7" t="str" cm="1">
        <f t="array" ref="O485">_xlfn.IFS(J485="M","Medium",J485="L","Light",J485="D","Dark")</f>
        <v>Dark</v>
      </c>
      <c r="P485" s="8" t="str">
        <f>_xlfn.XLOOKUP([1]!Order_Table[[#This Row],[Customer ID]],[1]customers!$A$1:$A$1001,[1]customers!$I$1:$I$1001,,0)</f>
        <v>Yes</v>
      </c>
    </row>
    <row r="486" spans="1:16" x14ac:dyDescent="0.35">
      <c r="A486" s="1" t="s">
        <v>961</v>
      </c>
      <c r="B486" s="2">
        <v>44413</v>
      </c>
      <c r="C486" s="3" t="s">
        <v>962</v>
      </c>
      <c r="D486" s="4" t="s">
        <v>182</v>
      </c>
      <c r="E486" s="3">
        <v>6</v>
      </c>
      <c r="F486" s="3" t="str">
        <f>_xlfn.XLOOKUP([1]orders!C486,[1]customers!$A$2:$A$1001,[1]customers!$B$2:$B$1001,,0)</f>
        <v>Keefer Cake</v>
      </c>
      <c r="G486" s="3" t="str">
        <f>IF(_xlfn.XLOOKUP(C486,[1]customers!$A$2:$A$1001,[1]customers!$C$2:$C$1001,,0)=0,"",_xlfn.XLOOKUP(C486,[1]customers!$A$2:$A$1001,[1]customers!$C$2:$C$1001,,0))</f>
        <v>mhanseddh@instagram.com</v>
      </c>
      <c r="H486" s="3" t="str">
        <f>_xlfn.XLOOKUP(C486,[1]customers!$A$2:$A$1001,[1]customers!$G$2:$G$1001,,0)</f>
        <v>Ireland</v>
      </c>
      <c r="I486" s="4" t="str">
        <f>INDEX([1]products!$A$1:$G$49,MATCH([1]orders!$D486,[1]products!$A$1:$A$49,0),MATCH([1]orders!I$1,[1]products!$A$1:$G$1,0))</f>
        <v>Lib</v>
      </c>
      <c r="J486" s="4" t="str">
        <f>INDEX([1]products!$A$1:$G$49,MATCH([1]orders!$D486,[1]products!$A$1:$A$49,0),MATCH([1]orders!J$1,[1]products!$A$1:$G$1,0))</f>
        <v>L</v>
      </c>
      <c r="K486" s="5">
        <f>INDEX([1]products!$A$1:$G$49,MATCH([1]orders!$D486,[1]products!$A$1:$A$49,0),MATCH([1]orders!K$1,[1]products!$A$1:$G$1,0))</f>
        <v>0.5</v>
      </c>
      <c r="L486" s="6">
        <f>INDEX([1]products!$A$1:$G$49,MATCH([1]orders!$D486,[1]products!$A$1:$A$49,0),MATCH([1]orders!L$1,[1]products!$A$1:$G$1,0))</f>
        <v>9.51</v>
      </c>
      <c r="M486" s="6">
        <f t="shared" si="7"/>
        <v>57.06</v>
      </c>
      <c r="N486" s="7" t="str" cm="1">
        <f t="array" ref="N486">_xlfn.IFS(I486="Rob","Robusta",I486="Exc","Excelsa",I486="Ara","Arabica",I486="Lib","Liberica")</f>
        <v>Liberica</v>
      </c>
      <c r="O486" s="7" t="str" cm="1">
        <f t="array" ref="O486">_xlfn.IFS(J486="M","Medium",J486="L","Light",J486="D","Dark")</f>
        <v>Light</v>
      </c>
      <c r="P486" s="8" t="str">
        <f>_xlfn.XLOOKUP([1]!Order_Table[[#This Row],[Customer ID]],[1]customers!$A$1:$A$1001,[1]customers!$I$1:$I$1001,,0)</f>
        <v>No</v>
      </c>
    </row>
    <row r="487" spans="1:16" x14ac:dyDescent="0.35">
      <c r="A487" s="1" t="s">
        <v>963</v>
      </c>
      <c r="B487" s="2">
        <v>44043</v>
      </c>
      <c r="C487" s="3" t="s">
        <v>964</v>
      </c>
      <c r="D487" s="4" t="s">
        <v>78</v>
      </c>
      <c r="E487" s="3">
        <v>6</v>
      </c>
      <c r="F487" s="3" t="str">
        <f>_xlfn.XLOOKUP([1]orders!C487,[1]customers!$A$2:$A$1001,[1]customers!$B$2:$B$1001,,0)</f>
        <v>Morna Hansed</v>
      </c>
      <c r="G487" s="3" t="str">
        <f>IF(_xlfn.XLOOKUP(C487,[1]customers!$A$2:$A$1001,[1]customers!$C$2:$C$1001,,0)=0,"",_xlfn.XLOOKUP(C487,[1]customers!$A$2:$A$1001,[1]customers!$C$2:$C$1001,,0))</f>
        <v>fkienleindi@trellian.com</v>
      </c>
      <c r="H487" s="3" t="str">
        <f>_xlfn.XLOOKUP(C487,[1]customers!$A$2:$A$1001,[1]customers!$G$2:$G$1001,,0)</f>
        <v>Ireland</v>
      </c>
      <c r="I487" s="4" t="str">
        <f>INDEX([1]products!$A$1:$G$49,MATCH([1]orders!$D487,[1]products!$A$1:$A$49,0),MATCH([1]orders!I$1,[1]products!$A$1:$G$1,0))</f>
        <v>Rob</v>
      </c>
      <c r="J487" s="4" t="str">
        <f>INDEX([1]products!$A$1:$G$49,MATCH([1]orders!$D487,[1]products!$A$1:$A$49,0),MATCH([1]orders!J$1,[1]products!$A$1:$G$1,0))</f>
        <v>L</v>
      </c>
      <c r="K487" s="5">
        <f>INDEX([1]products!$A$1:$G$49,MATCH([1]orders!$D487,[1]products!$A$1:$A$49,0),MATCH([1]orders!K$1,[1]products!$A$1:$G$1,0))</f>
        <v>0.2</v>
      </c>
      <c r="L487" s="6">
        <f>INDEX([1]products!$A$1:$G$49,MATCH([1]orders!$D487,[1]products!$A$1:$A$49,0),MATCH([1]orders!L$1,[1]products!$A$1:$G$1,0))</f>
        <v>3.5849999999999995</v>
      </c>
      <c r="M487" s="6">
        <f t="shared" si="7"/>
        <v>21.509999999999998</v>
      </c>
      <c r="N487" s="7" t="str" cm="1">
        <f t="array" ref="N487">_xlfn.IFS(I487="Rob","Robusta",I487="Exc","Excelsa",I487="Ara","Arabica",I487="Lib","Liberica")</f>
        <v>Robusta</v>
      </c>
      <c r="O487" s="7" t="str" cm="1">
        <f t="array" ref="O487">_xlfn.IFS(J487="M","Medium",J487="L","Light",J487="D","Dark")</f>
        <v>Light</v>
      </c>
      <c r="P487" s="8" t="str">
        <f>_xlfn.XLOOKUP([1]!Order_Table[[#This Row],[Customer ID]],[1]customers!$A$1:$A$1001,[1]customers!$I$1:$I$1001,,0)</f>
        <v>Yes</v>
      </c>
    </row>
    <row r="488" spans="1:16" x14ac:dyDescent="0.35">
      <c r="A488" s="1" t="s">
        <v>965</v>
      </c>
      <c r="B488" s="2">
        <v>44093</v>
      </c>
      <c r="C488" s="3" t="s">
        <v>966</v>
      </c>
      <c r="D488" s="4" t="s">
        <v>245</v>
      </c>
      <c r="E488" s="3">
        <v>6</v>
      </c>
      <c r="F488" s="3" t="str">
        <f>_xlfn.XLOOKUP([1]orders!C488,[1]customers!$A$2:$A$1001,[1]customers!$B$2:$B$1001,,0)</f>
        <v>Franny Kienlein</v>
      </c>
      <c r="G488" s="3" t="str">
        <f>IF(_xlfn.XLOOKUP(C488,[1]customers!$A$2:$A$1001,[1]customers!$C$2:$C$1001,,0)=0,"",_xlfn.XLOOKUP(C488,[1]customers!$A$2:$A$1001,[1]customers!$C$2:$C$1001,,0))</f>
        <v>kegglestonedj@sphinn.com</v>
      </c>
      <c r="H488" s="3" t="str">
        <f>_xlfn.XLOOKUP(C488,[1]customers!$A$2:$A$1001,[1]customers!$G$2:$G$1001,,0)</f>
        <v>Ireland</v>
      </c>
      <c r="I488" s="4" t="str">
        <f>INDEX([1]products!$A$1:$G$49,MATCH([1]orders!$D488,[1]products!$A$1:$A$49,0),MATCH([1]orders!I$1,[1]products!$A$1:$G$1,0))</f>
        <v>Lib</v>
      </c>
      <c r="J488" s="4" t="str">
        <f>INDEX([1]products!$A$1:$G$49,MATCH([1]orders!$D488,[1]products!$A$1:$A$49,0),MATCH([1]orders!J$1,[1]products!$A$1:$G$1,0))</f>
        <v>M</v>
      </c>
      <c r="K488" s="5">
        <f>INDEX([1]products!$A$1:$G$49,MATCH([1]orders!$D488,[1]products!$A$1:$A$49,0),MATCH([1]orders!K$1,[1]products!$A$1:$G$1,0))</f>
        <v>0.5</v>
      </c>
      <c r="L488" s="6">
        <f>INDEX([1]products!$A$1:$G$49,MATCH([1]orders!$D488,[1]products!$A$1:$A$49,0),MATCH([1]orders!L$1,[1]products!$A$1:$G$1,0))</f>
        <v>8.73</v>
      </c>
      <c r="M488" s="6">
        <f t="shared" si="7"/>
        <v>52.38</v>
      </c>
      <c r="N488" s="7" t="str" cm="1">
        <f t="array" ref="N488">_xlfn.IFS(I488="Rob","Robusta",I488="Exc","Excelsa",I488="Ara","Arabica",I488="Lib","Liberica")</f>
        <v>Liberica</v>
      </c>
      <c r="O488" s="7" t="str" cm="1">
        <f t="array" ref="O488">_xlfn.IFS(J488="M","Medium",J488="L","Light",J488="D","Dark")</f>
        <v>Medium</v>
      </c>
      <c r="P488" s="8" t="str">
        <f>_xlfn.XLOOKUP([1]!Order_Table[[#This Row],[Customer ID]],[1]customers!$A$1:$A$1001,[1]customers!$I$1:$I$1001,,0)</f>
        <v>Yes</v>
      </c>
    </row>
    <row r="489" spans="1:16" x14ac:dyDescent="0.35">
      <c r="A489" s="1" t="s">
        <v>967</v>
      </c>
      <c r="B489" s="2">
        <v>43954</v>
      </c>
      <c r="C489" s="3" t="s">
        <v>968</v>
      </c>
      <c r="D489" s="4" t="s">
        <v>162</v>
      </c>
      <c r="E489" s="3">
        <v>5</v>
      </c>
      <c r="F489" s="3" t="str">
        <f>_xlfn.XLOOKUP([1]orders!C489,[1]customers!$A$2:$A$1001,[1]customers!$B$2:$B$1001,,0)</f>
        <v>Klarika Egglestone</v>
      </c>
      <c r="G489" s="3" t="str">
        <f>IF(_xlfn.XLOOKUP(C489,[1]customers!$A$2:$A$1001,[1]customers!$C$2:$C$1001,,0)=0,"",_xlfn.XLOOKUP(C489,[1]customers!$A$2:$A$1001,[1]customers!$C$2:$C$1001,,0))</f>
        <v>bsemkinsdk@unc.edu</v>
      </c>
      <c r="H489" s="3" t="str">
        <f>_xlfn.XLOOKUP(C489,[1]customers!$A$2:$A$1001,[1]customers!$G$2:$G$1001,,0)</f>
        <v>Ireland</v>
      </c>
      <c r="I489" s="4" t="str">
        <f>INDEX([1]products!$A$1:$G$49,MATCH([1]orders!$D489,[1]products!$A$1:$A$49,0),MATCH([1]orders!I$1,[1]products!$A$1:$G$1,0))</f>
        <v>Exc</v>
      </c>
      <c r="J489" s="4" t="str">
        <f>INDEX([1]products!$A$1:$G$49,MATCH([1]orders!$D489,[1]products!$A$1:$A$49,0),MATCH([1]orders!J$1,[1]products!$A$1:$G$1,0))</f>
        <v>D</v>
      </c>
      <c r="K489" s="5">
        <f>INDEX([1]products!$A$1:$G$49,MATCH([1]orders!$D489,[1]products!$A$1:$A$49,0),MATCH([1]orders!K$1,[1]products!$A$1:$G$1,0))</f>
        <v>1</v>
      </c>
      <c r="L489" s="6">
        <f>INDEX([1]products!$A$1:$G$49,MATCH([1]orders!$D489,[1]products!$A$1:$A$49,0),MATCH([1]orders!L$1,[1]products!$A$1:$G$1,0))</f>
        <v>12.15</v>
      </c>
      <c r="M489" s="6">
        <f t="shared" si="7"/>
        <v>60.75</v>
      </c>
      <c r="N489" s="7" t="str" cm="1">
        <f t="array" ref="N489">_xlfn.IFS(I489="Rob","Robusta",I489="Exc","Excelsa",I489="Ara","Arabica",I489="Lib","Liberica")</f>
        <v>Excelsa</v>
      </c>
      <c r="O489" s="7" t="str" cm="1">
        <f t="array" ref="O489">_xlfn.IFS(J489="M","Medium",J489="L","Light",J489="D","Dark")</f>
        <v>Dark</v>
      </c>
      <c r="P489" s="8" t="str">
        <f>_xlfn.XLOOKUP([1]!Order_Table[[#This Row],[Customer ID]],[1]customers!$A$1:$A$1001,[1]customers!$I$1:$I$1001,,0)</f>
        <v>No</v>
      </c>
    </row>
    <row r="490" spans="1:16" x14ac:dyDescent="0.35">
      <c r="A490" s="1" t="s">
        <v>969</v>
      </c>
      <c r="B490" s="2">
        <v>43654</v>
      </c>
      <c r="C490" s="3" t="s">
        <v>970</v>
      </c>
      <c r="D490" s="4" t="s">
        <v>132</v>
      </c>
      <c r="E490" s="3">
        <v>6</v>
      </c>
      <c r="F490" s="3" t="str">
        <f>_xlfn.XLOOKUP([1]orders!C490,[1]customers!$A$2:$A$1001,[1]customers!$B$2:$B$1001,,0)</f>
        <v>Becky Semkins</v>
      </c>
      <c r="G490" s="3" t="str">
        <f>IF(_xlfn.XLOOKUP(C490,[1]customers!$A$2:$A$1001,[1]customers!$C$2:$C$1001,,0)=0,"",_xlfn.XLOOKUP(C490,[1]customers!$A$2:$A$1001,[1]customers!$C$2:$C$1001,,0))</f>
        <v>slorenzettidl@is.gd</v>
      </c>
      <c r="H490" s="3" t="str">
        <f>_xlfn.XLOOKUP(C490,[1]customers!$A$2:$A$1001,[1]customers!$G$2:$G$1001,,0)</f>
        <v>United States</v>
      </c>
      <c r="I490" s="4" t="str">
        <f>INDEX([1]products!$A$1:$G$49,MATCH([1]orders!$D490,[1]products!$A$1:$A$49,0),MATCH([1]orders!I$1,[1]products!$A$1:$G$1,0))</f>
        <v>Rob</v>
      </c>
      <c r="J490" s="4" t="str">
        <f>INDEX([1]products!$A$1:$G$49,MATCH([1]orders!$D490,[1]products!$A$1:$A$49,0),MATCH([1]orders!J$1,[1]products!$A$1:$G$1,0))</f>
        <v>M</v>
      </c>
      <c r="K490" s="5">
        <f>INDEX([1]products!$A$1:$G$49,MATCH([1]orders!$D490,[1]products!$A$1:$A$49,0),MATCH([1]orders!K$1,[1]products!$A$1:$G$1,0))</f>
        <v>0.2</v>
      </c>
      <c r="L490" s="6">
        <f>INDEX([1]products!$A$1:$G$49,MATCH([1]orders!$D490,[1]products!$A$1:$A$49,0),MATCH([1]orders!L$1,[1]products!$A$1:$G$1,0))</f>
        <v>2.9849999999999999</v>
      </c>
      <c r="M490" s="6">
        <f t="shared" si="7"/>
        <v>17.91</v>
      </c>
      <c r="N490" s="7" t="str" cm="1">
        <f t="array" ref="N490">_xlfn.IFS(I490="Rob","Robusta",I490="Exc","Excelsa",I490="Ara","Arabica",I490="Lib","Liberica")</f>
        <v>Robusta</v>
      </c>
      <c r="O490" s="7" t="str" cm="1">
        <f t="array" ref="O490">_xlfn.IFS(J490="M","Medium",J490="L","Light",J490="D","Dark")</f>
        <v>Medium</v>
      </c>
      <c r="P490" s="8" t="str">
        <f>_xlfn.XLOOKUP([1]!Order_Table[[#This Row],[Customer ID]],[1]customers!$A$1:$A$1001,[1]customers!$I$1:$I$1001,,0)</f>
        <v>Yes</v>
      </c>
    </row>
    <row r="491" spans="1:16" x14ac:dyDescent="0.35">
      <c r="A491" s="1" t="s">
        <v>971</v>
      </c>
      <c r="B491" s="2">
        <v>43764</v>
      </c>
      <c r="C491" s="3" t="s">
        <v>972</v>
      </c>
      <c r="D491" s="4" t="s">
        <v>123</v>
      </c>
      <c r="E491" s="3">
        <v>2</v>
      </c>
      <c r="F491" s="3" t="str">
        <f>_xlfn.XLOOKUP([1]orders!C491,[1]customers!$A$2:$A$1001,[1]customers!$B$2:$B$1001,,0)</f>
        <v>Sean Lorenzetti</v>
      </c>
      <c r="G491" s="3" t="str">
        <f>IF(_xlfn.XLOOKUP(C491,[1]customers!$A$2:$A$1001,[1]customers!$C$2:$C$1001,,0)=0,"",_xlfn.XLOOKUP(C491,[1]customers!$A$2:$A$1001,[1]customers!$C$2:$C$1001,,0))</f>
        <v>bgiannazzidm@apple.com</v>
      </c>
      <c r="H491" s="3" t="str">
        <f>_xlfn.XLOOKUP(C491,[1]customers!$A$2:$A$1001,[1]customers!$G$2:$G$1001,,0)</f>
        <v>United States</v>
      </c>
      <c r="I491" s="4" t="str">
        <f>INDEX([1]products!$A$1:$G$49,MATCH([1]orders!$D491,[1]products!$A$1:$A$49,0),MATCH([1]orders!I$1,[1]products!$A$1:$G$1,0))</f>
        <v>Lib</v>
      </c>
      <c r="J491" s="4" t="str">
        <f>INDEX([1]products!$A$1:$G$49,MATCH([1]orders!$D491,[1]products!$A$1:$A$49,0),MATCH([1]orders!J$1,[1]products!$A$1:$G$1,0))</f>
        <v>L</v>
      </c>
      <c r="K491" s="5">
        <f>INDEX([1]products!$A$1:$G$49,MATCH([1]orders!$D491,[1]products!$A$1:$A$49,0),MATCH([1]orders!K$1,[1]products!$A$1:$G$1,0))</f>
        <v>1</v>
      </c>
      <c r="L491" s="6">
        <f>INDEX([1]products!$A$1:$G$49,MATCH([1]orders!$D491,[1]products!$A$1:$A$49,0),MATCH([1]orders!L$1,[1]products!$A$1:$G$1,0))</f>
        <v>15.85</v>
      </c>
      <c r="M491" s="6">
        <f t="shared" si="7"/>
        <v>31.7</v>
      </c>
      <c r="N491" s="7" t="str" cm="1">
        <f t="array" ref="N491">_xlfn.IFS(I491="Rob","Robusta",I491="Exc","Excelsa",I491="Ara","Arabica",I491="Lib","Liberica")</f>
        <v>Liberica</v>
      </c>
      <c r="O491" s="7" t="str" cm="1">
        <f t="array" ref="O491">_xlfn.IFS(J491="M","Medium",J491="L","Light",J491="D","Dark")</f>
        <v>Light</v>
      </c>
      <c r="P491" s="8" t="str">
        <f>_xlfn.XLOOKUP([1]!Order_Table[[#This Row],[Customer ID]],[1]customers!$A$1:$A$1001,[1]customers!$I$1:$I$1001,,0)</f>
        <v>No</v>
      </c>
    </row>
    <row r="492" spans="1:16" x14ac:dyDescent="0.35">
      <c r="A492" s="1" t="s">
        <v>973</v>
      </c>
      <c r="B492" s="2">
        <v>44101</v>
      </c>
      <c r="C492" s="3" t="s">
        <v>974</v>
      </c>
      <c r="D492" s="4" t="s">
        <v>38</v>
      </c>
      <c r="E492" s="3">
        <v>6</v>
      </c>
      <c r="F492" s="3" t="str">
        <f>_xlfn.XLOOKUP([1]orders!C492,[1]customers!$A$2:$A$1001,[1]customers!$B$2:$B$1001,,0)</f>
        <v>Bob Giannazzi</v>
      </c>
      <c r="G492" s="3" t="str">
        <f>IF(_xlfn.XLOOKUP(C492,[1]customers!$A$2:$A$1001,[1]customers!$C$2:$C$1001,,0)=0,"",_xlfn.XLOOKUP(C492,[1]customers!$A$2:$A$1001,[1]customers!$C$2:$C$1001,,0))</f>
        <v/>
      </c>
      <c r="H492" s="3" t="str">
        <f>_xlfn.XLOOKUP(C492,[1]customers!$A$2:$A$1001,[1]customers!$G$2:$G$1001,,0)</f>
        <v>United States</v>
      </c>
      <c r="I492" s="4" t="str">
        <f>INDEX([1]products!$A$1:$G$49,MATCH([1]orders!$D492,[1]products!$A$1:$A$49,0),MATCH([1]orders!I$1,[1]products!$A$1:$G$1,0))</f>
        <v>Lib</v>
      </c>
      <c r="J492" s="4" t="str">
        <f>INDEX([1]products!$A$1:$G$49,MATCH([1]orders!$D492,[1]products!$A$1:$A$49,0),MATCH([1]orders!J$1,[1]products!$A$1:$G$1,0))</f>
        <v>D</v>
      </c>
      <c r="K492" s="5">
        <f>INDEX([1]products!$A$1:$G$49,MATCH([1]orders!$D492,[1]products!$A$1:$A$49,0),MATCH([1]orders!K$1,[1]products!$A$1:$G$1,0))</f>
        <v>0.5</v>
      </c>
      <c r="L492" s="6">
        <f>INDEX([1]products!$A$1:$G$49,MATCH([1]orders!$D492,[1]products!$A$1:$A$49,0),MATCH([1]orders!L$1,[1]products!$A$1:$G$1,0))</f>
        <v>7.77</v>
      </c>
      <c r="M492" s="6">
        <f t="shared" si="7"/>
        <v>46.62</v>
      </c>
      <c r="N492" s="7" t="str" cm="1">
        <f t="array" ref="N492">_xlfn.IFS(I492="Rob","Robusta",I492="Exc","Excelsa",I492="Ara","Arabica",I492="Lib","Liberica")</f>
        <v>Liberica</v>
      </c>
      <c r="O492" s="7" t="str" cm="1">
        <f t="array" ref="O492">_xlfn.IFS(J492="M","Medium",J492="L","Light",J492="D","Dark")</f>
        <v>Dark</v>
      </c>
      <c r="P492" s="8" t="str">
        <f>_xlfn.XLOOKUP([1]!Order_Table[[#This Row],[Customer ID]],[1]customers!$A$1:$A$1001,[1]customers!$I$1:$I$1001,,0)</f>
        <v>No</v>
      </c>
    </row>
    <row r="493" spans="1:16" x14ac:dyDescent="0.35">
      <c r="A493" s="1" t="s">
        <v>975</v>
      </c>
      <c r="B493" s="2">
        <v>44620</v>
      </c>
      <c r="C493" s="3" t="s">
        <v>976</v>
      </c>
      <c r="D493" s="4" t="s">
        <v>64</v>
      </c>
      <c r="E493" s="3">
        <v>1</v>
      </c>
      <c r="F493" s="3" t="str">
        <f>_xlfn.XLOOKUP([1]orders!C493,[1]customers!$A$2:$A$1001,[1]customers!$B$2:$B$1001,,0)</f>
        <v>Kendra Backshell</v>
      </c>
      <c r="G493" s="3" t="str">
        <f>IF(_xlfn.XLOOKUP(C493,[1]customers!$A$2:$A$1001,[1]customers!$C$2:$C$1001,,0)=0,"",_xlfn.XLOOKUP(C493,[1]customers!$A$2:$A$1001,[1]customers!$C$2:$C$1001,,0))</f>
        <v>ulethbrigdo@hc360.com</v>
      </c>
      <c r="H493" s="3" t="str">
        <f>_xlfn.XLOOKUP(C493,[1]customers!$A$2:$A$1001,[1]customers!$G$2:$G$1001,,0)</f>
        <v>United States</v>
      </c>
      <c r="I493" s="4" t="str">
        <f>INDEX([1]products!$A$1:$G$49,MATCH([1]orders!$D493,[1]products!$A$1:$A$49,0),MATCH([1]orders!I$1,[1]products!$A$1:$G$1,0))</f>
        <v>Lib</v>
      </c>
      <c r="J493" s="4" t="str">
        <f>INDEX([1]products!$A$1:$G$49,MATCH([1]orders!$D493,[1]products!$A$1:$A$49,0),MATCH([1]orders!J$1,[1]products!$A$1:$G$1,0))</f>
        <v>D</v>
      </c>
      <c r="K493" s="5">
        <f>INDEX([1]products!$A$1:$G$49,MATCH([1]orders!$D493,[1]products!$A$1:$A$49,0),MATCH([1]orders!K$1,[1]products!$A$1:$G$1,0))</f>
        <v>0.2</v>
      </c>
      <c r="L493" s="6">
        <f>INDEX([1]products!$A$1:$G$49,MATCH([1]orders!$D493,[1]products!$A$1:$A$49,0),MATCH([1]orders!L$1,[1]products!$A$1:$G$1,0))</f>
        <v>3.8849999999999998</v>
      </c>
      <c r="M493" s="6">
        <f t="shared" si="7"/>
        <v>3.8849999999999998</v>
      </c>
      <c r="N493" s="7" t="str" cm="1">
        <f t="array" ref="N493">_xlfn.IFS(I493="Rob","Robusta",I493="Exc","Excelsa",I493="Ara","Arabica",I493="Lib","Liberica")</f>
        <v>Liberica</v>
      </c>
      <c r="O493" s="7" t="str" cm="1">
        <f t="array" ref="O493">_xlfn.IFS(J493="M","Medium",J493="L","Light",J493="D","Dark")</f>
        <v>Dark</v>
      </c>
      <c r="P493" s="8" t="str">
        <f>_xlfn.XLOOKUP([1]!Order_Table[[#This Row],[Customer ID]],[1]customers!$A$1:$A$1001,[1]customers!$I$1:$I$1001,,0)</f>
        <v>No</v>
      </c>
    </row>
    <row r="494" spans="1:16" x14ac:dyDescent="0.35">
      <c r="A494" s="1" t="s">
        <v>977</v>
      </c>
      <c r="B494" s="2">
        <v>44090</v>
      </c>
      <c r="C494" s="3" t="s">
        <v>978</v>
      </c>
      <c r="D494" s="4" t="s">
        <v>22</v>
      </c>
      <c r="E494" s="3">
        <v>6</v>
      </c>
      <c r="F494" s="3" t="str">
        <f>_xlfn.XLOOKUP([1]orders!C494,[1]customers!$A$2:$A$1001,[1]customers!$B$2:$B$1001,,0)</f>
        <v>Uriah Lethbrig</v>
      </c>
      <c r="G494" s="3" t="str">
        <f>IF(_xlfn.XLOOKUP(C494,[1]customers!$A$2:$A$1001,[1]customers!$C$2:$C$1001,,0)=0,"",_xlfn.XLOOKUP(C494,[1]customers!$A$2:$A$1001,[1]customers!$C$2:$C$1001,,0))</f>
        <v>sfarnishdp@dmoz.org</v>
      </c>
      <c r="H494" s="3" t="str">
        <f>_xlfn.XLOOKUP(C494,[1]customers!$A$2:$A$1001,[1]customers!$G$2:$G$1001,,0)</f>
        <v>United Kingdom</v>
      </c>
      <c r="I494" s="4" t="str">
        <f>INDEX([1]products!$A$1:$G$49,MATCH([1]orders!$D494,[1]products!$A$1:$A$49,0),MATCH([1]orders!I$1,[1]products!$A$1:$G$1,0))</f>
        <v>Exc</v>
      </c>
      <c r="J494" s="4" t="str">
        <f>INDEX([1]products!$A$1:$G$49,MATCH([1]orders!$D494,[1]products!$A$1:$A$49,0),MATCH([1]orders!J$1,[1]products!$A$1:$G$1,0))</f>
        <v>M</v>
      </c>
      <c r="K494" s="5">
        <f>INDEX([1]products!$A$1:$G$49,MATCH([1]orders!$D494,[1]products!$A$1:$A$49,0),MATCH([1]orders!K$1,[1]products!$A$1:$G$1,0))</f>
        <v>0.2</v>
      </c>
      <c r="L494" s="6">
        <f>INDEX([1]products!$A$1:$G$49,MATCH([1]orders!$D494,[1]products!$A$1:$A$49,0),MATCH([1]orders!L$1,[1]products!$A$1:$G$1,0))</f>
        <v>4.125</v>
      </c>
      <c r="M494" s="6">
        <f t="shared" si="7"/>
        <v>24.75</v>
      </c>
      <c r="N494" s="7" t="str" cm="1">
        <f t="array" ref="N494">_xlfn.IFS(I494="Rob","Robusta",I494="Exc","Excelsa",I494="Ara","Arabica",I494="Lib","Liberica")</f>
        <v>Excelsa</v>
      </c>
      <c r="O494" s="7" t="str" cm="1">
        <f t="array" ref="O494">_xlfn.IFS(J494="M","Medium",J494="L","Light",J494="D","Dark")</f>
        <v>Medium</v>
      </c>
      <c r="P494" s="8" t="str">
        <f>_xlfn.XLOOKUP([1]!Order_Table[[#This Row],[Customer ID]],[1]customers!$A$1:$A$1001,[1]customers!$I$1:$I$1001,,0)</f>
        <v>Yes</v>
      </c>
    </row>
    <row r="495" spans="1:16" x14ac:dyDescent="0.35">
      <c r="A495" s="1" t="s">
        <v>979</v>
      </c>
      <c r="B495" s="2">
        <v>44132</v>
      </c>
      <c r="C495" s="3" t="s">
        <v>980</v>
      </c>
      <c r="D495" s="4" t="s">
        <v>132</v>
      </c>
      <c r="E495" s="3">
        <v>2</v>
      </c>
      <c r="F495" s="3" t="str">
        <f>_xlfn.XLOOKUP([1]orders!C495,[1]customers!$A$2:$A$1001,[1]customers!$B$2:$B$1001,,0)</f>
        <v>Sky Farnish</v>
      </c>
      <c r="G495" s="3" t="str">
        <f>IF(_xlfn.XLOOKUP(C495,[1]customers!$A$2:$A$1001,[1]customers!$C$2:$C$1001,,0)=0,"",_xlfn.XLOOKUP(C495,[1]customers!$A$2:$A$1001,[1]customers!$C$2:$C$1001,,0))</f>
        <v>fjecockdq@unicef.org</v>
      </c>
      <c r="H495" s="3" t="str">
        <f>_xlfn.XLOOKUP(C495,[1]customers!$A$2:$A$1001,[1]customers!$G$2:$G$1001,,0)</f>
        <v>United States</v>
      </c>
      <c r="I495" s="4" t="str">
        <f>INDEX([1]products!$A$1:$G$49,MATCH([1]orders!$D495,[1]products!$A$1:$A$49,0),MATCH([1]orders!I$1,[1]products!$A$1:$G$1,0))</f>
        <v>Rob</v>
      </c>
      <c r="J495" s="4" t="str">
        <f>INDEX([1]products!$A$1:$G$49,MATCH([1]orders!$D495,[1]products!$A$1:$A$49,0),MATCH([1]orders!J$1,[1]products!$A$1:$G$1,0))</f>
        <v>M</v>
      </c>
      <c r="K495" s="5">
        <f>INDEX([1]products!$A$1:$G$49,MATCH([1]orders!$D495,[1]products!$A$1:$A$49,0),MATCH([1]orders!K$1,[1]products!$A$1:$G$1,0))</f>
        <v>0.5</v>
      </c>
      <c r="L495" s="6">
        <f>INDEX([1]products!$A$1:$G$49,MATCH([1]orders!$D495,[1]products!$A$1:$A$49,0),MATCH([1]orders!L$1,[1]products!$A$1:$G$1,0))</f>
        <v>5.97</v>
      </c>
      <c r="M495" s="6">
        <f t="shared" si="7"/>
        <v>11.94</v>
      </c>
      <c r="N495" s="7" t="str" cm="1">
        <f t="array" ref="N495">_xlfn.IFS(I495="Rob","Robusta",I495="Exc","Excelsa",I495="Ara","Arabica",I495="Lib","Liberica")</f>
        <v>Robusta</v>
      </c>
      <c r="O495" s="7" t="str" cm="1">
        <f t="array" ref="O495">_xlfn.IFS(J495="M","Medium",J495="L","Light",J495="D","Dark")</f>
        <v>Medium</v>
      </c>
      <c r="P495" s="8" t="str">
        <f>_xlfn.XLOOKUP([1]!Order_Table[[#This Row],[Customer ID]],[1]customers!$A$1:$A$1001,[1]customers!$I$1:$I$1001,,0)</f>
        <v>No</v>
      </c>
    </row>
    <row r="496" spans="1:16" x14ac:dyDescent="0.35">
      <c r="A496" s="1" t="s">
        <v>981</v>
      </c>
      <c r="B496" s="2">
        <v>43710</v>
      </c>
      <c r="C496" s="3" t="s">
        <v>982</v>
      </c>
      <c r="D496" s="4" t="s">
        <v>132</v>
      </c>
      <c r="E496" s="3">
        <v>5</v>
      </c>
      <c r="F496" s="3" t="str">
        <f>_xlfn.XLOOKUP([1]orders!C496,[1]customers!$A$2:$A$1001,[1]customers!$B$2:$B$1001,,0)</f>
        <v>Felicia Jecock</v>
      </c>
      <c r="G496" s="3" t="str">
        <f>IF(_xlfn.XLOOKUP(C496,[1]customers!$A$2:$A$1001,[1]customers!$C$2:$C$1001,,0)=0,"",_xlfn.XLOOKUP(C496,[1]customers!$A$2:$A$1001,[1]customers!$C$2:$C$1001,,0))</f>
        <v/>
      </c>
      <c r="H496" s="3" t="str">
        <f>_xlfn.XLOOKUP(C496,[1]customers!$A$2:$A$1001,[1]customers!$G$2:$G$1001,,0)</f>
        <v>United States</v>
      </c>
      <c r="I496" s="4" t="str">
        <f>INDEX([1]products!$A$1:$G$49,MATCH([1]orders!$D496,[1]products!$A$1:$A$49,0),MATCH([1]orders!I$1,[1]products!$A$1:$G$1,0))</f>
        <v>Lib</v>
      </c>
      <c r="J496" s="4" t="str">
        <f>INDEX([1]products!$A$1:$G$49,MATCH([1]orders!$D496,[1]products!$A$1:$A$49,0),MATCH([1]orders!J$1,[1]products!$A$1:$G$1,0))</f>
        <v>L</v>
      </c>
      <c r="K496" s="5">
        <f>INDEX([1]products!$A$1:$G$49,MATCH([1]orders!$D496,[1]products!$A$1:$A$49,0),MATCH([1]orders!K$1,[1]products!$A$1:$G$1,0))</f>
        <v>1</v>
      </c>
      <c r="L496" s="6">
        <f>INDEX([1]products!$A$1:$G$49,MATCH([1]orders!$D496,[1]products!$A$1:$A$49,0),MATCH([1]orders!L$1,[1]products!$A$1:$G$1,0))</f>
        <v>15.85</v>
      </c>
      <c r="M496" s="6">
        <f t="shared" si="7"/>
        <v>79.25</v>
      </c>
      <c r="N496" s="7" t="str" cm="1">
        <f t="array" ref="N496">_xlfn.IFS(I496="Rob","Robusta",I496="Exc","Excelsa",I496="Ara","Arabica",I496="Lib","Liberica")</f>
        <v>Liberica</v>
      </c>
      <c r="O496" s="7" t="str" cm="1">
        <f t="array" ref="O496">_xlfn.IFS(J496="M","Medium",J496="L","Light",J496="D","Dark")</f>
        <v>Light</v>
      </c>
      <c r="P496" s="8" t="str">
        <f>_xlfn.XLOOKUP([1]!Order_Table[[#This Row],[Customer ID]],[1]customers!$A$1:$A$1001,[1]customers!$I$1:$I$1001,,0)</f>
        <v>No</v>
      </c>
    </row>
    <row r="497" spans="1:16" x14ac:dyDescent="0.35">
      <c r="A497" s="1" t="s">
        <v>983</v>
      </c>
      <c r="B497" s="2">
        <v>44438</v>
      </c>
      <c r="C497" s="3" t="s">
        <v>984</v>
      </c>
      <c r="D497" s="4" t="s">
        <v>51</v>
      </c>
      <c r="E497" s="3">
        <v>3</v>
      </c>
      <c r="F497" s="3" t="str">
        <f>_xlfn.XLOOKUP([1]orders!C497,[1]customers!$A$2:$A$1001,[1]customers!$B$2:$B$1001,,0)</f>
        <v>Currey MacAllister</v>
      </c>
      <c r="G497" s="3" t="str">
        <f>IF(_xlfn.XLOOKUP(C497,[1]customers!$A$2:$A$1001,[1]customers!$C$2:$C$1001,,0)=0,"",_xlfn.XLOOKUP(C497,[1]customers!$A$2:$A$1001,[1]customers!$C$2:$C$1001,,0))</f>
        <v>hpallisterds@ning.com</v>
      </c>
      <c r="H497" s="3" t="str">
        <f>_xlfn.XLOOKUP(C497,[1]customers!$A$2:$A$1001,[1]customers!$G$2:$G$1001,,0)</f>
        <v>United States</v>
      </c>
      <c r="I497" s="4" t="str">
        <f>INDEX([1]products!$A$1:$G$49,MATCH([1]orders!$D497,[1]products!$A$1:$A$49,0),MATCH([1]orders!I$1,[1]products!$A$1:$G$1,0))</f>
        <v>Lib</v>
      </c>
      <c r="J497" s="4" t="str">
        <f>INDEX([1]products!$A$1:$G$49,MATCH([1]orders!$D497,[1]products!$A$1:$A$49,0),MATCH([1]orders!J$1,[1]products!$A$1:$G$1,0))</f>
        <v>L</v>
      </c>
      <c r="K497" s="5">
        <f>INDEX([1]products!$A$1:$G$49,MATCH([1]orders!$D497,[1]products!$A$1:$A$49,0),MATCH([1]orders!K$1,[1]products!$A$1:$G$1,0))</f>
        <v>1</v>
      </c>
      <c r="L497" s="6">
        <f>INDEX([1]products!$A$1:$G$49,MATCH([1]orders!$D497,[1]products!$A$1:$A$49,0),MATCH([1]orders!L$1,[1]products!$A$1:$G$1,0))</f>
        <v>15.85</v>
      </c>
      <c r="M497" s="6">
        <f t="shared" si="7"/>
        <v>47.55</v>
      </c>
      <c r="N497" s="7" t="str" cm="1">
        <f t="array" ref="N497">_xlfn.IFS(I497="Rob","Robusta",I497="Exc","Excelsa",I497="Ara","Arabica",I497="Lib","Liberica")</f>
        <v>Liberica</v>
      </c>
      <c r="O497" s="7" t="str" cm="1">
        <f t="array" ref="O497">_xlfn.IFS(J497="M","Medium",J497="L","Light",J497="D","Dark")</f>
        <v>Light</v>
      </c>
      <c r="P497" s="8" t="str">
        <f>_xlfn.XLOOKUP([1]!Order_Table[[#This Row],[Customer ID]],[1]customers!$A$1:$A$1001,[1]customers!$I$1:$I$1001,,0)</f>
        <v>Yes</v>
      </c>
    </row>
    <row r="498" spans="1:16" x14ac:dyDescent="0.35">
      <c r="A498" s="1" t="s">
        <v>985</v>
      </c>
      <c r="B498" s="2">
        <v>44351</v>
      </c>
      <c r="C498" s="3" t="s">
        <v>986</v>
      </c>
      <c r="D498" s="4" t="s">
        <v>27</v>
      </c>
      <c r="E498" s="3">
        <v>4</v>
      </c>
      <c r="F498" s="3" t="str">
        <f>_xlfn.XLOOKUP([1]orders!C498,[1]customers!$A$2:$A$1001,[1]customers!$B$2:$B$1001,,0)</f>
        <v>Hamlen Pallister</v>
      </c>
      <c r="G498" s="3" t="str">
        <f>IF(_xlfn.XLOOKUP(C498,[1]customers!$A$2:$A$1001,[1]customers!$C$2:$C$1001,,0)=0,"",_xlfn.XLOOKUP(C498,[1]customers!$A$2:$A$1001,[1]customers!$C$2:$C$1001,,0))</f>
        <v>cmershdt@drupal.org</v>
      </c>
      <c r="H498" s="3" t="str">
        <f>_xlfn.XLOOKUP(C498,[1]customers!$A$2:$A$1001,[1]customers!$G$2:$G$1001,,0)</f>
        <v>Ireland</v>
      </c>
      <c r="I498" s="4" t="str">
        <f>INDEX([1]products!$A$1:$G$49,MATCH([1]orders!$D498,[1]products!$A$1:$A$49,0),MATCH([1]orders!I$1,[1]products!$A$1:$G$1,0))</f>
        <v>Exc</v>
      </c>
      <c r="J498" s="4" t="str">
        <f>INDEX([1]products!$A$1:$G$49,MATCH([1]orders!$D498,[1]products!$A$1:$A$49,0),MATCH([1]orders!J$1,[1]products!$A$1:$G$1,0))</f>
        <v>D</v>
      </c>
      <c r="K498" s="5">
        <f>INDEX([1]products!$A$1:$G$49,MATCH([1]orders!$D498,[1]products!$A$1:$A$49,0),MATCH([1]orders!K$1,[1]products!$A$1:$G$1,0))</f>
        <v>0.2</v>
      </c>
      <c r="L498" s="6">
        <f>INDEX([1]products!$A$1:$G$49,MATCH([1]orders!$D498,[1]products!$A$1:$A$49,0),MATCH([1]orders!L$1,[1]products!$A$1:$G$1,0))</f>
        <v>3.645</v>
      </c>
      <c r="M498" s="6">
        <f t="shared" si="7"/>
        <v>14.58</v>
      </c>
      <c r="N498" s="7" t="str" cm="1">
        <f t="array" ref="N498">_xlfn.IFS(I498="Rob","Robusta",I498="Exc","Excelsa",I498="Ara","Arabica",I498="Lib","Liberica")</f>
        <v>Excelsa</v>
      </c>
      <c r="O498" s="7" t="str" cm="1">
        <f t="array" ref="O498">_xlfn.IFS(J498="M","Medium",J498="L","Light",J498="D","Dark")</f>
        <v>Dark</v>
      </c>
      <c r="P498" s="8" t="str">
        <f>_xlfn.XLOOKUP([1]!Order_Table[[#This Row],[Customer ID]],[1]customers!$A$1:$A$1001,[1]customers!$I$1:$I$1001,,0)</f>
        <v>No</v>
      </c>
    </row>
    <row r="499" spans="1:16" x14ac:dyDescent="0.35">
      <c r="A499" s="1" t="s">
        <v>987</v>
      </c>
      <c r="B499" s="2">
        <v>44159</v>
      </c>
      <c r="C499" s="3" t="s">
        <v>988</v>
      </c>
      <c r="D499" s="4" t="s">
        <v>2</v>
      </c>
      <c r="E499" s="3">
        <v>5</v>
      </c>
      <c r="F499" s="3" t="str">
        <f>_xlfn.XLOOKUP([1]orders!C499,[1]customers!$A$2:$A$1001,[1]customers!$B$2:$B$1001,,0)</f>
        <v>Chantal Mersh</v>
      </c>
      <c r="G499" s="3" t="str">
        <f>IF(_xlfn.XLOOKUP(C499,[1]customers!$A$2:$A$1001,[1]customers!$C$2:$C$1001,,0)=0,"",_xlfn.XLOOKUP(C499,[1]customers!$A$2:$A$1001,[1]customers!$C$2:$C$1001,,0))</f>
        <v>murione5@alexa.com</v>
      </c>
      <c r="H499" s="3" t="str">
        <f>_xlfn.XLOOKUP(C499,[1]customers!$A$2:$A$1001,[1]customers!$G$2:$G$1001,,0)</f>
        <v>Ireland</v>
      </c>
      <c r="I499" s="4" t="str">
        <f>INDEX([1]products!$A$1:$G$49,MATCH([1]orders!$D499,[1]products!$A$1:$A$49,0),MATCH([1]orders!I$1,[1]products!$A$1:$G$1,0))</f>
        <v>Ara</v>
      </c>
      <c r="J499" s="4" t="str">
        <f>INDEX([1]products!$A$1:$G$49,MATCH([1]orders!$D499,[1]products!$A$1:$A$49,0),MATCH([1]orders!J$1,[1]products!$A$1:$G$1,0))</f>
        <v>D</v>
      </c>
      <c r="K499" s="5">
        <f>INDEX([1]products!$A$1:$G$49,MATCH([1]orders!$D499,[1]products!$A$1:$A$49,0),MATCH([1]orders!K$1,[1]products!$A$1:$G$1,0))</f>
        <v>1</v>
      </c>
      <c r="L499" s="6">
        <f>INDEX([1]products!$A$1:$G$49,MATCH([1]orders!$D499,[1]products!$A$1:$A$49,0),MATCH([1]orders!L$1,[1]products!$A$1:$G$1,0))</f>
        <v>9.9499999999999993</v>
      </c>
      <c r="M499" s="6">
        <f t="shared" si="7"/>
        <v>49.75</v>
      </c>
      <c r="N499" s="7" t="str" cm="1">
        <f t="array" ref="N499">_xlfn.IFS(I499="Rob","Robusta",I499="Exc","Excelsa",I499="Ara","Arabica",I499="Lib","Liberica")</f>
        <v>Arabica</v>
      </c>
      <c r="O499" s="7" t="str" cm="1">
        <f t="array" ref="O499">_xlfn.IFS(J499="M","Medium",J499="L","Light",J499="D","Dark")</f>
        <v>Dark</v>
      </c>
      <c r="P499" s="8" t="str">
        <f>_xlfn.XLOOKUP([1]!Order_Table[[#This Row],[Customer ID]],[1]customers!$A$1:$A$1001,[1]customers!$I$1:$I$1001,,0)</f>
        <v>No</v>
      </c>
    </row>
    <row r="500" spans="1:16" x14ac:dyDescent="0.35">
      <c r="A500" s="1" t="s">
        <v>989</v>
      </c>
      <c r="B500" s="2">
        <v>44003</v>
      </c>
      <c r="C500" s="3" t="s">
        <v>990</v>
      </c>
      <c r="D500" s="4" t="s">
        <v>101</v>
      </c>
      <c r="E500" s="3">
        <v>3</v>
      </c>
      <c r="F500" s="3" t="str">
        <f>_xlfn.XLOOKUP([1]orders!C500,[1]customers!$A$2:$A$1001,[1]customers!$B$2:$B$1001,,0)</f>
        <v>Marja Urion</v>
      </c>
      <c r="G500" s="3" t="str">
        <f>IF(_xlfn.XLOOKUP(C500,[1]customers!$A$2:$A$1001,[1]customers!$C$2:$C$1001,,0)=0,"",_xlfn.XLOOKUP(C500,[1]customers!$A$2:$A$1001,[1]customers!$C$2:$C$1001,,0))</f>
        <v/>
      </c>
      <c r="H500" s="3" t="str">
        <f>_xlfn.XLOOKUP(C500,[1]customers!$A$2:$A$1001,[1]customers!$G$2:$G$1001,,0)</f>
        <v>Ireland</v>
      </c>
      <c r="I500" s="4" t="str">
        <f>INDEX([1]products!$A$1:$G$49,MATCH([1]orders!$D500,[1]products!$A$1:$A$49,0),MATCH([1]orders!I$1,[1]products!$A$1:$G$1,0))</f>
        <v>Rob</v>
      </c>
      <c r="J500" s="4" t="str">
        <f>INDEX([1]products!$A$1:$G$49,MATCH([1]orders!$D500,[1]products!$A$1:$A$49,0),MATCH([1]orders!J$1,[1]products!$A$1:$G$1,0))</f>
        <v>M</v>
      </c>
      <c r="K500" s="5">
        <f>INDEX([1]products!$A$1:$G$49,MATCH([1]orders!$D500,[1]products!$A$1:$A$49,0),MATCH([1]orders!K$1,[1]products!$A$1:$G$1,0))</f>
        <v>1</v>
      </c>
      <c r="L500" s="6">
        <f>INDEX([1]products!$A$1:$G$49,MATCH([1]orders!$D500,[1]products!$A$1:$A$49,0),MATCH([1]orders!L$1,[1]products!$A$1:$G$1,0))</f>
        <v>9.9499999999999993</v>
      </c>
      <c r="M500" s="6">
        <f t="shared" si="7"/>
        <v>29.849999999999998</v>
      </c>
      <c r="N500" s="7" t="str" cm="1">
        <f t="array" ref="N500">_xlfn.IFS(I500="Rob","Robusta",I500="Exc","Excelsa",I500="Ara","Arabica",I500="Lib","Liberica")</f>
        <v>Robusta</v>
      </c>
      <c r="O500" s="7" t="str" cm="1">
        <f t="array" ref="O500">_xlfn.IFS(J500="M","Medium",J500="L","Light",J500="D","Dark")</f>
        <v>Medium</v>
      </c>
      <c r="P500" s="8" t="str">
        <f>_xlfn.XLOOKUP([1]!Order_Table[[#This Row],[Customer ID]],[1]customers!$A$1:$A$1001,[1]customers!$I$1:$I$1001,,0)</f>
        <v>Yes</v>
      </c>
    </row>
    <row r="501" spans="1:16" x14ac:dyDescent="0.35">
      <c r="A501" s="1" t="s">
        <v>991</v>
      </c>
      <c r="B501" s="2">
        <v>44025</v>
      </c>
      <c r="C501" s="3" t="s">
        <v>992</v>
      </c>
      <c r="D501" s="4" t="s">
        <v>189</v>
      </c>
      <c r="E501" s="3">
        <v>4</v>
      </c>
      <c r="F501" s="3" t="str">
        <f>_xlfn.XLOOKUP([1]orders!C501,[1]customers!$A$2:$A$1001,[1]customers!$B$2:$B$1001,,0)</f>
        <v>Malynda Purbrick</v>
      </c>
      <c r="G501" s="3" t="str">
        <f>IF(_xlfn.XLOOKUP(C501,[1]customers!$A$2:$A$1001,[1]customers!$C$2:$C$1001,,0)=0,"",_xlfn.XLOOKUP(C501,[1]customers!$A$2:$A$1001,[1]customers!$C$2:$C$1001,,0))</f>
        <v/>
      </c>
      <c r="H501" s="3" t="str">
        <f>_xlfn.XLOOKUP(C501,[1]customers!$A$2:$A$1001,[1]customers!$G$2:$G$1001,,0)</f>
        <v>United States</v>
      </c>
      <c r="I501" s="4" t="str">
        <f>INDEX([1]products!$A$1:$G$49,MATCH([1]orders!$D501,[1]products!$A$1:$A$49,0),MATCH([1]orders!I$1,[1]products!$A$1:$G$1,0))</f>
        <v>Rob</v>
      </c>
      <c r="J501" s="4" t="str">
        <f>INDEX([1]products!$A$1:$G$49,MATCH([1]orders!$D501,[1]products!$A$1:$A$49,0),MATCH([1]orders!J$1,[1]products!$A$1:$G$1,0))</f>
        <v>D</v>
      </c>
      <c r="K501" s="5">
        <f>INDEX([1]products!$A$1:$G$49,MATCH([1]orders!$D501,[1]products!$A$1:$A$49,0),MATCH([1]orders!K$1,[1]products!$A$1:$G$1,0))</f>
        <v>0.2</v>
      </c>
      <c r="L501" s="6">
        <f>INDEX([1]products!$A$1:$G$49,MATCH([1]orders!$D501,[1]products!$A$1:$A$49,0),MATCH([1]orders!L$1,[1]products!$A$1:$G$1,0))</f>
        <v>2.6849999999999996</v>
      </c>
      <c r="M501" s="6">
        <f t="shared" si="7"/>
        <v>10.739999999999998</v>
      </c>
      <c r="N501" s="7" t="str" cm="1">
        <f t="array" ref="N501">_xlfn.IFS(I501="Rob","Robusta",I501="Exc","Excelsa",I501="Ara","Arabica",I501="Lib","Liberica")</f>
        <v>Robusta</v>
      </c>
      <c r="O501" s="7" t="str" cm="1">
        <f t="array" ref="O501">_xlfn.IFS(J501="M","Medium",J501="L","Light",J501="D","Dark")</f>
        <v>Dark</v>
      </c>
      <c r="P501" s="8" t="str">
        <f>_xlfn.XLOOKUP([1]!Order_Table[[#This Row],[Customer ID]],[1]customers!$A$1:$A$1001,[1]customers!$I$1:$I$1001,,0)</f>
        <v>Yes</v>
      </c>
    </row>
    <row r="502" spans="1:16" x14ac:dyDescent="0.35">
      <c r="A502" s="1" t="s">
        <v>993</v>
      </c>
      <c r="B502" s="2">
        <v>43467</v>
      </c>
      <c r="C502" s="3" t="s">
        <v>994</v>
      </c>
      <c r="D502" s="4" t="s">
        <v>162</v>
      </c>
      <c r="E502" s="3">
        <v>4</v>
      </c>
      <c r="F502" s="3" t="str">
        <f>_xlfn.XLOOKUP([1]orders!C502,[1]customers!$A$2:$A$1001,[1]customers!$B$2:$B$1001,,0)</f>
        <v>Alf Housaman</v>
      </c>
      <c r="G502" s="3" t="str">
        <f>IF(_xlfn.XLOOKUP(C502,[1]customers!$A$2:$A$1001,[1]customers!$C$2:$C$1001,,0)=0,"",_xlfn.XLOOKUP(C502,[1]customers!$A$2:$A$1001,[1]customers!$C$2:$C$1001,,0))</f>
        <v>gduckerdx@patch.com</v>
      </c>
      <c r="H502" s="3" t="str">
        <f>_xlfn.XLOOKUP(C502,[1]customers!$A$2:$A$1001,[1]customers!$G$2:$G$1001,,0)</f>
        <v>United Kingdom</v>
      </c>
      <c r="I502" s="4" t="str">
        <f>INDEX([1]products!$A$1:$G$49,MATCH([1]orders!$D502,[1]products!$A$1:$A$49,0),MATCH([1]orders!I$1,[1]products!$A$1:$G$1,0))</f>
        <v>Rob</v>
      </c>
      <c r="J502" s="4" t="str">
        <f>INDEX([1]products!$A$1:$G$49,MATCH([1]orders!$D502,[1]products!$A$1:$A$49,0),MATCH([1]orders!J$1,[1]products!$A$1:$G$1,0))</f>
        <v>L</v>
      </c>
      <c r="K502" s="5">
        <f>INDEX([1]products!$A$1:$G$49,MATCH([1]orders!$D502,[1]products!$A$1:$A$49,0),MATCH([1]orders!K$1,[1]products!$A$1:$G$1,0))</f>
        <v>1</v>
      </c>
      <c r="L502" s="6">
        <f>INDEX([1]products!$A$1:$G$49,MATCH([1]orders!$D502,[1]products!$A$1:$A$49,0),MATCH([1]orders!L$1,[1]products!$A$1:$G$1,0))</f>
        <v>11.95</v>
      </c>
      <c r="M502" s="6">
        <f t="shared" si="7"/>
        <v>47.8</v>
      </c>
      <c r="N502" s="7" t="str" cm="1">
        <f t="array" ref="N502">_xlfn.IFS(I502="Rob","Robusta",I502="Exc","Excelsa",I502="Ara","Arabica",I502="Lib","Liberica")</f>
        <v>Robusta</v>
      </c>
      <c r="O502" s="7" t="str" cm="1">
        <f t="array" ref="O502">_xlfn.IFS(J502="M","Medium",J502="L","Light",J502="D","Dark")</f>
        <v>Light</v>
      </c>
      <c r="P502" s="8" t="str">
        <f>_xlfn.XLOOKUP([1]!Order_Table[[#This Row],[Customer ID]],[1]customers!$A$1:$A$1001,[1]customers!$I$1:$I$1001,,0)</f>
        <v>No</v>
      </c>
    </row>
    <row r="503" spans="1:16" x14ac:dyDescent="0.35">
      <c r="A503" s="1" t="s">
        <v>993</v>
      </c>
      <c r="B503" s="2">
        <v>43467</v>
      </c>
      <c r="C503" s="3" t="s">
        <v>994</v>
      </c>
      <c r="D503" s="4" t="s">
        <v>64</v>
      </c>
      <c r="E503" s="3">
        <v>4</v>
      </c>
      <c r="F503" s="3" t="str">
        <f>_xlfn.XLOOKUP([1]orders!C503,[1]customers!$A$2:$A$1001,[1]customers!$B$2:$B$1001,,0)</f>
        <v>Gladi Ducker</v>
      </c>
      <c r="G503" s="3" t="str">
        <f>IF(_xlfn.XLOOKUP(C503,[1]customers!$A$2:$A$1001,[1]customers!$C$2:$C$1001,,0)=0,"",_xlfn.XLOOKUP(C503,[1]customers!$A$2:$A$1001,[1]customers!$C$2:$C$1001,,0))</f>
        <v>gduckerdx@patch.com</v>
      </c>
      <c r="H503" s="3" t="str">
        <f>_xlfn.XLOOKUP(C503,[1]customers!$A$2:$A$1001,[1]customers!$G$2:$G$1001,,0)</f>
        <v>United Kingdom</v>
      </c>
      <c r="I503" s="4" t="str">
        <f>INDEX([1]products!$A$1:$G$49,MATCH([1]orders!$D503,[1]products!$A$1:$A$49,0),MATCH([1]orders!I$1,[1]products!$A$1:$G$1,0))</f>
        <v>Rob</v>
      </c>
      <c r="J503" s="4" t="str">
        <f>INDEX([1]products!$A$1:$G$49,MATCH([1]orders!$D503,[1]products!$A$1:$A$49,0),MATCH([1]orders!J$1,[1]products!$A$1:$G$1,0))</f>
        <v>M</v>
      </c>
      <c r="K503" s="5">
        <f>INDEX([1]products!$A$1:$G$49,MATCH([1]orders!$D503,[1]products!$A$1:$A$49,0),MATCH([1]orders!K$1,[1]products!$A$1:$G$1,0))</f>
        <v>0.2</v>
      </c>
      <c r="L503" s="6">
        <f>INDEX([1]products!$A$1:$G$49,MATCH([1]orders!$D503,[1]products!$A$1:$A$49,0),MATCH([1]orders!L$1,[1]products!$A$1:$G$1,0))</f>
        <v>2.9849999999999999</v>
      </c>
      <c r="M503" s="6">
        <f t="shared" si="7"/>
        <v>11.94</v>
      </c>
      <c r="N503" s="7" t="str" cm="1">
        <f t="array" ref="N503">_xlfn.IFS(I503="Rob","Robusta",I503="Exc","Excelsa",I503="Ara","Arabica",I503="Lib","Liberica")</f>
        <v>Robusta</v>
      </c>
      <c r="O503" s="7" t="str" cm="1">
        <f t="array" ref="O503">_xlfn.IFS(J503="M","Medium",J503="L","Light",J503="D","Dark")</f>
        <v>Medium</v>
      </c>
      <c r="P503" s="8" t="str">
        <f>_xlfn.XLOOKUP([1]!Order_Table[[#This Row],[Customer ID]],[1]customers!$A$1:$A$1001,[1]customers!$I$1:$I$1001,,0)</f>
        <v>No</v>
      </c>
    </row>
    <row r="504" spans="1:16" x14ac:dyDescent="0.35">
      <c r="A504" s="1" t="s">
        <v>993</v>
      </c>
      <c r="B504" s="2">
        <v>43467</v>
      </c>
      <c r="C504" s="3" t="s">
        <v>994</v>
      </c>
      <c r="D504" s="4" t="s">
        <v>13</v>
      </c>
      <c r="E504" s="3">
        <v>4</v>
      </c>
      <c r="F504" s="3" t="str">
        <f>_xlfn.XLOOKUP([1]orders!C504,[1]customers!$A$2:$A$1001,[1]customers!$B$2:$B$1001,,0)</f>
        <v>Gladi Ducker</v>
      </c>
      <c r="G504" s="3" t="str">
        <f>IF(_xlfn.XLOOKUP(C504,[1]customers!$A$2:$A$1001,[1]customers!$C$2:$C$1001,,0)=0,"",_xlfn.XLOOKUP(C504,[1]customers!$A$2:$A$1001,[1]customers!$C$2:$C$1001,,0))</f>
        <v>gduckerdx@patch.com</v>
      </c>
      <c r="H504" s="3" t="str">
        <f>_xlfn.XLOOKUP(C504,[1]customers!$A$2:$A$1001,[1]customers!$G$2:$G$1001,,0)</f>
        <v>United Kingdom</v>
      </c>
      <c r="I504" s="4" t="str">
        <f>INDEX([1]products!$A$1:$G$49,MATCH([1]orders!$D504,[1]products!$A$1:$A$49,0),MATCH([1]orders!I$1,[1]products!$A$1:$G$1,0))</f>
        <v>Exc</v>
      </c>
      <c r="J504" s="4" t="str">
        <f>INDEX([1]products!$A$1:$G$49,MATCH([1]orders!$D504,[1]products!$A$1:$A$49,0),MATCH([1]orders!J$1,[1]products!$A$1:$G$1,0))</f>
        <v>M</v>
      </c>
      <c r="K504" s="5">
        <f>INDEX([1]products!$A$1:$G$49,MATCH([1]orders!$D504,[1]products!$A$1:$A$49,0),MATCH([1]orders!K$1,[1]products!$A$1:$G$1,0))</f>
        <v>0.2</v>
      </c>
      <c r="L504" s="6">
        <f>INDEX([1]products!$A$1:$G$49,MATCH([1]orders!$D504,[1]products!$A$1:$A$49,0),MATCH([1]orders!L$1,[1]products!$A$1:$G$1,0))</f>
        <v>4.125</v>
      </c>
      <c r="M504" s="6">
        <f t="shared" si="7"/>
        <v>16.5</v>
      </c>
      <c r="N504" s="7" t="str" cm="1">
        <f t="array" ref="N504">_xlfn.IFS(I504="Rob","Robusta",I504="Exc","Excelsa",I504="Ara","Arabica",I504="Lib","Liberica")</f>
        <v>Excelsa</v>
      </c>
      <c r="O504" s="7" t="str" cm="1">
        <f t="array" ref="O504">_xlfn.IFS(J504="M","Medium",J504="L","Light",J504="D","Dark")</f>
        <v>Medium</v>
      </c>
      <c r="P504" s="8" t="str">
        <f>_xlfn.XLOOKUP([1]!Order_Table[[#This Row],[Customer ID]],[1]customers!$A$1:$A$1001,[1]customers!$I$1:$I$1001,,0)</f>
        <v>No</v>
      </c>
    </row>
    <row r="505" spans="1:16" x14ac:dyDescent="0.35">
      <c r="A505" s="1" t="s">
        <v>993</v>
      </c>
      <c r="B505" s="2">
        <v>43467</v>
      </c>
      <c r="C505" s="3" t="s">
        <v>994</v>
      </c>
      <c r="D505" s="4" t="s">
        <v>19</v>
      </c>
      <c r="E505" s="3">
        <v>3</v>
      </c>
      <c r="F505" s="3" t="str">
        <f>_xlfn.XLOOKUP([1]orders!C505,[1]customers!$A$2:$A$1001,[1]customers!$B$2:$B$1001,,0)</f>
        <v>Gladi Ducker</v>
      </c>
      <c r="G505" s="3" t="str">
        <f>IF(_xlfn.XLOOKUP(C505,[1]customers!$A$2:$A$1001,[1]customers!$C$2:$C$1001,,0)=0,"",_xlfn.XLOOKUP(C505,[1]customers!$A$2:$A$1001,[1]customers!$C$2:$C$1001,,0))</f>
        <v>gduckerdx@patch.com</v>
      </c>
      <c r="H505" s="3" t="str">
        <f>_xlfn.XLOOKUP(C505,[1]customers!$A$2:$A$1001,[1]customers!$G$2:$G$1001,,0)</f>
        <v>United Kingdom</v>
      </c>
      <c r="I505" s="4" t="str">
        <f>INDEX([1]products!$A$1:$G$49,MATCH([1]orders!$D505,[1]products!$A$1:$A$49,0),MATCH([1]orders!I$1,[1]products!$A$1:$G$1,0))</f>
        <v>Lib</v>
      </c>
      <c r="J505" s="4" t="str">
        <f>INDEX([1]products!$A$1:$G$49,MATCH([1]orders!$D505,[1]products!$A$1:$A$49,0),MATCH([1]orders!J$1,[1]products!$A$1:$G$1,0))</f>
        <v>D</v>
      </c>
      <c r="K505" s="5">
        <f>INDEX([1]products!$A$1:$G$49,MATCH([1]orders!$D505,[1]products!$A$1:$A$49,0),MATCH([1]orders!K$1,[1]products!$A$1:$G$1,0))</f>
        <v>1</v>
      </c>
      <c r="L505" s="6">
        <f>INDEX([1]products!$A$1:$G$49,MATCH([1]orders!$D505,[1]products!$A$1:$A$49,0),MATCH([1]orders!L$1,[1]products!$A$1:$G$1,0))</f>
        <v>12.95</v>
      </c>
      <c r="M505" s="6">
        <f t="shared" si="7"/>
        <v>38.849999999999994</v>
      </c>
      <c r="N505" s="7" t="str" cm="1">
        <f t="array" ref="N505">_xlfn.IFS(I505="Rob","Robusta",I505="Exc","Excelsa",I505="Ara","Arabica",I505="Lib","Liberica")</f>
        <v>Liberica</v>
      </c>
      <c r="O505" s="7" t="str" cm="1">
        <f t="array" ref="O505">_xlfn.IFS(J505="M","Medium",J505="L","Light",J505="D","Dark")</f>
        <v>Dark</v>
      </c>
      <c r="P505" s="8" t="str">
        <f>_xlfn.XLOOKUP([1]!Order_Table[[#This Row],[Customer ID]],[1]customers!$A$1:$A$1001,[1]customers!$I$1:$I$1001,,0)</f>
        <v>No</v>
      </c>
    </row>
    <row r="506" spans="1:16" x14ac:dyDescent="0.35">
      <c r="A506" s="1" t="s">
        <v>995</v>
      </c>
      <c r="B506" s="2">
        <v>44609</v>
      </c>
      <c r="C506" s="3" t="s">
        <v>996</v>
      </c>
      <c r="D506" s="4" t="s">
        <v>77</v>
      </c>
      <c r="E506" s="3">
        <v>6</v>
      </c>
      <c r="F506" s="3" t="str">
        <f>_xlfn.XLOOKUP([1]orders!C506,[1]customers!$A$2:$A$1001,[1]customers!$B$2:$B$1001,,0)</f>
        <v>Gladi Ducker</v>
      </c>
      <c r="G506" s="3" t="str">
        <f>IF(_xlfn.XLOOKUP(C506,[1]customers!$A$2:$A$1001,[1]customers!$C$2:$C$1001,,0)=0,"",_xlfn.XLOOKUP(C506,[1]customers!$A$2:$A$1001,[1]customers!$C$2:$C$1001,,0))</f>
        <v>wstearleye1@census.gov</v>
      </c>
      <c r="H506" s="3" t="str">
        <f>_xlfn.XLOOKUP(C506,[1]customers!$A$2:$A$1001,[1]customers!$G$2:$G$1001,,0)</f>
        <v>United States</v>
      </c>
      <c r="I506" s="4" t="str">
        <f>INDEX([1]products!$A$1:$G$49,MATCH([1]orders!$D506,[1]products!$A$1:$A$49,0),MATCH([1]orders!I$1,[1]products!$A$1:$G$1,0))</f>
        <v>Lib</v>
      </c>
      <c r="J506" s="4" t="str">
        <f>INDEX([1]products!$A$1:$G$49,MATCH([1]orders!$D506,[1]products!$A$1:$A$49,0),MATCH([1]orders!J$1,[1]products!$A$1:$G$1,0))</f>
        <v>L</v>
      </c>
      <c r="K506" s="5">
        <f>INDEX([1]products!$A$1:$G$49,MATCH([1]orders!$D506,[1]products!$A$1:$A$49,0),MATCH([1]orders!K$1,[1]products!$A$1:$G$1,0))</f>
        <v>0.2</v>
      </c>
      <c r="L506" s="6">
        <f>INDEX([1]products!$A$1:$G$49,MATCH([1]orders!$D506,[1]products!$A$1:$A$49,0),MATCH([1]orders!L$1,[1]products!$A$1:$G$1,0))</f>
        <v>4.7549999999999999</v>
      </c>
      <c r="M506" s="6">
        <f t="shared" si="7"/>
        <v>28.53</v>
      </c>
      <c r="N506" s="7" t="str" cm="1">
        <f t="array" ref="N506">_xlfn.IFS(I506="Rob","Robusta",I506="Exc","Excelsa",I506="Ara","Arabica",I506="Lib","Liberica")</f>
        <v>Liberica</v>
      </c>
      <c r="O506" s="7" t="str" cm="1">
        <f t="array" ref="O506">_xlfn.IFS(J506="M","Medium",J506="L","Light",J506="D","Dark")</f>
        <v>Light</v>
      </c>
      <c r="P506" s="8" t="str">
        <f>_xlfn.XLOOKUP([1]!Order_Table[[#This Row],[Customer ID]],[1]customers!$A$1:$A$1001,[1]customers!$I$1:$I$1001,,0)</f>
        <v>No</v>
      </c>
    </row>
    <row r="507" spans="1:16" x14ac:dyDescent="0.35">
      <c r="A507" s="1" t="s">
        <v>997</v>
      </c>
      <c r="B507" s="2">
        <v>44184</v>
      </c>
      <c r="C507" s="3" t="s">
        <v>998</v>
      </c>
      <c r="D507" s="4" t="s">
        <v>6</v>
      </c>
      <c r="E507" s="3">
        <v>2</v>
      </c>
      <c r="F507" s="3" t="str">
        <f>_xlfn.XLOOKUP([1]orders!C507,[1]customers!$A$2:$A$1001,[1]customers!$B$2:$B$1001,,0)</f>
        <v>Wain Stearley</v>
      </c>
      <c r="G507" s="3" t="str">
        <f>IF(_xlfn.XLOOKUP(C507,[1]customers!$A$2:$A$1001,[1]customers!$C$2:$C$1001,,0)=0,"",_xlfn.XLOOKUP(C507,[1]customers!$A$2:$A$1001,[1]customers!$C$2:$C$1001,,0))</f>
        <v>dwincere2@marriott.com</v>
      </c>
      <c r="H507" s="3" t="str">
        <f>_xlfn.XLOOKUP(C507,[1]customers!$A$2:$A$1001,[1]customers!$G$2:$G$1001,,0)</f>
        <v>United States</v>
      </c>
      <c r="I507" s="4" t="str">
        <f>INDEX([1]products!$A$1:$G$49,MATCH([1]orders!$D507,[1]products!$A$1:$A$49,0),MATCH([1]orders!I$1,[1]products!$A$1:$G$1,0))</f>
        <v>Lib</v>
      </c>
      <c r="J507" s="4" t="str">
        <f>INDEX([1]products!$A$1:$G$49,MATCH([1]orders!$D507,[1]products!$A$1:$A$49,0),MATCH([1]orders!J$1,[1]products!$A$1:$G$1,0))</f>
        <v>M</v>
      </c>
      <c r="K507" s="5">
        <f>INDEX([1]products!$A$1:$G$49,MATCH([1]orders!$D507,[1]products!$A$1:$A$49,0),MATCH([1]orders!K$1,[1]products!$A$1:$G$1,0))</f>
        <v>0.2</v>
      </c>
      <c r="L507" s="6">
        <f>INDEX([1]products!$A$1:$G$49,MATCH([1]orders!$D507,[1]products!$A$1:$A$49,0),MATCH([1]orders!L$1,[1]products!$A$1:$G$1,0))</f>
        <v>4.3650000000000002</v>
      </c>
      <c r="M507" s="6">
        <f t="shared" si="7"/>
        <v>8.73</v>
      </c>
      <c r="N507" s="7" t="str" cm="1">
        <f t="array" ref="N507">_xlfn.IFS(I507="Rob","Robusta",I507="Exc","Excelsa",I507="Ara","Arabica",I507="Lib","Liberica")</f>
        <v>Liberica</v>
      </c>
      <c r="O507" s="7" t="str" cm="1">
        <f t="array" ref="O507">_xlfn.IFS(J507="M","Medium",J507="L","Light",J507="D","Dark")</f>
        <v>Medium</v>
      </c>
      <c r="P507" s="8" t="str">
        <f>_xlfn.XLOOKUP([1]!Order_Table[[#This Row],[Customer ID]],[1]customers!$A$1:$A$1001,[1]customers!$I$1:$I$1001,,0)</f>
        <v>No</v>
      </c>
    </row>
    <row r="508" spans="1:16" x14ac:dyDescent="0.35">
      <c r="A508" s="1" t="s">
        <v>999</v>
      </c>
      <c r="B508" s="2">
        <v>43516</v>
      </c>
      <c r="C508" s="3" t="s">
        <v>1000</v>
      </c>
      <c r="D508" s="4" t="s">
        <v>204</v>
      </c>
      <c r="E508" s="3">
        <v>3</v>
      </c>
      <c r="F508" s="3" t="str">
        <f>_xlfn.XLOOKUP([1]orders!C508,[1]customers!$A$2:$A$1001,[1]customers!$B$2:$B$1001,,0)</f>
        <v>Diane-marie Wincer</v>
      </c>
      <c r="G508" s="3" t="str">
        <f>IF(_xlfn.XLOOKUP(C508,[1]customers!$A$2:$A$1001,[1]customers!$C$2:$C$1001,,0)=0,"",_xlfn.XLOOKUP(C508,[1]customers!$A$2:$A$1001,[1]customers!$C$2:$C$1001,,0))</f>
        <v>plyfielde3@baidu.com</v>
      </c>
      <c r="H508" s="3" t="str">
        <f>_xlfn.XLOOKUP(C508,[1]customers!$A$2:$A$1001,[1]customers!$G$2:$G$1001,,0)</f>
        <v>United States</v>
      </c>
      <c r="I508" s="4" t="str">
        <f>INDEX([1]products!$A$1:$G$49,MATCH([1]orders!$D508,[1]products!$A$1:$A$49,0),MATCH([1]orders!I$1,[1]products!$A$1:$G$1,0))</f>
        <v>Ara</v>
      </c>
      <c r="J508" s="4" t="str">
        <f>INDEX([1]products!$A$1:$G$49,MATCH([1]orders!$D508,[1]products!$A$1:$A$49,0),MATCH([1]orders!J$1,[1]products!$A$1:$G$1,0))</f>
        <v>L</v>
      </c>
      <c r="K508" s="5">
        <f>INDEX([1]products!$A$1:$G$49,MATCH([1]orders!$D508,[1]products!$A$1:$A$49,0),MATCH([1]orders!K$1,[1]products!$A$1:$G$1,0))</f>
        <v>1</v>
      </c>
      <c r="L508" s="6">
        <f>INDEX([1]products!$A$1:$G$49,MATCH([1]orders!$D508,[1]products!$A$1:$A$49,0),MATCH([1]orders!L$1,[1]products!$A$1:$G$1,0))</f>
        <v>12.95</v>
      </c>
      <c r="M508" s="6">
        <f t="shared" si="7"/>
        <v>38.849999999999994</v>
      </c>
      <c r="N508" s="7" t="str" cm="1">
        <f t="array" ref="N508">_xlfn.IFS(I508="Rob","Robusta",I508="Exc","Excelsa",I508="Ara","Arabica",I508="Lib","Liberica")</f>
        <v>Arabica</v>
      </c>
      <c r="O508" s="7" t="str" cm="1">
        <f t="array" ref="O508">_xlfn.IFS(J508="M","Medium",J508="L","Light",J508="D","Dark")</f>
        <v>Light</v>
      </c>
      <c r="P508" s="8" t="str">
        <f>_xlfn.XLOOKUP([1]!Order_Table[[#This Row],[Customer ID]],[1]customers!$A$1:$A$1001,[1]customers!$I$1:$I$1001,,0)</f>
        <v>Yes</v>
      </c>
    </row>
    <row r="509" spans="1:16" x14ac:dyDescent="0.35">
      <c r="A509" s="1" t="s">
        <v>1001</v>
      </c>
      <c r="B509" s="2">
        <v>44210</v>
      </c>
      <c r="C509" s="3" t="s">
        <v>1002</v>
      </c>
      <c r="D509" s="4" t="s">
        <v>123</v>
      </c>
      <c r="E509" s="3">
        <v>6</v>
      </c>
      <c r="F509" s="3" t="str">
        <f>_xlfn.XLOOKUP([1]orders!C509,[1]customers!$A$2:$A$1001,[1]customers!$B$2:$B$1001,,0)</f>
        <v>Perry Lyfield</v>
      </c>
      <c r="G509" s="3" t="str">
        <f>IF(_xlfn.XLOOKUP(C509,[1]customers!$A$2:$A$1001,[1]customers!$C$2:$C$1001,,0)=0,"",_xlfn.XLOOKUP(C509,[1]customers!$A$2:$A$1001,[1]customers!$C$2:$C$1001,,0))</f>
        <v>hperrise4@studiopress.com</v>
      </c>
      <c r="H509" s="3" t="str">
        <f>_xlfn.XLOOKUP(C509,[1]customers!$A$2:$A$1001,[1]customers!$G$2:$G$1001,,0)</f>
        <v>Ireland</v>
      </c>
      <c r="I509" s="4" t="str">
        <f>INDEX([1]products!$A$1:$G$49,MATCH([1]orders!$D509,[1]products!$A$1:$A$49,0),MATCH([1]orders!I$1,[1]products!$A$1:$G$1,0))</f>
        <v>Ara</v>
      </c>
      <c r="J509" s="4" t="str">
        <f>INDEX([1]products!$A$1:$G$49,MATCH([1]orders!$D509,[1]products!$A$1:$A$49,0),MATCH([1]orders!J$1,[1]products!$A$1:$G$1,0))</f>
        <v>L</v>
      </c>
      <c r="K509" s="5">
        <f>INDEX([1]products!$A$1:$G$49,MATCH([1]orders!$D509,[1]products!$A$1:$A$49,0),MATCH([1]orders!K$1,[1]products!$A$1:$G$1,0))</f>
        <v>2.5</v>
      </c>
      <c r="L509" s="6">
        <f>INDEX([1]products!$A$1:$G$49,MATCH([1]orders!$D509,[1]products!$A$1:$A$49,0),MATCH([1]orders!L$1,[1]products!$A$1:$G$1,0))</f>
        <v>29.784999999999997</v>
      </c>
      <c r="M509" s="6">
        <f t="shared" si="7"/>
        <v>178.70999999999998</v>
      </c>
      <c r="N509" s="7" t="str" cm="1">
        <f t="array" ref="N509">_xlfn.IFS(I509="Rob","Robusta",I509="Exc","Excelsa",I509="Ara","Arabica",I509="Lib","Liberica")</f>
        <v>Arabica</v>
      </c>
      <c r="O509" s="7" t="str" cm="1">
        <f t="array" ref="O509">_xlfn.IFS(J509="M","Medium",J509="L","Light",J509="D","Dark")</f>
        <v>Light</v>
      </c>
      <c r="P509" s="8" t="str">
        <f>_xlfn.XLOOKUP([1]!Order_Table[[#This Row],[Customer ID]],[1]customers!$A$1:$A$1001,[1]customers!$I$1:$I$1001,,0)</f>
        <v>Yes</v>
      </c>
    </row>
    <row r="510" spans="1:16" x14ac:dyDescent="0.35">
      <c r="A510" s="1" t="s">
        <v>1003</v>
      </c>
      <c r="B510" s="2">
        <v>43785</v>
      </c>
      <c r="C510" s="3" t="s">
        <v>988</v>
      </c>
      <c r="D510" s="4" t="s">
        <v>27</v>
      </c>
      <c r="E510" s="3">
        <v>3</v>
      </c>
      <c r="F510" s="3" t="str">
        <f>_xlfn.XLOOKUP([1]orders!C510,[1]customers!$A$2:$A$1001,[1]customers!$B$2:$B$1001,,0)</f>
        <v>Heall Perris</v>
      </c>
      <c r="G510" s="3" t="str">
        <f>IF(_xlfn.XLOOKUP(C510,[1]customers!$A$2:$A$1001,[1]customers!$C$2:$C$1001,,0)=0,"",_xlfn.XLOOKUP(C510,[1]customers!$A$2:$A$1001,[1]customers!$C$2:$C$1001,,0))</f>
        <v>murione5@alexa.com</v>
      </c>
      <c r="H510" s="3" t="str">
        <f>_xlfn.XLOOKUP(C510,[1]customers!$A$2:$A$1001,[1]customers!$G$2:$G$1001,,0)</f>
        <v>Ireland</v>
      </c>
      <c r="I510" s="4" t="str">
        <f>INDEX([1]products!$A$1:$G$49,MATCH([1]orders!$D510,[1]products!$A$1:$A$49,0),MATCH([1]orders!I$1,[1]products!$A$1:$G$1,0))</f>
        <v>Lib</v>
      </c>
      <c r="J510" s="4" t="str">
        <f>INDEX([1]products!$A$1:$G$49,MATCH([1]orders!$D510,[1]products!$A$1:$A$49,0),MATCH([1]orders!J$1,[1]products!$A$1:$G$1,0))</f>
        <v>D</v>
      </c>
      <c r="K510" s="5">
        <f>INDEX([1]products!$A$1:$G$49,MATCH([1]orders!$D510,[1]products!$A$1:$A$49,0),MATCH([1]orders!K$1,[1]products!$A$1:$G$1,0))</f>
        <v>0.5</v>
      </c>
      <c r="L510" s="6">
        <f>INDEX([1]products!$A$1:$G$49,MATCH([1]orders!$D510,[1]products!$A$1:$A$49,0),MATCH([1]orders!L$1,[1]products!$A$1:$G$1,0))</f>
        <v>7.77</v>
      </c>
      <c r="M510" s="6">
        <f t="shared" si="7"/>
        <v>23.31</v>
      </c>
      <c r="N510" s="7" t="str" cm="1">
        <f t="array" ref="N510">_xlfn.IFS(I510="Rob","Robusta",I510="Exc","Excelsa",I510="Ara","Arabica",I510="Lib","Liberica")</f>
        <v>Liberica</v>
      </c>
      <c r="O510" s="7" t="str" cm="1">
        <f t="array" ref="O510">_xlfn.IFS(J510="M","Medium",J510="L","Light",J510="D","Dark")</f>
        <v>Dark</v>
      </c>
      <c r="P510" s="8" t="str">
        <f>_xlfn.XLOOKUP([1]!Order_Table[[#This Row],[Customer ID]],[1]customers!$A$1:$A$1001,[1]customers!$I$1:$I$1001,,0)</f>
        <v>No</v>
      </c>
    </row>
    <row r="511" spans="1:16" x14ac:dyDescent="0.35">
      <c r="A511" s="1" t="s">
        <v>1004</v>
      </c>
      <c r="B511" s="2">
        <v>43803</v>
      </c>
      <c r="C511" s="3" t="s">
        <v>1005</v>
      </c>
      <c r="D511" s="4" t="s">
        <v>182</v>
      </c>
      <c r="E511" s="3">
        <v>3</v>
      </c>
      <c r="F511" s="3" t="str">
        <f>_xlfn.XLOOKUP([1]orders!C511,[1]customers!$A$2:$A$1001,[1]customers!$B$2:$B$1001,,0)</f>
        <v>Marja Urion</v>
      </c>
      <c r="G511" s="3" t="str">
        <f>IF(_xlfn.XLOOKUP(C511,[1]customers!$A$2:$A$1001,[1]customers!$C$2:$C$1001,,0)=0,"",_xlfn.XLOOKUP(C511,[1]customers!$A$2:$A$1001,[1]customers!$C$2:$C$1001,,0))</f>
        <v>ckide6@narod.ru</v>
      </c>
      <c r="H511" s="3" t="str">
        <f>_xlfn.XLOOKUP(C511,[1]customers!$A$2:$A$1001,[1]customers!$G$2:$G$1001,,0)</f>
        <v>Ireland</v>
      </c>
      <c r="I511" s="4" t="str">
        <f>INDEX([1]products!$A$1:$G$49,MATCH([1]orders!$D511,[1]products!$A$1:$A$49,0),MATCH([1]orders!I$1,[1]products!$A$1:$G$1,0))</f>
        <v>Ara</v>
      </c>
      <c r="J511" s="4" t="str">
        <f>INDEX([1]products!$A$1:$G$49,MATCH([1]orders!$D511,[1]products!$A$1:$A$49,0),MATCH([1]orders!J$1,[1]products!$A$1:$G$1,0))</f>
        <v>D</v>
      </c>
      <c r="K511" s="5">
        <f>INDEX([1]products!$A$1:$G$49,MATCH([1]orders!$D511,[1]products!$A$1:$A$49,0),MATCH([1]orders!K$1,[1]products!$A$1:$G$1,0))</f>
        <v>1</v>
      </c>
      <c r="L511" s="6">
        <f>INDEX([1]products!$A$1:$G$49,MATCH([1]orders!$D511,[1]products!$A$1:$A$49,0),MATCH([1]orders!L$1,[1]products!$A$1:$G$1,0))</f>
        <v>9.9499999999999993</v>
      </c>
      <c r="M511" s="6">
        <f t="shared" si="7"/>
        <v>29.849999999999998</v>
      </c>
      <c r="N511" s="7" t="str" cm="1">
        <f t="array" ref="N511">_xlfn.IFS(I511="Rob","Robusta",I511="Exc","Excelsa",I511="Ara","Arabica",I511="Lib","Liberica")</f>
        <v>Arabica</v>
      </c>
      <c r="O511" s="7" t="str" cm="1">
        <f t="array" ref="O511">_xlfn.IFS(J511="M","Medium",J511="L","Light",J511="D","Dark")</f>
        <v>Dark</v>
      </c>
      <c r="P511" s="8" t="str">
        <f>_xlfn.XLOOKUP([1]!Order_Table[[#This Row],[Customer ID]],[1]customers!$A$1:$A$1001,[1]customers!$I$1:$I$1001,,0)</f>
        <v>Yes</v>
      </c>
    </row>
    <row r="512" spans="1:16" x14ac:dyDescent="0.35">
      <c r="A512" s="1" t="s">
        <v>1006</v>
      </c>
      <c r="B512" s="2">
        <v>44043</v>
      </c>
      <c r="C512" s="3" t="s">
        <v>1007</v>
      </c>
      <c r="D512" s="4" t="s">
        <v>44</v>
      </c>
      <c r="E512" s="3">
        <v>4</v>
      </c>
      <c r="F512" s="3" t="str">
        <f>_xlfn.XLOOKUP([1]orders!C512,[1]customers!$A$2:$A$1001,[1]customers!$B$2:$B$1001,,0)</f>
        <v>Camellia Kid</v>
      </c>
      <c r="G512" s="3" t="str">
        <f>IF(_xlfn.XLOOKUP(C512,[1]customers!$A$2:$A$1001,[1]customers!$C$2:$C$1001,,0)=0,"",_xlfn.XLOOKUP(C512,[1]customers!$A$2:$A$1001,[1]customers!$C$2:$C$1001,,0))</f>
        <v>cbeinee7@xinhuanet.com</v>
      </c>
      <c r="H512" s="3" t="str">
        <f>_xlfn.XLOOKUP(C512,[1]customers!$A$2:$A$1001,[1]customers!$G$2:$G$1001,,0)</f>
        <v>United States</v>
      </c>
      <c r="I512" s="4" t="str">
        <f>INDEX([1]products!$A$1:$G$49,MATCH([1]orders!$D512,[1]products!$A$1:$A$49,0),MATCH([1]orders!I$1,[1]products!$A$1:$G$1,0))</f>
        <v>Rob</v>
      </c>
      <c r="J512" s="4" t="str">
        <f>INDEX([1]products!$A$1:$G$49,MATCH([1]orders!$D512,[1]products!$A$1:$A$49,0),MATCH([1]orders!J$1,[1]products!$A$1:$G$1,0))</f>
        <v>L</v>
      </c>
      <c r="K512" s="5">
        <f>INDEX([1]products!$A$1:$G$49,MATCH([1]orders!$D512,[1]products!$A$1:$A$49,0),MATCH([1]orders!K$1,[1]products!$A$1:$G$1,0))</f>
        <v>0.2</v>
      </c>
      <c r="L512" s="6">
        <f>INDEX([1]products!$A$1:$G$49,MATCH([1]orders!$D512,[1]products!$A$1:$A$49,0),MATCH([1]orders!L$1,[1]products!$A$1:$G$1,0))</f>
        <v>3.5849999999999995</v>
      </c>
      <c r="M512" s="6">
        <f t="shared" si="7"/>
        <v>14.339999999999998</v>
      </c>
      <c r="N512" s="7" t="str" cm="1">
        <f t="array" ref="N512">_xlfn.IFS(I512="Rob","Robusta",I512="Exc","Excelsa",I512="Ara","Arabica",I512="Lib","Liberica")</f>
        <v>Robusta</v>
      </c>
      <c r="O512" s="7" t="str" cm="1">
        <f t="array" ref="O512">_xlfn.IFS(J512="M","Medium",J512="L","Light",J512="D","Dark")</f>
        <v>Light</v>
      </c>
      <c r="P512" s="8" t="str">
        <f>_xlfn.XLOOKUP([1]!Order_Table[[#This Row],[Customer ID]],[1]customers!$A$1:$A$1001,[1]customers!$I$1:$I$1001,,0)</f>
        <v>Yes</v>
      </c>
    </row>
    <row r="513" spans="1:16" x14ac:dyDescent="0.35">
      <c r="A513" s="1" t="s">
        <v>1008</v>
      </c>
      <c r="B513" s="2">
        <v>43535</v>
      </c>
      <c r="C513" s="3" t="s">
        <v>1009</v>
      </c>
      <c r="D513" s="4" t="s">
        <v>132</v>
      </c>
      <c r="E513" s="3">
        <v>3</v>
      </c>
      <c r="F513" s="3" t="str">
        <f>_xlfn.XLOOKUP([1]orders!C513,[1]customers!$A$2:$A$1001,[1]customers!$B$2:$B$1001,,0)</f>
        <v>Carolann Beine</v>
      </c>
      <c r="G513" s="3" t="str">
        <f>IF(_xlfn.XLOOKUP(C513,[1]customers!$A$2:$A$1001,[1]customers!$C$2:$C$1001,,0)=0,"",_xlfn.XLOOKUP(C513,[1]customers!$A$2:$A$1001,[1]customers!$C$2:$C$1001,,0))</f>
        <v>cbakeupe8@globo.com</v>
      </c>
      <c r="H513" s="3" t="str">
        <f>_xlfn.XLOOKUP(C513,[1]customers!$A$2:$A$1001,[1]customers!$G$2:$G$1001,,0)</f>
        <v>United States</v>
      </c>
      <c r="I513" s="4" t="str">
        <f>INDEX([1]products!$A$1:$G$49,MATCH([1]orders!$D513,[1]products!$A$1:$A$49,0),MATCH([1]orders!I$1,[1]products!$A$1:$G$1,0))</f>
        <v>Ara</v>
      </c>
      <c r="J513" s="4" t="str">
        <f>INDEX([1]products!$A$1:$G$49,MATCH([1]orders!$D513,[1]products!$A$1:$A$49,0),MATCH([1]orders!J$1,[1]products!$A$1:$G$1,0))</f>
        <v>M</v>
      </c>
      <c r="K513" s="5">
        <f>INDEX([1]products!$A$1:$G$49,MATCH([1]orders!$D513,[1]products!$A$1:$A$49,0),MATCH([1]orders!K$1,[1]products!$A$1:$G$1,0))</f>
        <v>0.2</v>
      </c>
      <c r="L513" s="6">
        <f>INDEX([1]products!$A$1:$G$49,MATCH([1]orders!$D513,[1]products!$A$1:$A$49,0),MATCH([1]orders!L$1,[1]products!$A$1:$G$1,0))</f>
        <v>3.375</v>
      </c>
      <c r="M513" s="6">
        <f t="shared" si="7"/>
        <v>10.125</v>
      </c>
      <c r="N513" s="7" t="str" cm="1">
        <f t="array" ref="N513">_xlfn.IFS(I513="Rob","Robusta",I513="Exc","Excelsa",I513="Ara","Arabica",I513="Lib","Liberica")</f>
        <v>Arabica</v>
      </c>
      <c r="O513" s="7" t="str" cm="1">
        <f t="array" ref="O513">_xlfn.IFS(J513="M","Medium",J513="L","Light",J513="D","Dark")</f>
        <v>Medium</v>
      </c>
      <c r="P513" s="8" t="str">
        <f>_xlfn.XLOOKUP([1]!Order_Table[[#This Row],[Customer ID]],[1]customers!$A$1:$A$1001,[1]customers!$I$1:$I$1001,,0)</f>
        <v>Yes</v>
      </c>
    </row>
    <row r="514" spans="1:16" x14ac:dyDescent="0.35">
      <c r="A514" s="1" t="s">
        <v>1010</v>
      </c>
      <c r="B514" s="2">
        <v>44691</v>
      </c>
      <c r="C514" s="3" t="s">
        <v>1011</v>
      </c>
      <c r="D514" s="4" t="s">
        <v>132</v>
      </c>
      <c r="E514" s="3">
        <v>5</v>
      </c>
      <c r="F514" s="3" t="str">
        <f>_xlfn.XLOOKUP([1]orders!C514,[1]customers!$A$2:$A$1001,[1]customers!$B$2:$B$1001,,0)</f>
        <v>Celia Bakeup</v>
      </c>
      <c r="G514" s="3" t="str">
        <f>IF(_xlfn.XLOOKUP(C514,[1]customers!$A$2:$A$1001,[1]customers!$C$2:$C$1001,,0)=0,"",_xlfn.XLOOKUP(C514,[1]customers!$A$2:$A$1001,[1]customers!$C$2:$C$1001,,0))</f>
        <v>nhelkine9@example.com</v>
      </c>
      <c r="H514" s="3" t="str">
        <f>_xlfn.XLOOKUP(C514,[1]customers!$A$2:$A$1001,[1]customers!$G$2:$G$1001,,0)</f>
        <v>United States</v>
      </c>
      <c r="I514" s="4" t="str">
        <f>INDEX([1]products!$A$1:$G$49,MATCH([1]orders!$D514,[1]products!$A$1:$A$49,0),MATCH([1]orders!I$1,[1]products!$A$1:$G$1,0))</f>
        <v>Lib</v>
      </c>
      <c r="J514" s="4" t="str">
        <f>INDEX([1]products!$A$1:$G$49,MATCH([1]orders!$D514,[1]products!$A$1:$A$49,0),MATCH([1]orders!J$1,[1]products!$A$1:$G$1,0))</f>
        <v>L</v>
      </c>
      <c r="K514" s="5">
        <f>INDEX([1]products!$A$1:$G$49,MATCH([1]orders!$D514,[1]products!$A$1:$A$49,0),MATCH([1]orders!K$1,[1]products!$A$1:$G$1,0))</f>
        <v>1</v>
      </c>
      <c r="L514" s="6">
        <f>INDEX([1]products!$A$1:$G$49,MATCH([1]orders!$D514,[1]products!$A$1:$A$49,0),MATCH([1]orders!L$1,[1]products!$A$1:$G$1,0))</f>
        <v>15.85</v>
      </c>
      <c r="M514" s="6">
        <f t="shared" ref="M514:M577" si="8">L514*E514</f>
        <v>79.25</v>
      </c>
      <c r="N514" s="7" t="str" cm="1">
        <f t="array" ref="N514">_xlfn.IFS(I514="Rob","Robusta",I514="Exc","Excelsa",I514="Ara","Arabica",I514="Lib","Liberica")</f>
        <v>Liberica</v>
      </c>
      <c r="O514" s="7" t="str" cm="1">
        <f t="array" ref="O514">_xlfn.IFS(J514="M","Medium",J514="L","Light",J514="D","Dark")</f>
        <v>Light</v>
      </c>
      <c r="P514" s="8" t="str">
        <f>_xlfn.XLOOKUP([1]!Order_Table[[#This Row],[Customer ID]],[1]customers!$A$1:$A$1001,[1]customers!$I$1:$I$1001,,0)</f>
        <v>No</v>
      </c>
    </row>
    <row r="515" spans="1:16" x14ac:dyDescent="0.35">
      <c r="A515" s="1" t="s">
        <v>1012</v>
      </c>
      <c r="B515" s="2">
        <v>44555</v>
      </c>
      <c r="C515" s="3" t="s">
        <v>1013</v>
      </c>
      <c r="D515" s="4" t="s">
        <v>77</v>
      </c>
      <c r="E515" s="3">
        <v>6</v>
      </c>
      <c r="F515" s="3" t="str">
        <f>_xlfn.XLOOKUP([1]orders!C515,[1]customers!$A$2:$A$1001,[1]customers!$B$2:$B$1001,,0)</f>
        <v>Nataniel Helkin</v>
      </c>
      <c r="G515" s="3" t="str">
        <f>IF(_xlfn.XLOOKUP(C515,[1]customers!$A$2:$A$1001,[1]customers!$C$2:$C$1001,,0)=0,"",_xlfn.XLOOKUP(C515,[1]customers!$A$2:$A$1001,[1]customers!$C$2:$C$1001,,0))</f>
        <v>pwitheringtonea@networkadvertising.org</v>
      </c>
      <c r="H515" s="3" t="str">
        <f>_xlfn.XLOOKUP(C515,[1]customers!$A$2:$A$1001,[1]customers!$G$2:$G$1001,,0)</f>
        <v>United States</v>
      </c>
      <c r="I515" s="4" t="str">
        <f>INDEX([1]products!$A$1:$G$49,MATCH([1]orders!$D515,[1]products!$A$1:$A$49,0),MATCH([1]orders!I$1,[1]products!$A$1:$G$1,0))</f>
        <v>Lib</v>
      </c>
      <c r="J515" s="4" t="str">
        <f>INDEX([1]products!$A$1:$G$49,MATCH([1]orders!$D515,[1]products!$A$1:$A$49,0),MATCH([1]orders!J$1,[1]products!$A$1:$G$1,0))</f>
        <v>L</v>
      </c>
      <c r="K515" s="5">
        <f>INDEX([1]products!$A$1:$G$49,MATCH([1]orders!$D515,[1]products!$A$1:$A$49,0),MATCH([1]orders!K$1,[1]products!$A$1:$G$1,0))</f>
        <v>1</v>
      </c>
      <c r="L515" s="6">
        <f>INDEX([1]products!$A$1:$G$49,MATCH([1]orders!$D515,[1]products!$A$1:$A$49,0),MATCH([1]orders!L$1,[1]products!$A$1:$G$1,0))</f>
        <v>15.85</v>
      </c>
      <c r="M515" s="6">
        <f t="shared" si="8"/>
        <v>95.1</v>
      </c>
      <c r="N515" s="7" t="str" cm="1">
        <f t="array" ref="N515">_xlfn.IFS(I515="Rob","Robusta",I515="Exc","Excelsa",I515="Ara","Arabica",I515="Lib","Liberica")</f>
        <v>Liberica</v>
      </c>
      <c r="O515" s="7" t="str" cm="1">
        <f t="array" ref="O515">_xlfn.IFS(J515="M","Medium",J515="L","Light",J515="D","Dark")</f>
        <v>Light</v>
      </c>
      <c r="P515" s="8" t="str">
        <f>_xlfn.XLOOKUP([1]!Order_Table[[#This Row],[Customer ID]],[1]customers!$A$1:$A$1001,[1]customers!$I$1:$I$1001,,0)</f>
        <v>No</v>
      </c>
    </row>
    <row r="516" spans="1:16" x14ac:dyDescent="0.35">
      <c r="A516" s="1" t="s">
        <v>1014</v>
      </c>
      <c r="B516" s="2">
        <v>44673</v>
      </c>
      <c r="C516" s="3" t="s">
        <v>1015</v>
      </c>
      <c r="D516" s="4" t="s">
        <v>157</v>
      </c>
      <c r="E516" s="3">
        <v>3</v>
      </c>
      <c r="F516" s="3" t="str">
        <f>_xlfn.XLOOKUP([1]orders!C516,[1]customers!$A$2:$A$1001,[1]customers!$B$2:$B$1001,,0)</f>
        <v>Pippo Witherington</v>
      </c>
      <c r="G516" s="3" t="str">
        <f>IF(_xlfn.XLOOKUP(C516,[1]customers!$A$2:$A$1001,[1]customers!$C$2:$C$1001,,0)=0,"",_xlfn.XLOOKUP(C516,[1]customers!$A$2:$A$1001,[1]customers!$C$2:$C$1001,,0))</f>
        <v>ttilzeyeb@hostgator.com</v>
      </c>
      <c r="H516" s="3" t="str">
        <f>_xlfn.XLOOKUP(C516,[1]customers!$A$2:$A$1001,[1]customers!$G$2:$G$1001,,0)</f>
        <v>United States</v>
      </c>
      <c r="I516" s="4" t="str">
        <f>INDEX([1]products!$A$1:$G$49,MATCH([1]orders!$D516,[1]products!$A$1:$A$49,0),MATCH([1]orders!I$1,[1]products!$A$1:$G$1,0))</f>
        <v>Lib</v>
      </c>
      <c r="J516" s="4" t="str">
        <f>INDEX([1]products!$A$1:$G$49,MATCH([1]orders!$D516,[1]products!$A$1:$A$49,0),MATCH([1]orders!J$1,[1]products!$A$1:$G$1,0))</f>
        <v>M</v>
      </c>
      <c r="K516" s="5">
        <f>INDEX([1]products!$A$1:$G$49,MATCH([1]orders!$D516,[1]products!$A$1:$A$49,0),MATCH([1]orders!K$1,[1]products!$A$1:$G$1,0))</f>
        <v>0.2</v>
      </c>
      <c r="L516" s="6">
        <f>INDEX([1]products!$A$1:$G$49,MATCH([1]orders!$D516,[1]products!$A$1:$A$49,0),MATCH([1]orders!L$1,[1]products!$A$1:$G$1,0))</f>
        <v>4.3650000000000002</v>
      </c>
      <c r="M516" s="6">
        <f t="shared" si="8"/>
        <v>13.095000000000001</v>
      </c>
      <c r="N516" s="7" t="str" cm="1">
        <f t="array" ref="N516">_xlfn.IFS(I516="Rob","Robusta",I516="Exc","Excelsa",I516="Ara","Arabica",I516="Lib","Liberica")</f>
        <v>Liberica</v>
      </c>
      <c r="O516" s="7" t="str" cm="1">
        <f t="array" ref="O516">_xlfn.IFS(J516="M","Medium",J516="L","Light",J516="D","Dark")</f>
        <v>Medium</v>
      </c>
      <c r="P516" s="8" t="str">
        <f>_xlfn.XLOOKUP([1]!Order_Table[[#This Row],[Customer ID]],[1]customers!$A$1:$A$1001,[1]customers!$I$1:$I$1001,,0)</f>
        <v>Yes</v>
      </c>
    </row>
    <row r="517" spans="1:16" x14ac:dyDescent="0.35">
      <c r="A517" s="1" t="s">
        <v>1016</v>
      </c>
      <c r="B517" s="2">
        <v>44723</v>
      </c>
      <c r="C517" s="3" t="s">
        <v>1017</v>
      </c>
      <c r="D517" s="4" t="s">
        <v>35</v>
      </c>
      <c r="E517" s="3">
        <v>5</v>
      </c>
      <c r="F517" s="3" t="str">
        <f>_xlfn.XLOOKUP([1]orders!C517,[1]customers!$A$2:$A$1001,[1]customers!$B$2:$B$1001,,0)</f>
        <v>Tildie Tilzey</v>
      </c>
      <c r="G517" s="3" t="str">
        <f>IF(_xlfn.XLOOKUP(C517,[1]customers!$A$2:$A$1001,[1]customers!$C$2:$C$1001,,0)=0,"",_xlfn.XLOOKUP(C517,[1]customers!$A$2:$A$1001,[1]customers!$C$2:$C$1001,,0))</f>
        <v/>
      </c>
      <c r="H517" s="3" t="str">
        <f>_xlfn.XLOOKUP(C517,[1]customers!$A$2:$A$1001,[1]customers!$G$2:$G$1001,,0)</f>
        <v>United States</v>
      </c>
      <c r="I517" s="4" t="str">
        <f>INDEX([1]products!$A$1:$G$49,MATCH([1]orders!$D517,[1]products!$A$1:$A$49,0),MATCH([1]orders!I$1,[1]products!$A$1:$G$1,0))</f>
        <v>Rob</v>
      </c>
      <c r="J517" s="4" t="str">
        <f>INDEX([1]products!$A$1:$G$49,MATCH([1]orders!$D517,[1]products!$A$1:$A$49,0),MATCH([1]orders!J$1,[1]products!$A$1:$G$1,0))</f>
        <v>L</v>
      </c>
      <c r="K517" s="5">
        <f>INDEX([1]products!$A$1:$G$49,MATCH([1]orders!$D517,[1]products!$A$1:$A$49,0),MATCH([1]orders!K$1,[1]products!$A$1:$G$1,0))</f>
        <v>0.5</v>
      </c>
      <c r="L517" s="6">
        <f>INDEX([1]products!$A$1:$G$49,MATCH([1]orders!$D517,[1]products!$A$1:$A$49,0),MATCH([1]orders!L$1,[1]products!$A$1:$G$1,0))</f>
        <v>7.169999999999999</v>
      </c>
      <c r="M517" s="6">
        <f t="shared" si="8"/>
        <v>35.849999999999994</v>
      </c>
      <c r="N517" s="7" t="str" cm="1">
        <f t="array" ref="N517">_xlfn.IFS(I517="Rob","Robusta",I517="Exc","Excelsa",I517="Ara","Arabica",I517="Lib","Liberica")</f>
        <v>Robusta</v>
      </c>
      <c r="O517" s="7" t="str" cm="1">
        <f t="array" ref="O517">_xlfn.IFS(J517="M","Medium",J517="L","Light",J517="D","Dark")</f>
        <v>Light</v>
      </c>
      <c r="P517" s="8" t="str">
        <f>_xlfn.XLOOKUP([1]!Order_Table[[#This Row],[Customer ID]],[1]customers!$A$1:$A$1001,[1]customers!$I$1:$I$1001,,0)</f>
        <v>No</v>
      </c>
    </row>
    <row r="518" spans="1:16" x14ac:dyDescent="0.35">
      <c r="A518" s="1" t="s">
        <v>1018</v>
      </c>
      <c r="B518" s="2">
        <v>44678</v>
      </c>
      <c r="C518" s="3" t="s">
        <v>1019</v>
      </c>
      <c r="D518" s="4" t="s">
        <v>38</v>
      </c>
      <c r="E518" s="3">
        <v>2</v>
      </c>
      <c r="F518" s="3" t="str">
        <f>_xlfn.XLOOKUP([1]orders!C518,[1]customers!$A$2:$A$1001,[1]customers!$B$2:$B$1001,,0)</f>
        <v>Cindra Burling</v>
      </c>
      <c r="G518" s="3" t="str">
        <f>IF(_xlfn.XLOOKUP(C518,[1]customers!$A$2:$A$1001,[1]customers!$C$2:$C$1001,,0)=0,"",_xlfn.XLOOKUP(C518,[1]customers!$A$2:$A$1001,[1]customers!$C$2:$C$1001,,0))</f>
        <v/>
      </c>
      <c r="H518" s="3" t="str">
        <f>_xlfn.XLOOKUP(C518,[1]customers!$A$2:$A$1001,[1]customers!$G$2:$G$1001,,0)</f>
        <v>United States</v>
      </c>
      <c r="I518" s="4" t="str">
        <f>INDEX([1]products!$A$1:$G$49,MATCH([1]orders!$D518,[1]products!$A$1:$A$49,0),MATCH([1]orders!I$1,[1]products!$A$1:$G$1,0))</f>
        <v>Rob</v>
      </c>
      <c r="J518" s="4" t="str">
        <f>INDEX([1]products!$A$1:$G$49,MATCH([1]orders!$D518,[1]products!$A$1:$A$49,0),MATCH([1]orders!J$1,[1]products!$A$1:$G$1,0))</f>
        <v>D</v>
      </c>
      <c r="K518" s="5">
        <f>INDEX([1]products!$A$1:$G$49,MATCH([1]orders!$D518,[1]products!$A$1:$A$49,0),MATCH([1]orders!K$1,[1]products!$A$1:$G$1,0))</f>
        <v>2.5</v>
      </c>
      <c r="L518" s="6">
        <f>INDEX([1]products!$A$1:$G$49,MATCH([1]orders!$D518,[1]products!$A$1:$A$49,0),MATCH([1]orders!L$1,[1]products!$A$1:$G$1,0))</f>
        <v>20.584999999999997</v>
      </c>
      <c r="M518" s="6">
        <f t="shared" si="8"/>
        <v>41.169999999999995</v>
      </c>
      <c r="N518" s="7" t="str" cm="1">
        <f t="array" ref="N518">_xlfn.IFS(I518="Rob","Robusta",I518="Exc","Excelsa",I518="Ara","Arabica",I518="Lib","Liberica")</f>
        <v>Robusta</v>
      </c>
      <c r="O518" s="7" t="str" cm="1">
        <f t="array" ref="O518">_xlfn.IFS(J518="M","Medium",J518="L","Light",J518="D","Dark")</f>
        <v>Dark</v>
      </c>
      <c r="P518" s="8" t="str">
        <f>_xlfn.XLOOKUP([1]!Order_Table[[#This Row],[Customer ID]],[1]customers!$A$1:$A$1001,[1]customers!$I$1:$I$1001,,0)</f>
        <v>Yes</v>
      </c>
    </row>
    <row r="519" spans="1:16" x14ac:dyDescent="0.35">
      <c r="A519" s="1" t="s">
        <v>1020</v>
      </c>
      <c r="B519" s="2">
        <v>44194</v>
      </c>
      <c r="C519" s="3" t="s">
        <v>1021</v>
      </c>
      <c r="D519" s="4" t="s">
        <v>530</v>
      </c>
      <c r="E519" s="3">
        <v>5</v>
      </c>
      <c r="F519" s="3" t="str">
        <f>_xlfn.XLOOKUP([1]orders!C519,[1]customers!$A$2:$A$1001,[1]customers!$B$2:$B$1001,,0)</f>
        <v>Channa Belamy</v>
      </c>
      <c r="G519" s="3" t="str">
        <f>IF(_xlfn.XLOOKUP(C519,[1]customers!$A$2:$A$1001,[1]customers!$C$2:$C$1001,,0)=0,"",_xlfn.XLOOKUP(C519,[1]customers!$A$2:$A$1001,[1]customers!$C$2:$C$1001,,0))</f>
        <v>kimortsee@alexa.com</v>
      </c>
      <c r="H519" s="3" t="str">
        <f>_xlfn.XLOOKUP(C519,[1]customers!$A$2:$A$1001,[1]customers!$G$2:$G$1001,,0)</f>
        <v>United States</v>
      </c>
      <c r="I519" s="4" t="str">
        <f>INDEX([1]products!$A$1:$G$49,MATCH([1]orders!$D519,[1]products!$A$1:$A$49,0),MATCH([1]orders!I$1,[1]products!$A$1:$G$1,0))</f>
        <v>Lib</v>
      </c>
      <c r="J519" s="4" t="str">
        <f>INDEX([1]products!$A$1:$G$49,MATCH([1]orders!$D519,[1]products!$A$1:$A$49,0),MATCH([1]orders!J$1,[1]products!$A$1:$G$1,0))</f>
        <v>D</v>
      </c>
      <c r="K519" s="5">
        <f>INDEX([1]products!$A$1:$G$49,MATCH([1]orders!$D519,[1]products!$A$1:$A$49,0),MATCH([1]orders!K$1,[1]products!$A$1:$G$1,0))</f>
        <v>0.2</v>
      </c>
      <c r="L519" s="6">
        <f>INDEX([1]products!$A$1:$G$49,MATCH([1]orders!$D519,[1]products!$A$1:$A$49,0),MATCH([1]orders!L$1,[1]products!$A$1:$G$1,0))</f>
        <v>3.8849999999999998</v>
      </c>
      <c r="M519" s="6">
        <f t="shared" si="8"/>
        <v>19.424999999999997</v>
      </c>
      <c r="N519" s="7" t="str" cm="1">
        <f t="array" ref="N519">_xlfn.IFS(I519="Rob","Robusta",I519="Exc","Excelsa",I519="Ara","Arabica",I519="Lib","Liberica")</f>
        <v>Liberica</v>
      </c>
      <c r="O519" s="7" t="str" cm="1">
        <f t="array" ref="O519">_xlfn.IFS(J519="M","Medium",J519="L","Light",J519="D","Dark")</f>
        <v>Dark</v>
      </c>
      <c r="P519" s="8" t="str">
        <f>_xlfn.XLOOKUP([1]!Order_Table[[#This Row],[Customer ID]],[1]customers!$A$1:$A$1001,[1]customers!$I$1:$I$1001,,0)</f>
        <v>No</v>
      </c>
    </row>
    <row r="520" spans="1:16" x14ac:dyDescent="0.35">
      <c r="A520" s="1" t="s">
        <v>1022</v>
      </c>
      <c r="B520" s="2">
        <v>44026</v>
      </c>
      <c r="C520" s="3" t="s">
        <v>988</v>
      </c>
      <c r="D520" s="4" t="s">
        <v>72</v>
      </c>
      <c r="E520" s="3">
        <v>2</v>
      </c>
      <c r="F520" s="3" t="str">
        <f>_xlfn.XLOOKUP([1]orders!C520,[1]customers!$A$2:$A$1001,[1]customers!$B$2:$B$1001,,0)</f>
        <v>Karl Imorts</v>
      </c>
      <c r="G520" s="3" t="str">
        <f>IF(_xlfn.XLOOKUP(C520,[1]customers!$A$2:$A$1001,[1]customers!$C$2:$C$1001,,0)=0,"",_xlfn.XLOOKUP(C520,[1]customers!$A$2:$A$1001,[1]customers!$C$2:$C$1001,,0))</f>
        <v>murione5@alexa.com</v>
      </c>
      <c r="H520" s="3" t="str">
        <f>_xlfn.XLOOKUP(C520,[1]customers!$A$2:$A$1001,[1]customers!$G$2:$G$1001,,0)</f>
        <v>Ireland</v>
      </c>
      <c r="I520" s="4" t="str">
        <f>INDEX([1]products!$A$1:$G$49,MATCH([1]orders!$D520,[1]products!$A$1:$A$49,0),MATCH([1]orders!I$1,[1]products!$A$1:$G$1,0))</f>
        <v>Exc</v>
      </c>
      <c r="J520" s="4" t="str">
        <f>INDEX([1]products!$A$1:$G$49,MATCH([1]orders!$D520,[1]products!$A$1:$A$49,0),MATCH([1]orders!J$1,[1]products!$A$1:$G$1,0))</f>
        <v>D</v>
      </c>
      <c r="K520" s="5">
        <f>INDEX([1]products!$A$1:$G$49,MATCH([1]orders!$D520,[1]products!$A$1:$A$49,0),MATCH([1]orders!K$1,[1]products!$A$1:$G$1,0))</f>
        <v>2.5</v>
      </c>
      <c r="L520" s="6">
        <f>INDEX([1]products!$A$1:$G$49,MATCH([1]orders!$D520,[1]products!$A$1:$A$49,0),MATCH([1]orders!L$1,[1]products!$A$1:$G$1,0))</f>
        <v>27.945</v>
      </c>
      <c r="M520" s="6">
        <f t="shared" si="8"/>
        <v>55.89</v>
      </c>
      <c r="N520" s="7" t="str" cm="1">
        <f t="array" ref="N520">_xlfn.IFS(I520="Rob","Robusta",I520="Exc","Excelsa",I520="Ara","Arabica",I520="Lib","Liberica")</f>
        <v>Excelsa</v>
      </c>
      <c r="O520" s="7" t="str" cm="1">
        <f t="array" ref="O520">_xlfn.IFS(J520="M","Medium",J520="L","Light",J520="D","Dark")</f>
        <v>Dark</v>
      </c>
      <c r="P520" s="8" t="str">
        <f>_xlfn.XLOOKUP([1]!Order_Table[[#This Row],[Customer ID]],[1]customers!$A$1:$A$1001,[1]customers!$I$1:$I$1001,,0)</f>
        <v>No</v>
      </c>
    </row>
    <row r="521" spans="1:16" x14ac:dyDescent="0.35">
      <c r="A521" s="1" t="s">
        <v>1023</v>
      </c>
      <c r="B521" s="2">
        <v>44446</v>
      </c>
      <c r="C521" s="3" t="s">
        <v>1024</v>
      </c>
      <c r="D521" s="4" t="s">
        <v>38</v>
      </c>
      <c r="E521" s="3">
        <v>1</v>
      </c>
      <c r="F521" s="3" t="str">
        <f>_xlfn.XLOOKUP([1]orders!C521,[1]customers!$A$2:$A$1001,[1]customers!$B$2:$B$1001,,0)</f>
        <v>Marja Urion</v>
      </c>
      <c r="G521" s="3" t="str">
        <f>IF(_xlfn.XLOOKUP(C521,[1]customers!$A$2:$A$1001,[1]customers!$C$2:$C$1001,,0)=0,"",_xlfn.XLOOKUP(C521,[1]customers!$A$2:$A$1001,[1]customers!$C$2:$C$1001,,0))</f>
        <v>marmisteadeg@blogtalkradio.com</v>
      </c>
      <c r="H521" s="3" t="str">
        <f>_xlfn.XLOOKUP(C521,[1]customers!$A$2:$A$1001,[1]customers!$G$2:$G$1001,,0)</f>
        <v>United States</v>
      </c>
      <c r="I521" s="4" t="str">
        <f>INDEX([1]products!$A$1:$G$49,MATCH([1]orders!$D521,[1]products!$A$1:$A$49,0),MATCH([1]orders!I$1,[1]products!$A$1:$G$1,0))</f>
        <v>Ara</v>
      </c>
      <c r="J521" s="4" t="str">
        <f>INDEX([1]products!$A$1:$G$49,MATCH([1]orders!$D521,[1]products!$A$1:$A$49,0),MATCH([1]orders!J$1,[1]products!$A$1:$G$1,0))</f>
        <v>D</v>
      </c>
      <c r="K521" s="5">
        <f>INDEX([1]products!$A$1:$G$49,MATCH([1]orders!$D521,[1]products!$A$1:$A$49,0),MATCH([1]orders!K$1,[1]products!$A$1:$G$1,0))</f>
        <v>0.5</v>
      </c>
      <c r="L521" s="6">
        <f>INDEX([1]products!$A$1:$G$49,MATCH([1]orders!$D521,[1]products!$A$1:$A$49,0),MATCH([1]orders!L$1,[1]products!$A$1:$G$1,0))</f>
        <v>5.97</v>
      </c>
      <c r="M521" s="6">
        <f t="shared" si="8"/>
        <v>5.97</v>
      </c>
      <c r="N521" s="7" t="str" cm="1">
        <f t="array" ref="N521">_xlfn.IFS(I521="Rob","Robusta",I521="Exc","Excelsa",I521="Ara","Arabica",I521="Lib","Liberica")</f>
        <v>Arabica</v>
      </c>
      <c r="O521" s="7" t="str" cm="1">
        <f t="array" ref="O521">_xlfn.IFS(J521="M","Medium",J521="L","Light",J521="D","Dark")</f>
        <v>Dark</v>
      </c>
      <c r="P521" s="8" t="str">
        <f>_xlfn.XLOOKUP([1]!Order_Table[[#This Row],[Customer ID]],[1]customers!$A$1:$A$1001,[1]customers!$I$1:$I$1001,,0)</f>
        <v>Yes</v>
      </c>
    </row>
    <row r="522" spans="1:16" x14ac:dyDescent="0.35">
      <c r="A522" s="1" t="s">
        <v>1023</v>
      </c>
      <c r="B522" s="2">
        <v>44446</v>
      </c>
      <c r="C522" s="3" t="s">
        <v>1024</v>
      </c>
      <c r="D522" s="4" t="s">
        <v>2</v>
      </c>
      <c r="E522" s="3">
        <v>4</v>
      </c>
      <c r="F522" s="3" t="str">
        <f>_xlfn.XLOOKUP([1]orders!C522,[1]customers!$A$2:$A$1001,[1]customers!$B$2:$B$1001,,0)</f>
        <v>Mag Armistead</v>
      </c>
      <c r="G522" s="3" t="str">
        <f>IF(_xlfn.XLOOKUP(C522,[1]customers!$A$2:$A$1001,[1]customers!$C$2:$C$1001,,0)=0,"",_xlfn.XLOOKUP(C522,[1]customers!$A$2:$A$1001,[1]customers!$C$2:$C$1001,,0))</f>
        <v>marmisteadeg@blogtalkradio.com</v>
      </c>
      <c r="H522" s="3" t="str">
        <f>_xlfn.XLOOKUP(C522,[1]customers!$A$2:$A$1001,[1]customers!$G$2:$G$1001,,0)</f>
        <v>United States</v>
      </c>
      <c r="I522" s="4" t="str">
        <f>INDEX([1]products!$A$1:$G$49,MATCH([1]orders!$D522,[1]products!$A$1:$A$49,0),MATCH([1]orders!I$1,[1]products!$A$1:$G$1,0))</f>
        <v>Lib</v>
      </c>
      <c r="J522" s="4" t="str">
        <f>INDEX([1]products!$A$1:$G$49,MATCH([1]orders!$D522,[1]products!$A$1:$A$49,0),MATCH([1]orders!J$1,[1]products!$A$1:$G$1,0))</f>
        <v>D</v>
      </c>
      <c r="K522" s="5">
        <f>INDEX([1]products!$A$1:$G$49,MATCH([1]orders!$D522,[1]products!$A$1:$A$49,0),MATCH([1]orders!K$1,[1]products!$A$1:$G$1,0))</f>
        <v>0.2</v>
      </c>
      <c r="L522" s="6">
        <f>INDEX([1]products!$A$1:$G$49,MATCH([1]orders!$D522,[1]products!$A$1:$A$49,0),MATCH([1]orders!L$1,[1]products!$A$1:$G$1,0))</f>
        <v>3.8849999999999998</v>
      </c>
      <c r="M522" s="6">
        <f t="shared" si="8"/>
        <v>15.54</v>
      </c>
      <c r="N522" s="7" t="str" cm="1">
        <f t="array" ref="N522">_xlfn.IFS(I522="Rob","Robusta",I522="Exc","Excelsa",I522="Ara","Arabica",I522="Lib","Liberica")</f>
        <v>Liberica</v>
      </c>
      <c r="O522" s="7" t="str" cm="1">
        <f t="array" ref="O522">_xlfn.IFS(J522="M","Medium",J522="L","Light",J522="D","Dark")</f>
        <v>Dark</v>
      </c>
      <c r="P522" s="8" t="str">
        <f>_xlfn.XLOOKUP([1]!Order_Table[[#This Row],[Customer ID]],[1]customers!$A$1:$A$1001,[1]customers!$I$1:$I$1001,,0)</f>
        <v>No</v>
      </c>
    </row>
    <row r="523" spans="1:16" x14ac:dyDescent="0.35">
      <c r="A523" s="1" t="s">
        <v>1025</v>
      </c>
      <c r="B523" s="2">
        <v>43625</v>
      </c>
      <c r="C523" s="3" t="s">
        <v>1026</v>
      </c>
      <c r="D523" s="4" t="s">
        <v>22</v>
      </c>
      <c r="E523" s="3">
        <v>5</v>
      </c>
      <c r="F523" s="3" t="str">
        <f>_xlfn.XLOOKUP([1]orders!C523,[1]customers!$A$2:$A$1001,[1]customers!$B$2:$B$1001,,0)</f>
        <v>Mag Armistead</v>
      </c>
      <c r="G523" s="3" t="str">
        <f>IF(_xlfn.XLOOKUP(C523,[1]customers!$A$2:$A$1001,[1]customers!$C$2:$C$1001,,0)=0,"",_xlfn.XLOOKUP(C523,[1]customers!$A$2:$A$1001,[1]customers!$C$2:$C$1001,,0))</f>
        <v>vupstoneei@google.pl</v>
      </c>
      <c r="H523" s="3" t="str">
        <f>_xlfn.XLOOKUP(C523,[1]customers!$A$2:$A$1001,[1]customers!$G$2:$G$1001,,0)</f>
        <v>United States</v>
      </c>
      <c r="I523" s="4" t="str">
        <f>INDEX([1]products!$A$1:$G$49,MATCH([1]orders!$D523,[1]products!$A$1:$A$49,0),MATCH([1]orders!I$1,[1]products!$A$1:$G$1,0))</f>
        <v>Rob</v>
      </c>
      <c r="J523" s="4" t="str">
        <f>INDEX([1]products!$A$1:$G$49,MATCH([1]orders!$D523,[1]products!$A$1:$A$49,0),MATCH([1]orders!J$1,[1]products!$A$1:$G$1,0))</f>
        <v>M</v>
      </c>
      <c r="K523" s="5">
        <f>INDEX([1]products!$A$1:$G$49,MATCH([1]orders!$D523,[1]products!$A$1:$A$49,0),MATCH([1]orders!K$1,[1]products!$A$1:$G$1,0))</f>
        <v>1</v>
      </c>
      <c r="L523" s="6">
        <f>INDEX([1]products!$A$1:$G$49,MATCH([1]orders!$D523,[1]products!$A$1:$A$49,0),MATCH([1]orders!L$1,[1]products!$A$1:$G$1,0))</f>
        <v>9.9499999999999993</v>
      </c>
      <c r="M523" s="6">
        <f t="shared" si="8"/>
        <v>49.75</v>
      </c>
      <c r="N523" s="7" t="str" cm="1">
        <f t="array" ref="N523">_xlfn.IFS(I523="Rob","Robusta",I523="Exc","Excelsa",I523="Ara","Arabica",I523="Lib","Liberica")</f>
        <v>Robusta</v>
      </c>
      <c r="O523" s="7" t="str" cm="1">
        <f t="array" ref="O523">_xlfn.IFS(J523="M","Medium",J523="L","Light",J523="D","Dark")</f>
        <v>Medium</v>
      </c>
      <c r="P523" s="8" t="str">
        <f>_xlfn.XLOOKUP([1]!Order_Table[[#This Row],[Customer ID]],[1]customers!$A$1:$A$1001,[1]customers!$I$1:$I$1001,,0)</f>
        <v>No</v>
      </c>
    </row>
    <row r="524" spans="1:16" x14ac:dyDescent="0.35">
      <c r="A524" s="1" t="s">
        <v>1027</v>
      </c>
      <c r="B524" s="2">
        <v>44129</v>
      </c>
      <c r="C524" s="3" t="s">
        <v>1028</v>
      </c>
      <c r="D524" s="4" t="s">
        <v>109</v>
      </c>
      <c r="E524" s="3">
        <v>1</v>
      </c>
      <c r="F524" s="3" t="str">
        <f>_xlfn.XLOOKUP([1]orders!C524,[1]customers!$A$2:$A$1001,[1]customers!$B$2:$B$1001,,0)</f>
        <v>Vasili Upstone</v>
      </c>
      <c r="G524" s="3" t="str">
        <f>IF(_xlfn.XLOOKUP(C524,[1]customers!$A$2:$A$1001,[1]customers!$C$2:$C$1001,,0)=0,"",_xlfn.XLOOKUP(C524,[1]customers!$A$2:$A$1001,[1]customers!$C$2:$C$1001,,0))</f>
        <v>bbeelbyej@rediff.com</v>
      </c>
      <c r="H524" s="3" t="str">
        <f>_xlfn.XLOOKUP(C524,[1]customers!$A$2:$A$1001,[1]customers!$G$2:$G$1001,,0)</f>
        <v>Ireland</v>
      </c>
      <c r="I524" s="4" t="str">
        <f>INDEX([1]products!$A$1:$G$49,MATCH([1]orders!$D524,[1]products!$A$1:$A$49,0),MATCH([1]orders!I$1,[1]products!$A$1:$G$1,0))</f>
        <v>Rob</v>
      </c>
      <c r="J524" s="4" t="str">
        <f>INDEX([1]products!$A$1:$G$49,MATCH([1]orders!$D524,[1]products!$A$1:$A$49,0),MATCH([1]orders!J$1,[1]products!$A$1:$G$1,0))</f>
        <v>M</v>
      </c>
      <c r="K524" s="5">
        <f>INDEX([1]products!$A$1:$G$49,MATCH([1]orders!$D524,[1]products!$A$1:$A$49,0),MATCH([1]orders!K$1,[1]products!$A$1:$G$1,0))</f>
        <v>0.5</v>
      </c>
      <c r="L524" s="6">
        <f>INDEX([1]products!$A$1:$G$49,MATCH([1]orders!$D524,[1]products!$A$1:$A$49,0),MATCH([1]orders!L$1,[1]products!$A$1:$G$1,0))</f>
        <v>5.97</v>
      </c>
      <c r="M524" s="6">
        <f t="shared" si="8"/>
        <v>5.97</v>
      </c>
      <c r="N524" s="7" t="str" cm="1">
        <f t="array" ref="N524">_xlfn.IFS(I524="Rob","Robusta",I524="Exc","Excelsa",I524="Ara","Arabica",I524="Lib","Liberica")</f>
        <v>Robusta</v>
      </c>
      <c r="O524" s="7" t="str" cm="1">
        <f t="array" ref="O524">_xlfn.IFS(J524="M","Medium",J524="L","Light",J524="D","Dark")</f>
        <v>Medium</v>
      </c>
      <c r="P524" s="8" t="str">
        <f>_xlfn.XLOOKUP([1]!Order_Table[[#This Row],[Customer ID]],[1]customers!$A$1:$A$1001,[1]customers!$I$1:$I$1001,,0)</f>
        <v>No</v>
      </c>
    </row>
    <row r="525" spans="1:16" x14ac:dyDescent="0.35">
      <c r="A525" s="1" t="s">
        <v>1029</v>
      </c>
      <c r="B525" s="2">
        <v>44255</v>
      </c>
      <c r="C525" s="3" t="s">
        <v>1030</v>
      </c>
      <c r="D525" s="4" t="s">
        <v>104</v>
      </c>
      <c r="E525" s="3">
        <v>2</v>
      </c>
      <c r="F525" s="3" t="str">
        <f>_xlfn.XLOOKUP([1]orders!C525,[1]customers!$A$2:$A$1001,[1]customers!$B$2:$B$1001,,0)</f>
        <v>Berty Beelby</v>
      </c>
      <c r="G525" s="3" t="str">
        <f>IF(_xlfn.XLOOKUP(C525,[1]customers!$A$2:$A$1001,[1]customers!$C$2:$C$1001,,0)=0,"",_xlfn.XLOOKUP(C525,[1]customers!$A$2:$A$1001,[1]customers!$C$2:$C$1001,,0))</f>
        <v/>
      </c>
      <c r="H525" s="3" t="str">
        <f>_xlfn.XLOOKUP(C525,[1]customers!$A$2:$A$1001,[1]customers!$G$2:$G$1001,,0)</f>
        <v>United States</v>
      </c>
      <c r="I525" s="4" t="str">
        <f>INDEX([1]products!$A$1:$G$49,MATCH([1]orders!$D525,[1]products!$A$1:$A$49,0),MATCH([1]orders!I$1,[1]products!$A$1:$G$1,0))</f>
        <v>Lib</v>
      </c>
      <c r="J525" s="4" t="str">
        <f>INDEX([1]products!$A$1:$G$49,MATCH([1]orders!$D525,[1]products!$A$1:$A$49,0),MATCH([1]orders!J$1,[1]products!$A$1:$G$1,0))</f>
        <v>D</v>
      </c>
      <c r="K525" s="5">
        <f>INDEX([1]products!$A$1:$G$49,MATCH([1]orders!$D525,[1]products!$A$1:$A$49,0),MATCH([1]orders!K$1,[1]products!$A$1:$G$1,0))</f>
        <v>2.5</v>
      </c>
      <c r="L525" s="6">
        <f>INDEX([1]products!$A$1:$G$49,MATCH([1]orders!$D525,[1]products!$A$1:$A$49,0),MATCH([1]orders!L$1,[1]products!$A$1:$G$1,0))</f>
        <v>29.784999999999997</v>
      </c>
      <c r="M525" s="6">
        <f t="shared" si="8"/>
        <v>59.569999999999993</v>
      </c>
      <c r="N525" s="7" t="str" cm="1">
        <f t="array" ref="N525">_xlfn.IFS(I525="Rob","Robusta",I525="Exc","Excelsa",I525="Ara","Arabica",I525="Lib","Liberica")</f>
        <v>Liberica</v>
      </c>
      <c r="O525" s="7" t="str" cm="1">
        <f t="array" ref="O525">_xlfn.IFS(J525="M","Medium",J525="L","Light",J525="D","Dark")</f>
        <v>Dark</v>
      </c>
      <c r="P525" s="8" t="str">
        <f>_xlfn.XLOOKUP([1]!Order_Table[[#This Row],[Customer ID]],[1]customers!$A$1:$A$1001,[1]customers!$I$1:$I$1001,,0)</f>
        <v>No</v>
      </c>
    </row>
    <row r="526" spans="1:16" x14ac:dyDescent="0.35">
      <c r="A526" s="1" t="s">
        <v>1031</v>
      </c>
      <c r="B526" s="2">
        <v>44038</v>
      </c>
      <c r="C526" s="3" t="s">
        <v>1032</v>
      </c>
      <c r="D526" s="4" t="s">
        <v>101</v>
      </c>
      <c r="E526" s="3">
        <v>5</v>
      </c>
      <c r="F526" s="3" t="str">
        <f>_xlfn.XLOOKUP([1]orders!C526,[1]customers!$A$2:$A$1001,[1]customers!$B$2:$B$1001,,0)</f>
        <v>Erny Stenyng</v>
      </c>
      <c r="G526" s="3" t="str">
        <f>IF(_xlfn.XLOOKUP(C526,[1]customers!$A$2:$A$1001,[1]customers!$C$2:$C$1001,,0)=0,"",_xlfn.XLOOKUP(C526,[1]customers!$A$2:$A$1001,[1]customers!$C$2:$C$1001,,0))</f>
        <v/>
      </c>
      <c r="H526" s="3" t="str">
        <f>_xlfn.XLOOKUP(C526,[1]customers!$A$2:$A$1001,[1]customers!$G$2:$G$1001,,0)</f>
        <v>United States</v>
      </c>
      <c r="I526" s="4" t="str">
        <f>INDEX([1]products!$A$1:$G$49,MATCH([1]orders!$D526,[1]products!$A$1:$A$49,0),MATCH([1]orders!I$1,[1]products!$A$1:$G$1,0))</f>
        <v>Lib</v>
      </c>
      <c r="J526" s="4" t="str">
        <f>INDEX([1]products!$A$1:$G$49,MATCH([1]orders!$D526,[1]products!$A$1:$A$49,0),MATCH([1]orders!J$1,[1]products!$A$1:$G$1,0))</f>
        <v>L</v>
      </c>
      <c r="K526" s="5">
        <f>INDEX([1]products!$A$1:$G$49,MATCH([1]orders!$D526,[1]products!$A$1:$A$49,0),MATCH([1]orders!K$1,[1]products!$A$1:$G$1,0))</f>
        <v>2.5</v>
      </c>
      <c r="L526" s="6">
        <f>INDEX([1]products!$A$1:$G$49,MATCH([1]orders!$D526,[1]products!$A$1:$A$49,0),MATCH([1]orders!L$1,[1]products!$A$1:$G$1,0))</f>
        <v>36.454999999999998</v>
      </c>
      <c r="M526" s="6">
        <f t="shared" si="8"/>
        <v>182.27499999999998</v>
      </c>
      <c r="N526" s="7" t="str" cm="1">
        <f t="array" ref="N526">_xlfn.IFS(I526="Rob","Robusta",I526="Exc","Excelsa",I526="Ara","Arabica",I526="Lib","Liberica")</f>
        <v>Liberica</v>
      </c>
      <c r="O526" s="7" t="str" cm="1">
        <f t="array" ref="O526">_xlfn.IFS(J526="M","Medium",J526="L","Light",J526="D","Dark")</f>
        <v>Light</v>
      </c>
      <c r="P526" s="8" t="str">
        <f>_xlfn.XLOOKUP([1]!Order_Table[[#This Row],[Customer ID]],[1]customers!$A$1:$A$1001,[1]customers!$I$1:$I$1001,,0)</f>
        <v>No</v>
      </c>
    </row>
    <row r="527" spans="1:16" x14ac:dyDescent="0.35">
      <c r="A527" s="1" t="s">
        <v>1033</v>
      </c>
      <c r="B527" s="2">
        <v>44717</v>
      </c>
      <c r="C527" s="3" t="s">
        <v>1034</v>
      </c>
      <c r="D527" s="4" t="s">
        <v>112</v>
      </c>
      <c r="E527" s="3">
        <v>4</v>
      </c>
      <c r="F527" s="3" t="str">
        <f>_xlfn.XLOOKUP([1]orders!C527,[1]customers!$A$2:$A$1001,[1]customers!$B$2:$B$1001,,0)</f>
        <v>Edin Yantsurev</v>
      </c>
      <c r="G527" s="3" t="str">
        <f>IF(_xlfn.XLOOKUP(C527,[1]customers!$A$2:$A$1001,[1]customers!$C$2:$C$1001,,0)=0,"",_xlfn.XLOOKUP(C527,[1]customers!$A$2:$A$1001,[1]customers!$C$2:$C$1001,,0))</f>
        <v>wspeechlyem@amazon.com</v>
      </c>
      <c r="H527" s="3" t="str">
        <f>_xlfn.XLOOKUP(C527,[1]customers!$A$2:$A$1001,[1]customers!$G$2:$G$1001,,0)</f>
        <v>United States</v>
      </c>
      <c r="I527" s="4" t="str">
        <f>INDEX([1]products!$A$1:$G$49,MATCH([1]orders!$D527,[1]products!$A$1:$A$49,0),MATCH([1]orders!I$1,[1]products!$A$1:$G$1,0))</f>
        <v>Rob</v>
      </c>
      <c r="J527" s="4" t="str">
        <f>INDEX([1]products!$A$1:$G$49,MATCH([1]orders!$D527,[1]products!$A$1:$A$49,0),MATCH([1]orders!J$1,[1]products!$A$1:$G$1,0))</f>
        <v>D</v>
      </c>
      <c r="K527" s="5">
        <f>INDEX([1]products!$A$1:$G$49,MATCH([1]orders!$D527,[1]products!$A$1:$A$49,0),MATCH([1]orders!K$1,[1]products!$A$1:$G$1,0))</f>
        <v>0.2</v>
      </c>
      <c r="L527" s="6">
        <f>INDEX([1]products!$A$1:$G$49,MATCH([1]orders!$D527,[1]products!$A$1:$A$49,0),MATCH([1]orders!L$1,[1]products!$A$1:$G$1,0))</f>
        <v>2.6849999999999996</v>
      </c>
      <c r="M527" s="6">
        <f t="shared" si="8"/>
        <v>10.739999999999998</v>
      </c>
      <c r="N527" s="7" t="str" cm="1">
        <f t="array" ref="N527">_xlfn.IFS(I527="Rob","Robusta",I527="Exc","Excelsa",I527="Ara","Arabica",I527="Lib","Liberica")</f>
        <v>Robusta</v>
      </c>
      <c r="O527" s="7" t="str" cm="1">
        <f t="array" ref="O527">_xlfn.IFS(J527="M","Medium",J527="L","Light",J527="D","Dark")</f>
        <v>Dark</v>
      </c>
      <c r="P527" s="8" t="str">
        <f>_xlfn.XLOOKUP([1]!Order_Table[[#This Row],[Customer ID]],[1]customers!$A$1:$A$1001,[1]customers!$I$1:$I$1001,,0)</f>
        <v>Yes</v>
      </c>
    </row>
    <row r="528" spans="1:16" x14ac:dyDescent="0.35">
      <c r="A528" s="1" t="s">
        <v>1035</v>
      </c>
      <c r="B528" s="2">
        <v>43517</v>
      </c>
      <c r="C528" s="3" t="s">
        <v>1036</v>
      </c>
      <c r="D528" s="4" t="s">
        <v>3</v>
      </c>
      <c r="E528" s="3">
        <v>5</v>
      </c>
      <c r="F528" s="3" t="str">
        <f>_xlfn.XLOOKUP([1]orders!C528,[1]customers!$A$2:$A$1001,[1]customers!$B$2:$B$1001,,0)</f>
        <v>Webb Speechly</v>
      </c>
      <c r="G528" s="3" t="str">
        <f>IF(_xlfn.XLOOKUP(C528,[1]customers!$A$2:$A$1001,[1]customers!$C$2:$C$1001,,0)=0,"",_xlfn.XLOOKUP(C528,[1]customers!$A$2:$A$1001,[1]customers!$C$2:$C$1001,,0))</f>
        <v>iphillpoten@buzzfeed.com</v>
      </c>
      <c r="H528" s="3" t="str">
        <f>_xlfn.XLOOKUP(C528,[1]customers!$A$2:$A$1001,[1]customers!$G$2:$G$1001,,0)</f>
        <v>United Kingdom</v>
      </c>
      <c r="I528" s="4" t="str">
        <f>INDEX([1]products!$A$1:$G$49,MATCH([1]orders!$D528,[1]products!$A$1:$A$49,0),MATCH([1]orders!I$1,[1]products!$A$1:$G$1,0))</f>
        <v>Exc</v>
      </c>
      <c r="J528" s="4" t="str">
        <f>INDEX([1]products!$A$1:$G$49,MATCH([1]orders!$D528,[1]products!$A$1:$A$49,0),MATCH([1]orders!J$1,[1]products!$A$1:$G$1,0))</f>
        <v>M</v>
      </c>
      <c r="K528" s="5">
        <f>INDEX([1]products!$A$1:$G$49,MATCH([1]orders!$D528,[1]products!$A$1:$A$49,0),MATCH([1]orders!K$1,[1]products!$A$1:$G$1,0))</f>
        <v>2.5</v>
      </c>
      <c r="L528" s="6">
        <f>INDEX([1]products!$A$1:$G$49,MATCH([1]orders!$D528,[1]products!$A$1:$A$49,0),MATCH([1]orders!L$1,[1]products!$A$1:$G$1,0))</f>
        <v>31.624999999999996</v>
      </c>
      <c r="M528" s="6">
        <f t="shared" si="8"/>
        <v>158.12499999999997</v>
      </c>
      <c r="N528" s="7" t="str" cm="1">
        <f t="array" ref="N528">_xlfn.IFS(I528="Rob","Robusta",I528="Exc","Excelsa",I528="Ara","Arabica",I528="Lib","Liberica")</f>
        <v>Excelsa</v>
      </c>
      <c r="O528" s="7" t="str" cm="1">
        <f t="array" ref="O528">_xlfn.IFS(J528="M","Medium",J528="L","Light",J528="D","Dark")</f>
        <v>Medium</v>
      </c>
      <c r="P528" s="8" t="str">
        <f>_xlfn.XLOOKUP([1]!Order_Table[[#This Row],[Customer ID]],[1]customers!$A$1:$A$1001,[1]customers!$I$1:$I$1001,,0)</f>
        <v>Yes</v>
      </c>
    </row>
    <row r="529" spans="1:16" x14ac:dyDescent="0.35">
      <c r="A529" s="1" t="s">
        <v>1037</v>
      </c>
      <c r="B529" s="2">
        <v>43926</v>
      </c>
      <c r="C529" s="3" t="s">
        <v>1038</v>
      </c>
      <c r="D529" s="4" t="s">
        <v>176</v>
      </c>
      <c r="E529" s="3">
        <v>6</v>
      </c>
      <c r="F529" s="3" t="str">
        <f>_xlfn.XLOOKUP([1]orders!C529,[1]customers!$A$2:$A$1001,[1]customers!$B$2:$B$1001,,0)</f>
        <v>Irvine Phillpot</v>
      </c>
      <c r="G529" s="3" t="str">
        <f>IF(_xlfn.XLOOKUP(C529,[1]customers!$A$2:$A$1001,[1]customers!$C$2:$C$1001,,0)=0,"",_xlfn.XLOOKUP(C529,[1]customers!$A$2:$A$1001,[1]customers!$C$2:$C$1001,,0))</f>
        <v>lpennaccieo@statcounter.com</v>
      </c>
      <c r="H529" s="3" t="str">
        <f>_xlfn.XLOOKUP(C529,[1]customers!$A$2:$A$1001,[1]customers!$G$2:$G$1001,,0)</f>
        <v>United States</v>
      </c>
      <c r="I529" s="4" t="str">
        <f>INDEX([1]products!$A$1:$G$49,MATCH([1]orders!$D529,[1]products!$A$1:$A$49,0),MATCH([1]orders!I$1,[1]products!$A$1:$G$1,0))</f>
        <v>Exc</v>
      </c>
      <c r="J529" s="4" t="str">
        <f>INDEX([1]products!$A$1:$G$49,MATCH([1]orders!$D529,[1]products!$A$1:$A$49,0),MATCH([1]orders!J$1,[1]products!$A$1:$G$1,0))</f>
        <v>M</v>
      </c>
      <c r="K529" s="5">
        <f>INDEX([1]products!$A$1:$G$49,MATCH([1]orders!$D529,[1]products!$A$1:$A$49,0),MATCH([1]orders!K$1,[1]products!$A$1:$G$1,0))</f>
        <v>0.5</v>
      </c>
      <c r="L529" s="6">
        <f>INDEX([1]products!$A$1:$G$49,MATCH([1]orders!$D529,[1]products!$A$1:$A$49,0),MATCH([1]orders!L$1,[1]products!$A$1:$G$1,0))</f>
        <v>8.25</v>
      </c>
      <c r="M529" s="6">
        <f t="shared" si="8"/>
        <v>49.5</v>
      </c>
      <c r="N529" s="7" t="str" cm="1">
        <f t="array" ref="N529">_xlfn.IFS(I529="Rob","Robusta",I529="Exc","Excelsa",I529="Ara","Arabica",I529="Lib","Liberica")</f>
        <v>Excelsa</v>
      </c>
      <c r="O529" s="7" t="str" cm="1">
        <f t="array" ref="O529">_xlfn.IFS(J529="M","Medium",J529="L","Light",J529="D","Dark")</f>
        <v>Medium</v>
      </c>
      <c r="P529" s="8" t="str">
        <f>_xlfn.XLOOKUP([1]!Order_Table[[#This Row],[Customer ID]],[1]customers!$A$1:$A$1001,[1]customers!$I$1:$I$1001,,0)</f>
        <v>No</v>
      </c>
    </row>
    <row r="530" spans="1:16" x14ac:dyDescent="0.35">
      <c r="A530" s="1" t="s">
        <v>1039</v>
      </c>
      <c r="B530" s="2">
        <v>43475</v>
      </c>
      <c r="C530" s="3" t="s">
        <v>1040</v>
      </c>
      <c r="D530" s="4" t="s">
        <v>2</v>
      </c>
      <c r="E530" s="3">
        <v>6</v>
      </c>
      <c r="F530" s="3" t="str">
        <f>_xlfn.XLOOKUP([1]orders!C530,[1]customers!$A$2:$A$1001,[1]customers!$B$2:$B$1001,,0)</f>
        <v>Lem Pennacci</v>
      </c>
      <c r="G530" s="3" t="str">
        <f>IF(_xlfn.XLOOKUP(C530,[1]customers!$A$2:$A$1001,[1]customers!$C$2:$C$1001,,0)=0,"",_xlfn.XLOOKUP(C530,[1]customers!$A$2:$A$1001,[1]customers!$C$2:$C$1001,,0))</f>
        <v>sarpinep@moonfruit.com</v>
      </c>
      <c r="H530" s="3" t="str">
        <f>_xlfn.XLOOKUP(C530,[1]customers!$A$2:$A$1001,[1]customers!$G$2:$G$1001,,0)</f>
        <v>United States</v>
      </c>
      <c r="I530" s="4" t="str">
        <f>INDEX([1]products!$A$1:$G$49,MATCH([1]orders!$D530,[1]products!$A$1:$A$49,0),MATCH([1]orders!I$1,[1]products!$A$1:$G$1,0))</f>
        <v>Exc</v>
      </c>
      <c r="J530" s="4" t="str">
        <f>INDEX([1]products!$A$1:$G$49,MATCH([1]orders!$D530,[1]products!$A$1:$A$49,0),MATCH([1]orders!J$1,[1]products!$A$1:$G$1,0))</f>
        <v>L</v>
      </c>
      <c r="K530" s="5">
        <f>INDEX([1]products!$A$1:$G$49,MATCH([1]orders!$D530,[1]products!$A$1:$A$49,0),MATCH([1]orders!K$1,[1]products!$A$1:$G$1,0))</f>
        <v>0.5</v>
      </c>
      <c r="L530" s="6">
        <f>INDEX([1]products!$A$1:$G$49,MATCH([1]orders!$D530,[1]products!$A$1:$A$49,0),MATCH([1]orders!L$1,[1]products!$A$1:$G$1,0))</f>
        <v>8.91</v>
      </c>
      <c r="M530" s="6">
        <f t="shared" si="8"/>
        <v>53.46</v>
      </c>
      <c r="N530" s="7" t="str" cm="1">
        <f t="array" ref="N530">_xlfn.IFS(I530="Rob","Robusta",I530="Exc","Excelsa",I530="Ara","Arabica",I530="Lib","Liberica")</f>
        <v>Excelsa</v>
      </c>
      <c r="O530" s="7" t="str" cm="1">
        <f t="array" ref="O530">_xlfn.IFS(J530="M","Medium",J530="L","Light",J530="D","Dark")</f>
        <v>Light</v>
      </c>
      <c r="P530" s="8" t="str">
        <f>_xlfn.XLOOKUP([1]!Order_Table[[#This Row],[Customer ID]],[1]customers!$A$1:$A$1001,[1]customers!$I$1:$I$1001,,0)</f>
        <v>No</v>
      </c>
    </row>
    <row r="531" spans="1:16" x14ac:dyDescent="0.35">
      <c r="A531" s="1" t="s">
        <v>1041</v>
      </c>
      <c r="B531" s="2">
        <v>44663</v>
      </c>
      <c r="C531" s="3" t="s">
        <v>1042</v>
      </c>
      <c r="D531" s="4" t="s">
        <v>2</v>
      </c>
      <c r="E531" s="3">
        <v>6</v>
      </c>
      <c r="F531" s="3" t="str">
        <f>_xlfn.XLOOKUP([1]orders!C531,[1]customers!$A$2:$A$1001,[1]customers!$B$2:$B$1001,,0)</f>
        <v>Starr Arpin</v>
      </c>
      <c r="G531" s="3" t="str">
        <f>IF(_xlfn.XLOOKUP(C531,[1]customers!$A$2:$A$1001,[1]customers!$C$2:$C$1001,,0)=0,"",_xlfn.XLOOKUP(C531,[1]customers!$A$2:$A$1001,[1]customers!$C$2:$C$1001,,0))</f>
        <v>dfrieseq@cargocollective.com</v>
      </c>
      <c r="H531" s="3" t="str">
        <f>_xlfn.XLOOKUP(C531,[1]customers!$A$2:$A$1001,[1]customers!$G$2:$G$1001,,0)</f>
        <v>United States</v>
      </c>
      <c r="I531" s="4" t="str">
        <f>INDEX([1]products!$A$1:$G$49,MATCH([1]orders!$D531,[1]products!$A$1:$A$49,0),MATCH([1]orders!I$1,[1]products!$A$1:$G$1,0))</f>
        <v>Rob</v>
      </c>
      <c r="J531" s="4" t="str">
        <f>INDEX([1]products!$A$1:$G$49,MATCH([1]orders!$D531,[1]products!$A$1:$A$49,0),MATCH([1]orders!J$1,[1]products!$A$1:$G$1,0))</f>
        <v>M</v>
      </c>
      <c r="K531" s="5">
        <f>INDEX([1]products!$A$1:$G$49,MATCH([1]orders!$D531,[1]products!$A$1:$A$49,0),MATCH([1]orders!K$1,[1]products!$A$1:$G$1,0))</f>
        <v>1</v>
      </c>
      <c r="L531" s="6">
        <f>INDEX([1]products!$A$1:$G$49,MATCH([1]orders!$D531,[1]products!$A$1:$A$49,0),MATCH([1]orders!L$1,[1]products!$A$1:$G$1,0))</f>
        <v>9.9499999999999993</v>
      </c>
      <c r="M531" s="6">
        <f t="shared" si="8"/>
        <v>59.699999999999996</v>
      </c>
      <c r="N531" s="7" t="str" cm="1">
        <f t="array" ref="N531">_xlfn.IFS(I531="Rob","Robusta",I531="Exc","Excelsa",I531="Ara","Arabica",I531="Lib","Liberica")</f>
        <v>Robusta</v>
      </c>
      <c r="O531" s="7" t="str" cm="1">
        <f t="array" ref="O531">_xlfn.IFS(J531="M","Medium",J531="L","Light",J531="D","Dark")</f>
        <v>Medium</v>
      </c>
      <c r="P531" s="8" t="str">
        <f>_xlfn.XLOOKUP([1]!Order_Table[[#This Row],[Customer ID]],[1]customers!$A$1:$A$1001,[1]customers!$I$1:$I$1001,,0)</f>
        <v>No</v>
      </c>
    </row>
    <row r="532" spans="1:16" x14ac:dyDescent="0.35">
      <c r="A532" s="1" t="s">
        <v>1043</v>
      </c>
      <c r="B532" s="2">
        <v>44591</v>
      </c>
      <c r="C532" s="3" t="s">
        <v>1044</v>
      </c>
      <c r="D532" s="4" t="s">
        <v>179</v>
      </c>
      <c r="E532" s="3">
        <v>5</v>
      </c>
      <c r="F532" s="3" t="str">
        <f>_xlfn.XLOOKUP([1]orders!C532,[1]customers!$A$2:$A$1001,[1]customers!$B$2:$B$1001,,0)</f>
        <v>Donny Fries</v>
      </c>
      <c r="G532" s="3" t="str">
        <f>IF(_xlfn.XLOOKUP(C532,[1]customers!$A$2:$A$1001,[1]customers!$C$2:$C$1001,,0)=0,"",_xlfn.XLOOKUP(C532,[1]customers!$A$2:$A$1001,[1]customers!$C$2:$C$1001,,0))</f>
        <v>rsharerer@flavors.me</v>
      </c>
      <c r="H532" s="3" t="str">
        <f>_xlfn.XLOOKUP(C532,[1]customers!$A$2:$A$1001,[1]customers!$G$2:$G$1001,,0)</f>
        <v>United States</v>
      </c>
      <c r="I532" s="4" t="str">
        <f>INDEX([1]products!$A$1:$G$49,MATCH([1]orders!$D532,[1]products!$A$1:$A$49,0),MATCH([1]orders!I$1,[1]products!$A$1:$G$1,0))</f>
        <v>Rob</v>
      </c>
      <c r="J532" s="4" t="str">
        <f>INDEX([1]products!$A$1:$G$49,MATCH([1]orders!$D532,[1]products!$A$1:$A$49,0),MATCH([1]orders!J$1,[1]products!$A$1:$G$1,0))</f>
        <v>M</v>
      </c>
      <c r="K532" s="5">
        <f>INDEX([1]products!$A$1:$G$49,MATCH([1]orders!$D532,[1]products!$A$1:$A$49,0),MATCH([1]orders!K$1,[1]products!$A$1:$G$1,0))</f>
        <v>1</v>
      </c>
      <c r="L532" s="6">
        <f>INDEX([1]products!$A$1:$G$49,MATCH([1]orders!$D532,[1]products!$A$1:$A$49,0),MATCH([1]orders!L$1,[1]products!$A$1:$G$1,0))</f>
        <v>9.9499999999999993</v>
      </c>
      <c r="M532" s="6">
        <f t="shared" si="8"/>
        <v>49.75</v>
      </c>
      <c r="N532" s="7" t="str" cm="1">
        <f t="array" ref="N532">_xlfn.IFS(I532="Rob","Robusta",I532="Exc","Excelsa",I532="Ara","Arabica",I532="Lib","Liberica")</f>
        <v>Robusta</v>
      </c>
      <c r="O532" s="7" t="str" cm="1">
        <f t="array" ref="O532">_xlfn.IFS(J532="M","Medium",J532="L","Light",J532="D","Dark")</f>
        <v>Medium</v>
      </c>
      <c r="P532" s="8" t="str">
        <f>_xlfn.XLOOKUP([1]!Order_Table[[#This Row],[Customer ID]],[1]customers!$A$1:$A$1001,[1]customers!$I$1:$I$1001,,0)</f>
        <v>No</v>
      </c>
    </row>
    <row r="533" spans="1:16" x14ac:dyDescent="0.35">
      <c r="A533" s="1" t="s">
        <v>1045</v>
      </c>
      <c r="B533" s="2">
        <v>44330</v>
      </c>
      <c r="C533" s="3" t="s">
        <v>1046</v>
      </c>
      <c r="D533" s="4" t="s">
        <v>3</v>
      </c>
      <c r="E533" s="3">
        <v>2</v>
      </c>
      <c r="F533" s="3" t="str">
        <f>_xlfn.XLOOKUP([1]orders!C533,[1]customers!$A$2:$A$1001,[1]customers!$B$2:$B$1001,,0)</f>
        <v>Rana Sharer</v>
      </c>
      <c r="G533" s="3" t="str">
        <f>IF(_xlfn.XLOOKUP(C533,[1]customers!$A$2:$A$1001,[1]customers!$C$2:$C$1001,,0)=0,"",_xlfn.XLOOKUP(C533,[1]customers!$A$2:$A$1001,[1]customers!$C$2:$C$1001,,0))</f>
        <v>nnasebyes@umich.edu</v>
      </c>
      <c r="H533" s="3" t="str">
        <f>_xlfn.XLOOKUP(C533,[1]customers!$A$2:$A$1001,[1]customers!$G$2:$G$1001,,0)</f>
        <v>United States</v>
      </c>
      <c r="I533" s="4" t="str">
        <f>INDEX([1]products!$A$1:$G$49,MATCH([1]orders!$D533,[1]products!$A$1:$A$49,0),MATCH([1]orders!I$1,[1]products!$A$1:$G$1,0))</f>
        <v>Rob</v>
      </c>
      <c r="J533" s="4" t="str">
        <f>INDEX([1]products!$A$1:$G$49,MATCH([1]orders!$D533,[1]products!$A$1:$A$49,0),MATCH([1]orders!J$1,[1]products!$A$1:$G$1,0))</f>
        <v>D</v>
      </c>
      <c r="K533" s="5">
        <f>INDEX([1]products!$A$1:$G$49,MATCH([1]orders!$D533,[1]products!$A$1:$A$49,0),MATCH([1]orders!K$1,[1]products!$A$1:$G$1,0))</f>
        <v>1</v>
      </c>
      <c r="L533" s="6">
        <f>INDEX([1]products!$A$1:$G$49,MATCH([1]orders!$D533,[1]products!$A$1:$A$49,0),MATCH([1]orders!L$1,[1]products!$A$1:$G$1,0))</f>
        <v>8.9499999999999993</v>
      </c>
      <c r="M533" s="6">
        <f t="shared" si="8"/>
        <v>17.899999999999999</v>
      </c>
      <c r="N533" s="7" t="str" cm="1">
        <f t="array" ref="N533">_xlfn.IFS(I533="Rob","Robusta",I533="Exc","Excelsa",I533="Ara","Arabica",I533="Lib","Liberica")</f>
        <v>Robusta</v>
      </c>
      <c r="O533" s="7" t="str" cm="1">
        <f t="array" ref="O533">_xlfn.IFS(J533="M","Medium",J533="L","Light",J533="D","Dark")</f>
        <v>Dark</v>
      </c>
      <c r="P533" s="8" t="str">
        <f>_xlfn.XLOOKUP([1]!Order_Table[[#This Row],[Customer ID]],[1]customers!$A$1:$A$1001,[1]customers!$I$1:$I$1001,,0)</f>
        <v>No</v>
      </c>
    </row>
    <row r="534" spans="1:16" x14ac:dyDescent="0.35">
      <c r="A534" s="1" t="s">
        <v>1047</v>
      </c>
      <c r="B534" s="2">
        <v>44724</v>
      </c>
      <c r="C534" s="3" t="s">
        <v>1048</v>
      </c>
      <c r="D534" s="4" t="s">
        <v>146</v>
      </c>
      <c r="E534" s="3">
        <v>4</v>
      </c>
      <c r="F534" s="3" t="str">
        <f>_xlfn.XLOOKUP([1]orders!C534,[1]customers!$A$2:$A$1001,[1]customers!$B$2:$B$1001,,0)</f>
        <v>Nannie Naseby</v>
      </c>
      <c r="G534" s="3" t="str">
        <f>IF(_xlfn.XLOOKUP(C534,[1]customers!$A$2:$A$1001,[1]customers!$C$2:$C$1001,,0)=0,"",_xlfn.XLOOKUP(C534,[1]customers!$A$2:$A$1001,[1]customers!$C$2:$C$1001,,0))</f>
        <v/>
      </c>
      <c r="H534" s="3" t="str">
        <f>_xlfn.XLOOKUP(C534,[1]customers!$A$2:$A$1001,[1]customers!$G$2:$G$1001,,0)</f>
        <v>United States</v>
      </c>
      <c r="I534" s="4" t="str">
        <f>INDEX([1]products!$A$1:$G$49,MATCH([1]orders!$D534,[1]products!$A$1:$A$49,0),MATCH([1]orders!I$1,[1]products!$A$1:$G$1,0))</f>
        <v>Exc</v>
      </c>
      <c r="J534" s="4" t="str">
        <f>INDEX([1]products!$A$1:$G$49,MATCH([1]orders!$D534,[1]products!$A$1:$A$49,0),MATCH([1]orders!J$1,[1]products!$A$1:$G$1,0))</f>
        <v>M</v>
      </c>
      <c r="K534" s="5">
        <f>INDEX([1]products!$A$1:$G$49,MATCH([1]orders!$D534,[1]products!$A$1:$A$49,0),MATCH([1]orders!K$1,[1]products!$A$1:$G$1,0))</f>
        <v>0.5</v>
      </c>
      <c r="L534" s="6">
        <f>INDEX([1]products!$A$1:$G$49,MATCH([1]orders!$D534,[1]products!$A$1:$A$49,0),MATCH([1]orders!L$1,[1]products!$A$1:$G$1,0))</f>
        <v>8.25</v>
      </c>
      <c r="M534" s="6">
        <f t="shared" si="8"/>
        <v>33</v>
      </c>
      <c r="N534" s="7" t="str" cm="1">
        <f t="array" ref="N534">_xlfn.IFS(I534="Rob","Robusta",I534="Exc","Excelsa",I534="Ara","Arabica",I534="Lib","Liberica")</f>
        <v>Excelsa</v>
      </c>
      <c r="O534" s="7" t="str" cm="1">
        <f t="array" ref="O534">_xlfn.IFS(J534="M","Medium",J534="L","Light",J534="D","Dark")</f>
        <v>Medium</v>
      </c>
      <c r="P534" s="8" t="str">
        <f>_xlfn.XLOOKUP([1]!Order_Table[[#This Row],[Customer ID]],[1]customers!$A$1:$A$1001,[1]customers!$I$1:$I$1001,,0)</f>
        <v>Yes</v>
      </c>
    </row>
    <row r="535" spans="1:16" x14ac:dyDescent="0.35">
      <c r="A535" s="1" t="s">
        <v>1049</v>
      </c>
      <c r="B535" s="2">
        <v>44563</v>
      </c>
      <c r="C535" s="3" t="s">
        <v>1050</v>
      </c>
      <c r="D535" s="4" t="s">
        <v>41</v>
      </c>
      <c r="E535" s="3">
        <v>2</v>
      </c>
      <c r="F535" s="3" t="str">
        <f>_xlfn.XLOOKUP([1]orders!C535,[1]customers!$A$2:$A$1001,[1]customers!$B$2:$B$1001,,0)</f>
        <v>Rea Offell</v>
      </c>
      <c r="G535" s="3" t="str">
        <f>IF(_xlfn.XLOOKUP(C535,[1]customers!$A$2:$A$1001,[1]customers!$C$2:$C$1001,,0)=0,"",_xlfn.XLOOKUP(C535,[1]customers!$A$2:$A$1001,[1]customers!$C$2:$C$1001,,0))</f>
        <v>koculleneu@ca.gov</v>
      </c>
      <c r="H535" s="3" t="str">
        <f>_xlfn.XLOOKUP(C535,[1]customers!$A$2:$A$1001,[1]customers!$G$2:$G$1001,,0)</f>
        <v>Ireland</v>
      </c>
      <c r="I535" s="4" t="str">
        <f>INDEX([1]products!$A$1:$G$49,MATCH([1]orders!$D535,[1]products!$A$1:$A$49,0),MATCH([1]orders!I$1,[1]products!$A$1:$G$1,0))</f>
        <v>Rob</v>
      </c>
      <c r="J535" s="4" t="str">
        <f>INDEX([1]products!$A$1:$G$49,MATCH([1]orders!$D535,[1]products!$A$1:$A$49,0),MATCH([1]orders!J$1,[1]products!$A$1:$G$1,0))</f>
        <v>D</v>
      </c>
      <c r="K535" s="5">
        <f>INDEX([1]products!$A$1:$G$49,MATCH([1]orders!$D535,[1]products!$A$1:$A$49,0),MATCH([1]orders!K$1,[1]products!$A$1:$G$1,0))</f>
        <v>0.5</v>
      </c>
      <c r="L535" s="6">
        <f>INDEX([1]products!$A$1:$G$49,MATCH([1]orders!$D535,[1]products!$A$1:$A$49,0),MATCH([1]orders!L$1,[1]products!$A$1:$G$1,0))</f>
        <v>5.3699999999999992</v>
      </c>
      <c r="M535" s="6">
        <f t="shared" si="8"/>
        <v>10.739999999999998</v>
      </c>
      <c r="N535" s="7" t="str" cm="1">
        <f t="array" ref="N535">_xlfn.IFS(I535="Rob","Robusta",I535="Exc","Excelsa",I535="Ara","Arabica",I535="Lib","Liberica")</f>
        <v>Robusta</v>
      </c>
      <c r="O535" s="7" t="str" cm="1">
        <f t="array" ref="O535">_xlfn.IFS(J535="M","Medium",J535="L","Light",J535="D","Dark")</f>
        <v>Dark</v>
      </c>
      <c r="P535" s="8" t="str">
        <f>_xlfn.XLOOKUP([1]!Order_Table[[#This Row],[Customer ID]],[1]customers!$A$1:$A$1001,[1]customers!$I$1:$I$1001,,0)</f>
        <v>No</v>
      </c>
    </row>
    <row r="536" spans="1:16" x14ac:dyDescent="0.35">
      <c r="A536" s="1" t="s">
        <v>1051</v>
      </c>
      <c r="B536" s="2">
        <v>44585</v>
      </c>
      <c r="C536" s="3" t="s">
        <v>1052</v>
      </c>
      <c r="D536" s="4" t="s">
        <v>19</v>
      </c>
      <c r="E536" s="3">
        <v>2</v>
      </c>
      <c r="F536" s="3" t="str">
        <f>_xlfn.XLOOKUP([1]orders!C536,[1]customers!$A$2:$A$1001,[1]customers!$B$2:$B$1001,,0)</f>
        <v>Kris O'Cullen</v>
      </c>
      <c r="G536" s="3" t="str">
        <f>IF(_xlfn.XLOOKUP(C536,[1]customers!$A$2:$A$1001,[1]customers!$C$2:$C$1001,,0)=0,"",_xlfn.XLOOKUP(C536,[1]customers!$A$2:$A$1001,[1]customers!$C$2:$C$1001,,0))</f>
        <v/>
      </c>
      <c r="H536" s="3" t="str">
        <f>_xlfn.XLOOKUP(C536,[1]customers!$A$2:$A$1001,[1]customers!$G$2:$G$1001,,0)</f>
        <v>Ireland</v>
      </c>
      <c r="I536" s="4" t="str">
        <f>INDEX([1]products!$A$1:$G$49,MATCH([1]orders!$D536,[1]products!$A$1:$A$49,0),MATCH([1]orders!I$1,[1]products!$A$1:$G$1,0))</f>
        <v>Rob</v>
      </c>
      <c r="J536" s="4" t="str">
        <f>INDEX([1]products!$A$1:$G$49,MATCH([1]orders!$D536,[1]products!$A$1:$A$49,0),MATCH([1]orders!J$1,[1]products!$A$1:$G$1,0))</f>
        <v>M</v>
      </c>
      <c r="K536" s="5">
        <f>INDEX([1]products!$A$1:$G$49,MATCH([1]orders!$D536,[1]products!$A$1:$A$49,0),MATCH([1]orders!K$1,[1]products!$A$1:$G$1,0))</f>
        <v>2.5</v>
      </c>
      <c r="L536" s="6">
        <f>INDEX([1]products!$A$1:$G$49,MATCH([1]orders!$D536,[1]products!$A$1:$A$49,0),MATCH([1]orders!L$1,[1]products!$A$1:$G$1,0))</f>
        <v>22.884999999999998</v>
      </c>
      <c r="M536" s="6">
        <f t="shared" si="8"/>
        <v>45.769999999999996</v>
      </c>
      <c r="N536" s="7" t="str" cm="1">
        <f t="array" ref="N536">_xlfn.IFS(I536="Rob","Robusta",I536="Exc","Excelsa",I536="Ara","Arabica",I536="Lib","Liberica")</f>
        <v>Robusta</v>
      </c>
      <c r="O536" s="7" t="str" cm="1">
        <f t="array" ref="O536">_xlfn.IFS(J536="M","Medium",J536="L","Light",J536="D","Dark")</f>
        <v>Medium</v>
      </c>
      <c r="P536" s="8" t="str">
        <f>_xlfn.XLOOKUP([1]!Order_Table[[#This Row],[Customer ID]],[1]customers!$A$1:$A$1001,[1]customers!$I$1:$I$1001,,0)</f>
        <v>Yes</v>
      </c>
    </row>
    <row r="537" spans="1:16" x14ac:dyDescent="0.35">
      <c r="A537" s="1" t="s">
        <v>1053</v>
      </c>
      <c r="B537" s="2">
        <v>43544</v>
      </c>
      <c r="C537" s="3" t="s">
        <v>988</v>
      </c>
      <c r="D537" s="4" t="s">
        <v>101</v>
      </c>
      <c r="E537" s="3">
        <v>3</v>
      </c>
      <c r="F537" s="3" t="str">
        <f>_xlfn.XLOOKUP([1]orders!C537,[1]customers!$A$2:$A$1001,[1]customers!$B$2:$B$1001,,0)</f>
        <v>Timoteo Glisane</v>
      </c>
      <c r="G537" s="3" t="str">
        <f>IF(_xlfn.XLOOKUP(C537,[1]customers!$A$2:$A$1001,[1]customers!$C$2:$C$1001,,0)=0,"",_xlfn.XLOOKUP(C537,[1]customers!$A$2:$A$1001,[1]customers!$C$2:$C$1001,,0))</f>
        <v>murione5@alexa.com</v>
      </c>
      <c r="H537" s="3" t="str">
        <f>_xlfn.XLOOKUP(C537,[1]customers!$A$2:$A$1001,[1]customers!$G$2:$G$1001,,0)</f>
        <v>Ireland</v>
      </c>
      <c r="I537" s="4" t="str">
        <f>INDEX([1]products!$A$1:$G$49,MATCH([1]orders!$D537,[1]products!$A$1:$A$49,0),MATCH([1]orders!I$1,[1]products!$A$1:$G$1,0))</f>
        <v>Lib</v>
      </c>
      <c r="J537" s="4" t="str">
        <f>INDEX([1]products!$A$1:$G$49,MATCH([1]orders!$D537,[1]products!$A$1:$A$49,0),MATCH([1]orders!J$1,[1]products!$A$1:$G$1,0))</f>
        <v>L</v>
      </c>
      <c r="K537" s="5">
        <f>INDEX([1]products!$A$1:$G$49,MATCH([1]orders!$D537,[1]products!$A$1:$A$49,0),MATCH([1]orders!K$1,[1]products!$A$1:$G$1,0))</f>
        <v>0.2</v>
      </c>
      <c r="L537" s="6">
        <f>INDEX([1]products!$A$1:$G$49,MATCH([1]orders!$D537,[1]products!$A$1:$A$49,0),MATCH([1]orders!L$1,[1]products!$A$1:$G$1,0))</f>
        <v>4.7549999999999999</v>
      </c>
      <c r="M537" s="6">
        <f t="shared" si="8"/>
        <v>14.265000000000001</v>
      </c>
      <c r="N537" s="7" t="str" cm="1">
        <f t="array" ref="N537">_xlfn.IFS(I537="Rob","Robusta",I537="Exc","Excelsa",I537="Ara","Arabica",I537="Lib","Liberica")</f>
        <v>Liberica</v>
      </c>
      <c r="O537" s="7" t="str" cm="1">
        <f t="array" ref="O537">_xlfn.IFS(J537="M","Medium",J537="L","Light",J537="D","Dark")</f>
        <v>Light</v>
      </c>
      <c r="P537" s="8" t="str">
        <f>_xlfn.XLOOKUP([1]!Order_Table[[#This Row],[Customer ID]],[1]customers!$A$1:$A$1001,[1]customers!$I$1:$I$1001,,0)</f>
        <v>No</v>
      </c>
    </row>
    <row r="538" spans="1:16" x14ac:dyDescent="0.35">
      <c r="A538" s="1" t="s">
        <v>1054</v>
      </c>
      <c r="B538" s="2">
        <v>44156</v>
      </c>
      <c r="C538" s="3" t="s">
        <v>1055</v>
      </c>
      <c r="D538" s="4" t="s">
        <v>530</v>
      </c>
      <c r="E538" s="3">
        <v>4</v>
      </c>
      <c r="F538" s="3" t="str">
        <f>_xlfn.XLOOKUP([1]orders!C538,[1]customers!$A$2:$A$1001,[1]customers!$B$2:$B$1001,,0)</f>
        <v>Marja Urion</v>
      </c>
      <c r="G538" s="3" t="str">
        <f>IF(_xlfn.XLOOKUP(C538,[1]customers!$A$2:$A$1001,[1]customers!$C$2:$C$1001,,0)=0,"",_xlfn.XLOOKUP(C538,[1]customers!$A$2:$A$1001,[1]customers!$C$2:$C$1001,,0))</f>
        <v>hbranganex@woothemes.com</v>
      </c>
      <c r="H538" s="3" t="str">
        <f>_xlfn.XLOOKUP(C538,[1]customers!$A$2:$A$1001,[1]customers!$G$2:$G$1001,,0)</f>
        <v>United States</v>
      </c>
      <c r="I538" s="4" t="str">
        <f>INDEX([1]products!$A$1:$G$49,MATCH([1]orders!$D538,[1]products!$A$1:$A$49,0),MATCH([1]orders!I$1,[1]products!$A$1:$G$1,0))</f>
        <v>Rob</v>
      </c>
      <c r="J538" s="4" t="str">
        <f>INDEX([1]products!$A$1:$G$49,MATCH([1]orders!$D538,[1]products!$A$1:$A$49,0),MATCH([1]orders!J$1,[1]products!$A$1:$G$1,0))</f>
        <v>D</v>
      </c>
      <c r="K538" s="5">
        <f>INDEX([1]products!$A$1:$G$49,MATCH([1]orders!$D538,[1]products!$A$1:$A$49,0),MATCH([1]orders!K$1,[1]products!$A$1:$G$1,0))</f>
        <v>0.2</v>
      </c>
      <c r="L538" s="6">
        <f>INDEX([1]products!$A$1:$G$49,MATCH([1]orders!$D538,[1]products!$A$1:$A$49,0),MATCH([1]orders!L$1,[1]products!$A$1:$G$1,0))</f>
        <v>2.6849999999999996</v>
      </c>
      <c r="M538" s="6">
        <f t="shared" si="8"/>
        <v>10.739999999999998</v>
      </c>
      <c r="N538" s="7" t="str" cm="1">
        <f t="array" ref="N538">_xlfn.IFS(I538="Rob","Robusta",I538="Exc","Excelsa",I538="Ara","Arabica",I538="Lib","Liberica")</f>
        <v>Robusta</v>
      </c>
      <c r="O538" s="7" t="str" cm="1">
        <f t="array" ref="O538">_xlfn.IFS(J538="M","Medium",J538="L","Light",J538="D","Dark")</f>
        <v>Dark</v>
      </c>
      <c r="P538" s="8" t="str">
        <f>_xlfn.XLOOKUP([1]!Order_Table[[#This Row],[Customer ID]],[1]customers!$A$1:$A$1001,[1]customers!$I$1:$I$1001,,0)</f>
        <v>Yes</v>
      </c>
    </row>
    <row r="539" spans="1:16" x14ac:dyDescent="0.35">
      <c r="A539" s="1" t="s">
        <v>1056</v>
      </c>
      <c r="B539" s="2">
        <v>44482</v>
      </c>
      <c r="C539" s="3" t="s">
        <v>1057</v>
      </c>
      <c r="D539" s="4" t="s">
        <v>101</v>
      </c>
      <c r="E539" s="3">
        <v>4</v>
      </c>
      <c r="F539" s="3" t="str">
        <f>_xlfn.XLOOKUP([1]orders!C539,[1]customers!$A$2:$A$1001,[1]customers!$B$2:$B$1001,,0)</f>
        <v>Hildegarde Brangan</v>
      </c>
      <c r="G539" s="3" t="str">
        <f>IF(_xlfn.XLOOKUP(C539,[1]customers!$A$2:$A$1001,[1]customers!$C$2:$C$1001,,0)=0,"",_xlfn.XLOOKUP(C539,[1]customers!$A$2:$A$1001,[1]customers!$C$2:$C$1001,,0))</f>
        <v>agallyoney@engadget.com</v>
      </c>
      <c r="H539" s="3" t="str">
        <f>_xlfn.XLOOKUP(C539,[1]customers!$A$2:$A$1001,[1]customers!$G$2:$G$1001,,0)</f>
        <v>United States</v>
      </c>
      <c r="I539" s="4" t="str">
        <f>INDEX([1]products!$A$1:$G$49,MATCH([1]orders!$D539,[1]products!$A$1:$A$49,0),MATCH([1]orders!I$1,[1]products!$A$1:$G$1,0))</f>
        <v>Exc</v>
      </c>
      <c r="J539" s="4" t="str">
        <f>INDEX([1]products!$A$1:$G$49,MATCH([1]orders!$D539,[1]products!$A$1:$A$49,0),MATCH([1]orders!J$1,[1]products!$A$1:$G$1,0))</f>
        <v>D</v>
      </c>
      <c r="K539" s="5">
        <f>INDEX([1]products!$A$1:$G$49,MATCH([1]orders!$D539,[1]products!$A$1:$A$49,0),MATCH([1]orders!K$1,[1]products!$A$1:$G$1,0))</f>
        <v>2.5</v>
      </c>
      <c r="L539" s="6">
        <f>INDEX([1]products!$A$1:$G$49,MATCH([1]orders!$D539,[1]products!$A$1:$A$49,0),MATCH([1]orders!L$1,[1]products!$A$1:$G$1,0))</f>
        <v>27.945</v>
      </c>
      <c r="M539" s="6">
        <f t="shared" si="8"/>
        <v>111.78</v>
      </c>
      <c r="N539" s="7" t="str" cm="1">
        <f t="array" ref="N539">_xlfn.IFS(I539="Rob","Robusta",I539="Exc","Excelsa",I539="Ara","Arabica",I539="Lib","Liberica")</f>
        <v>Excelsa</v>
      </c>
      <c r="O539" s="7" t="str" cm="1">
        <f t="array" ref="O539">_xlfn.IFS(J539="M","Medium",J539="L","Light",J539="D","Dark")</f>
        <v>Dark</v>
      </c>
      <c r="P539" s="8" t="str">
        <f>_xlfn.XLOOKUP([1]!Order_Table[[#This Row],[Customer ID]],[1]customers!$A$1:$A$1001,[1]customers!$I$1:$I$1001,,0)</f>
        <v>Yes</v>
      </c>
    </row>
    <row r="540" spans="1:16" x14ac:dyDescent="0.35">
      <c r="A540" s="1" t="s">
        <v>1058</v>
      </c>
      <c r="B540" s="2">
        <v>44488</v>
      </c>
      <c r="C540" s="3" t="s">
        <v>1059</v>
      </c>
      <c r="D540" s="4" t="s">
        <v>146</v>
      </c>
      <c r="E540" s="3">
        <v>5</v>
      </c>
      <c r="F540" s="3" t="str">
        <f>_xlfn.XLOOKUP([1]orders!C540,[1]customers!$A$2:$A$1001,[1]customers!$B$2:$B$1001,,0)</f>
        <v>Amii Gallyon</v>
      </c>
      <c r="G540" s="3" t="str">
        <f>IF(_xlfn.XLOOKUP(C540,[1]customers!$A$2:$A$1001,[1]customers!$C$2:$C$1001,,0)=0,"",_xlfn.XLOOKUP(C540,[1]customers!$A$2:$A$1001,[1]customers!$C$2:$C$1001,,0))</f>
        <v>bdomangeez@yahoo.co.jp</v>
      </c>
      <c r="H540" s="3" t="str">
        <f>_xlfn.XLOOKUP(C540,[1]customers!$A$2:$A$1001,[1]customers!$G$2:$G$1001,,0)</f>
        <v>United States</v>
      </c>
      <c r="I540" s="4" t="str">
        <f>INDEX([1]products!$A$1:$G$49,MATCH([1]orders!$D540,[1]products!$A$1:$A$49,0),MATCH([1]orders!I$1,[1]products!$A$1:$G$1,0))</f>
        <v>Rob</v>
      </c>
      <c r="J540" s="4" t="str">
        <f>INDEX([1]products!$A$1:$G$49,MATCH([1]orders!$D540,[1]products!$A$1:$A$49,0),MATCH([1]orders!J$1,[1]products!$A$1:$G$1,0))</f>
        <v>D</v>
      </c>
      <c r="K540" s="5">
        <f>INDEX([1]products!$A$1:$G$49,MATCH([1]orders!$D540,[1]products!$A$1:$A$49,0),MATCH([1]orders!K$1,[1]products!$A$1:$G$1,0))</f>
        <v>0.2</v>
      </c>
      <c r="L540" s="6">
        <f>INDEX([1]products!$A$1:$G$49,MATCH([1]orders!$D540,[1]products!$A$1:$A$49,0),MATCH([1]orders!L$1,[1]products!$A$1:$G$1,0))</f>
        <v>2.6849999999999996</v>
      </c>
      <c r="M540" s="6">
        <f t="shared" si="8"/>
        <v>13.424999999999997</v>
      </c>
      <c r="N540" s="7" t="str" cm="1">
        <f t="array" ref="N540">_xlfn.IFS(I540="Rob","Robusta",I540="Exc","Excelsa",I540="Ara","Arabica",I540="Lib","Liberica")</f>
        <v>Robusta</v>
      </c>
      <c r="O540" s="7" t="str" cm="1">
        <f t="array" ref="O540">_xlfn.IFS(J540="M","Medium",J540="L","Light",J540="D","Dark")</f>
        <v>Dark</v>
      </c>
      <c r="P540" s="8" t="str">
        <f>_xlfn.XLOOKUP([1]!Order_Table[[#This Row],[Customer ID]],[1]customers!$A$1:$A$1001,[1]customers!$I$1:$I$1001,,0)</f>
        <v>Yes</v>
      </c>
    </row>
    <row r="541" spans="1:16" x14ac:dyDescent="0.35">
      <c r="A541" s="1" t="s">
        <v>1060</v>
      </c>
      <c r="B541" s="2">
        <v>43584</v>
      </c>
      <c r="C541" s="3" t="s">
        <v>1061</v>
      </c>
      <c r="D541" s="4" t="s">
        <v>132</v>
      </c>
      <c r="E541" s="3">
        <v>4</v>
      </c>
      <c r="F541" s="3" t="str">
        <f>_xlfn.XLOOKUP([1]orders!C541,[1]customers!$A$2:$A$1001,[1]customers!$B$2:$B$1001,,0)</f>
        <v>Birgit Domange</v>
      </c>
      <c r="G541" s="3" t="str">
        <f>IF(_xlfn.XLOOKUP(C541,[1]customers!$A$2:$A$1001,[1]customers!$C$2:$C$1001,,0)=0,"",_xlfn.XLOOKUP(C541,[1]customers!$A$2:$A$1001,[1]customers!$C$2:$C$1001,,0))</f>
        <v>koslerf0@gmpg.org</v>
      </c>
      <c r="H541" s="3" t="str">
        <f>_xlfn.XLOOKUP(C541,[1]customers!$A$2:$A$1001,[1]customers!$G$2:$G$1001,,0)</f>
        <v>United States</v>
      </c>
      <c r="I541" s="4" t="str">
        <f>INDEX([1]products!$A$1:$G$49,MATCH([1]orders!$D541,[1]products!$A$1:$A$49,0),MATCH([1]orders!I$1,[1]products!$A$1:$G$1,0))</f>
        <v>Rob</v>
      </c>
      <c r="J541" s="4" t="str">
        <f>INDEX([1]products!$A$1:$G$49,MATCH([1]orders!$D541,[1]products!$A$1:$A$49,0),MATCH([1]orders!J$1,[1]products!$A$1:$G$1,0))</f>
        <v>D</v>
      </c>
      <c r="K541" s="5">
        <f>INDEX([1]products!$A$1:$G$49,MATCH([1]orders!$D541,[1]products!$A$1:$A$49,0),MATCH([1]orders!K$1,[1]products!$A$1:$G$1,0))</f>
        <v>0.5</v>
      </c>
      <c r="L541" s="6">
        <f>INDEX([1]products!$A$1:$G$49,MATCH([1]orders!$D541,[1]products!$A$1:$A$49,0),MATCH([1]orders!L$1,[1]products!$A$1:$G$1,0))</f>
        <v>5.3699999999999992</v>
      </c>
      <c r="M541" s="6">
        <f t="shared" si="8"/>
        <v>21.479999999999997</v>
      </c>
      <c r="N541" s="7" t="str" cm="1">
        <f t="array" ref="N541">_xlfn.IFS(I541="Rob","Robusta",I541="Exc","Excelsa",I541="Ara","Arabica",I541="Lib","Liberica")</f>
        <v>Robusta</v>
      </c>
      <c r="O541" s="7" t="str" cm="1">
        <f t="array" ref="O541">_xlfn.IFS(J541="M","Medium",J541="L","Light",J541="D","Dark")</f>
        <v>Dark</v>
      </c>
      <c r="P541" s="8" t="str">
        <f>_xlfn.XLOOKUP([1]!Order_Table[[#This Row],[Customer ID]],[1]customers!$A$1:$A$1001,[1]customers!$I$1:$I$1001,,0)</f>
        <v>No</v>
      </c>
    </row>
    <row r="542" spans="1:16" x14ac:dyDescent="0.35">
      <c r="A542" s="1" t="s">
        <v>1062</v>
      </c>
      <c r="B542" s="2">
        <v>43750</v>
      </c>
      <c r="C542" s="3" t="s">
        <v>1063</v>
      </c>
      <c r="D542" s="4" t="s">
        <v>118</v>
      </c>
      <c r="E542" s="3">
        <v>1</v>
      </c>
      <c r="F542" s="3" t="str">
        <f>_xlfn.XLOOKUP([1]orders!C542,[1]customers!$A$2:$A$1001,[1]customers!$B$2:$B$1001,,0)</f>
        <v>Killian Osler</v>
      </c>
      <c r="G542" s="3" t="str">
        <f>IF(_xlfn.XLOOKUP(C542,[1]customers!$A$2:$A$1001,[1]customers!$C$2:$C$1001,,0)=0,"",_xlfn.XLOOKUP(C542,[1]customers!$A$2:$A$1001,[1]customers!$C$2:$C$1001,,0))</f>
        <v/>
      </c>
      <c r="H542" s="3" t="str">
        <f>_xlfn.XLOOKUP(C542,[1]customers!$A$2:$A$1001,[1]customers!$G$2:$G$1001,,0)</f>
        <v>Ireland</v>
      </c>
      <c r="I542" s="4" t="str">
        <f>INDEX([1]products!$A$1:$G$49,MATCH([1]orders!$D542,[1]products!$A$1:$A$49,0),MATCH([1]orders!I$1,[1]products!$A$1:$G$1,0))</f>
        <v>Lib</v>
      </c>
      <c r="J542" s="4" t="str">
        <f>INDEX([1]products!$A$1:$G$49,MATCH([1]orders!$D542,[1]products!$A$1:$A$49,0),MATCH([1]orders!J$1,[1]products!$A$1:$G$1,0))</f>
        <v>L</v>
      </c>
      <c r="K542" s="5">
        <f>INDEX([1]products!$A$1:$G$49,MATCH([1]orders!$D542,[1]products!$A$1:$A$49,0),MATCH([1]orders!K$1,[1]products!$A$1:$G$1,0))</f>
        <v>1</v>
      </c>
      <c r="L542" s="6">
        <f>INDEX([1]products!$A$1:$G$49,MATCH([1]orders!$D542,[1]products!$A$1:$A$49,0),MATCH([1]orders!L$1,[1]products!$A$1:$G$1,0))</f>
        <v>15.85</v>
      </c>
      <c r="M542" s="6">
        <f t="shared" si="8"/>
        <v>15.85</v>
      </c>
      <c r="N542" s="7" t="str" cm="1">
        <f t="array" ref="N542">_xlfn.IFS(I542="Rob","Robusta",I542="Exc","Excelsa",I542="Ara","Arabica",I542="Lib","Liberica")</f>
        <v>Liberica</v>
      </c>
      <c r="O542" s="7" t="str" cm="1">
        <f t="array" ref="O542">_xlfn.IFS(J542="M","Medium",J542="L","Light",J542="D","Dark")</f>
        <v>Light</v>
      </c>
      <c r="P542" s="8" t="str">
        <f>_xlfn.XLOOKUP([1]!Order_Table[[#This Row],[Customer ID]],[1]customers!$A$1:$A$1001,[1]customers!$I$1:$I$1001,,0)</f>
        <v>Yes</v>
      </c>
    </row>
    <row r="543" spans="1:16" x14ac:dyDescent="0.35">
      <c r="A543" s="1" t="s">
        <v>1064</v>
      </c>
      <c r="B543" s="2">
        <v>44335</v>
      </c>
      <c r="C543" s="3" t="s">
        <v>1065</v>
      </c>
      <c r="D543" s="4" t="s">
        <v>171</v>
      </c>
      <c r="E543" s="3">
        <v>4</v>
      </c>
      <c r="F543" s="3" t="str">
        <f>_xlfn.XLOOKUP([1]orders!C543,[1]customers!$A$2:$A$1001,[1]customers!$B$2:$B$1001,,0)</f>
        <v>Lora Dukes</v>
      </c>
      <c r="G543" s="3" t="str">
        <f>IF(_xlfn.XLOOKUP(C543,[1]customers!$A$2:$A$1001,[1]customers!$C$2:$C$1001,,0)=0,"",_xlfn.XLOOKUP(C543,[1]customers!$A$2:$A$1001,[1]customers!$C$2:$C$1001,,0))</f>
        <v>zpellettf2@dailymotion.com</v>
      </c>
      <c r="H543" s="3" t="str">
        <f>_xlfn.XLOOKUP(C543,[1]customers!$A$2:$A$1001,[1]customers!$G$2:$G$1001,,0)</f>
        <v>United States</v>
      </c>
      <c r="I543" s="4" t="str">
        <f>INDEX([1]products!$A$1:$G$49,MATCH([1]orders!$D543,[1]products!$A$1:$A$49,0),MATCH([1]orders!I$1,[1]products!$A$1:$G$1,0))</f>
        <v>Ara</v>
      </c>
      <c r="J543" s="4" t="str">
        <f>INDEX([1]products!$A$1:$G$49,MATCH([1]orders!$D543,[1]products!$A$1:$A$49,0),MATCH([1]orders!J$1,[1]products!$A$1:$G$1,0))</f>
        <v>D</v>
      </c>
      <c r="K543" s="5">
        <f>INDEX([1]products!$A$1:$G$49,MATCH([1]orders!$D543,[1]products!$A$1:$A$49,0),MATCH([1]orders!K$1,[1]products!$A$1:$G$1,0))</f>
        <v>2.5</v>
      </c>
      <c r="L543" s="6">
        <f>INDEX([1]products!$A$1:$G$49,MATCH([1]orders!$D543,[1]products!$A$1:$A$49,0),MATCH([1]orders!L$1,[1]products!$A$1:$G$1,0))</f>
        <v>22.884999999999998</v>
      </c>
      <c r="M543" s="6">
        <f t="shared" si="8"/>
        <v>91.539999999999992</v>
      </c>
      <c r="N543" s="7" t="str" cm="1">
        <f t="array" ref="N543">_xlfn.IFS(I543="Rob","Robusta",I543="Exc","Excelsa",I543="Ara","Arabica",I543="Lib","Liberica")</f>
        <v>Arabica</v>
      </c>
      <c r="O543" s="7" t="str" cm="1">
        <f t="array" ref="O543">_xlfn.IFS(J543="M","Medium",J543="L","Light",J543="D","Dark")</f>
        <v>Dark</v>
      </c>
      <c r="P543" s="8" t="str">
        <f>_xlfn.XLOOKUP([1]!Order_Table[[#This Row],[Customer ID]],[1]customers!$A$1:$A$1001,[1]customers!$I$1:$I$1001,,0)</f>
        <v>Yes</v>
      </c>
    </row>
    <row r="544" spans="1:16" x14ac:dyDescent="0.35">
      <c r="A544" s="1" t="s">
        <v>1066</v>
      </c>
      <c r="B544" s="2">
        <v>44380</v>
      </c>
      <c r="C544" s="3" t="s">
        <v>1067</v>
      </c>
      <c r="D544" s="4" t="s">
        <v>10</v>
      </c>
      <c r="E544" s="3">
        <v>2</v>
      </c>
      <c r="F544" s="3" t="str">
        <f>_xlfn.XLOOKUP([1]orders!C544,[1]customers!$A$2:$A$1001,[1]customers!$B$2:$B$1001,,0)</f>
        <v>Zack Pellett</v>
      </c>
      <c r="G544" s="3" t="str">
        <f>IF(_xlfn.XLOOKUP(C544,[1]customers!$A$2:$A$1001,[1]customers!$C$2:$C$1001,,0)=0,"",_xlfn.XLOOKUP(C544,[1]customers!$A$2:$A$1001,[1]customers!$C$2:$C$1001,,0))</f>
        <v>isprakesf3@spiegel.de</v>
      </c>
      <c r="H544" s="3" t="str">
        <f>_xlfn.XLOOKUP(C544,[1]customers!$A$2:$A$1001,[1]customers!$G$2:$G$1001,,0)</f>
        <v>United States</v>
      </c>
      <c r="I544" s="4" t="str">
        <f>INDEX([1]products!$A$1:$G$49,MATCH([1]orders!$D544,[1]products!$A$1:$A$49,0),MATCH([1]orders!I$1,[1]products!$A$1:$G$1,0))</f>
        <v>Ara</v>
      </c>
      <c r="J544" s="4" t="str">
        <f>INDEX([1]products!$A$1:$G$49,MATCH([1]orders!$D544,[1]products!$A$1:$A$49,0),MATCH([1]orders!J$1,[1]products!$A$1:$G$1,0))</f>
        <v>M</v>
      </c>
      <c r="K544" s="5">
        <f>INDEX([1]products!$A$1:$G$49,MATCH([1]orders!$D544,[1]products!$A$1:$A$49,0),MATCH([1]orders!K$1,[1]products!$A$1:$G$1,0))</f>
        <v>2.5</v>
      </c>
      <c r="L544" s="6">
        <f>INDEX([1]products!$A$1:$G$49,MATCH([1]orders!$D544,[1]products!$A$1:$A$49,0),MATCH([1]orders!L$1,[1]products!$A$1:$G$1,0))</f>
        <v>25.874999999999996</v>
      </c>
      <c r="M544" s="6">
        <f t="shared" si="8"/>
        <v>51.749999999999993</v>
      </c>
      <c r="N544" s="7" t="str" cm="1">
        <f t="array" ref="N544">_xlfn.IFS(I544="Rob","Robusta",I544="Exc","Excelsa",I544="Ara","Arabica",I544="Lib","Liberica")</f>
        <v>Arabica</v>
      </c>
      <c r="O544" s="7" t="str" cm="1">
        <f t="array" ref="O544">_xlfn.IFS(J544="M","Medium",J544="L","Light",J544="D","Dark")</f>
        <v>Medium</v>
      </c>
      <c r="P544" s="8" t="str">
        <f>_xlfn.XLOOKUP([1]!Order_Table[[#This Row],[Customer ID]],[1]customers!$A$1:$A$1001,[1]customers!$I$1:$I$1001,,0)</f>
        <v>No</v>
      </c>
    </row>
    <row r="545" spans="1:16" x14ac:dyDescent="0.35">
      <c r="A545" s="1" t="s">
        <v>1068</v>
      </c>
      <c r="B545" s="2">
        <v>43869</v>
      </c>
      <c r="C545" s="3" t="s">
        <v>1069</v>
      </c>
      <c r="D545" s="4" t="s">
        <v>192</v>
      </c>
      <c r="E545" s="3">
        <v>2</v>
      </c>
      <c r="F545" s="3" t="str">
        <f>_xlfn.XLOOKUP([1]orders!C545,[1]customers!$A$2:$A$1001,[1]customers!$B$2:$B$1001,,0)</f>
        <v>Ilaire Sprakes</v>
      </c>
      <c r="G545" s="3" t="str">
        <f>IF(_xlfn.XLOOKUP(C545,[1]customers!$A$2:$A$1001,[1]customers!$C$2:$C$1001,,0)=0,"",_xlfn.XLOOKUP(C545,[1]customers!$A$2:$A$1001,[1]customers!$C$2:$C$1001,,0))</f>
        <v>hfromantf4@ucsd.edu</v>
      </c>
      <c r="H545" s="3" t="str">
        <f>_xlfn.XLOOKUP(C545,[1]customers!$A$2:$A$1001,[1]customers!$G$2:$G$1001,,0)</f>
        <v>United States</v>
      </c>
      <c r="I545" s="4" t="str">
        <f>INDEX([1]products!$A$1:$G$49,MATCH([1]orders!$D545,[1]products!$A$1:$A$49,0),MATCH([1]orders!I$1,[1]products!$A$1:$G$1,0))</f>
        <v>Rob</v>
      </c>
      <c r="J545" s="4" t="str">
        <f>INDEX([1]products!$A$1:$G$49,MATCH([1]orders!$D545,[1]products!$A$1:$A$49,0),MATCH([1]orders!J$1,[1]products!$A$1:$G$1,0))</f>
        <v>L</v>
      </c>
      <c r="K545" s="5">
        <f>INDEX([1]products!$A$1:$G$49,MATCH([1]orders!$D545,[1]products!$A$1:$A$49,0),MATCH([1]orders!K$1,[1]products!$A$1:$G$1,0))</f>
        <v>2.5</v>
      </c>
      <c r="L545" s="6">
        <f>INDEX([1]products!$A$1:$G$49,MATCH([1]orders!$D545,[1]products!$A$1:$A$49,0),MATCH([1]orders!L$1,[1]products!$A$1:$G$1,0))</f>
        <v>27.484999999999996</v>
      </c>
      <c r="M545" s="6">
        <f t="shared" si="8"/>
        <v>54.969999999999992</v>
      </c>
      <c r="N545" s="7" t="str" cm="1">
        <f t="array" ref="N545">_xlfn.IFS(I545="Rob","Robusta",I545="Exc","Excelsa",I545="Ara","Arabica",I545="Lib","Liberica")</f>
        <v>Robusta</v>
      </c>
      <c r="O545" s="7" t="str" cm="1">
        <f t="array" ref="O545">_xlfn.IFS(J545="M","Medium",J545="L","Light",J545="D","Dark")</f>
        <v>Light</v>
      </c>
      <c r="P545" s="8" t="str">
        <f>_xlfn.XLOOKUP([1]!Order_Table[[#This Row],[Customer ID]],[1]customers!$A$1:$A$1001,[1]customers!$I$1:$I$1001,,0)</f>
        <v>No</v>
      </c>
    </row>
    <row r="546" spans="1:16" x14ac:dyDescent="0.35">
      <c r="A546" s="1" t="s">
        <v>1070</v>
      </c>
      <c r="B546" s="2">
        <v>44120</v>
      </c>
      <c r="C546" s="3" t="s">
        <v>1071</v>
      </c>
      <c r="D546" s="4" t="s">
        <v>38</v>
      </c>
      <c r="E546" s="3">
        <v>4</v>
      </c>
      <c r="F546" s="3" t="str">
        <f>_xlfn.XLOOKUP([1]orders!C546,[1]customers!$A$2:$A$1001,[1]customers!$B$2:$B$1001,,0)</f>
        <v>Heda Fromant</v>
      </c>
      <c r="G546" s="3" t="str">
        <f>IF(_xlfn.XLOOKUP(C546,[1]customers!$A$2:$A$1001,[1]customers!$C$2:$C$1001,,0)=0,"",_xlfn.XLOOKUP(C546,[1]customers!$A$2:$A$1001,[1]customers!$C$2:$C$1001,,0))</f>
        <v>rflearf5@artisteer.com</v>
      </c>
      <c r="H546" s="3" t="str">
        <f>_xlfn.XLOOKUP(C546,[1]customers!$A$2:$A$1001,[1]customers!$G$2:$G$1001,,0)</f>
        <v>United Kingdom</v>
      </c>
      <c r="I546" s="4" t="str">
        <f>INDEX([1]products!$A$1:$G$49,MATCH([1]orders!$D546,[1]products!$A$1:$A$49,0),MATCH([1]orders!I$1,[1]products!$A$1:$G$1,0))</f>
        <v>Ara</v>
      </c>
      <c r="J546" s="4" t="str">
        <f>INDEX([1]products!$A$1:$G$49,MATCH([1]orders!$D546,[1]products!$A$1:$A$49,0),MATCH([1]orders!J$1,[1]products!$A$1:$G$1,0))</f>
        <v>L</v>
      </c>
      <c r="K546" s="5">
        <f>INDEX([1]products!$A$1:$G$49,MATCH([1]orders!$D546,[1]products!$A$1:$A$49,0),MATCH([1]orders!K$1,[1]products!$A$1:$G$1,0))</f>
        <v>0.5</v>
      </c>
      <c r="L546" s="6">
        <f>INDEX([1]products!$A$1:$G$49,MATCH([1]orders!$D546,[1]products!$A$1:$A$49,0),MATCH([1]orders!L$1,[1]products!$A$1:$G$1,0))</f>
        <v>7.77</v>
      </c>
      <c r="M546" s="6">
        <f t="shared" si="8"/>
        <v>31.08</v>
      </c>
      <c r="N546" s="7" t="str" cm="1">
        <f t="array" ref="N546">_xlfn.IFS(I546="Rob","Robusta",I546="Exc","Excelsa",I546="Ara","Arabica",I546="Lib","Liberica")</f>
        <v>Arabica</v>
      </c>
      <c r="O546" s="7" t="str" cm="1">
        <f t="array" ref="O546">_xlfn.IFS(J546="M","Medium",J546="L","Light",J546="D","Dark")</f>
        <v>Light</v>
      </c>
      <c r="P546" s="8" t="str">
        <f>_xlfn.XLOOKUP([1]!Order_Table[[#This Row],[Customer ID]],[1]customers!$A$1:$A$1001,[1]customers!$I$1:$I$1001,,0)</f>
        <v>No</v>
      </c>
    </row>
    <row r="547" spans="1:16" x14ac:dyDescent="0.35">
      <c r="A547" s="1" t="s">
        <v>1072</v>
      </c>
      <c r="B547" s="2">
        <v>44127</v>
      </c>
      <c r="C547" s="3" t="s">
        <v>1073</v>
      </c>
      <c r="D547" s="4" t="s">
        <v>530</v>
      </c>
      <c r="E547" s="3">
        <v>3</v>
      </c>
      <c r="F547" s="3" t="str">
        <f>_xlfn.XLOOKUP([1]orders!C547,[1]customers!$A$2:$A$1001,[1]customers!$B$2:$B$1001,,0)</f>
        <v>Rufus Flear</v>
      </c>
      <c r="G547" s="3" t="str">
        <f>IF(_xlfn.XLOOKUP(C547,[1]customers!$A$2:$A$1001,[1]customers!$C$2:$C$1001,,0)=0,"",_xlfn.XLOOKUP(C547,[1]customers!$A$2:$A$1001,[1]customers!$C$2:$C$1001,,0))</f>
        <v/>
      </c>
      <c r="H547" s="3" t="str">
        <f>_xlfn.XLOOKUP(C547,[1]customers!$A$2:$A$1001,[1]customers!$G$2:$G$1001,,0)</f>
        <v>Ireland</v>
      </c>
      <c r="I547" s="4" t="str">
        <f>INDEX([1]products!$A$1:$G$49,MATCH([1]orders!$D547,[1]products!$A$1:$A$49,0),MATCH([1]orders!I$1,[1]products!$A$1:$G$1,0))</f>
        <v>Lib</v>
      </c>
      <c r="J547" s="4" t="str">
        <f>INDEX([1]products!$A$1:$G$49,MATCH([1]orders!$D547,[1]products!$A$1:$A$49,0),MATCH([1]orders!J$1,[1]products!$A$1:$G$1,0))</f>
        <v>D</v>
      </c>
      <c r="K547" s="5">
        <f>INDEX([1]products!$A$1:$G$49,MATCH([1]orders!$D547,[1]products!$A$1:$A$49,0),MATCH([1]orders!K$1,[1]products!$A$1:$G$1,0))</f>
        <v>0.2</v>
      </c>
      <c r="L547" s="6">
        <f>INDEX([1]products!$A$1:$G$49,MATCH([1]orders!$D547,[1]products!$A$1:$A$49,0),MATCH([1]orders!L$1,[1]products!$A$1:$G$1,0))</f>
        <v>3.8849999999999998</v>
      </c>
      <c r="M547" s="6">
        <f t="shared" si="8"/>
        <v>11.654999999999999</v>
      </c>
      <c r="N547" s="7" t="str" cm="1">
        <f t="array" ref="N547">_xlfn.IFS(I547="Rob","Robusta",I547="Exc","Excelsa",I547="Ara","Arabica",I547="Lib","Liberica")</f>
        <v>Liberica</v>
      </c>
      <c r="O547" s="7" t="str" cm="1">
        <f t="array" ref="O547">_xlfn.IFS(J547="M","Medium",J547="L","Light",J547="D","Dark")</f>
        <v>Dark</v>
      </c>
      <c r="P547" s="8" t="str">
        <f>_xlfn.XLOOKUP([1]!Order_Table[[#This Row],[Customer ID]],[1]customers!$A$1:$A$1001,[1]customers!$I$1:$I$1001,,0)</f>
        <v>No</v>
      </c>
    </row>
    <row r="548" spans="1:16" x14ac:dyDescent="0.35">
      <c r="A548" s="1" t="s">
        <v>1074</v>
      </c>
      <c r="B548" s="2">
        <v>44265</v>
      </c>
      <c r="C548" s="3" t="s">
        <v>1075</v>
      </c>
      <c r="D548" s="4" t="s">
        <v>182</v>
      </c>
      <c r="E548" s="3">
        <v>3</v>
      </c>
      <c r="F548" s="3" t="str">
        <f>_xlfn.XLOOKUP([1]orders!C548,[1]customers!$A$2:$A$1001,[1]customers!$B$2:$B$1001,,0)</f>
        <v>Dom Milella</v>
      </c>
      <c r="G548" s="3" t="str">
        <f>IF(_xlfn.XLOOKUP(C548,[1]customers!$A$2:$A$1001,[1]customers!$C$2:$C$1001,,0)=0,"",_xlfn.XLOOKUP(C548,[1]customers!$A$2:$A$1001,[1]customers!$C$2:$C$1001,,0))</f>
        <v>wlightollersf9@baidu.com</v>
      </c>
      <c r="H548" s="3" t="str">
        <f>_xlfn.XLOOKUP(C548,[1]customers!$A$2:$A$1001,[1]customers!$G$2:$G$1001,,0)</f>
        <v>United States</v>
      </c>
      <c r="I548" s="4" t="str">
        <f>INDEX([1]products!$A$1:$G$49,MATCH([1]orders!$D548,[1]products!$A$1:$A$49,0),MATCH([1]orders!I$1,[1]products!$A$1:$G$1,0))</f>
        <v>Exc</v>
      </c>
      <c r="J548" s="4" t="str">
        <f>INDEX([1]products!$A$1:$G$49,MATCH([1]orders!$D548,[1]products!$A$1:$A$49,0),MATCH([1]orders!J$1,[1]products!$A$1:$G$1,0))</f>
        <v>D</v>
      </c>
      <c r="K548" s="5">
        <f>INDEX([1]products!$A$1:$G$49,MATCH([1]orders!$D548,[1]products!$A$1:$A$49,0),MATCH([1]orders!K$1,[1]products!$A$1:$G$1,0))</f>
        <v>2.5</v>
      </c>
      <c r="L548" s="6">
        <f>INDEX([1]products!$A$1:$G$49,MATCH([1]orders!$D548,[1]products!$A$1:$A$49,0),MATCH([1]orders!L$1,[1]products!$A$1:$G$1,0))</f>
        <v>27.945</v>
      </c>
      <c r="M548" s="6">
        <f t="shared" si="8"/>
        <v>83.835000000000008</v>
      </c>
      <c r="N548" s="7" t="str" cm="1">
        <f t="array" ref="N548">_xlfn.IFS(I548="Rob","Robusta",I548="Exc","Excelsa",I548="Ara","Arabica",I548="Lib","Liberica")</f>
        <v>Excelsa</v>
      </c>
      <c r="O548" s="7" t="str" cm="1">
        <f t="array" ref="O548">_xlfn.IFS(J548="M","Medium",J548="L","Light",J548="D","Dark")</f>
        <v>Dark</v>
      </c>
      <c r="P548" s="8" t="str">
        <f>_xlfn.XLOOKUP([1]!Order_Table[[#This Row],[Customer ID]],[1]customers!$A$1:$A$1001,[1]customers!$I$1:$I$1001,,0)</f>
        <v>No</v>
      </c>
    </row>
    <row r="549" spans="1:16" x14ac:dyDescent="0.35">
      <c r="A549" s="1" t="s">
        <v>1076</v>
      </c>
      <c r="B549" s="2">
        <v>44384</v>
      </c>
      <c r="C549" s="3" t="s">
        <v>1077</v>
      </c>
      <c r="D549" s="4" t="s">
        <v>254</v>
      </c>
      <c r="E549" s="3">
        <v>3</v>
      </c>
      <c r="F549" s="3" t="str">
        <f>_xlfn.XLOOKUP([1]orders!C549,[1]customers!$A$2:$A$1001,[1]customers!$B$2:$B$1001,,0)</f>
        <v>Wilek Lightollers</v>
      </c>
      <c r="G549" s="3" t="str">
        <f>IF(_xlfn.XLOOKUP(C549,[1]customers!$A$2:$A$1001,[1]customers!$C$2:$C$1001,,0)=0,"",_xlfn.XLOOKUP(C549,[1]customers!$A$2:$A$1001,[1]customers!$C$2:$C$1001,,0))</f>
        <v>bmundenf8@elpais.com</v>
      </c>
      <c r="H549" s="3" t="str">
        <f>_xlfn.XLOOKUP(C549,[1]customers!$A$2:$A$1001,[1]customers!$G$2:$G$1001,,0)</f>
        <v>United States</v>
      </c>
      <c r="I549" s="4" t="str">
        <f>INDEX([1]products!$A$1:$G$49,MATCH([1]orders!$D549,[1]products!$A$1:$A$49,0),MATCH([1]orders!I$1,[1]products!$A$1:$G$1,0))</f>
        <v>Rob</v>
      </c>
      <c r="J549" s="4" t="str">
        <f>INDEX([1]products!$A$1:$G$49,MATCH([1]orders!$D549,[1]products!$A$1:$A$49,0),MATCH([1]orders!J$1,[1]products!$A$1:$G$1,0))</f>
        <v>L</v>
      </c>
      <c r="K549" s="5">
        <f>INDEX([1]products!$A$1:$G$49,MATCH([1]orders!$D549,[1]products!$A$1:$A$49,0),MATCH([1]orders!K$1,[1]products!$A$1:$G$1,0))</f>
        <v>0.2</v>
      </c>
      <c r="L549" s="6">
        <f>INDEX([1]products!$A$1:$G$49,MATCH([1]orders!$D549,[1]products!$A$1:$A$49,0),MATCH([1]orders!L$1,[1]products!$A$1:$G$1,0))</f>
        <v>3.5849999999999995</v>
      </c>
      <c r="M549" s="6">
        <f t="shared" si="8"/>
        <v>10.754999999999999</v>
      </c>
      <c r="N549" s="7" t="str" cm="1">
        <f t="array" ref="N549">_xlfn.IFS(I549="Rob","Robusta",I549="Exc","Excelsa",I549="Ara","Arabica",I549="Lib","Liberica")</f>
        <v>Robusta</v>
      </c>
      <c r="O549" s="7" t="str" cm="1">
        <f t="array" ref="O549">_xlfn.IFS(J549="M","Medium",J549="L","Light",J549="D","Dark")</f>
        <v>Light</v>
      </c>
      <c r="P549" s="8" t="str">
        <f>_xlfn.XLOOKUP([1]!Order_Table[[#This Row],[Customer ID]],[1]customers!$A$1:$A$1001,[1]customers!$I$1:$I$1001,,0)</f>
        <v>Yes</v>
      </c>
    </row>
    <row r="550" spans="1:16" x14ac:dyDescent="0.35">
      <c r="A550" s="1" t="s">
        <v>1078</v>
      </c>
      <c r="B550" s="2">
        <v>44232</v>
      </c>
      <c r="C550" s="3" t="s">
        <v>1075</v>
      </c>
      <c r="D550" s="4" t="s">
        <v>254</v>
      </c>
      <c r="E550" s="3">
        <v>4</v>
      </c>
      <c r="F550" s="3" t="str">
        <f>_xlfn.XLOOKUP([1]orders!C550,[1]customers!$A$2:$A$1001,[1]customers!$B$2:$B$1001,,0)</f>
        <v>Bette-ann Munden</v>
      </c>
      <c r="G550" s="3" t="str">
        <f>IF(_xlfn.XLOOKUP(C550,[1]customers!$A$2:$A$1001,[1]customers!$C$2:$C$1001,,0)=0,"",_xlfn.XLOOKUP(C550,[1]customers!$A$2:$A$1001,[1]customers!$C$2:$C$1001,,0))</f>
        <v>wlightollersf9@baidu.com</v>
      </c>
      <c r="H550" s="3" t="str">
        <f>_xlfn.XLOOKUP(C550,[1]customers!$A$2:$A$1001,[1]customers!$G$2:$G$1001,,0)</f>
        <v>United States</v>
      </c>
      <c r="I550" s="4" t="str">
        <f>INDEX([1]products!$A$1:$G$49,MATCH([1]orders!$D550,[1]products!$A$1:$A$49,0),MATCH([1]orders!I$1,[1]products!$A$1:$G$1,0))</f>
        <v>Exc</v>
      </c>
      <c r="J550" s="4" t="str">
        <f>INDEX([1]products!$A$1:$G$49,MATCH([1]orders!$D550,[1]products!$A$1:$A$49,0),MATCH([1]orders!J$1,[1]products!$A$1:$G$1,0))</f>
        <v>L</v>
      </c>
      <c r="K550" s="5">
        <f>INDEX([1]products!$A$1:$G$49,MATCH([1]orders!$D550,[1]products!$A$1:$A$49,0),MATCH([1]orders!K$1,[1]products!$A$1:$G$1,0))</f>
        <v>0.2</v>
      </c>
      <c r="L550" s="6">
        <f>INDEX([1]products!$A$1:$G$49,MATCH([1]orders!$D550,[1]products!$A$1:$A$49,0),MATCH([1]orders!L$1,[1]products!$A$1:$G$1,0))</f>
        <v>4.4550000000000001</v>
      </c>
      <c r="M550" s="6">
        <f t="shared" si="8"/>
        <v>17.82</v>
      </c>
      <c r="N550" s="7" t="str" cm="1">
        <f t="array" ref="N550">_xlfn.IFS(I550="Rob","Robusta",I550="Exc","Excelsa",I550="Ara","Arabica",I550="Lib","Liberica")</f>
        <v>Excelsa</v>
      </c>
      <c r="O550" s="7" t="str" cm="1">
        <f t="array" ref="O550">_xlfn.IFS(J550="M","Medium",J550="L","Light",J550="D","Dark")</f>
        <v>Light</v>
      </c>
      <c r="P550" s="8" t="str">
        <f>_xlfn.XLOOKUP([1]!Order_Table[[#This Row],[Customer ID]],[1]customers!$A$1:$A$1001,[1]customers!$I$1:$I$1001,,0)</f>
        <v>Yes</v>
      </c>
    </row>
    <row r="551" spans="1:16" x14ac:dyDescent="0.35">
      <c r="A551" s="1" t="s">
        <v>1079</v>
      </c>
      <c r="B551" s="2">
        <v>44176</v>
      </c>
      <c r="C551" s="3" t="s">
        <v>1080</v>
      </c>
      <c r="D551" s="4" t="s">
        <v>38</v>
      </c>
      <c r="E551" s="3">
        <v>6</v>
      </c>
      <c r="F551" s="3" t="str">
        <f>_xlfn.XLOOKUP([1]orders!C551,[1]customers!$A$2:$A$1001,[1]customers!$B$2:$B$1001,,0)</f>
        <v>Wilek Lightollers</v>
      </c>
      <c r="G551" s="3" t="str">
        <f>IF(_xlfn.XLOOKUP(C551,[1]customers!$A$2:$A$1001,[1]customers!$C$2:$C$1001,,0)=0,"",_xlfn.XLOOKUP(C551,[1]customers!$A$2:$A$1001,[1]customers!$C$2:$C$1001,,0))</f>
        <v>nbrakespearfa@rediff.com</v>
      </c>
      <c r="H551" s="3" t="str">
        <f>_xlfn.XLOOKUP(C551,[1]customers!$A$2:$A$1001,[1]customers!$G$2:$G$1001,,0)</f>
        <v>United States</v>
      </c>
      <c r="I551" s="4" t="str">
        <f>INDEX([1]products!$A$1:$G$49,MATCH([1]orders!$D551,[1]products!$A$1:$A$49,0),MATCH([1]orders!I$1,[1]products!$A$1:$G$1,0))</f>
        <v>Exc</v>
      </c>
      <c r="J551" s="4" t="str">
        <f>INDEX([1]products!$A$1:$G$49,MATCH([1]orders!$D551,[1]products!$A$1:$A$49,0),MATCH([1]orders!J$1,[1]products!$A$1:$G$1,0))</f>
        <v>L</v>
      </c>
      <c r="K551" s="5">
        <f>INDEX([1]products!$A$1:$G$49,MATCH([1]orders!$D551,[1]products!$A$1:$A$49,0),MATCH([1]orders!K$1,[1]products!$A$1:$G$1,0))</f>
        <v>0.2</v>
      </c>
      <c r="L551" s="6">
        <f>INDEX([1]products!$A$1:$G$49,MATCH([1]orders!$D551,[1]products!$A$1:$A$49,0),MATCH([1]orders!L$1,[1]products!$A$1:$G$1,0))</f>
        <v>4.4550000000000001</v>
      </c>
      <c r="M551" s="6">
        <f t="shared" si="8"/>
        <v>26.73</v>
      </c>
      <c r="N551" s="7" t="str" cm="1">
        <f t="array" ref="N551">_xlfn.IFS(I551="Rob","Robusta",I551="Exc","Excelsa",I551="Ara","Arabica",I551="Lib","Liberica")</f>
        <v>Excelsa</v>
      </c>
      <c r="O551" s="7" t="str" cm="1">
        <f t="array" ref="O551">_xlfn.IFS(J551="M","Medium",J551="L","Light",J551="D","Dark")</f>
        <v>Light</v>
      </c>
      <c r="P551" s="8" t="str">
        <f>_xlfn.XLOOKUP([1]!Order_Table[[#This Row],[Customer ID]],[1]customers!$A$1:$A$1001,[1]customers!$I$1:$I$1001,,0)</f>
        <v>Yes</v>
      </c>
    </row>
    <row r="552" spans="1:16" x14ac:dyDescent="0.35">
      <c r="A552" s="1" t="s">
        <v>1081</v>
      </c>
      <c r="B552" s="2">
        <v>44694</v>
      </c>
      <c r="C552" s="3" t="s">
        <v>1082</v>
      </c>
      <c r="D552" s="4" t="s">
        <v>51</v>
      </c>
      <c r="E552" s="3">
        <v>2</v>
      </c>
      <c r="F552" s="3" t="str">
        <f>_xlfn.XLOOKUP([1]orders!C552,[1]customers!$A$2:$A$1001,[1]customers!$B$2:$B$1001,,0)</f>
        <v>Nick Brakespear</v>
      </c>
      <c r="G552" s="3" t="str">
        <f>IF(_xlfn.XLOOKUP(C552,[1]customers!$A$2:$A$1001,[1]customers!$C$2:$C$1001,,0)=0,"",_xlfn.XLOOKUP(C552,[1]customers!$A$2:$A$1001,[1]customers!$C$2:$C$1001,,0))</f>
        <v>mglawsopfb@reverbnation.com</v>
      </c>
      <c r="H552" s="3" t="str">
        <f>_xlfn.XLOOKUP(C552,[1]customers!$A$2:$A$1001,[1]customers!$G$2:$G$1001,,0)</f>
        <v>United States</v>
      </c>
      <c r="I552" s="4" t="str">
        <f>INDEX([1]products!$A$1:$G$49,MATCH([1]orders!$D552,[1]products!$A$1:$A$49,0),MATCH([1]orders!I$1,[1]products!$A$1:$G$1,0))</f>
        <v>Lib</v>
      </c>
      <c r="J552" s="4" t="str">
        <f>INDEX([1]products!$A$1:$G$49,MATCH([1]orders!$D552,[1]products!$A$1:$A$49,0),MATCH([1]orders!J$1,[1]products!$A$1:$G$1,0))</f>
        <v>D</v>
      </c>
      <c r="K552" s="5">
        <f>INDEX([1]products!$A$1:$G$49,MATCH([1]orders!$D552,[1]products!$A$1:$A$49,0),MATCH([1]orders!K$1,[1]products!$A$1:$G$1,0))</f>
        <v>0.2</v>
      </c>
      <c r="L552" s="6">
        <f>INDEX([1]products!$A$1:$G$49,MATCH([1]orders!$D552,[1]products!$A$1:$A$49,0),MATCH([1]orders!L$1,[1]products!$A$1:$G$1,0))</f>
        <v>3.8849999999999998</v>
      </c>
      <c r="M552" s="6">
        <f t="shared" si="8"/>
        <v>7.77</v>
      </c>
      <c r="N552" s="7" t="str" cm="1">
        <f t="array" ref="N552">_xlfn.IFS(I552="Rob","Robusta",I552="Exc","Excelsa",I552="Ara","Arabica",I552="Lib","Liberica")</f>
        <v>Liberica</v>
      </c>
      <c r="O552" s="7" t="str" cm="1">
        <f t="array" ref="O552">_xlfn.IFS(J552="M","Medium",J552="L","Light",J552="D","Dark")</f>
        <v>Dark</v>
      </c>
      <c r="P552" s="8" t="str">
        <f>_xlfn.XLOOKUP([1]!Order_Table[[#This Row],[Customer ID]],[1]customers!$A$1:$A$1001,[1]customers!$I$1:$I$1001,,0)</f>
        <v>Yes</v>
      </c>
    </row>
    <row r="553" spans="1:16" x14ac:dyDescent="0.35">
      <c r="A553" s="1" t="s">
        <v>1083</v>
      </c>
      <c r="B553" s="2">
        <v>43761</v>
      </c>
      <c r="C553" s="3" t="s">
        <v>1084</v>
      </c>
      <c r="D553" s="4" t="s">
        <v>254</v>
      </c>
      <c r="E553" s="3">
        <v>4</v>
      </c>
      <c r="F553" s="3" t="str">
        <f>_xlfn.XLOOKUP([1]orders!C553,[1]customers!$A$2:$A$1001,[1]customers!$B$2:$B$1001,,0)</f>
        <v>Malynda Glawsop</v>
      </c>
      <c r="G553" s="3" t="str">
        <f>IF(_xlfn.XLOOKUP(C553,[1]customers!$A$2:$A$1001,[1]customers!$C$2:$C$1001,,0)=0,"",_xlfn.XLOOKUP(C553,[1]customers!$A$2:$A$1001,[1]customers!$C$2:$C$1001,,0))</f>
        <v>galbertsfc@etsy.com</v>
      </c>
      <c r="H553" s="3" t="str">
        <f>_xlfn.XLOOKUP(C553,[1]customers!$A$2:$A$1001,[1]customers!$G$2:$G$1001,,0)</f>
        <v>United Kingdom</v>
      </c>
      <c r="I553" s="4" t="str">
        <f>INDEX([1]products!$A$1:$G$49,MATCH([1]orders!$D553,[1]products!$A$1:$A$49,0),MATCH([1]orders!I$1,[1]products!$A$1:$G$1,0))</f>
        <v>Exc</v>
      </c>
      <c r="J553" s="4" t="str">
        <f>INDEX([1]products!$A$1:$G$49,MATCH([1]orders!$D553,[1]products!$A$1:$A$49,0),MATCH([1]orders!J$1,[1]products!$A$1:$G$1,0))</f>
        <v>D</v>
      </c>
      <c r="K553" s="5">
        <f>INDEX([1]products!$A$1:$G$49,MATCH([1]orders!$D553,[1]products!$A$1:$A$49,0),MATCH([1]orders!K$1,[1]products!$A$1:$G$1,0))</f>
        <v>0.2</v>
      </c>
      <c r="L553" s="6">
        <f>INDEX([1]products!$A$1:$G$49,MATCH([1]orders!$D553,[1]products!$A$1:$A$49,0),MATCH([1]orders!L$1,[1]products!$A$1:$G$1,0))</f>
        <v>3.645</v>
      </c>
      <c r="M553" s="6">
        <f t="shared" si="8"/>
        <v>14.58</v>
      </c>
      <c r="N553" s="7" t="str" cm="1">
        <f t="array" ref="N553">_xlfn.IFS(I553="Rob","Robusta",I553="Exc","Excelsa",I553="Ara","Arabica",I553="Lib","Liberica")</f>
        <v>Excelsa</v>
      </c>
      <c r="O553" s="7" t="str" cm="1">
        <f t="array" ref="O553">_xlfn.IFS(J553="M","Medium",J553="L","Light",J553="D","Dark")</f>
        <v>Dark</v>
      </c>
      <c r="P553" s="8" t="str">
        <f>_xlfn.XLOOKUP([1]!Order_Table[[#This Row],[Customer ID]],[1]customers!$A$1:$A$1001,[1]customers!$I$1:$I$1001,,0)</f>
        <v>No</v>
      </c>
    </row>
    <row r="554" spans="1:16" x14ac:dyDescent="0.35">
      <c r="A554" s="1" t="s">
        <v>1085</v>
      </c>
      <c r="B554" s="2">
        <v>44085</v>
      </c>
      <c r="C554" s="3" t="s">
        <v>1086</v>
      </c>
      <c r="D554" s="4" t="s">
        <v>9</v>
      </c>
      <c r="E554" s="3">
        <v>5</v>
      </c>
      <c r="F554" s="3" t="str">
        <f>_xlfn.XLOOKUP([1]orders!C554,[1]customers!$A$2:$A$1001,[1]customers!$B$2:$B$1001,,0)</f>
        <v>Granville Alberts</v>
      </c>
      <c r="G554" s="3" t="str">
        <f>IF(_xlfn.XLOOKUP(C554,[1]customers!$A$2:$A$1001,[1]customers!$C$2:$C$1001,,0)=0,"",_xlfn.XLOOKUP(C554,[1]customers!$A$2:$A$1001,[1]customers!$C$2:$C$1001,,0))</f>
        <v>vpolglasefd@about.me</v>
      </c>
      <c r="H554" s="3" t="str">
        <f>_xlfn.XLOOKUP(C554,[1]customers!$A$2:$A$1001,[1]customers!$G$2:$G$1001,,0)</f>
        <v>United States</v>
      </c>
      <c r="I554" s="4" t="str">
        <f>INDEX([1]products!$A$1:$G$49,MATCH([1]orders!$D554,[1]products!$A$1:$A$49,0),MATCH([1]orders!I$1,[1]products!$A$1:$G$1,0))</f>
        <v>Exc</v>
      </c>
      <c r="J554" s="4" t="str">
        <f>INDEX([1]products!$A$1:$G$49,MATCH([1]orders!$D554,[1]products!$A$1:$A$49,0),MATCH([1]orders!J$1,[1]products!$A$1:$G$1,0))</f>
        <v>L</v>
      </c>
      <c r="K554" s="5">
        <f>INDEX([1]products!$A$1:$G$49,MATCH([1]orders!$D554,[1]products!$A$1:$A$49,0),MATCH([1]orders!K$1,[1]products!$A$1:$G$1,0))</f>
        <v>0.2</v>
      </c>
      <c r="L554" s="6">
        <f>INDEX([1]products!$A$1:$G$49,MATCH([1]orders!$D554,[1]products!$A$1:$A$49,0),MATCH([1]orders!L$1,[1]products!$A$1:$G$1,0))</f>
        <v>4.4550000000000001</v>
      </c>
      <c r="M554" s="6">
        <f t="shared" si="8"/>
        <v>22.274999999999999</v>
      </c>
      <c r="N554" s="7" t="str" cm="1">
        <f t="array" ref="N554">_xlfn.IFS(I554="Rob","Robusta",I554="Exc","Excelsa",I554="Ara","Arabica",I554="Lib","Liberica")</f>
        <v>Excelsa</v>
      </c>
      <c r="O554" s="7" t="str" cm="1">
        <f t="array" ref="O554">_xlfn.IFS(J554="M","Medium",J554="L","Light",J554="D","Dark")</f>
        <v>Light</v>
      </c>
      <c r="P554" s="8" t="str">
        <f>_xlfn.XLOOKUP([1]!Order_Table[[#This Row],[Customer ID]],[1]customers!$A$1:$A$1001,[1]customers!$I$1:$I$1001,,0)</f>
        <v>Yes</v>
      </c>
    </row>
    <row r="555" spans="1:16" x14ac:dyDescent="0.35">
      <c r="A555" s="1" t="s">
        <v>1087</v>
      </c>
      <c r="B555" s="2">
        <v>43737</v>
      </c>
      <c r="C555" s="3" t="s">
        <v>1088</v>
      </c>
      <c r="D555" s="4" t="s">
        <v>10</v>
      </c>
      <c r="E555" s="3">
        <v>2</v>
      </c>
      <c r="F555" s="3" t="str">
        <f>_xlfn.XLOOKUP([1]orders!C555,[1]customers!$A$2:$A$1001,[1]customers!$B$2:$B$1001,,0)</f>
        <v>Vasily Polglase</v>
      </c>
      <c r="G555" s="3" t="str">
        <f>IF(_xlfn.XLOOKUP(C555,[1]customers!$A$2:$A$1001,[1]customers!$C$2:$C$1001,,0)=0,"",_xlfn.XLOOKUP(C555,[1]customers!$A$2:$A$1001,[1]customers!$C$2:$C$1001,,0))</f>
        <v/>
      </c>
      <c r="H555" s="3" t="str">
        <f>_xlfn.XLOOKUP(C555,[1]customers!$A$2:$A$1001,[1]customers!$G$2:$G$1001,,0)</f>
        <v>United Kingdom</v>
      </c>
      <c r="I555" s="4" t="str">
        <f>INDEX([1]products!$A$1:$G$49,MATCH([1]orders!$D555,[1]products!$A$1:$A$49,0),MATCH([1]orders!I$1,[1]products!$A$1:$G$1,0))</f>
        <v>Exc</v>
      </c>
      <c r="J555" s="4" t="str">
        <f>INDEX([1]products!$A$1:$G$49,MATCH([1]orders!$D555,[1]products!$A$1:$A$49,0),MATCH([1]orders!J$1,[1]products!$A$1:$G$1,0))</f>
        <v>M</v>
      </c>
      <c r="K555" s="5">
        <f>INDEX([1]products!$A$1:$G$49,MATCH([1]orders!$D555,[1]products!$A$1:$A$49,0),MATCH([1]orders!K$1,[1]products!$A$1:$G$1,0))</f>
        <v>1</v>
      </c>
      <c r="L555" s="6">
        <f>INDEX([1]products!$A$1:$G$49,MATCH([1]orders!$D555,[1]products!$A$1:$A$49,0),MATCH([1]orders!L$1,[1]products!$A$1:$G$1,0))</f>
        <v>13.75</v>
      </c>
      <c r="M555" s="6">
        <f t="shared" si="8"/>
        <v>27.5</v>
      </c>
      <c r="N555" s="7" t="str" cm="1">
        <f t="array" ref="N555">_xlfn.IFS(I555="Rob","Robusta",I555="Exc","Excelsa",I555="Ara","Arabica",I555="Lib","Liberica")</f>
        <v>Excelsa</v>
      </c>
      <c r="O555" s="7" t="str" cm="1">
        <f t="array" ref="O555">_xlfn.IFS(J555="M","Medium",J555="L","Light",J555="D","Dark")</f>
        <v>Medium</v>
      </c>
      <c r="P555" s="8" t="str">
        <f>_xlfn.XLOOKUP([1]!Order_Table[[#This Row],[Customer ID]],[1]customers!$A$1:$A$1001,[1]customers!$I$1:$I$1001,,0)</f>
        <v>No</v>
      </c>
    </row>
    <row r="556" spans="1:16" x14ac:dyDescent="0.35">
      <c r="A556" s="1" t="s">
        <v>1089</v>
      </c>
      <c r="B556" s="2">
        <v>44258</v>
      </c>
      <c r="C556" s="3" t="s">
        <v>1090</v>
      </c>
      <c r="D556" s="4" t="s">
        <v>9</v>
      </c>
      <c r="E556" s="3">
        <v>6</v>
      </c>
      <c r="F556" s="3" t="str">
        <f>_xlfn.XLOOKUP([1]orders!C556,[1]customers!$A$2:$A$1001,[1]customers!$B$2:$B$1001,,0)</f>
        <v>Madelaine Sharples</v>
      </c>
      <c r="G556" s="3" t="str">
        <f>IF(_xlfn.XLOOKUP(C556,[1]customers!$A$2:$A$1001,[1]customers!$C$2:$C$1001,,0)=0,"",_xlfn.XLOOKUP(C556,[1]customers!$A$2:$A$1001,[1]customers!$C$2:$C$1001,,0))</f>
        <v>sbuschff@so-net.ne.jp</v>
      </c>
      <c r="H556" s="3" t="str">
        <f>_xlfn.XLOOKUP(C556,[1]customers!$A$2:$A$1001,[1]customers!$G$2:$G$1001,,0)</f>
        <v>Ireland</v>
      </c>
      <c r="I556" s="4" t="str">
        <f>INDEX([1]products!$A$1:$G$49,MATCH([1]orders!$D556,[1]products!$A$1:$A$49,0),MATCH([1]orders!I$1,[1]products!$A$1:$G$1,0))</f>
        <v>Rob</v>
      </c>
      <c r="J556" s="4" t="str">
        <f>INDEX([1]products!$A$1:$G$49,MATCH([1]orders!$D556,[1]products!$A$1:$A$49,0),MATCH([1]orders!J$1,[1]products!$A$1:$G$1,0))</f>
        <v>L</v>
      </c>
      <c r="K556" s="5">
        <f>INDEX([1]products!$A$1:$G$49,MATCH([1]orders!$D556,[1]products!$A$1:$A$49,0),MATCH([1]orders!K$1,[1]products!$A$1:$G$1,0))</f>
        <v>2.5</v>
      </c>
      <c r="L556" s="6">
        <f>INDEX([1]products!$A$1:$G$49,MATCH([1]orders!$D556,[1]products!$A$1:$A$49,0),MATCH([1]orders!L$1,[1]products!$A$1:$G$1,0))</f>
        <v>27.484999999999996</v>
      </c>
      <c r="M556" s="6">
        <f t="shared" si="8"/>
        <v>164.90999999999997</v>
      </c>
      <c r="N556" s="7" t="str" cm="1">
        <f t="array" ref="N556">_xlfn.IFS(I556="Rob","Robusta",I556="Exc","Excelsa",I556="Ara","Arabica",I556="Lib","Liberica")</f>
        <v>Robusta</v>
      </c>
      <c r="O556" s="7" t="str" cm="1">
        <f t="array" ref="O556">_xlfn.IFS(J556="M","Medium",J556="L","Light",J556="D","Dark")</f>
        <v>Light</v>
      </c>
      <c r="P556" s="8" t="str">
        <f>_xlfn.XLOOKUP([1]!Order_Table[[#This Row],[Customer ID]],[1]customers!$A$1:$A$1001,[1]customers!$I$1:$I$1001,,0)</f>
        <v>Yes</v>
      </c>
    </row>
    <row r="557" spans="1:16" x14ac:dyDescent="0.35">
      <c r="A557" s="1" t="s">
        <v>1091</v>
      </c>
      <c r="B557" s="2">
        <v>44523</v>
      </c>
      <c r="C557" s="3" t="s">
        <v>1092</v>
      </c>
      <c r="D557" s="4" t="s">
        <v>77</v>
      </c>
      <c r="E557" s="3">
        <v>2</v>
      </c>
      <c r="F557" s="3" t="str">
        <f>_xlfn.XLOOKUP([1]orders!C557,[1]customers!$A$2:$A$1001,[1]customers!$B$2:$B$1001,,0)</f>
        <v>Sigfrid Busch</v>
      </c>
      <c r="G557" s="3" t="str">
        <f>IF(_xlfn.XLOOKUP(C557,[1]customers!$A$2:$A$1001,[1]customers!$C$2:$C$1001,,0)=0,"",_xlfn.XLOOKUP(C557,[1]customers!$A$2:$A$1001,[1]customers!$C$2:$C$1001,,0))</f>
        <v>craisbeckfg@webnode.com</v>
      </c>
      <c r="H557" s="3" t="str">
        <f>_xlfn.XLOOKUP(C557,[1]customers!$A$2:$A$1001,[1]customers!$G$2:$G$1001,,0)</f>
        <v>United States</v>
      </c>
      <c r="I557" s="4" t="str">
        <f>INDEX([1]products!$A$1:$G$49,MATCH([1]orders!$D557,[1]products!$A$1:$A$49,0),MATCH([1]orders!I$1,[1]products!$A$1:$G$1,0))</f>
        <v>Exc</v>
      </c>
      <c r="J557" s="4" t="str">
        <f>INDEX([1]products!$A$1:$G$49,MATCH([1]orders!$D557,[1]products!$A$1:$A$49,0),MATCH([1]orders!J$1,[1]products!$A$1:$G$1,0))</f>
        <v>M</v>
      </c>
      <c r="K557" s="5">
        <f>INDEX([1]products!$A$1:$G$49,MATCH([1]orders!$D557,[1]products!$A$1:$A$49,0),MATCH([1]orders!K$1,[1]products!$A$1:$G$1,0))</f>
        <v>1</v>
      </c>
      <c r="L557" s="6">
        <f>INDEX([1]products!$A$1:$G$49,MATCH([1]orders!$D557,[1]products!$A$1:$A$49,0),MATCH([1]orders!L$1,[1]products!$A$1:$G$1,0))</f>
        <v>13.75</v>
      </c>
      <c r="M557" s="6">
        <f t="shared" si="8"/>
        <v>27.5</v>
      </c>
      <c r="N557" s="7" t="str" cm="1">
        <f t="array" ref="N557">_xlfn.IFS(I557="Rob","Robusta",I557="Exc","Excelsa",I557="Ara","Arabica",I557="Lib","Liberica")</f>
        <v>Excelsa</v>
      </c>
      <c r="O557" s="7" t="str" cm="1">
        <f t="array" ref="O557">_xlfn.IFS(J557="M","Medium",J557="L","Light",J557="D","Dark")</f>
        <v>Medium</v>
      </c>
      <c r="P557" s="8" t="str">
        <f>_xlfn.XLOOKUP([1]!Order_Table[[#This Row],[Customer ID]],[1]customers!$A$1:$A$1001,[1]customers!$I$1:$I$1001,,0)</f>
        <v>No</v>
      </c>
    </row>
    <row r="558" spans="1:16" x14ac:dyDescent="0.35">
      <c r="A558" s="1" t="s">
        <v>1093</v>
      </c>
      <c r="B558" s="2">
        <v>44506</v>
      </c>
      <c r="C558" s="3" t="s">
        <v>988</v>
      </c>
      <c r="D558" s="4" t="s">
        <v>137</v>
      </c>
      <c r="E558" s="3">
        <v>4</v>
      </c>
      <c r="F558" s="3" t="str">
        <f>_xlfn.XLOOKUP([1]orders!C558,[1]customers!$A$2:$A$1001,[1]customers!$B$2:$B$1001,,0)</f>
        <v>Cissiee Raisbeck</v>
      </c>
      <c r="G558" s="3" t="str">
        <f>IF(_xlfn.XLOOKUP(C558,[1]customers!$A$2:$A$1001,[1]customers!$C$2:$C$1001,,0)=0,"",_xlfn.XLOOKUP(C558,[1]customers!$A$2:$A$1001,[1]customers!$C$2:$C$1001,,0))</f>
        <v>murione5@alexa.com</v>
      </c>
      <c r="H558" s="3" t="str">
        <f>_xlfn.XLOOKUP(C558,[1]customers!$A$2:$A$1001,[1]customers!$G$2:$G$1001,,0)</f>
        <v>Ireland</v>
      </c>
      <c r="I558" s="4" t="str">
        <f>INDEX([1]products!$A$1:$G$49,MATCH([1]orders!$D558,[1]products!$A$1:$A$49,0),MATCH([1]orders!I$1,[1]products!$A$1:$G$1,0))</f>
        <v>Lib</v>
      </c>
      <c r="J558" s="4" t="str">
        <f>INDEX([1]products!$A$1:$G$49,MATCH([1]orders!$D558,[1]products!$A$1:$A$49,0),MATCH([1]orders!J$1,[1]products!$A$1:$G$1,0))</f>
        <v>M</v>
      </c>
      <c r="K558" s="5">
        <f>INDEX([1]products!$A$1:$G$49,MATCH([1]orders!$D558,[1]products!$A$1:$A$49,0),MATCH([1]orders!K$1,[1]products!$A$1:$G$1,0))</f>
        <v>0.2</v>
      </c>
      <c r="L558" s="6">
        <f>INDEX([1]products!$A$1:$G$49,MATCH([1]orders!$D558,[1]products!$A$1:$A$49,0),MATCH([1]orders!L$1,[1]products!$A$1:$G$1,0))</f>
        <v>4.3650000000000002</v>
      </c>
      <c r="M558" s="6">
        <f t="shared" si="8"/>
        <v>17.46</v>
      </c>
      <c r="N558" s="7" t="str" cm="1">
        <f t="array" ref="N558">_xlfn.IFS(I558="Rob","Robusta",I558="Exc","Excelsa",I558="Ara","Arabica",I558="Lib","Liberica")</f>
        <v>Liberica</v>
      </c>
      <c r="O558" s="7" t="str" cm="1">
        <f t="array" ref="O558">_xlfn.IFS(J558="M","Medium",J558="L","Light",J558="D","Dark")</f>
        <v>Medium</v>
      </c>
      <c r="P558" s="8" t="str">
        <f>_xlfn.XLOOKUP([1]!Order_Table[[#This Row],[Customer ID]],[1]customers!$A$1:$A$1001,[1]customers!$I$1:$I$1001,,0)</f>
        <v>Yes</v>
      </c>
    </row>
    <row r="559" spans="1:16" x14ac:dyDescent="0.35">
      <c r="A559" s="1" t="s">
        <v>1094</v>
      </c>
      <c r="B559" s="2">
        <v>44225</v>
      </c>
      <c r="C559" s="3" t="s">
        <v>1095</v>
      </c>
      <c r="D559" s="4" t="s">
        <v>38</v>
      </c>
      <c r="E559" s="3">
        <v>4</v>
      </c>
      <c r="F559" s="3" t="str">
        <f>_xlfn.XLOOKUP([1]orders!C559,[1]customers!$A$2:$A$1001,[1]customers!$B$2:$B$1001,,0)</f>
        <v>Marja Urion</v>
      </c>
      <c r="G559" s="3" t="str">
        <f>IF(_xlfn.XLOOKUP(C559,[1]customers!$A$2:$A$1001,[1]customers!$C$2:$C$1001,,0)=0,"",_xlfn.XLOOKUP(C559,[1]customers!$A$2:$A$1001,[1]customers!$C$2:$C$1001,,0))</f>
        <v/>
      </c>
      <c r="H559" s="3" t="str">
        <f>_xlfn.XLOOKUP(C559,[1]customers!$A$2:$A$1001,[1]customers!$G$2:$G$1001,,0)</f>
        <v>United States</v>
      </c>
      <c r="I559" s="4" t="str">
        <f>INDEX([1]products!$A$1:$G$49,MATCH([1]orders!$D559,[1]products!$A$1:$A$49,0),MATCH([1]orders!I$1,[1]products!$A$1:$G$1,0))</f>
        <v>Exc</v>
      </c>
      <c r="J559" s="4" t="str">
        <f>INDEX([1]products!$A$1:$G$49,MATCH([1]orders!$D559,[1]products!$A$1:$A$49,0),MATCH([1]orders!J$1,[1]products!$A$1:$G$1,0))</f>
        <v>L</v>
      </c>
      <c r="K559" s="5">
        <f>INDEX([1]products!$A$1:$G$49,MATCH([1]orders!$D559,[1]products!$A$1:$A$49,0),MATCH([1]orders!K$1,[1]products!$A$1:$G$1,0))</f>
        <v>1</v>
      </c>
      <c r="L559" s="6">
        <f>INDEX([1]products!$A$1:$G$49,MATCH([1]orders!$D559,[1]products!$A$1:$A$49,0),MATCH([1]orders!L$1,[1]products!$A$1:$G$1,0))</f>
        <v>14.85</v>
      </c>
      <c r="M559" s="6">
        <f t="shared" si="8"/>
        <v>59.4</v>
      </c>
      <c r="N559" s="7" t="str" cm="1">
        <f t="array" ref="N559">_xlfn.IFS(I559="Rob","Robusta",I559="Exc","Excelsa",I559="Ara","Arabica",I559="Lib","Liberica")</f>
        <v>Excelsa</v>
      </c>
      <c r="O559" s="7" t="str" cm="1">
        <f t="array" ref="O559">_xlfn.IFS(J559="M","Medium",J559="L","Light",J559="D","Dark")</f>
        <v>Light</v>
      </c>
      <c r="P559" s="8" t="str">
        <f>_xlfn.XLOOKUP([1]!Order_Table[[#This Row],[Customer ID]],[1]customers!$A$1:$A$1001,[1]customers!$I$1:$I$1001,,0)</f>
        <v>Yes</v>
      </c>
    </row>
    <row r="560" spans="1:16" x14ac:dyDescent="0.35">
      <c r="A560" s="1" t="s">
        <v>1096</v>
      </c>
      <c r="B560" s="2">
        <v>44667</v>
      </c>
      <c r="C560" s="3" t="s">
        <v>1097</v>
      </c>
      <c r="D560" s="4" t="s">
        <v>6</v>
      </c>
      <c r="E560" s="3">
        <v>3</v>
      </c>
      <c r="F560" s="3" t="str">
        <f>_xlfn.XLOOKUP([1]orders!C560,[1]customers!$A$2:$A$1001,[1]customers!$B$2:$B$1001,,0)</f>
        <v>Kenton Wetherick</v>
      </c>
      <c r="G560" s="3" t="str">
        <f>IF(_xlfn.XLOOKUP(C560,[1]customers!$A$2:$A$1001,[1]customers!$C$2:$C$1001,,0)=0,"",_xlfn.XLOOKUP(C560,[1]customers!$A$2:$A$1001,[1]customers!$C$2:$C$1001,,0))</f>
        <v>raynoldfj@ustream.tv</v>
      </c>
      <c r="H560" s="3" t="str">
        <f>_xlfn.XLOOKUP(C560,[1]customers!$A$2:$A$1001,[1]customers!$G$2:$G$1001,,0)</f>
        <v>United States</v>
      </c>
      <c r="I560" s="4" t="str">
        <f>INDEX([1]products!$A$1:$G$49,MATCH([1]orders!$D560,[1]products!$A$1:$A$49,0),MATCH([1]orders!I$1,[1]products!$A$1:$G$1,0))</f>
        <v>Lib</v>
      </c>
      <c r="J560" s="4" t="str">
        <f>INDEX([1]products!$A$1:$G$49,MATCH([1]orders!$D560,[1]products!$A$1:$A$49,0),MATCH([1]orders!J$1,[1]products!$A$1:$G$1,0))</f>
        <v>D</v>
      </c>
      <c r="K560" s="5">
        <f>INDEX([1]products!$A$1:$G$49,MATCH([1]orders!$D560,[1]products!$A$1:$A$49,0),MATCH([1]orders!K$1,[1]products!$A$1:$G$1,0))</f>
        <v>0.2</v>
      </c>
      <c r="L560" s="6">
        <f>INDEX([1]products!$A$1:$G$49,MATCH([1]orders!$D560,[1]products!$A$1:$A$49,0),MATCH([1]orders!L$1,[1]products!$A$1:$G$1,0))</f>
        <v>3.8849999999999998</v>
      </c>
      <c r="M560" s="6">
        <f t="shared" si="8"/>
        <v>11.654999999999999</v>
      </c>
      <c r="N560" s="7" t="str" cm="1">
        <f t="array" ref="N560">_xlfn.IFS(I560="Rob","Robusta",I560="Exc","Excelsa",I560="Ara","Arabica",I560="Lib","Liberica")</f>
        <v>Liberica</v>
      </c>
      <c r="O560" s="7" t="str" cm="1">
        <f t="array" ref="O560">_xlfn.IFS(J560="M","Medium",J560="L","Light",J560="D","Dark")</f>
        <v>Dark</v>
      </c>
      <c r="P560" s="8" t="str">
        <f>_xlfn.XLOOKUP([1]!Order_Table[[#This Row],[Customer ID]],[1]customers!$A$1:$A$1001,[1]customers!$I$1:$I$1001,,0)</f>
        <v>Yes</v>
      </c>
    </row>
    <row r="561" spans="1:16" x14ac:dyDescent="0.35">
      <c r="A561" s="1" t="s">
        <v>1098</v>
      </c>
      <c r="B561" s="2">
        <v>44401</v>
      </c>
      <c r="C561" s="3" t="s">
        <v>1099</v>
      </c>
      <c r="D561" s="4" t="s">
        <v>112</v>
      </c>
      <c r="E561" s="3">
        <v>6</v>
      </c>
      <c r="F561" s="3" t="str">
        <f>_xlfn.XLOOKUP([1]orders!C561,[1]customers!$A$2:$A$1001,[1]customers!$B$2:$B$1001,,0)</f>
        <v>Reamonn Aynold</v>
      </c>
      <c r="G561" s="3" t="str">
        <f>IF(_xlfn.XLOOKUP(C561,[1]customers!$A$2:$A$1001,[1]customers!$C$2:$C$1001,,0)=0,"",_xlfn.XLOOKUP(C561,[1]customers!$A$2:$A$1001,[1]customers!$C$2:$C$1001,,0))</f>
        <v/>
      </c>
      <c r="H561" s="3" t="str">
        <f>_xlfn.XLOOKUP(C561,[1]customers!$A$2:$A$1001,[1]customers!$G$2:$G$1001,,0)</f>
        <v>United States</v>
      </c>
      <c r="I561" s="4" t="str">
        <f>INDEX([1]products!$A$1:$G$49,MATCH([1]orders!$D561,[1]products!$A$1:$A$49,0),MATCH([1]orders!I$1,[1]products!$A$1:$G$1,0))</f>
        <v>Ara</v>
      </c>
      <c r="J561" s="4" t="str">
        <f>INDEX([1]products!$A$1:$G$49,MATCH([1]orders!$D561,[1]products!$A$1:$A$49,0),MATCH([1]orders!J$1,[1]products!$A$1:$G$1,0))</f>
        <v>L</v>
      </c>
      <c r="K561" s="5">
        <f>INDEX([1]products!$A$1:$G$49,MATCH([1]orders!$D561,[1]products!$A$1:$A$49,0),MATCH([1]orders!K$1,[1]products!$A$1:$G$1,0))</f>
        <v>1</v>
      </c>
      <c r="L561" s="6">
        <f>INDEX([1]products!$A$1:$G$49,MATCH([1]orders!$D561,[1]products!$A$1:$A$49,0),MATCH([1]orders!L$1,[1]products!$A$1:$G$1,0))</f>
        <v>12.95</v>
      </c>
      <c r="M561" s="6">
        <f t="shared" si="8"/>
        <v>77.699999999999989</v>
      </c>
      <c r="N561" s="7" t="str" cm="1">
        <f t="array" ref="N561">_xlfn.IFS(I561="Rob","Robusta",I561="Exc","Excelsa",I561="Ara","Arabica",I561="Lib","Liberica")</f>
        <v>Arabica</v>
      </c>
      <c r="O561" s="7" t="str" cm="1">
        <f t="array" ref="O561">_xlfn.IFS(J561="M","Medium",J561="L","Light",J561="D","Dark")</f>
        <v>Light</v>
      </c>
      <c r="P561" s="8" t="str">
        <f>_xlfn.XLOOKUP([1]!Order_Table[[#This Row],[Customer ID]],[1]customers!$A$1:$A$1001,[1]customers!$I$1:$I$1001,,0)</f>
        <v>Yes</v>
      </c>
    </row>
    <row r="562" spans="1:16" x14ac:dyDescent="0.35">
      <c r="A562" s="1" t="s">
        <v>1100</v>
      </c>
      <c r="B562" s="2">
        <v>43688</v>
      </c>
      <c r="C562" s="3" t="s">
        <v>1101</v>
      </c>
      <c r="D562" s="4" t="s">
        <v>54</v>
      </c>
      <c r="E562" s="3">
        <v>6</v>
      </c>
      <c r="F562" s="3" t="str">
        <f>_xlfn.XLOOKUP([1]orders!C562,[1]customers!$A$2:$A$1001,[1]customers!$B$2:$B$1001,,0)</f>
        <v>Hatty Dovydenas</v>
      </c>
      <c r="G562" s="3" t="str">
        <f>IF(_xlfn.XLOOKUP(C562,[1]customers!$A$2:$A$1001,[1]customers!$C$2:$C$1001,,0)=0,"",_xlfn.XLOOKUP(C562,[1]customers!$A$2:$A$1001,[1]customers!$C$2:$C$1001,,0))</f>
        <v/>
      </c>
      <c r="H562" s="3" t="str">
        <f>_xlfn.XLOOKUP(C562,[1]customers!$A$2:$A$1001,[1]customers!$G$2:$G$1001,,0)</f>
        <v>Ireland</v>
      </c>
      <c r="I562" s="4" t="str">
        <f>INDEX([1]products!$A$1:$G$49,MATCH([1]orders!$D562,[1]products!$A$1:$A$49,0),MATCH([1]orders!I$1,[1]products!$A$1:$G$1,0))</f>
        <v>Exc</v>
      </c>
      <c r="J562" s="4" t="str">
        <f>INDEX([1]products!$A$1:$G$49,MATCH([1]orders!$D562,[1]products!$A$1:$A$49,0),MATCH([1]orders!J$1,[1]products!$A$1:$G$1,0))</f>
        <v>M</v>
      </c>
      <c r="K562" s="5">
        <f>INDEX([1]products!$A$1:$G$49,MATCH([1]orders!$D562,[1]products!$A$1:$A$49,0),MATCH([1]orders!K$1,[1]products!$A$1:$G$1,0))</f>
        <v>2.5</v>
      </c>
      <c r="L562" s="6">
        <f>INDEX([1]products!$A$1:$G$49,MATCH([1]orders!$D562,[1]products!$A$1:$A$49,0),MATCH([1]orders!L$1,[1]products!$A$1:$G$1,0))</f>
        <v>31.624999999999996</v>
      </c>
      <c r="M562" s="6">
        <f t="shared" si="8"/>
        <v>189.74999999999997</v>
      </c>
      <c r="N562" s="7" t="str" cm="1">
        <f t="array" ref="N562">_xlfn.IFS(I562="Rob","Robusta",I562="Exc","Excelsa",I562="Ara","Arabica",I562="Lib","Liberica")</f>
        <v>Excelsa</v>
      </c>
      <c r="O562" s="7" t="str" cm="1">
        <f t="array" ref="O562">_xlfn.IFS(J562="M","Medium",J562="L","Light",J562="D","Dark")</f>
        <v>Medium</v>
      </c>
      <c r="P562" s="8" t="str">
        <f>_xlfn.XLOOKUP([1]!Order_Table[[#This Row],[Customer ID]],[1]customers!$A$1:$A$1001,[1]customers!$I$1:$I$1001,,0)</f>
        <v>Yes</v>
      </c>
    </row>
    <row r="563" spans="1:16" x14ac:dyDescent="0.35">
      <c r="A563" s="1" t="s">
        <v>1102</v>
      </c>
      <c r="B563" s="2">
        <v>43669</v>
      </c>
      <c r="C563" s="3" t="s">
        <v>1103</v>
      </c>
      <c r="D563" s="4" t="s">
        <v>19</v>
      </c>
      <c r="E563" s="3">
        <v>6</v>
      </c>
      <c r="F563" s="3" t="str">
        <f>_xlfn.XLOOKUP([1]orders!C563,[1]customers!$A$2:$A$1001,[1]customers!$B$2:$B$1001,,0)</f>
        <v>Nathaniel Bloxland</v>
      </c>
      <c r="G563" s="3" t="str">
        <f>IF(_xlfn.XLOOKUP(C563,[1]customers!$A$2:$A$1001,[1]customers!$C$2:$C$1001,,0)=0,"",_xlfn.XLOOKUP(C563,[1]customers!$A$2:$A$1001,[1]customers!$C$2:$C$1001,,0))</f>
        <v>bgrecefm@naver.com</v>
      </c>
      <c r="H563" s="3" t="str">
        <f>_xlfn.XLOOKUP(C563,[1]customers!$A$2:$A$1001,[1]customers!$G$2:$G$1001,,0)</f>
        <v>United Kingdom</v>
      </c>
      <c r="I563" s="4" t="str">
        <f>INDEX([1]products!$A$1:$G$49,MATCH([1]orders!$D563,[1]products!$A$1:$A$49,0),MATCH([1]orders!I$1,[1]products!$A$1:$G$1,0))</f>
        <v>Ara</v>
      </c>
      <c r="J563" s="4" t="str">
        <f>INDEX([1]products!$A$1:$G$49,MATCH([1]orders!$D563,[1]products!$A$1:$A$49,0),MATCH([1]orders!J$1,[1]products!$A$1:$G$1,0))</f>
        <v>D</v>
      </c>
      <c r="K563" s="5">
        <f>INDEX([1]products!$A$1:$G$49,MATCH([1]orders!$D563,[1]products!$A$1:$A$49,0),MATCH([1]orders!K$1,[1]products!$A$1:$G$1,0))</f>
        <v>0.2</v>
      </c>
      <c r="L563" s="6">
        <f>INDEX([1]products!$A$1:$G$49,MATCH([1]orders!$D563,[1]products!$A$1:$A$49,0),MATCH([1]orders!L$1,[1]products!$A$1:$G$1,0))</f>
        <v>2.9849999999999999</v>
      </c>
      <c r="M563" s="6">
        <f t="shared" si="8"/>
        <v>17.91</v>
      </c>
      <c r="N563" s="7" t="str" cm="1">
        <f t="array" ref="N563">_xlfn.IFS(I563="Rob","Robusta",I563="Exc","Excelsa",I563="Ara","Arabica",I563="Lib","Liberica")</f>
        <v>Arabica</v>
      </c>
      <c r="O563" s="7" t="str" cm="1">
        <f t="array" ref="O563">_xlfn.IFS(J563="M","Medium",J563="L","Light",J563="D","Dark")</f>
        <v>Dark</v>
      </c>
      <c r="P563" s="8" t="str">
        <f>_xlfn.XLOOKUP([1]!Order_Table[[#This Row],[Customer ID]],[1]customers!$A$1:$A$1001,[1]customers!$I$1:$I$1001,,0)</f>
        <v>Yes</v>
      </c>
    </row>
    <row r="564" spans="1:16" x14ac:dyDescent="0.35">
      <c r="A564" s="1" t="s">
        <v>1104</v>
      </c>
      <c r="B564" s="2">
        <v>43991</v>
      </c>
      <c r="C564" s="3" t="s">
        <v>1105</v>
      </c>
      <c r="D564" s="4" t="s">
        <v>9</v>
      </c>
      <c r="E564" s="3">
        <v>6</v>
      </c>
      <c r="F564" s="3" t="str">
        <f>_xlfn.XLOOKUP([1]orders!C564,[1]customers!$A$2:$A$1001,[1]customers!$B$2:$B$1001,,0)</f>
        <v>Brendan Grece</v>
      </c>
      <c r="G564" s="3" t="str">
        <f>IF(_xlfn.XLOOKUP(C564,[1]customers!$A$2:$A$1001,[1]customers!$C$2:$C$1001,,0)=0,"",_xlfn.XLOOKUP(C564,[1]customers!$A$2:$A$1001,[1]customers!$C$2:$C$1001,,0))</f>
        <v>dflintiffg1@e-recht24.de</v>
      </c>
      <c r="H564" s="3" t="str">
        <f>_xlfn.XLOOKUP(C564,[1]customers!$A$2:$A$1001,[1]customers!$G$2:$G$1001,,0)</f>
        <v>United Kingdom</v>
      </c>
      <c r="I564" s="4" t="str">
        <f>INDEX([1]products!$A$1:$G$49,MATCH([1]orders!$D564,[1]products!$A$1:$A$49,0),MATCH([1]orders!I$1,[1]products!$A$1:$G$1,0))</f>
        <v>Lib</v>
      </c>
      <c r="J564" s="4" t="str">
        <f>INDEX([1]products!$A$1:$G$49,MATCH([1]orders!$D564,[1]products!$A$1:$A$49,0),MATCH([1]orders!J$1,[1]products!$A$1:$G$1,0))</f>
        <v>L</v>
      </c>
      <c r="K564" s="5">
        <f>INDEX([1]products!$A$1:$G$49,MATCH([1]orders!$D564,[1]products!$A$1:$A$49,0),MATCH([1]orders!K$1,[1]products!$A$1:$G$1,0))</f>
        <v>0.2</v>
      </c>
      <c r="L564" s="6">
        <f>INDEX([1]products!$A$1:$G$49,MATCH([1]orders!$D564,[1]products!$A$1:$A$49,0),MATCH([1]orders!L$1,[1]products!$A$1:$G$1,0))</f>
        <v>4.7549999999999999</v>
      </c>
      <c r="M564" s="6">
        <f t="shared" si="8"/>
        <v>28.53</v>
      </c>
      <c r="N564" s="7" t="str" cm="1">
        <f t="array" ref="N564">_xlfn.IFS(I564="Rob","Robusta",I564="Exc","Excelsa",I564="Ara","Arabica",I564="Lib","Liberica")</f>
        <v>Liberica</v>
      </c>
      <c r="O564" s="7" t="str" cm="1">
        <f t="array" ref="O564">_xlfn.IFS(J564="M","Medium",J564="L","Light",J564="D","Dark")</f>
        <v>Light</v>
      </c>
      <c r="P564" s="8" t="str">
        <f>_xlfn.XLOOKUP([1]!Order_Table[[#This Row],[Customer ID]],[1]customers!$A$1:$A$1001,[1]customers!$I$1:$I$1001,,0)</f>
        <v>No</v>
      </c>
    </row>
    <row r="565" spans="1:16" x14ac:dyDescent="0.35">
      <c r="A565" s="1" t="s">
        <v>1106</v>
      </c>
      <c r="B565" s="2">
        <v>43883</v>
      </c>
      <c r="C565" s="3" t="s">
        <v>1107</v>
      </c>
      <c r="D565" s="4" t="s">
        <v>157</v>
      </c>
      <c r="E565" s="3">
        <v>2</v>
      </c>
      <c r="F565" s="3" t="str">
        <f>_xlfn.XLOOKUP([1]orders!C565,[1]customers!$A$2:$A$1001,[1]customers!$B$2:$B$1001,,0)</f>
        <v>Don Flintiff</v>
      </c>
      <c r="G565" s="3" t="str">
        <f>IF(_xlfn.XLOOKUP(C565,[1]customers!$A$2:$A$1001,[1]customers!$C$2:$C$1001,,0)=0,"",_xlfn.XLOOKUP(C565,[1]customers!$A$2:$A$1001,[1]customers!$C$2:$C$1001,,0))</f>
        <v>athysfo@cdc.gov</v>
      </c>
      <c r="H565" s="3" t="str">
        <f>_xlfn.XLOOKUP(C565,[1]customers!$A$2:$A$1001,[1]customers!$G$2:$G$1001,,0)</f>
        <v>United States</v>
      </c>
      <c r="I565" s="4" t="str">
        <f>INDEX([1]products!$A$1:$G$49,MATCH([1]orders!$D565,[1]products!$A$1:$A$49,0),MATCH([1]orders!I$1,[1]products!$A$1:$G$1,0))</f>
        <v>Exc</v>
      </c>
      <c r="J565" s="4" t="str">
        <f>INDEX([1]products!$A$1:$G$49,MATCH([1]orders!$D565,[1]products!$A$1:$A$49,0),MATCH([1]orders!J$1,[1]products!$A$1:$G$1,0))</f>
        <v>M</v>
      </c>
      <c r="K565" s="5">
        <f>INDEX([1]products!$A$1:$G$49,MATCH([1]orders!$D565,[1]products!$A$1:$A$49,0),MATCH([1]orders!K$1,[1]products!$A$1:$G$1,0))</f>
        <v>1</v>
      </c>
      <c r="L565" s="6">
        <f>INDEX([1]products!$A$1:$G$49,MATCH([1]orders!$D565,[1]products!$A$1:$A$49,0),MATCH([1]orders!L$1,[1]products!$A$1:$G$1,0))</f>
        <v>13.75</v>
      </c>
      <c r="M565" s="6">
        <f t="shared" si="8"/>
        <v>27.5</v>
      </c>
      <c r="N565" s="7" t="str" cm="1">
        <f t="array" ref="N565">_xlfn.IFS(I565="Rob","Robusta",I565="Exc","Excelsa",I565="Ara","Arabica",I565="Lib","Liberica")</f>
        <v>Excelsa</v>
      </c>
      <c r="O565" s="7" t="str" cm="1">
        <f t="array" ref="O565">_xlfn.IFS(J565="M","Medium",J565="L","Light",J565="D","Dark")</f>
        <v>Medium</v>
      </c>
      <c r="P565" s="8" t="str">
        <f>_xlfn.XLOOKUP([1]!Order_Table[[#This Row],[Customer ID]],[1]customers!$A$1:$A$1001,[1]customers!$I$1:$I$1001,,0)</f>
        <v>No</v>
      </c>
    </row>
    <row r="566" spans="1:16" x14ac:dyDescent="0.35">
      <c r="A566" s="1" t="s">
        <v>1108</v>
      </c>
      <c r="B566" s="2">
        <v>44031</v>
      </c>
      <c r="C566" s="3" t="s">
        <v>1109</v>
      </c>
      <c r="D566" s="4" t="s">
        <v>35</v>
      </c>
      <c r="E566" s="3">
        <v>4</v>
      </c>
      <c r="F566" s="3" t="str">
        <f>_xlfn.XLOOKUP([1]orders!C566,[1]customers!$A$2:$A$1001,[1]customers!$B$2:$B$1001,,0)</f>
        <v>Abbe Thys</v>
      </c>
      <c r="G566" s="3" t="str">
        <f>IF(_xlfn.XLOOKUP(C566,[1]customers!$A$2:$A$1001,[1]customers!$C$2:$C$1001,,0)=0,"",_xlfn.XLOOKUP(C566,[1]customers!$A$2:$A$1001,[1]customers!$C$2:$C$1001,,0))</f>
        <v>jchuggfp@about.me</v>
      </c>
      <c r="H566" s="3" t="str">
        <f>_xlfn.XLOOKUP(C566,[1]customers!$A$2:$A$1001,[1]customers!$G$2:$G$1001,,0)</f>
        <v>United States</v>
      </c>
      <c r="I566" s="4" t="str">
        <f>INDEX([1]products!$A$1:$G$49,MATCH([1]orders!$D566,[1]products!$A$1:$A$49,0),MATCH([1]orders!I$1,[1]products!$A$1:$G$1,0))</f>
        <v>Rob</v>
      </c>
      <c r="J566" s="4" t="str">
        <f>INDEX([1]products!$A$1:$G$49,MATCH([1]orders!$D566,[1]products!$A$1:$A$49,0),MATCH([1]orders!J$1,[1]products!$A$1:$G$1,0))</f>
        <v>L</v>
      </c>
      <c r="K566" s="5">
        <f>INDEX([1]products!$A$1:$G$49,MATCH([1]orders!$D566,[1]products!$A$1:$A$49,0),MATCH([1]orders!K$1,[1]products!$A$1:$G$1,0))</f>
        <v>0.5</v>
      </c>
      <c r="L566" s="6">
        <f>INDEX([1]products!$A$1:$G$49,MATCH([1]orders!$D566,[1]products!$A$1:$A$49,0),MATCH([1]orders!L$1,[1]products!$A$1:$G$1,0))</f>
        <v>7.169999999999999</v>
      </c>
      <c r="M566" s="6">
        <f t="shared" si="8"/>
        <v>28.679999999999996</v>
      </c>
      <c r="N566" s="7" t="str" cm="1">
        <f t="array" ref="N566">_xlfn.IFS(I566="Rob","Robusta",I566="Exc","Excelsa",I566="Ara","Arabica",I566="Lib","Liberica")</f>
        <v>Robusta</v>
      </c>
      <c r="O566" s="7" t="str" cm="1">
        <f t="array" ref="O566">_xlfn.IFS(J566="M","Medium",J566="L","Light",J566="D","Dark")</f>
        <v>Light</v>
      </c>
      <c r="P566" s="8" t="str">
        <f>_xlfn.XLOOKUP([1]!Order_Table[[#This Row],[Customer ID]],[1]customers!$A$1:$A$1001,[1]customers!$I$1:$I$1001,,0)</f>
        <v>No</v>
      </c>
    </row>
    <row r="567" spans="1:16" x14ac:dyDescent="0.35">
      <c r="A567" s="1" t="s">
        <v>1110</v>
      </c>
      <c r="B567" s="2">
        <v>44459</v>
      </c>
      <c r="C567" s="3" t="s">
        <v>1111</v>
      </c>
      <c r="D567" s="4" t="s">
        <v>44</v>
      </c>
      <c r="E567" s="3">
        <v>6</v>
      </c>
      <c r="F567" s="3" t="str">
        <f>_xlfn.XLOOKUP([1]orders!C567,[1]customers!$A$2:$A$1001,[1]customers!$B$2:$B$1001,,0)</f>
        <v>Jackquelin Chugg</v>
      </c>
      <c r="G567" s="3" t="str">
        <f>IF(_xlfn.XLOOKUP(C567,[1]customers!$A$2:$A$1001,[1]customers!$C$2:$C$1001,,0)=0,"",_xlfn.XLOOKUP(C567,[1]customers!$A$2:$A$1001,[1]customers!$C$2:$C$1001,,0))</f>
        <v>akelstonfq@sakura.ne.jp</v>
      </c>
      <c r="H567" s="3" t="str">
        <f>_xlfn.XLOOKUP(C567,[1]customers!$A$2:$A$1001,[1]customers!$G$2:$G$1001,,0)</f>
        <v>United States</v>
      </c>
      <c r="I567" s="4" t="str">
        <f>INDEX([1]products!$A$1:$G$49,MATCH([1]orders!$D567,[1]products!$A$1:$A$49,0),MATCH([1]orders!I$1,[1]products!$A$1:$G$1,0))</f>
        <v>Rob</v>
      </c>
      <c r="J567" s="4" t="str">
        <f>INDEX([1]products!$A$1:$G$49,MATCH([1]orders!$D567,[1]products!$A$1:$A$49,0),MATCH([1]orders!J$1,[1]products!$A$1:$G$1,0))</f>
        <v>D</v>
      </c>
      <c r="K567" s="5">
        <f>INDEX([1]products!$A$1:$G$49,MATCH([1]orders!$D567,[1]products!$A$1:$A$49,0),MATCH([1]orders!K$1,[1]products!$A$1:$G$1,0))</f>
        <v>2.5</v>
      </c>
      <c r="L567" s="6">
        <f>INDEX([1]products!$A$1:$G$49,MATCH([1]orders!$D567,[1]products!$A$1:$A$49,0),MATCH([1]orders!L$1,[1]products!$A$1:$G$1,0))</f>
        <v>20.584999999999997</v>
      </c>
      <c r="M567" s="6">
        <f t="shared" si="8"/>
        <v>123.50999999999999</v>
      </c>
      <c r="N567" s="7" t="str" cm="1">
        <f t="array" ref="N567">_xlfn.IFS(I567="Rob","Robusta",I567="Exc","Excelsa",I567="Ara","Arabica",I567="Lib","Liberica")</f>
        <v>Robusta</v>
      </c>
      <c r="O567" s="7" t="str" cm="1">
        <f t="array" ref="O567">_xlfn.IFS(J567="M","Medium",J567="L","Light",J567="D","Dark")</f>
        <v>Dark</v>
      </c>
      <c r="P567" s="8" t="str">
        <f>_xlfn.XLOOKUP([1]!Order_Table[[#This Row],[Customer ID]],[1]customers!$A$1:$A$1001,[1]customers!$I$1:$I$1001,,0)</f>
        <v>No</v>
      </c>
    </row>
    <row r="568" spans="1:16" x14ac:dyDescent="0.35">
      <c r="A568" s="1" t="s">
        <v>1112</v>
      </c>
      <c r="B568" s="2">
        <v>44318</v>
      </c>
      <c r="C568" s="3" t="s">
        <v>1113</v>
      </c>
      <c r="D568" s="4" t="s">
        <v>10</v>
      </c>
      <c r="E568" s="3">
        <v>6</v>
      </c>
      <c r="F568" s="3" t="str">
        <f>_xlfn.XLOOKUP([1]orders!C568,[1]customers!$A$2:$A$1001,[1]customers!$B$2:$B$1001,,0)</f>
        <v>Audra Kelston</v>
      </c>
      <c r="G568" s="3" t="str">
        <f>IF(_xlfn.XLOOKUP(C568,[1]customers!$A$2:$A$1001,[1]customers!$C$2:$C$1001,,0)=0,"",_xlfn.XLOOKUP(C568,[1]customers!$A$2:$A$1001,[1]customers!$C$2:$C$1001,,0))</f>
        <v/>
      </c>
      <c r="H568" s="3" t="str">
        <f>_xlfn.XLOOKUP(C568,[1]customers!$A$2:$A$1001,[1]customers!$G$2:$G$1001,,0)</f>
        <v>Ireland</v>
      </c>
      <c r="I568" s="4" t="str">
        <f>INDEX([1]products!$A$1:$G$49,MATCH([1]orders!$D568,[1]products!$A$1:$A$49,0),MATCH([1]orders!I$1,[1]products!$A$1:$G$1,0))</f>
        <v>Ara</v>
      </c>
      <c r="J568" s="4" t="str">
        <f>INDEX([1]products!$A$1:$G$49,MATCH([1]orders!$D568,[1]products!$A$1:$A$49,0),MATCH([1]orders!J$1,[1]products!$A$1:$G$1,0))</f>
        <v>M</v>
      </c>
      <c r="K568" s="5">
        <f>INDEX([1]products!$A$1:$G$49,MATCH([1]orders!$D568,[1]products!$A$1:$A$49,0),MATCH([1]orders!K$1,[1]products!$A$1:$G$1,0))</f>
        <v>0.2</v>
      </c>
      <c r="L568" s="6">
        <f>INDEX([1]products!$A$1:$G$49,MATCH([1]orders!$D568,[1]products!$A$1:$A$49,0),MATCH([1]orders!L$1,[1]products!$A$1:$G$1,0))</f>
        <v>3.375</v>
      </c>
      <c r="M568" s="6">
        <f t="shared" si="8"/>
        <v>20.25</v>
      </c>
      <c r="N568" s="7" t="str" cm="1">
        <f t="array" ref="N568">_xlfn.IFS(I568="Rob","Robusta",I568="Exc","Excelsa",I568="Ara","Arabica",I568="Lib","Liberica")</f>
        <v>Arabica</v>
      </c>
      <c r="O568" s="7" t="str" cm="1">
        <f t="array" ref="O568">_xlfn.IFS(J568="M","Medium",J568="L","Light",J568="D","Dark")</f>
        <v>Medium</v>
      </c>
      <c r="P568" s="8" t="str">
        <f>_xlfn.XLOOKUP([1]!Order_Table[[#This Row],[Customer ID]],[1]customers!$A$1:$A$1001,[1]customers!$I$1:$I$1001,,0)</f>
        <v>Yes</v>
      </c>
    </row>
    <row r="569" spans="1:16" x14ac:dyDescent="0.35">
      <c r="A569" s="1" t="s">
        <v>1114</v>
      </c>
      <c r="B569" s="2">
        <v>44526</v>
      </c>
      <c r="C569" s="3" t="s">
        <v>1115</v>
      </c>
      <c r="D569" s="4" t="s">
        <v>19</v>
      </c>
      <c r="E569" s="3">
        <v>4</v>
      </c>
      <c r="F569" s="3" t="str">
        <f>_xlfn.XLOOKUP([1]orders!C569,[1]customers!$A$2:$A$1001,[1]customers!$B$2:$B$1001,,0)</f>
        <v>Elvina Angel</v>
      </c>
      <c r="G569" s="3" t="str">
        <f>IF(_xlfn.XLOOKUP(C569,[1]customers!$A$2:$A$1001,[1]customers!$C$2:$C$1001,,0)=0,"",_xlfn.XLOOKUP(C569,[1]customers!$A$2:$A$1001,[1]customers!$C$2:$C$1001,,0))</f>
        <v>cmottramfs@harvard.edu</v>
      </c>
      <c r="H569" s="3" t="str">
        <f>_xlfn.XLOOKUP(C569,[1]customers!$A$2:$A$1001,[1]customers!$G$2:$G$1001,,0)</f>
        <v>United States</v>
      </c>
      <c r="I569" s="4" t="str">
        <f>INDEX([1]products!$A$1:$G$49,MATCH([1]orders!$D569,[1]products!$A$1:$A$49,0),MATCH([1]orders!I$1,[1]products!$A$1:$G$1,0))</f>
        <v>Rob</v>
      </c>
      <c r="J569" s="4" t="str">
        <f>INDEX([1]products!$A$1:$G$49,MATCH([1]orders!$D569,[1]products!$A$1:$A$49,0),MATCH([1]orders!J$1,[1]products!$A$1:$G$1,0))</f>
        <v>L</v>
      </c>
      <c r="K569" s="5">
        <f>INDEX([1]products!$A$1:$G$49,MATCH([1]orders!$D569,[1]products!$A$1:$A$49,0),MATCH([1]orders!K$1,[1]products!$A$1:$G$1,0))</f>
        <v>2.5</v>
      </c>
      <c r="L569" s="6">
        <f>INDEX([1]products!$A$1:$G$49,MATCH([1]orders!$D569,[1]products!$A$1:$A$49,0),MATCH([1]orders!L$1,[1]products!$A$1:$G$1,0))</f>
        <v>27.484999999999996</v>
      </c>
      <c r="M569" s="6">
        <f t="shared" si="8"/>
        <v>109.93999999999998</v>
      </c>
      <c r="N569" s="7" t="str" cm="1">
        <f t="array" ref="N569">_xlfn.IFS(I569="Rob","Robusta",I569="Exc","Excelsa",I569="Ara","Arabica",I569="Lib","Liberica")</f>
        <v>Robusta</v>
      </c>
      <c r="O569" s="7" t="str" cm="1">
        <f t="array" ref="O569">_xlfn.IFS(J569="M","Medium",J569="L","Light",J569="D","Dark")</f>
        <v>Light</v>
      </c>
      <c r="P569" s="8" t="str">
        <f>_xlfn.XLOOKUP([1]!Order_Table[[#This Row],[Customer ID]],[1]customers!$A$1:$A$1001,[1]customers!$I$1:$I$1001,,0)</f>
        <v>No</v>
      </c>
    </row>
    <row r="570" spans="1:16" x14ac:dyDescent="0.35">
      <c r="A570" s="1" t="s">
        <v>1116</v>
      </c>
      <c r="B570" s="2">
        <v>43879</v>
      </c>
      <c r="C570" s="3" t="s">
        <v>1105</v>
      </c>
      <c r="D570" s="4" t="s">
        <v>118</v>
      </c>
      <c r="E570" s="3">
        <v>6</v>
      </c>
      <c r="F570" s="3" t="str">
        <f>_xlfn.XLOOKUP([1]orders!C570,[1]customers!$A$2:$A$1001,[1]customers!$B$2:$B$1001,,0)</f>
        <v>Claiborne Mottram</v>
      </c>
      <c r="G570" s="3" t="str">
        <f>IF(_xlfn.XLOOKUP(C570,[1]customers!$A$2:$A$1001,[1]customers!$C$2:$C$1001,,0)=0,"",_xlfn.XLOOKUP(C570,[1]customers!$A$2:$A$1001,[1]customers!$C$2:$C$1001,,0))</f>
        <v>dflintiffg1@e-recht24.de</v>
      </c>
      <c r="H570" s="3" t="str">
        <f>_xlfn.XLOOKUP(C570,[1]customers!$A$2:$A$1001,[1]customers!$G$2:$G$1001,,0)</f>
        <v>United Kingdom</v>
      </c>
      <c r="I570" s="4" t="str">
        <f>INDEX([1]products!$A$1:$G$49,MATCH([1]orders!$D570,[1]products!$A$1:$A$49,0),MATCH([1]orders!I$1,[1]products!$A$1:$G$1,0))</f>
        <v>Lib</v>
      </c>
      <c r="J570" s="4" t="str">
        <f>INDEX([1]products!$A$1:$G$49,MATCH([1]orders!$D570,[1]products!$A$1:$A$49,0),MATCH([1]orders!J$1,[1]products!$A$1:$G$1,0))</f>
        <v>L</v>
      </c>
      <c r="K570" s="5">
        <f>INDEX([1]products!$A$1:$G$49,MATCH([1]orders!$D570,[1]products!$A$1:$A$49,0),MATCH([1]orders!K$1,[1]products!$A$1:$G$1,0))</f>
        <v>0.2</v>
      </c>
      <c r="L570" s="6">
        <f>INDEX([1]products!$A$1:$G$49,MATCH([1]orders!$D570,[1]products!$A$1:$A$49,0),MATCH([1]orders!L$1,[1]products!$A$1:$G$1,0))</f>
        <v>4.7549999999999999</v>
      </c>
      <c r="M570" s="6">
        <f t="shared" si="8"/>
        <v>28.53</v>
      </c>
      <c r="N570" s="7" t="str" cm="1">
        <f t="array" ref="N570">_xlfn.IFS(I570="Rob","Robusta",I570="Exc","Excelsa",I570="Ara","Arabica",I570="Lib","Liberica")</f>
        <v>Liberica</v>
      </c>
      <c r="O570" s="7" t="str" cm="1">
        <f t="array" ref="O570">_xlfn.IFS(J570="M","Medium",J570="L","Light",J570="D","Dark")</f>
        <v>Light</v>
      </c>
      <c r="P570" s="8" t="str">
        <f>_xlfn.XLOOKUP([1]!Order_Table[[#This Row],[Customer ID]],[1]customers!$A$1:$A$1001,[1]customers!$I$1:$I$1001,,0)</f>
        <v>Yes</v>
      </c>
    </row>
    <row r="571" spans="1:16" x14ac:dyDescent="0.35">
      <c r="A571" s="1" t="s">
        <v>1117</v>
      </c>
      <c r="B571" s="2">
        <v>43928</v>
      </c>
      <c r="C571" s="3" t="s">
        <v>1118</v>
      </c>
      <c r="D571" s="4" t="s">
        <v>67</v>
      </c>
      <c r="E571" s="3">
        <v>4</v>
      </c>
      <c r="F571" s="3" t="str">
        <f>_xlfn.XLOOKUP([1]orders!C571,[1]customers!$A$2:$A$1001,[1]customers!$B$2:$B$1001,,0)</f>
        <v>Don Flintiff</v>
      </c>
      <c r="G571" s="3" t="str">
        <f>IF(_xlfn.XLOOKUP(C571,[1]customers!$A$2:$A$1001,[1]customers!$C$2:$C$1001,,0)=0,"",_xlfn.XLOOKUP(C571,[1]customers!$A$2:$A$1001,[1]customers!$C$2:$C$1001,,0))</f>
        <v>dsangwinfu@weebly.com</v>
      </c>
      <c r="H571" s="3" t="str">
        <f>_xlfn.XLOOKUP(C571,[1]customers!$A$2:$A$1001,[1]customers!$G$2:$G$1001,,0)</f>
        <v>United States</v>
      </c>
      <c r="I571" s="4" t="str">
        <f>INDEX([1]products!$A$1:$G$49,MATCH([1]orders!$D571,[1]products!$A$1:$A$49,0),MATCH([1]orders!I$1,[1]products!$A$1:$G$1,0))</f>
        <v>Ara</v>
      </c>
      <c r="J571" s="4" t="str">
        <f>INDEX([1]products!$A$1:$G$49,MATCH([1]orders!$D571,[1]products!$A$1:$A$49,0),MATCH([1]orders!J$1,[1]products!$A$1:$G$1,0))</f>
        <v>D</v>
      </c>
      <c r="K571" s="5">
        <f>INDEX([1]products!$A$1:$G$49,MATCH([1]orders!$D571,[1]products!$A$1:$A$49,0),MATCH([1]orders!K$1,[1]products!$A$1:$G$1,0))</f>
        <v>2.5</v>
      </c>
      <c r="L571" s="6">
        <f>INDEX([1]products!$A$1:$G$49,MATCH([1]orders!$D571,[1]products!$A$1:$A$49,0),MATCH([1]orders!L$1,[1]products!$A$1:$G$1,0))</f>
        <v>22.884999999999998</v>
      </c>
      <c r="M571" s="6">
        <f t="shared" si="8"/>
        <v>91.539999999999992</v>
      </c>
      <c r="N571" s="7" t="str" cm="1">
        <f t="array" ref="N571">_xlfn.IFS(I571="Rob","Robusta",I571="Exc","Excelsa",I571="Ara","Arabica",I571="Lib","Liberica")</f>
        <v>Arabica</v>
      </c>
      <c r="O571" s="7" t="str" cm="1">
        <f t="array" ref="O571">_xlfn.IFS(J571="M","Medium",J571="L","Light",J571="D","Dark")</f>
        <v>Dark</v>
      </c>
      <c r="P571" s="8" t="str">
        <f>_xlfn.XLOOKUP([1]!Order_Table[[#This Row],[Customer ID]],[1]customers!$A$1:$A$1001,[1]customers!$I$1:$I$1001,,0)</f>
        <v>No</v>
      </c>
    </row>
    <row r="572" spans="1:16" x14ac:dyDescent="0.35">
      <c r="A572" s="1" t="s">
        <v>1119</v>
      </c>
      <c r="B572" s="2">
        <v>44592</v>
      </c>
      <c r="C572" s="3" t="s">
        <v>1120</v>
      </c>
      <c r="D572" s="4" t="s">
        <v>176</v>
      </c>
      <c r="E572" s="3">
        <v>4</v>
      </c>
      <c r="F572" s="3" t="str">
        <f>_xlfn.XLOOKUP([1]orders!C572,[1]customers!$A$2:$A$1001,[1]customers!$B$2:$B$1001,,0)</f>
        <v>Donalt Sangwin</v>
      </c>
      <c r="G572" s="3" t="str">
        <f>IF(_xlfn.XLOOKUP(C572,[1]customers!$A$2:$A$1001,[1]customers!$C$2:$C$1001,,0)=0,"",_xlfn.XLOOKUP(C572,[1]customers!$A$2:$A$1001,[1]customers!$C$2:$C$1001,,0))</f>
        <v>eaizikowitzfv@virginia.edu</v>
      </c>
      <c r="H572" s="3" t="str">
        <f>_xlfn.XLOOKUP(C572,[1]customers!$A$2:$A$1001,[1]customers!$G$2:$G$1001,,0)</f>
        <v>United Kingdom</v>
      </c>
      <c r="I572" s="4" t="str">
        <f>INDEX([1]products!$A$1:$G$49,MATCH([1]orders!$D572,[1]products!$A$1:$A$49,0),MATCH([1]orders!I$1,[1]products!$A$1:$G$1,0))</f>
        <v>Ara</v>
      </c>
      <c r="J572" s="4" t="str">
        <f>INDEX([1]products!$A$1:$G$49,MATCH([1]orders!$D572,[1]products!$A$1:$A$49,0),MATCH([1]orders!J$1,[1]products!$A$1:$G$1,0))</f>
        <v>M</v>
      </c>
      <c r="K572" s="5">
        <f>INDEX([1]products!$A$1:$G$49,MATCH([1]orders!$D572,[1]products!$A$1:$A$49,0),MATCH([1]orders!K$1,[1]products!$A$1:$G$1,0))</f>
        <v>0.5</v>
      </c>
      <c r="L572" s="6">
        <f>INDEX([1]products!$A$1:$G$49,MATCH([1]orders!$D572,[1]products!$A$1:$A$49,0),MATCH([1]orders!L$1,[1]products!$A$1:$G$1,0))</f>
        <v>6.75</v>
      </c>
      <c r="M572" s="6">
        <f t="shared" si="8"/>
        <v>27</v>
      </c>
      <c r="N572" s="7" t="str" cm="1">
        <f t="array" ref="N572">_xlfn.IFS(I572="Rob","Robusta",I572="Exc","Excelsa",I572="Ara","Arabica",I572="Lib","Liberica")</f>
        <v>Arabica</v>
      </c>
      <c r="O572" s="7" t="str" cm="1">
        <f t="array" ref="O572">_xlfn.IFS(J572="M","Medium",J572="L","Light",J572="D","Dark")</f>
        <v>Medium</v>
      </c>
      <c r="P572" s="8" t="str">
        <f>_xlfn.XLOOKUP([1]!Order_Table[[#This Row],[Customer ID]],[1]customers!$A$1:$A$1001,[1]customers!$I$1:$I$1001,,0)</f>
        <v>No</v>
      </c>
    </row>
    <row r="573" spans="1:16" x14ac:dyDescent="0.35">
      <c r="A573" s="1" t="s">
        <v>1121</v>
      </c>
      <c r="B573" s="2">
        <v>43515</v>
      </c>
      <c r="C573" s="3" t="s">
        <v>1122</v>
      </c>
      <c r="D573" s="4" t="s">
        <v>54</v>
      </c>
      <c r="E573" s="3">
        <v>2</v>
      </c>
      <c r="F573" s="3" t="str">
        <f>_xlfn.XLOOKUP([1]orders!C573,[1]customers!$A$2:$A$1001,[1]customers!$B$2:$B$1001,,0)</f>
        <v>Elizabet Aizikowitz</v>
      </c>
      <c r="G573" s="3" t="str">
        <f>IF(_xlfn.XLOOKUP(C573,[1]customers!$A$2:$A$1001,[1]customers!$C$2:$C$1001,,0)=0,"",_xlfn.XLOOKUP(C573,[1]customers!$A$2:$A$1001,[1]customers!$C$2:$C$1001,,0))</f>
        <v/>
      </c>
      <c r="H573" s="3" t="str">
        <f>_xlfn.XLOOKUP(C573,[1]customers!$A$2:$A$1001,[1]customers!$G$2:$G$1001,,0)</f>
        <v>United States</v>
      </c>
      <c r="I573" s="4" t="str">
        <f>INDEX([1]products!$A$1:$G$49,MATCH([1]orders!$D573,[1]products!$A$1:$A$49,0),MATCH([1]orders!I$1,[1]products!$A$1:$G$1,0))</f>
        <v>Exc</v>
      </c>
      <c r="J573" s="4" t="str">
        <f>INDEX([1]products!$A$1:$G$49,MATCH([1]orders!$D573,[1]products!$A$1:$A$49,0),MATCH([1]orders!J$1,[1]products!$A$1:$G$1,0))</f>
        <v>L</v>
      </c>
      <c r="K573" s="5">
        <f>INDEX([1]products!$A$1:$G$49,MATCH([1]orders!$D573,[1]products!$A$1:$A$49,0),MATCH([1]orders!K$1,[1]products!$A$1:$G$1,0))</f>
        <v>0.5</v>
      </c>
      <c r="L573" s="6">
        <f>INDEX([1]products!$A$1:$G$49,MATCH([1]orders!$D573,[1]products!$A$1:$A$49,0),MATCH([1]orders!L$1,[1]products!$A$1:$G$1,0))</f>
        <v>8.91</v>
      </c>
      <c r="M573" s="6">
        <f t="shared" si="8"/>
        <v>17.82</v>
      </c>
      <c r="N573" s="7" t="str" cm="1">
        <f t="array" ref="N573">_xlfn.IFS(I573="Rob","Robusta",I573="Exc","Excelsa",I573="Ara","Arabica",I573="Lib","Liberica")</f>
        <v>Excelsa</v>
      </c>
      <c r="O573" s="7" t="str" cm="1">
        <f t="array" ref="O573">_xlfn.IFS(J573="M","Medium",J573="L","Light",J573="D","Dark")</f>
        <v>Light</v>
      </c>
      <c r="P573" s="8" t="str">
        <f>_xlfn.XLOOKUP([1]!Order_Table[[#This Row],[Customer ID]],[1]customers!$A$1:$A$1001,[1]customers!$I$1:$I$1001,,0)</f>
        <v>No</v>
      </c>
    </row>
    <row r="574" spans="1:16" x14ac:dyDescent="0.35">
      <c r="A574" s="1" t="s">
        <v>1123</v>
      </c>
      <c r="B574" s="2">
        <v>43781</v>
      </c>
      <c r="C574" s="3" t="s">
        <v>1124</v>
      </c>
      <c r="D574" s="4" t="s">
        <v>61</v>
      </c>
      <c r="E574" s="3">
        <v>6</v>
      </c>
      <c r="F574" s="3" t="str">
        <f>_xlfn.XLOOKUP([1]orders!C574,[1]customers!$A$2:$A$1001,[1]customers!$B$2:$B$1001,,0)</f>
        <v>Herbie Peppard</v>
      </c>
      <c r="G574" s="3" t="str">
        <f>IF(_xlfn.XLOOKUP(C574,[1]customers!$A$2:$A$1001,[1]customers!$C$2:$C$1001,,0)=0,"",_xlfn.XLOOKUP(C574,[1]customers!$A$2:$A$1001,[1]customers!$C$2:$C$1001,,0))</f>
        <v>cvenourfx@ask.com</v>
      </c>
      <c r="H574" s="3" t="str">
        <f>_xlfn.XLOOKUP(C574,[1]customers!$A$2:$A$1001,[1]customers!$G$2:$G$1001,,0)</f>
        <v>United States</v>
      </c>
      <c r="I574" s="4" t="str">
        <f>INDEX([1]products!$A$1:$G$49,MATCH([1]orders!$D574,[1]products!$A$1:$A$49,0),MATCH([1]orders!I$1,[1]products!$A$1:$G$1,0))</f>
        <v>Ara</v>
      </c>
      <c r="J574" s="4" t="str">
        <f>INDEX([1]products!$A$1:$G$49,MATCH([1]orders!$D574,[1]products!$A$1:$A$49,0),MATCH([1]orders!J$1,[1]products!$A$1:$G$1,0))</f>
        <v>D</v>
      </c>
      <c r="K574" s="5">
        <f>INDEX([1]products!$A$1:$G$49,MATCH([1]orders!$D574,[1]products!$A$1:$A$49,0),MATCH([1]orders!K$1,[1]products!$A$1:$G$1,0))</f>
        <v>0.2</v>
      </c>
      <c r="L574" s="6">
        <f>INDEX([1]products!$A$1:$G$49,MATCH([1]orders!$D574,[1]products!$A$1:$A$49,0),MATCH([1]orders!L$1,[1]products!$A$1:$G$1,0))</f>
        <v>2.9849999999999999</v>
      </c>
      <c r="M574" s="6">
        <f t="shared" si="8"/>
        <v>17.91</v>
      </c>
      <c r="N574" s="7" t="str" cm="1">
        <f t="array" ref="N574">_xlfn.IFS(I574="Rob","Robusta",I574="Exc","Excelsa",I574="Ara","Arabica",I574="Lib","Liberica")</f>
        <v>Arabica</v>
      </c>
      <c r="O574" s="7" t="str" cm="1">
        <f t="array" ref="O574">_xlfn.IFS(J574="M","Medium",J574="L","Light",J574="D","Dark")</f>
        <v>Dark</v>
      </c>
      <c r="P574" s="8" t="str">
        <f>_xlfn.XLOOKUP([1]!Order_Table[[#This Row],[Customer ID]],[1]customers!$A$1:$A$1001,[1]customers!$I$1:$I$1001,,0)</f>
        <v>Yes</v>
      </c>
    </row>
    <row r="575" spans="1:16" x14ac:dyDescent="0.35">
      <c r="A575" s="1" t="s">
        <v>1125</v>
      </c>
      <c r="B575" s="2">
        <v>44697</v>
      </c>
      <c r="C575" s="3" t="s">
        <v>1126</v>
      </c>
      <c r="D575" s="4" t="s">
        <v>182</v>
      </c>
      <c r="E575" s="3">
        <v>6</v>
      </c>
      <c r="F575" s="3" t="str">
        <f>_xlfn.XLOOKUP([1]orders!C575,[1]customers!$A$2:$A$1001,[1]customers!$B$2:$B$1001,,0)</f>
        <v>Cornie Venour</v>
      </c>
      <c r="G575" s="3" t="str">
        <f>IF(_xlfn.XLOOKUP(C575,[1]customers!$A$2:$A$1001,[1]customers!$C$2:$C$1001,,0)=0,"",_xlfn.XLOOKUP(C575,[1]customers!$A$2:$A$1001,[1]customers!$C$2:$C$1001,,0))</f>
        <v>mharbyfy@163.com</v>
      </c>
      <c r="H575" s="3" t="str">
        <f>_xlfn.XLOOKUP(C575,[1]customers!$A$2:$A$1001,[1]customers!$G$2:$G$1001,,0)</f>
        <v>United States</v>
      </c>
      <c r="I575" s="4" t="str">
        <f>INDEX([1]products!$A$1:$G$49,MATCH([1]orders!$D575,[1]products!$A$1:$A$49,0),MATCH([1]orders!I$1,[1]products!$A$1:$G$1,0))</f>
        <v>Ara</v>
      </c>
      <c r="J575" s="4" t="str">
        <f>INDEX([1]products!$A$1:$G$49,MATCH([1]orders!$D575,[1]products!$A$1:$A$49,0),MATCH([1]orders!J$1,[1]products!$A$1:$G$1,0))</f>
        <v>M</v>
      </c>
      <c r="K575" s="5">
        <f>INDEX([1]products!$A$1:$G$49,MATCH([1]orders!$D575,[1]products!$A$1:$A$49,0),MATCH([1]orders!K$1,[1]products!$A$1:$G$1,0))</f>
        <v>1</v>
      </c>
      <c r="L575" s="6">
        <f>INDEX([1]products!$A$1:$G$49,MATCH([1]orders!$D575,[1]products!$A$1:$A$49,0),MATCH([1]orders!L$1,[1]products!$A$1:$G$1,0))</f>
        <v>11.25</v>
      </c>
      <c r="M575" s="6">
        <f t="shared" si="8"/>
        <v>67.5</v>
      </c>
      <c r="N575" s="7" t="str" cm="1">
        <f t="array" ref="N575">_xlfn.IFS(I575="Rob","Robusta",I575="Exc","Excelsa",I575="Ara","Arabica",I575="Lib","Liberica")</f>
        <v>Arabica</v>
      </c>
      <c r="O575" s="7" t="str" cm="1">
        <f t="array" ref="O575">_xlfn.IFS(J575="M","Medium",J575="L","Light",J575="D","Dark")</f>
        <v>Medium</v>
      </c>
      <c r="P575" s="8" t="str">
        <f>_xlfn.XLOOKUP([1]!Order_Table[[#This Row],[Customer ID]],[1]customers!$A$1:$A$1001,[1]customers!$I$1:$I$1001,,0)</f>
        <v>No</v>
      </c>
    </row>
    <row r="576" spans="1:16" x14ac:dyDescent="0.35">
      <c r="A576" s="1" t="s">
        <v>1127</v>
      </c>
      <c r="B576" s="2">
        <v>44239</v>
      </c>
      <c r="C576" s="3" t="s">
        <v>1128</v>
      </c>
      <c r="D576" s="4" t="s">
        <v>197</v>
      </c>
      <c r="E576" s="3">
        <v>2</v>
      </c>
      <c r="F576" s="3" t="str">
        <f>_xlfn.XLOOKUP([1]orders!C576,[1]customers!$A$2:$A$1001,[1]customers!$B$2:$B$1001,,0)</f>
        <v>Maggy Harby</v>
      </c>
      <c r="G576" s="3" t="str">
        <f>IF(_xlfn.XLOOKUP(C576,[1]customers!$A$2:$A$1001,[1]customers!$C$2:$C$1001,,0)=0,"",_xlfn.XLOOKUP(C576,[1]customers!$A$2:$A$1001,[1]customers!$C$2:$C$1001,,0))</f>
        <v>rthickpennyfz@cafepress.com</v>
      </c>
      <c r="H576" s="3" t="str">
        <f>_xlfn.XLOOKUP(C576,[1]customers!$A$2:$A$1001,[1]customers!$G$2:$G$1001,,0)</f>
        <v>United States</v>
      </c>
      <c r="I576" s="4" t="str">
        <f>INDEX([1]products!$A$1:$G$49,MATCH([1]orders!$D576,[1]products!$A$1:$A$49,0),MATCH([1]orders!I$1,[1]products!$A$1:$G$1,0))</f>
        <v>Rob</v>
      </c>
      <c r="J576" s="4" t="str">
        <f>INDEX([1]products!$A$1:$G$49,MATCH([1]orders!$D576,[1]products!$A$1:$A$49,0),MATCH([1]orders!J$1,[1]products!$A$1:$G$1,0))</f>
        <v>L</v>
      </c>
      <c r="K576" s="5">
        <f>INDEX([1]products!$A$1:$G$49,MATCH([1]orders!$D576,[1]products!$A$1:$A$49,0),MATCH([1]orders!K$1,[1]products!$A$1:$G$1,0))</f>
        <v>0.2</v>
      </c>
      <c r="L576" s="6">
        <f>INDEX([1]products!$A$1:$G$49,MATCH([1]orders!$D576,[1]products!$A$1:$A$49,0),MATCH([1]orders!L$1,[1]products!$A$1:$G$1,0))</f>
        <v>3.5849999999999995</v>
      </c>
      <c r="M576" s="6">
        <f t="shared" si="8"/>
        <v>7.169999999999999</v>
      </c>
      <c r="N576" s="7" t="str" cm="1">
        <f t="array" ref="N576">_xlfn.IFS(I576="Rob","Robusta",I576="Exc","Excelsa",I576="Ara","Arabica",I576="Lib","Liberica")</f>
        <v>Robusta</v>
      </c>
      <c r="O576" s="7" t="str" cm="1">
        <f t="array" ref="O576">_xlfn.IFS(J576="M","Medium",J576="L","Light",J576="D","Dark")</f>
        <v>Light</v>
      </c>
      <c r="P576" s="8" t="str">
        <f>_xlfn.XLOOKUP([1]!Order_Table[[#This Row],[Customer ID]],[1]customers!$A$1:$A$1001,[1]customers!$I$1:$I$1001,,0)</f>
        <v>Yes</v>
      </c>
    </row>
    <row r="577" spans="1:16" x14ac:dyDescent="0.35">
      <c r="A577" s="1" t="s">
        <v>1129</v>
      </c>
      <c r="B577" s="2">
        <v>44290</v>
      </c>
      <c r="C577" s="3" t="s">
        <v>1130</v>
      </c>
      <c r="D577" s="4" t="s">
        <v>54</v>
      </c>
      <c r="E577" s="3">
        <v>6</v>
      </c>
      <c r="F577" s="3" t="str">
        <f>_xlfn.XLOOKUP([1]orders!C577,[1]customers!$A$2:$A$1001,[1]customers!$B$2:$B$1001,,0)</f>
        <v>Reggie Thickpenny</v>
      </c>
      <c r="G577" s="3" t="str">
        <f>IF(_xlfn.XLOOKUP(C577,[1]customers!$A$2:$A$1001,[1]customers!$C$2:$C$1001,,0)=0,"",_xlfn.XLOOKUP(C577,[1]customers!$A$2:$A$1001,[1]customers!$C$2:$C$1001,,0))</f>
        <v>pormerodg0@redcross.org</v>
      </c>
      <c r="H577" s="3" t="str">
        <f>_xlfn.XLOOKUP(C577,[1]customers!$A$2:$A$1001,[1]customers!$G$2:$G$1001,,0)</f>
        <v>United States</v>
      </c>
      <c r="I577" s="4" t="str">
        <f>INDEX([1]products!$A$1:$G$49,MATCH([1]orders!$D577,[1]products!$A$1:$A$49,0),MATCH([1]orders!I$1,[1]products!$A$1:$G$1,0))</f>
        <v>Lib</v>
      </c>
      <c r="J577" s="4" t="str">
        <f>INDEX([1]products!$A$1:$G$49,MATCH([1]orders!$D577,[1]products!$A$1:$A$49,0),MATCH([1]orders!J$1,[1]products!$A$1:$G$1,0))</f>
        <v>M</v>
      </c>
      <c r="K577" s="5">
        <f>INDEX([1]products!$A$1:$G$49,MATCH([1]orders!$D577,[1]products!$A$1:$A$49,0),MATCH([1]orders!K$1,[1]products!$A$1:$G$1,0))</f>
        <v>2.5</v>
      </c>
      <c r="L577" s="6">
        <f>INDEX([1]products!$A$1:$G$49,MATCH([1]orders!$D577,[1]products!$A$1:$A$49,0),MATCH([1]orders!L$1,[1]products!$A$1:$G$1,0))</f>
        <v>33.464999999999996</v>
      </c>
      <c r="M577" s="6">
        <f t="shared" si="8"/>
        <v>200.78999999999996</v>
      </c>
      <c r="N577" s="7" t="str" cm="1">
        <f t="array" ref="N577">_xlfn.IFS(I577="Rob","Robusta",I577="Exc","Excelsa",I577="Ara","Arabica",I577="Lib","Liberica")</f>
        <v>Liberica</v>
      </c>
      <c r="O577" s="7" t="str" cm="1">
        <f t="array" ref="O577">_xlfn.IFS(J577="M","Medium",J577="L","Light",J577="D","Dark")</f>
        <v>Medium</v>
      </c>
      <c r="P577" s="8" t="str">
        <f>_xlfn.XLOOKUP([1]!Order_Table[[#This Row],[Customer ID]],[1]customers!$A$1:$A$1001,[1]customers!$I$1:$I$1001,,0)</f>
        <v>No</v>
      </c>
    </row>
    <row r="578" spans="1:16" x14ac:dyDescent="0.35">
      <c r="A578" s="1" t="s">
        <v>1131</v>
      </c>
      <c r="B578" s="2">
        <v>44410</v>
      </c>
      <c r="C578" s="3" t="s">
        <v>1105</v>
      </c>
      <c r="D578" s="4" t="s">
        <v>96</v>
      </c>
      <c r="E578" s="3">
        <v>4</v>
      </c>
      <c r="F578" s="3" t="str">
        <f>_xlfn.XLOOKUP([1]orders!C578,[1]customers!$A$2:$A$1001,[1]customers!$B$2:$B$1001,,0)</f>
        <v>Phyllys Ormerod</v>
      </c>
      <c r="G578" s="3" t="str">
        <f>IF(_xlfn.XLOOKUP(C578,[1]customers!$A$2:$A$1001,[1]customers!$C$2:$C$1001,,0)=0,"",_xlfn.XLOOKUP(C578,[1]customers!$A$2:$A$1001,[1]customers!$C$2:$C$1001,,0))</f>
        <v>dflintiffg1@e-recht24.de</v>
      </c>
      <c r="H578" s="3" t="str">
        <f>_xlfn.XLOOKUP(C578,[1]customers!$A$2:$A$1001,[1]customers!$G$2:$G$1001,,0)</f>
        <v>United Kingdom</v>
      </c>
      <c r="I578" s="4" t="str">
        <f>INDEX([1]products!$A$1:$G$49,MATCH([1]orders!$D578,[1]products!$A$1:$A$49,0),MATCH([1]orders!I$1,[1]products!$A$1:$G$1,0))</f>
        <v>Ara</v>
      </c>
      <c r="J578" s="4" t="str">
        <f>INDEX([1]products!$A$1:$G$49,MATCH([1]orders!$D578,[1]products!$A$1:$A$49,0),MATCH([1]orders!J$1,[1]products!$A$1:$G$1,0))</f>
        <v>D</v>
      </c>
      <c r="K578" s="5">
        <f>INDEX([1]products!$A$1:$G$49,MATCH([1]orders!$D578,[1]products!$A$1:$A$49,0),MATCH([1]orders!K$1,[1]products!$A$1:$G$1,0))</f>
        <v>0.2</v>
      </c>
      <c r="L578" s="6">
        <f>INDEX([1]products!$A$1:$G$49,MATCH([1]orders!$D578,[1]products!$A$1:$A$49,0),MATCH([1]orders!L$1,[1]products!$A$1:$G$1,0))</f>
        <v>2.9849999999999999</v>
      </c>
      <c r="M578" s="6">
        <f t="shared" ref="M578:M641" si="9">L578*E578</f>
        <v>11.94</v>
      </c>
      <c r="N578" s="7" t="str" cm="1">
        <f t="array" ref="N578">_xlfn.IFS(I578="Rob","Robusta",I578="Exc","Excelsa",I578="Ara","Arabica",I578="Lib","Liberica")</f>
        <v>Arabica</v>
      </c>
      <c r="O578" s="7" t="str" cm="1">
        <f t="array" ref="O578">_xlfn.IFS(J578="M","Medium",J578="L","Light",J578="D","Dark")</f>
        <v>Dark</v>
      </c>
      <c r="P578" s="8" t="str">
        <f>_xlfn.XLOOKUP([1]!Order_Table[[#This Row],[Customer ID]],[1]customers!$A$1:$A$1001,[1]customers!$I$1:$I$1001,,0)</f>
        <v>No</v>
      </c>
    </row>
    <row r="579" spans="1:16" x14ac:dyDescent="0.35">
      <c r="A579" s="1" t="s">
        <v>1132</v>
      </c>
      <c r="B579" s="2">
        <v>44720</v>
      </c>
      <c r="C579" s="3" t="s">
        <v>1133</v>
      </c>
      <c r="D579" s="4" t="s">
        <v>254</v>
      </c>
      <c r="E579" s="3">
        <v>3</v>
      </c>
      <c r="F579" s="3" t="str">
        <f>_xlfn.XLOOKUP([1]orders!C579,[1]customers!$A$2:$A$1001,[1]customers!$B$2:$B$1001,,0)</f>
        <v>Don Flintiff</v>
      </c>
      <c r="G579" s="3" t="str">
        <f>IF(_xlfn.XLOOKUP(C579,[1]customers!$A$2:$A$1001,[1]customers!$C$2:$C$1001,,0)=0,"",_xlfn.XLOOKUP(C579,[1]customers!$A$2:$A$1001,[1]customers!$C$2:$C$1001,,0))</f>
        <v>tzanettig2@gravatar.com</v>
      </c>
      <c r="H579" s="3" t="str">
        <f>_xlfn.XLOOKUP(C579,[1]customers!$A$2:$A$1001,[1]customers!$G$2:$G$1001,,0)</f>
        <v>Ireland</v>
      </c>
      <c r="I579" s="4" t="str">
        <f>INDEX([1]products!$A$1:$G$49,MATCH([1]orders!$D579,[1]products!$A$1:$A$49,0),MATCH([1]orders!I$1,[1]products!$A$1:$G$1,0))</f>
        <v>Lib</v>
      </c>
      <c r="J579" s="4" t="str">
        <f>INDEX([1]products!$A$1:$G$49,MATCH([1]orders!$D579,[1]products!$A$1:$A$49,0),MATCH([1]orders!J$1,[1]products!$A$1:$G$1,0))</f>
        <v>M</v>
      </c>
      <c r="K579" s="5">
        <f>INDEX([1]products!$A$1:$G$49,MATCH([1]orders!$D579,[1]products!$A$1:$A$49,0),MATCH([1]orders!K$1,[1]products!$A$1:$G$1,0))</f>
        <v>1</v>
      </c>
      <c r="L579" s="6">
        <f>INDEX([1]products!$A$1:$G$49,MATCH([1]orders!$D579,[1]products!$A$1:$A$49,0),MATCH([1]orders!L$1,[1]products!$A$1:$G$1,0))</f>
        <v>14.55</v>
      </c>
      <c r="M579" s="6">
        <f t="shared" si="9"/>
        <v>43.650000000000006</v>
      </c>
      <c r="N579" s="7" t="str" cm="1">
        <f t="array" ref="N579">_xlfn.IFS(I579="Rob","Robusta",I579="Exc","Excelsa",I579="Ara","Arabica",I579="Lib","Liberica")</f>
        <v>Liberica</v>
      </c>
      <c r="O579" s="7" t="str" cm="1">
        <f t="array" ref="O579">_xlfn.IFS(J579="M","Medium",J579="L","Light",J579="D","Dark")</f>
        <v>Medium</v>
      </c>
      <c r="P579" s="8" t="str">
        <f>_xlfn.XLOOKUP([1]!Order_Table[[#This Row],[Customer ID]],[1]customers!$A$1:$A$1001,[1]customers!$I$1:$I$1001,,0)</f>
        <v>No</v>
      </c>
    </row>
    <row r="580" spans="1:16" x14ac:dyDescent="0.35">
      <c r="A580" s="1" t="s">
        <v>1132</v>
      </c>
      <c r="B580" s="2">
        <v>44720</v>
      </c>
      <c r="C580" s="3" t="s">
        <v>1133</v>
      </c>
      <c r="D580" s="4" t="s">
        <v>67</v>
      </c>
      <c r="E580" s="3">
        <v>5</v>
      </c>
      <c r="F580" s="3" t="str">
        <f>_xlfn.XLOOKUP([1]orders!C580,[1]customers!$A$2:$A$1001,[1]customers!$B$2:$B$1001,,0)</f>
        <v>Tymon Zanetti</v>
      </c>
      <c r="G580" s="3" t="str">
        <f>IF(_xlfn.XLOOKUP(C580,[1]customers!$A$2:$A$1001,[1]customers!$C$2:$C$1001,,0)=0,"",_xlfn.XLOOKUP(C580,[1]customers!$A$2:$A$1001,[1]customers!$C$2:$C$1001,,0))</f>
        <v>tzanettig2@gravatar.com</v>
      </c>
      <c r="H580" s="3" t="str">
        <f>_xlfn.XLOOKUP(C580,[1]customers!$A$2:$A$1001,[1]customers!$G$2:$G$1001,,0)</f>
        <v>Ireland</v>
      </c>
      <c r="I580" s="4" t="str">
        <f>INDEX([1]products!$A$1:$G$49,MATCH([1]orders!$D580,[1]products!$A$1:$A$49,0),MATCH([1]orders!I$1,[1]products!$A$1:$G$1,0))</f>
        <v>Exc</v>
      </c>
      <c r="J580" s="4" t="str">
        <f>INDEX([1]products!$A$1:$G$49,MATCH([1]orders!$D580,[1]products!$A$1:$A$49,0),MATCH([1]orders!J$1,[1]products!$A$1:$G$1,0))</f>
        <v>L</v>
      </c>
      <c r="K580" s="5">
        <f>INDEX([1]products!$A$1:$G$49,MATCH([1]orders!$D580,[1]products!$A$1:$A$49,0),MATCH([1]orders!K$1,[1]products!$A$1:$G$1,0))</f>
        <v>0.2</v>
      </c>
      <c r="L580" s="6">
        <f>INDEX([1]products!$A$1:$G$49,MATCH([1]orders!$D580,[1]products!$A$1:$A$49,0),MATCH([1]orders!L$1,[1]products!$A$1:$G$1,0))</f>
        <v>4.4550000000000001</v>
      </c>
      <c r="M580" s="6">
        <f t="shared" si="9"/>
        <v>22.274999999999999</v>
      </c>
      <c r="N580" s="7" t="str" cm="1">
        <f t="array" ref="N580">_xlfn.IFS(I580="Rob","Robusta",I580="Exc","Excelsa",I580="Ara","Arabica",I580="Lib","Liberica")</f>
        <v>Excelsa</v>
      </c>
      <c r="O580" s="7" t="str" cm="1">
        <f t="array" ref="O580">_xlfn.IFS(J580="M","Medium",J580="L","Light",J580="D","Dark")</f>
        <v>Light</v>
      </c>
      <c r="P580" s="8" t="str">
        <f>_xlfn.XLOOKUP([1]!Order_Table[[#This Row],[Customer ID]],[1]customers!$A$1:$A$1001,[1]customers!$I$1:$I$1001,,0)</f>
        <v>No</v>
      </c>
    </row>
    <row r="581" spans="1:16" x14ac:dyDescent="0.35">
      <c r="A581" s="1" t="s">
        <v>1134</v>
      </c>
      <c r="B581" s="2">
        <v>43965</v>
      </c>
      <c r="C581" s="3" t="s">
        <v>1135</v>
      </c>
      <c r="D581" s="4" t="s">
        <v>137</v>
      </c>
      <c r="E581" s="3">
        <v>3</v>
      </c>
      <c r="F581" s="3" t="str">
        <f>_xlfn.XLOOKUP([1]orders!C581,[1]customers!$A$2:$A$1001,[1]customers!$B$2:$B$1001,,0)</f>
        <v>Tymon Zanetti</v>
      </c>
      <c r="G581" s="3" t="str">
        <f>IF(_xlfn.XLOOKUP(C581,[1]customers!$A$2:$A$1001,[1]customers!$C$2:$C$1001,,0)=0,"",_xlfn.XLOOKUP(C581,[1]customers!$A$2:$A$1001,[1]customers!$C$2:$C$1001,,0))</f>
        <v>rkirtleyg4@hatena.ne.jp</v>
      </c>
      <c r="H581" s="3" t="str">
        <f>_xlfn.XLOOKUP(C581,[1]customers!$A$2:$A$1001,[1]customers!$G$2:$G$1001,,0)</f>
        <v>United States</v>
      </c>
      <c r="I581" s="4" t="str">
        <f>INDEX([1]products!$A$1:$G$49,MATCH([1]orders!$D581,[1]products!$A$1:$A$49,0),MATCH([1]orders!I$1,[1]products!$A$1:$G$1,0))</f>
        <v>Ara</v>
      </c>
      <c r="J581" s="4" t="str">
        <f>INDEX([1]products!$A$1:$G$49,MATCH([1]orders!$D581,[1]products!$A$1:$A$49,0),MATCH([1]orders!J$1,[1]products!$A$1:$G$1,0))</f>
        <v>M</v>
      </c>
      <c r="K581" s="5">
        <f>INDEX([1]products!$A$1:$G$49,MATCH([1]orders!$D581,[1]products!$A$1:$A$49,0),MATCH([1]orders!K$1,[1]products!$A$1:$G$1,0))</f>
        <v>0.5</v>
      </c>
      <c r="L581" s="6">
        <f>INDEX([1]products!$A$1:$G$49,MATCH([1]orders!$D581,[1]products!$A$1:$A$49,0),MATCH([1]orders!L$1,[1]products!$A$1:$G$1,0))</f>
        <v>6.75</v>
      </c>
      <c r="M581" s="6">
        <f t="shared" si="9"/>
        <v>20.25</v>
      </c>
      <c r="N581" s="7" t="str" cm="1">
        <f t="array" ref="N581">_xlfn.IFS(I581="Rob","Robusta",I581="Exc","Excelsa",I581="Ara","Arabica",I581="Lib","Liberica")</f>
        <v>Arabica</v>
      </c>
      <c r="O581" s="7" t="str" cm="1">
        <f t="array" ref="O581">_xlfn.IFS(J581="M","Medium",J581="L","Light",J581="D","Dark")</f>
        <v>Medium</v>
      </c>
      <c r="P581" s="8" t="str">
        <f>_xlfn.XLOOKUP([1]!Order_Table[[#This Row],[Customer ID]],[1]customers!$A$1:$A$1001,[1]customers!$I$1:$I$1001,,0)</f>
        <v>No</v>
      </c>
    </row>
    <row r="582" spans="1:16" x14ac:dyDescent="0.35">
      <c r="A582" s="1" t="s">
        <v>1136</v>
      </c>
      <c r="B582" s="2">
        <v>44190</v>
      </c>
      <c r="C582" s="3" t="s">
        <v>1137</v>
      </c>
      <c r="D582" s="4" t="s">
        <v>176</v>
      </c>
      <c r="E582" s="3">
        <v>5</v>
      </c>
      <c r="F582" s="3" t="str">
        <f>_xlfn.XLOOKUP([1]orders!C582,[1]customers!$A$2:$A$1001,[1]customers!$B$2:$B$1001,,0)</f>
        <v>Reinaldos Kirtley</v>
      </c>
      <c r="G582" s="3" t="str">
        <f>IF(_xlfn.XLOOKUP(C582,[1]customers!$A$2:$A$1001,[1]customers!$C$2:$C$1001,,0)=0,"",_xlfn.XLOOKUP(C582,[1]customers!$A$2:$A$1001,[1]customers!$C$2:$C$1001,,0))</f>
        <v>cclemencetg5@weather.com</v>
      </c>
      <c r="H582" s="3" t="str">
        <f>_xlfn.XLOOKUP(C582,[1]customers!$A$2:$A$1001,[1]customers!$G$2:$G$1001,,0)</f>
        <v>United Kingdom</v>
      </c>
      <c r="I582" s="4" t="str">
        <f>INDEX([1]products!$A$1:$G$49,MATCH([1]orders!$D582,[1]products!$A$1:$A$49,0),MATCH([1]orders!I$1,[1]products!$A$1:$G$1,0))</f>
        <v>Exc</v>
      </c>
      <c r="J582" s="4" t="str">
        <f>INDEX([1]products!$A$1:$G$49,MATCH([1]orders!$D582,[1]products!$A$1:$A$49,0),MATCH([1]orders!J$1,[1]products!$A$1:$G$1,0))</f>
        <v>L</v>
      </c>
      <c r="K582" s="5">
        <f>INDEX([1]products!$A$1:$G$49,MATCH([1]orders!$D582,[1]products!$A$1:$A$49,0),MATCH([1]orders!K$1,[1]products!$A$1:$G$1,0))</f>
        <v>1</v>
      </c>
      <c r="L582" s="6">
        <f>INDEX([1]products!$A$1:$G$49,MATCH([1]orders!$D582,[1]products!$A$1:$A$49,0),MATCH([1]orders!L$1,[1]products!$A$1:$G$1,0))</f>
        <v>14.85</v>
      </c>
      <c r="M582" s="6">
        <f t="shared" si="9"/>
        <v>74.25</v>
      </c>
      <c r="N582" s="7" t="str" cm="1">
        <f t="array" ref="N582">_xlfn.IFS(I582="Rob","Robusta",I582="Exc","Excelsa",I582="Ara","Arabica",I582="Lib","Liberica")</f>
        <v>Excelsa</v>
      </c>
      <c r="O582" s="7" t="str" cm="1">
        <f t="array" ref="O582">_xlfn.IFS(J582="M","Medium",J582="L","Light",J582="D","Dark")</f>
        <v>Light</v>
      </c>
      <c r="P582" s="8" t="str">
        <f>_xlfn.XLOOKUP([1]!Order_Table[[#This Row],[Customer ID]],[1]customers!$A$1:$A$1001,[1]customers!$I$1:$I$1001,,0)</f>
        <v>Yes</v>
      </c>
    </row>
    <row r="583" spans="1:16" x14ac:dyDescent="0.35">
      <c r="A583" s="1" t="s">
        <v>1138</v>
      </c>
      <c r="B583" s="2">
        <v>44382</v>
      </c>
      <c r="C583" s="3" t="s">
        <v>1139</v>
      </c>
      <c r="D583" s="4" t="s">
        <v>245</v>
      </c>
      <c r="E583" s="3">
        <v>5</v>
      </c>
      <c r="F583" s="3" t="str">
        <f>_xlfn.XLOOKUP([1]orders!C583,[1]customers!$A$2:$A$1001,[1]customers!$B$2:$B$1001,,0)</f>
        <v>Carney Clemencet</v>
      </c>
      <c r="G583" s="3" t="str">
        <f>IF(_xlfn.XLOOKUP(C583,[1]customers!$A$2:$A$1001,[1]customers!$C$2:$C$1001,,0)=0,"",_xlfn.XLOOKUP(C583,[1]customers!$A$2:$A$1001,[1]customers!$C$2:$C$1001,,0))</f>
        <v>rdonetg6@oakley.com</v>
      </c>
      <c r="H583" s="3" t="str">
        <f>_xlfn.XLOOKUP(C583,[1]customers!$A$2:$A$1001,[1]customers!$G$2:$G$1001,,0)</f>
        <v>United States</v>
      </c>
      <c r="I583" s="4" t="str">
        <f>INDEX([1]products!$A$1:$G$49,MATCH([1]orders!$D583,[1]products!$A$1:$A$49,0),MATCH([1]orders!I$1,[1]products!$A$1:$G$1,0))</f>
        <v>Exc</v>
      </c>
      <c r="J583" s="4" t="str">
        <f>INDEX([1]products!$A$1:$G$49,MATCH([1]orders!$D583,[1]products!$A$1:$A$49,0),MATCH([1]orders!J$1,[1]products!$A$1:$G$1,0))</f>
        <v>L</v>
      </c>
      <c r="K583" s="5">
        <f>INDEX([1]products!$A$1:$G$49,MATCH([1]orders!$D583,[1]products!$A$1:$A$49,0),MATCH([1]orders!K$1,[1]products!$A$1:$G$1,0))</f>
        <v>0.5</v>
      </c>
      <c r="L583" s="6">
        <f>INDEX([1]products!$A$1:$G$49,MATCH([1]orders!$D583,[1]products!$A$1:$A$49,0),MATCH([1]orders!L$1,[1]products!$A$1:$G$1,0))</f>
        <v>8.91</v>
      </c>
      <c r="M583" s="6">
        <f t="shared" si="9"/>
        <v>44.55</v>
      </c>
      <c r="N583" s="7" t="str" cm="1">
        <f t="array" ref="N583">_xlfn.IFS(I583="Rob","Robusta",I583="Exc","Excelsa",I583="Ara","Arabica",I583="Lib","Liberica")</f>
        <v>Excelsa</v>
      </c>
      <c r="O583" s="7" t="str" cm="1">
        <f t="array" ref="O583">_xlfn.IFS(J583="M","Medium",J583="L","Light",J583="D","Dark")</f>
        <v>Light</v>
      </c>
      <c r="P583" s="8" t="str">
        <f>_xlfn.XLOOKUP([1]!Order_Table[[#This Row],[Customer ID]],[1]customers!$A$1:$A$1001,[1]customers!$I$1:$I$1001,,0)</f>
        <v>Yes</v>
      </c>
    </row>
    <row r="584" spans="1:16" x14ac:dyDescent="0.35">
      <c r="A584" s="1" t="s">
        <v>1140</v>
      </c>
      <c r="B584" s="2">
        <v>43538</v>
      </c>
      <c r="C584" s="3" t="s">
        <v>1141</v>
      </c>
      <c r="D584" s="4" t="s">
        <v>182</v>
      </c>
      <c r="E584" s="3">
        <v>1</v>
      </c>
      <c r="F584" s="3" t="str">
        <f>_xlfn.XLOOKUP([1]orders!C584,[1]customers!$A$2:$A$1001,[1]customers!$B$2:$B$1001,,0)</f>
        <v>Russell Donet</v>
      </c>
      <c r="G584" s="3" t="str">
        <f>IF(_xlfn.XLOOKUP(C584,[1]customers!$A$2:$A$1001,[1]customers!$C$2:$C$1001,,0)=0,"",_xlfn.XLOOKUP(C584,[1]customers!$A$2:$A$1001,[1]customers!$C$2:$C$1001,,0))</f>
        <v>sgaweng7@creativecommons.org</v>
      </c>
      <c r="H584" s="3" t="str">
        <f>_xlfn.XLOOKUP(C584,[1]customers!$A$2:$A$1001,[1]customers!$G$2:$G$1001,,0)</f>
        <v>United States</v>
      </c>
      <c r="I584" s="4" t="str">
        <f>INDEX([1]products!$A$1:$G$49,MATCH([1]orders!$D584,[1]products!$A$1:$A$49,0),MATCH([1]orders!I$1,[1]products!$A$1:$G$1,0))</f>
        <v>Exc</v>
      </c>
      <c r="J584" s="4" t="str">
        <f>INDEX([1]products!$A$1:$G$49,MATCH([1]orders!$D584,[1]products!$A$1:$A$49,0),MATCH([1]orders!J$1,[1]products!$A$1:$G$1,0))</f>
        <v>D</v>
      </c>
      <c r="K584" s="5">
        <f>INDEX([1]products!$A$1:$G$49,MATCH([1]orders!$D584,[1]products!$A$1:$A$49,0),MATCH([1]orders!K$1,[1]products!$A$1:$G$1,0))</f>
        <v>1</v>
      </c>
      <c r="L584" s="6">
        <f>INDEX([1]products!$A$1:$G$49,MATCH([1]orders!$D584,[1]products!$A$1:$A$49,0),MATCH([1]orders!L$1,[1]products!$A$1:$G$1,0))</f>
        <v>12.15</v>
      </c>
      <c r="M584" s="6">
        <f t="shared" si="9"/>
        <v>12.15</v>
      </c>
      <c r="N584" s="7" t="str" cm="1">
        <f t="array" ref="N584">_xlfn.IFS(I584="Rob","Robusta",I584="Exc","Excelsa",I584="Ara","Arabica",I584="Lib","Liberica")</f>
        <v>Excelsa</v>
      </c>
      <c r="O584" s="7" t="str" cm="1">
        <f t="array" ref="O584">_xlfn.IFS(J584="M","Medium",J584="L","Light",J584="D","Dark")</f>
        <v>Dark</v>
      </c>
      <c r="P584" s="8" t="str">
        <f>_xlfn.XLOOKUP([1]!Order_Table[[#This Row],[Customer ID]],[1]customers!$A$1:$A$1001,[1]customers!$I$1:$I$1001,,0)</f>
        <v>No</v>
      </c>
    </row>
    <row r="585" spans="1:16" x14ac:dyDescent="0.35">
      <c r="A585" s="1" t="s">
        <v>1142</v>
      </c>
      <c r="B585" s="2">
        <v>44262</v>
      </c>
      <c r="C585" s="3" t="s">
        <v>1143</v>
      </c>
      <c r="D585" s="4" t="s">
        <v>182</v>
      </c>
      <c r="E585" s="3">
        <v>6</v>
      </c>
      <c r="F585" s="3" t="str">
        <f>_xlfn.XLOOKUP([1]orders!C585,[1]customers!$A$2:$A$1001,[1]customers!$B$2:$B$1001,,0)</f>
        <v>Sidney Gawen</v>
      </c>
      <c r="G585" s="3" t="str">
        <f>IF(_xlfn.XLOOKUP(C585,[1]customers!$A$2:$A$1001,[1]customers!$C$2:$C$1001,,0)=0,"",_xlfn.XLOOKUP(C585,[1]customers!$A$2:$A$1001,[1]customers!$C$2:$C$1001,,0))</f>
        <v>rreadieg8@guardian.co.uk</v>
      </c>
      <c r="H585" s="3" t="str">
        <f>_xlfn.XLOOKUP(C585,[1]customers!$A$2:$A$1001,[1]customers!$G$2:$G$1001,,0)</f>
        <v>United States</v>
      </c>
      <c r="I585" s="4" t="str">
        <f>INDEX([1]products!$A$1:$G$49,MATCH([1]orders!$D585,[1]products!$A$1:$A$49,0),MATCH([1]orders!I$1,[1]products!$A$1:$G$1,0))</f>
        <v>Rob</v>
      </c>
      <c r="J585" s="4" t="str">
        <f>INDEX([1]products!$A$1:$G$49,MATCH([1]orders!$D585,[1]products!$A$1:$A$49,0),MATCH([1]orders!J$1,[1]products!$A$1:$G$1,0))</f>
        <v>L</v>
      </c>
      <c r="K585" s="5">
        <f>INDEX([1]products!$A$1:$G$49,MATCH([1]orders!$D585,[1]products!$A$1:$A$49,0),MATCH([1]orders!K$1,[1]products!$A$1:$G$1,0))</f>
        <v>0.2</v>
      </c>
      <c r="L585" s="6">
        <f>INDEX([1]products!$A$1:$G$49,MATCH([1]orders!$D585,[1]products!$A$1:$A$49,0),MATCH([1]orders!L$1,[1]products!$A$1:$G$1,0))</f>
        <v>3.5849999999999995</v>
      </c>
      <c r="M585" s="6">
        <f t="shared" si="9"/>
        <v>21.509999999999998</v>
      </c>
      <c r="N585" s="7" t="str" cm="1">
        <f t="array" ref="N585">_xlfn.IFS(I585="Rob","Robusta",I585="Exc","Excelsa",I585="Ara","Arabica",I585="Lib","Liberica")</f>
        <v>Robusta</v>
      </c>
      <c r="O585" s="7" t="str" cm="1">
        <f t="array" ref="O585">_xlfn.IFS(J585="M","Medium",J585="L","Light",J585="D","Dark")</f>
        <v>Light</v>
      </c>
      <c r="P585" s="8" t="str">
        <f>_xlfn.XLOOKUP([1]!Order_Table[[#This Row],[Customer ID]],[1]customers!$A$1:$A$1001,[1]customers!$I$1:$I$1001,,0)</f>
        <v>Yes</v>
      </c>
    </row>
    <row r="586" spans="1:16" x14ac:dyDescent="0.35">
      <c r="A586" s="1" t="s">
        <v>1144</v>
      </c>
      <c r="B586" s="2">
        <v>44505</v>
      </c>
      <c r="C586" s="3" t="s">
        <v>1145</v>
      </c>
      <c r="D586" s="4" t="s">
        <v>3</v>
      </c>
      <c r="E586" s="3">
        <v>2</v>
      </c>
      <c r="F586" s="3" t="str">
        <f>_xlfn.XLOOKUP([1]orders!C586,[1]customers!$A$2:$A$1001,[1]customers!$B$2:$B$1001,,0)</f>
        <v>Rickey Readie</v>
      </c>
      <c r="G586" s="3" t="str">
        <f>IF(_xlfn.XLOOKUP(C586,[1]customers!$A$2:$A$1001,[1]customers!$C$2:$C$1001,,0)=0,"",_xlfn.XLOOKUP(C586,[1]customers!$A$2:$A$1001,[1]customers!$C$2:$C$1001,,0))</f>
        <v>cverissimogh@theglobeandmail.com</v>
      </c>
      <c r="H586" s="3" t="str">
        <f>_xlfn.XLOOKUP(C586,[1]customers!$A$2:$A$1001,[1]customers!$G$2:$G$1001,,0)</f>
        <v>United Kingdom</v>
      </c>
      <c r="I586" s="4" t="str">
        <f>INDEX([1]products!$A$1:$G$49,MATCH([1]orders!$D586,[1]products!$A$1:$A$49,0),MATCH([1]orders!I$1,[1]products!$A$1:$G$1,0))</f>
        <v>Rob</v>
      </c>
      <c r="J586" s="4" t="str">
        <f>INDEX([1]products!$A$1:$G$49,MATCH([1]orders!$D586,[1]products!$A$1:$A$49,0),MATCH([1]orders!J$1,[1]products!$A$1:$G$1,0))</f>
        <v>L</v>
      </c>
      <c r="K586" s="5">
        <f>INDEX([1]products!$A$1:$G$49,MATCH([1]orders!$D586,[1]products!$A$1:$A$49,0),MATCH([1]orders!K$1,[1]products!$A$1:$G$1,0))</f>
        <v>0.2</v>
      </c>
      <c r="L586" s="6">
        <f>INDEX([1]products!$A$1:$G$49,MATCH([1]orders!$D586,[1]products!$A$1:$A$49,0),MATCH([1]orders!L$1,[1]products!$A$1:$G$1,0))</f>
        <v>3.5849999999999995</v>
      </c>
      <c r="M586" s="6">
        <f t="shared" si="9"/>
        <v>7.169999999999999</v>
      </c>
      <c r="N586" s="7" t="str" cm="1">
        <f t="array" ref="N586">_xlfn.IFS(I586="Rob","Robusta",I586="Exc","Excelsa",I586="Ara","Arabica",I586="Lib","Liberica")</f>
        <v>Robusta</v>
      </c>
      <c r="O586" s="7" t="str" cm="1">
        <f t="array" ref="O586">_xlfn.IFS(J586="M","Medium",J586="L","Light",J586="D","Dark")</f>
        <v>Light</v>
      </c>
      <c r="P586" s="8" t="str">
        <f>_xlfn.XLOOKUP([1]!Order_Table[[#This Row],[Customer ID]],[1]customers!$A$1:$A$1001,[1]customers!$I$1:$I$1001,,0)</f>
        <v>No</v>
      </c>
    </row>
    <row r="587" spans="1:16" x14ac:dyDescent="0.35">
      <c r="A587" s="1" t="s">
        <v>1146</v>
      </c>
      <c r="B587" s="2">
        <v>43867</v>
      </c>
      <c r="C587" s="3" t="s">
        <v>1147</v>
      </c>
      <c r="D587" s="4" t="s">
        <v>10</v>
      </c>
      <c r="E587" s="3">
        <v>3</v>
      </c>
      <c r="F587" s="3" t="str">
        <f>_xlfn.XLOOKUP([1]orders!C587,[1]customers!$A$2:$A$1001,[1]customers!$B$2:$B$1001,,0)</f>
        <v>Cody Verissimo</v>
      </c>
      <c r="G587" s="3" t="str">
        <f>IF(_xlfn.XLOOKUP(C587,[1]customers!$A$2:$A$1001,[1]customers!$C$2:$C$1001,,0)=0,"",_xlfn.XLOOKUP(C587,[1]customers!$A$2:$A$1001,[1]customers!$C$2:$C$1001,,0))</f>
        <v/>
      </c>
      <c r="H587" s="3" t="str">
        <f>_xlfn.XLOOKUP(C587,[1]customers!$A$2:$A$1001,[1]customers!$G$2:$G$1001,,0)</f>
        <v>United States</v>
      </c>
      <c r="I587" s="4" t="str">
        <f>INDEX([1]products!$A$1:$G$49,MATCH([1]orders!$D587,[1]products!$A$1:$A$49,0),MATCH([1]orders!I$1,[1]products!$A$1:$G$1,0))</f>
        <v>Exc</v>
      </c>
      <c r="J587" s="4" t="str">
        <f>INDEX([1]products!$A$1:$G$49,MATCH([1]orders!$D587,[1]products!$A$1:$A$49,0),MATCH([1]orders!J$1,[1]products!$A$1:$G$1,0))</f>
        <v>M</v>
      </c>
      <c r="K587" s="5">
        <f>INDEX([1]products!$A$1:$G$49,MATCH([1]orders!$D587,[1]products!$A$1:$A$49,0),MATCH([1]orders!K$1,[1]products!$A$1:$G$1,0))</f>
        <v>0.5</v>
      </c>
      <c r="L587" s="6">
        <f>INDEX([1]products!$A$1:$G$49,MATCH([1]orders!$D587,[1]products!$A$1:$A$49,0),MATCH([1]orders!L$1,[1]products!$A$1:$G$1,0))</f>
        <v>8.25</v>
      </c>
      <c r="M587" s="6">
        <f t="shared" si="9"/>
        <v>24.75</v>
      </c>
      <c r="N587" s="7" t="str" cm="1">
        <f t="array" ref="N587">_xlfn.IFS(I587="Rob","Robusta",I587="Exc","Excelsa",I587="Ara","Arabica",I587="Lib","Liberica")</f>
        <v>Excelsa</v>
      </c>
      <c r="O587" s="7" t="str" cm="1">
        <f t="array" ref="O587">_xlfn.IFS(J587="M","Medium",J587="L","Light",J587="D","Dark")</f>
        <v>Medium</v>
      </c>
      <c r="P587" s="8" t="str">
        <f>_xlfn.XLOOKUP([1]!Order_Table[[#This Row],[Customer ID]],[1]customers!$A$1:$A$1001,[1]customers!$I$1:$I$1001,,0)</f>
        <v>Yes</v>
      </c>
    </row>
    <row r="588" spans="1:16" x14ac:dyDescent="0.35">
      <c r="A588" s="1" t="s">
        <v>1148</v>
      </c>
      <c r="B588" s="2">
        <v>44267</v>
      </c>
      <c r="C588" s="3" t="s">
        <v>1149</v>
      </c>
      <c r="D588" s="4" t="s">
        <v>123</v>
      </c>
      <c r="E588" s="3">
        <v>1</v>
      </c>
      <c r="F588" s="3" t="str">
        <f>_xlfn.XLOOKUP([1]orders!C588,[1]customers!$A$2:$A$1001,[1]customers!$B$2:$B$1001,,0)</f>
        <v>Zilvia Claisse</v>
      </c>
      <c r="G588" s="3" t="str">
        <f>IF(_xlfn.XLOOKUP(C588,[1]customers!$A$2:$A$1001,[1]customers!$C$2:$C$1001,,0)=0,"",_xlfn.XLOOKUP(C588,[1]customers!$A$2:$A$1001,[1]customers!$C$2:$C$1001,,0))</f>
        <v>bogb@elpais.com</v>
      </c>
      <c r="H588" s="3" t="str">
        <f>_xlfn.XLOOKUP(C588,[1]customers!$A$2:$A$1001,[1]customers!$G$2:$G$1001,,0)</f>
        <v>United States</v>
      </c>
      <c r="I588" s="4" t="str">
        <f>INDEX([1]products!$A$1:$G$49,MATCH([1]orders!$D588,[1]products!$A$1:$A$49,0),MATCH([1]orders!I$1,[1]products!$A$1:$G$1,0))</f>
        <v>Rob</v>
      </c>
      <c r="J588" s="4" t="str">
        <f>INDEX([1]products!$A$1:$G$49,MATCH([1]orders!$D588,[1]products!$A$1:$A$49,0),MATCH([1]orders!J$1,[1]products!$A$1:$G$1,0))</f>
        <v>L</v>
      </c>
      <c r="K588" s="5">
        <f>INDEX([1]products!$A$1:$G$49,MATCH([1]orders!$D588,[1]products!$A$1:$A$49,0),MATCH([1]orders!K$1,[1]products!$A$1:$G$1,0))</f>
        <v>2.5</v>
      </c>
      <c r="L588" s="6">
        <f>INDEX([1]products!$A$1:$G$49,MATCH([1]orders!$D588,[1]products!$A$1:$A$49,0),MATCH([1]orders!L$1,[1]products!$A$1:$G$1,0))</f>
        <v>27.484999999999996</v>
      </c>
      <c r="M588" s="6">
        <f t="shared" si="9"/>
        <v>27.484999999999996</v>
      </c>
      <c r="N588" s="7" t="str" cm="1">
        <f t="array" ref="N588">_xlfn.IFS(I588="Rob","Robusta",I588="Exc","Excelsa",I588="Ara","Arabica",I588="Lib","Liberica")</f>
        <v>Robusta</v>
      </c>
      <c r="O588" s="7" t="str" cm="1">
        <f t="array" ref="O588">_xlfn.IFS(J588="M","Medium",J588="L","Light",J588="D","Dark")</f>
        <v>Light</v>
      </c>
      <c r="P588" s="8" t="str">
        <f>_xlfn.XLOOKUP([1]!Order_Table[[#This Row],[Customer ID]],[1]customers!$A$1:$A$1001,[1]customers!$I$1:$I$1001,,0)</f>
        <v>No</v>
      </c>
    </row>
    <row r="589" spans="1:16" x14ac:dyDescent="0.35">
      <c r="A589" s="1" t="s">
        <v>1150</v>
      </c>
      <c r="B589" s="2">
        <v>44046</v>
      </c>
      <c r="C589" s="3" t="s">
        <v>1151</v>
      </c>
      <c r="D589" s="4" t="s">
        <v>22</v>
      </c>
      <c r="E589" s="3">
        <v>2</v>
      </c>
      <c r="F589" s="3" t="str">
        <f>_xlfn.XLOOKUP([1]orders!C589,[1]customers!$A$2:$A$1001,[1]customers!$B$2:$B$1001,,0)</f>
        <v>Bar O' Mahony</v>
      </c>
      <c r="G589" s="3" t="str">
        <f>IF(_xlfn.XLOOKUP(C589,[1]customers!$A$2:$A$1001,[1]customers!$C$2:$C$1001,,0)=0,"",_xlfn.XLOOKUP(C589,[1]customers!$A$2:$A$1001,[1]customers!$C$2:$C$1001,,0))</f>
        <v>vstansburygc@unblog.fr</v>
      </c>
      <c r="H589" s="3" t="str">
        <f>_xlfn.XLOOKUP(C589,[1]customers!$A$2:$A$1001,[1]customers!$G$2:$G$1001,,0)</f>
        <v>United States</v>
      </c>
      <c r="I589" s="4" t="str">
        <f>INDEX([1]products!$A$1:$G$49,MATCH([1]orders!$D589,[1]products!$A$1:$A$49,0),MATCH([1]orders!I$1,[1]products!$A$1:$G$1,0))</f>
        <v>Lib</v>
      </c>
      <c r="J589" s="4" t="str">
        <f>INDEX([1]products!$A$1:$G$49,MATCH([1]orders!$D589,[1]products!$A$1:$A$49,0),MATCH([1]orders!J$1,[1]products!$A$1:$G$1,0))</f>
        <v>D</v>
      </c>
      <c r="K589" s="5">
        <f>INDEX([1]products!$A$1:$G$49,MATCH([1]orders!$D589,[1]products!$A$1:$A$49,0),MATCH([1]orders!K$1,[1]products!$A$1:$G$1,0))</f>
        <v>0.5</v>
      </c>
      <c r="L589" s="6">
        <f>INDEX([1]products!$A$1:$G$49,MATCH([1]orders!$D589,[1]products!$A$1:$A$49,0),MATCH([1]orders!L$1,[1]products!$A$1:$G$1,0))</f>
        <v>7.77</v>
      </c>
      <c r="M589" s="6">
        <f t="shared" si="9"/>
        <v>15.54</v>
      </c>
      <c r="N589" s="7" t="str" cm="1">
        <f t="array" ref="N589">_xlfn.IFS(I589="Rob","Robusta",I589="Exc","Excelsa",I589="Ara","Arabica",I589="Lib","Liberica")</f>
        <v>Liberica</v>
      </c>
      <c r="O589" s="7" t="str" cm="1">
        <f t="array" ref="O589">_xlfn.IFS(J589="M","Medium",J589="L","Light",J589="D","Dark")</f>
        <v>Dark</v>
      </c>
      <c r="P589" s="8" t="str">
        <f>_xlfn.XLOOKUP([1]!Order_Table[[#This Row],[Customer ID]],[1]customers!$A$1:$A$1001,[1]customers!$I$1:$I$1001,,0)</f>
        <v>Yes</v>
      </c>
    </row>
    <row r="590" spans="1:16" x14ac:dyDescent="0.35">
      <c r="A590" s="1" t="s">
        <v>1152</v>
      </c>
      <c r="B590" s="2">
        <v>43671</v>
      </c>
      <c r="C590" s="3" t="s">
        <v>1153</v>
      </c>
      <c r="D590" s="4" t="s">
        <v>30</v>
      </c>
      <c r="E590" s="3">
        <v>6</v>
      </c>
      <c r="F590" s="3" t="str">
        <f>_xlfn.XLOOKUP([1]orders!C590,[1]customers!$A$2:$A$1001,[1]customers!$B$2:$B$1001,,0)</f>
        <v>Valenka Stansbury</v>
      </c>
      <c r="G590" s="3" t="str">
        <f>IF(_xlfn.XLOOKUP(C590,[1]customers!$A$2:$A$1001,[1]customers!$C$2:$C$1001,,0)=0,"",_xlfn.XLOOKUP(C590,[1]customers!$A$2:$A$1001,[1]customers!$C$2:$C$1001,,0))</f>
        <v>dheinonengd@printfriendly.com</v>
      </c>
      <c r="H590" s="3" t="str">
        <f>_xlfn.XLOOKUP(C590,[1]customers!$A$2:$A$1001,[1]customers!$G$2:$G$1001,,0)</f>
        <v>United States</v>
      </c>
      <c r="I590" s="4" t="str">
        <f>INDEX([1]products!$A$1:$G$49,MATCH([1]orders!$D590,[1]products!$A$1:$A$49,0),MATCH([1]orders!I$1,[1]products!$A$1:$G$1,0))</f>
        <v>Rob</v>
      </c>
      <c r="J590" s="4" t="str">
        <f>INDEX([1]products!$A$1:$G$49,MATCH([1]orders!$D590,[1]products!$A$1:$A$49,0),MATCH([1]orders!J$1,[1]products!$A$1:$G$1,0))</f>
        <v>M</v>
      </c>
      <c r="K590" s="5">
        <f>INDEX([1]products!$A$1:$G$49,MATCH([1]orders!$D590,[1]products!$A$1:$A$49,0),MATCH([1]orders!K$1,[1]products!$A$1:$G$1,0))</f>
        <v>0.5</v>
      </c>
      <c r="L590" s="6">
        <f>INDEX([1]products!$A$1:$G$49,MATCH([1]orders!$D590,[1]products!$A$1:$A$49,0),MATCH([1]orders!L$1,[1]products!$A$1:$G$1,0))</f>
        <v>5.97</v>
      </c>
      <c r="M590" s="6">
        <f t="shared" si="9"/>
        <v>35.82</v>
      </c>
      <c r="N590" s="7" t="str" cm="1">
        <f t="array" ref="N590">_xlfn.IFS(I590="Rob","Robusta",I590="Exc","Excelsa",I590="Ara","Arabica",I590="Lib","Liberica")</f>
        <v>Robusta</v>
      </c>
      <c r="O590" s="7" t="str" cm="1">
        <f t="array" ref="O590">_xlfn.IFS(J590="M","Medium",J590="L","Light",J590="D","Dark")</f>
        <v>Medium</v>
      </c>
      <c r="P590" s="8" t="str">
        <f>_xlfn.XLOOKUP([1]!Order_Table[[#This Row],[Customer ID]],[1]customers!$A$1:$A$1001,[1]customers!$I$1:$I$1001,,0)</f>
        <v>Yes</v>
      </c>
    </row>
    <row r="591" spans="1:16" x14ac:dyDescent="0.35">
      <c r="A591" s="1" t="s">
        <v>1154</v>
      </c>
      <c r="B591" s="2">
        <v>43950</v>
      </c>
      <c r="C591" s="3" t="s">
        <v>1155</v>
      </c>
      <c r="D591" s="4" t="s">
        <v>112</v>
      </c>
      <c r="E591" s="3">
        <v>2</v>
      </c>
      <c r="F591" s="3" t="str">
        <f>_xlfn.XLOOKUP([1]orders!C591,[1]customers!$A$2:$A$1001,[1]customers!$B$2:$B$1001,,0)</f>
        <v>Daniel Heinonen</v>
      </c>
      <c r="G591" s="3" t="str">
        <f>IF(_xlfn.XLOOKUP(C591,[1]customers!$A$2:$A$1001,[1]customers!$C$2:$C$1001,,0)=0,"",_xlfn.XLOOKUP(C591,[1]customers!$A$2:$A$1001,[1]customers!$C$2:$C$1001,,0))</f>
        <v>jshentonge@google.com.hk</v>
      </c>
      <c r="H591" s="3" t="str">
        <f>_xlfn.XLOOKUP(C591,[1]customers!$A$2:$A$1001,[1]customers!$G$2:$G$1001,,0)</f>
        <v>United States</v>
      </c>
      <c r="I591" s="4" t="str">
        <f>INDEX([1]products!$A$1:$G$49,MATCH([1]orders!$D591,[1]products!$A$1:$A$49,0),MATCH([1]orders!I$1,[1]products!$A$1:$G$1,0))</f>
        <v>Exc</v>
      </c>
      <c r="J591" s="4" t="str">
        <f>INDEX([1]products!$A$1:$G$49,MATCH([1]orders!$D591,[1]products!$A$1:$A$49,0),MATCH([1]orders!J$1,[1]products!$A$1:$G$1,0))</f>
        <v>L</v>
      </c>
      <c r="K591" s="5">
        <f>INDEX([1]products!$A$1:$G$49,MATCH([1]orders!$D591,[1]products!$A$1:$A$49,0),MATCH([1]orders!K$1,[1]products!$A$1:$G$1,0))</f>
        <v>2.5</v>
      </c>
      <c r="L591" s="6">
        <f>INDEX([1]products!$A$1:$G$49,MATCH([1]orders!$D591,[1]products!$A$1:$A$49,0),MATCH([1]orders!L$1,[1]products!$A$1:$G$1,0))</f>
        <v>34.154999999999994</v>
      </c>
      <c r="M591" s="6">
        <f t="shared" si="9"/>
        <v>68.309999999999988</v>
      </c>
      <c r="N591" s="7" t="str" cm="1">
        <f t="array" ref="N591">_xlfn.IFS(I591="Rob","Robusta",I591="Exc","Excelsa",I591="Ara","Arabica",I591="Lib","Liberica")</f>
        <v>Excelsa</v>
      </c>
      <c r="O591" s="7" t="str" cm="1">
        <f t="array" ref="O591">_xlfn.IFS(J591="M","Medium",J591="L","Light",J591="D","Dark")</f>
        <v>Light</v>
      </c>
      <c r="P591" s="8" t="str">
        <f>_xlfn.XLOOKUP([1]!Order_Table[[#This Row],[Customer ID]],[1]customers!$A$1:$A$1001,[1]customers!$I$1:$I$1001,,0)</f>
        <v>No</v>
      </c>
    </row>
    <row r="592" spans="1:16" x14ac:dyDescent="0.35">
      <c r="A592" s="1" t="s">
        <v>1156</v>
      </c>
      <c r="B592" s="2">
        <v>43587</v>
      </c>
      <c r="C592" s="3" t="s">
        <v>1157</v>
      </c>
      <c r="D592" s="4" t="s">
        <v>101</v>
      </c>
      <c r="E592" s="3">
        <v>3</v>
      </c>
      <c r="F592" s="3" t="str">
        <f>_xlfn.XLOOKUP([1]orders!C592,[1]customers!$A$2:$A$1001,[1]customers!$B$2:$B$1001,,0)</f>
        <v>Jewelle Shenton</v>
      </c>
      <c r="G592" s="3" t="str">
        <f>IF(_xlfn.XLOOKUP(C592,[1]customers!$A$2:$A$1001,[1]customers!$C$2:$C$1001,,0)=0,"",_xlfn.XLOOKUP(C592,[1]customers!$A$2:$A$1001,[1]customers!$C$2:$C$1001,,0))</f>
        <v>jwilkissongf@nba.com</v>
      </c>
      <c r="H592" s="3" t="str">
        <f>_xlfn.XLOOKUP(C592,[1]customers!$A$2:$A$1001,[1]customers!$G$2:$G$1001,,0)</f>
        <v>United States</v>
      </c>
      <c r="I592" s="4" t="str">
        <f>INDEX([1]products!$A$1:$G$49,MATCH([1]orders!$D592,[1]products!$A$1:$A$49,0),MATCH([1]orders!I$1,[1]products!$A$1:$G$1,0))</f>
        <v>Exc</v>
      </c>
      <c r="J592" s="4" t="str">
        <f>INDEX([1]products!$A$1:$G$49,MATCH([1]orders!$D592,[1]products!$A$1:$A$49,0),MATCH([1]orders!J$1,[1]products!$A$1:$G$1,0))</f>
        <v>M</v>
      </c>
      <c r="K592" s="5">
        <f>INDEX([1]products!$A$1:$G$49,MATCH([1]orders!$D592,[1]products!$A$1:$A$49,0),MATCH([1]orders!K$1,[1]products!$A$1:$G$1,0))</f>
        <v>2.5</v>
      </c>
      <c r="L592" s="6">
        <f>INDEX([1]products!$A$1:$G$49,MATCH([1]orders!$D592,[1]products!$A$1:$A$49,0),MATCH([1]orders!L$1,[1]products!$A$1:$G$1,0))</f>
        <v>31.624999999999996</v>
      </c>
      <c r="M592" s="6">
        <f t="shared" si="9"/>
        <v>94.874999999999986</v>
      </c>
      <c r="N592" s="7" t="str" cm="1">
        <f t="array" ref="N592">_xlfn.IFS(I592="Rob","Robusta",I592="Exc","Excelsa",I592="Ara","Arabica",I592="Lib","Liberica")</f>
        <v>Excelsa</v>
      </c>
      <c r="O592" s="7" t="str" cm="1">
        <f t="array" ref="O592">_xlfn.IFS(J592="M","Medium",J592="L","Light",J592="D","Dark")</f>
        <v>Medium</v>
      </c>
      <c r="P592" s="8" t="str">
        <f>_xlfn.XLOOKUP([1]!Order_Table[[#This Row],[Customer ID]],[1]customers!$A$1:$A$1001,[1]customers!$I$1:$I$1001,,0)</f>
        <v>Yes</v>
      </c>
    </row>
    <row r="593" spans="1:16" x14ac:dyDescent="0.35">
      <c r="A593" s="1" t="s">
        <v>1158</v>
      </c>
      <c r="B593" s="2">
        <v>44437</v>
      </c>
      <c r="C593" s="3" t="s">
        <v>1159</v>
      </c>
      <c r="D593" s="4" t="s">
        <v>171</v>
      </c>
      <c r="E593" s="3">
        <v>2</v>
      </c>
      <c r="F593" s="3" t="str">
        <f>_xlfn.XLOOKUP([1]orders!C593,[1]customers!$A$2:$A$1001,[1]customers!$B$2:$B$1001,,0)</f>
        <v>Jennifer Wilkisson</v>
      </c>
      <c r="G593" s="3" t="str">
        <f>IF(_xlfn.XLOOKUP(C593,[1]customers!$A$2:$A$1001,[1]customers!$C$2:$C$1001,,0)=0,"",_xlfn.XLOOKUP(C593,[1]customers!$A$2:$A$1001,[1]customers!$C$2:$C$1001,,0))</f>
        <v/>
      </c>
      <c r="H593" s="3" t="str">
        <f>_xlfn.XLOOKUP(C593,[1]customers!$A$2:$A$1001,[1]customers!$G$2:$G$1001,,0)</f>
        <v>United States</v>
      </c>
      <c r="I593" s="4" t="str">
        <f>INDEX([1]products!$A$1:$G$49,MATCH([1]orders!$D593,[1]products!$A$1:$A$49,0),MATCH([1]orders!I$1,[1]products!$A$1:$G$1,0))</f>
        <v>Rob</v>
      </c>
      <c r="J593" s="4" t="str">
        <f>INDEX([1]products!$A$1:$G$49,MATCH([1]orders!$D593,[1]products!$A$1:$A$49,0),MATCH([1]orders!J$1,[1]products!$A$1:$G$1,0))</f>
        <v>D</v>
      </c>
      <c r="K593" s="5">
        <f>INDEX([1]products!$A$1:$G$49,MATCH([1]orders!$D593,[1]products!$A$1:$A$49,0),MATCH([1]orders!K$1,[1]products!$A$1:$G$1,0))</f>
        <v>0.2</v>
      </c>
      <c r="L593" s="6">
        <f>INDEX([1]products!$A$1:$G$49,MATCH([1]orders!$D593,[1]products!$A$1:$A$49,0),MATCH([1]orders!L$1,[1]products!$A$1:$G$1,0))</f>
        <v>2.6849999999999996</v>
      </c>
      <c r="M593" s="6">
        <f t="shared" si="9"/>
        <v>5.3699999999999992</v>
      </c>
      <c r="N593" s="7" t="str" cm="1">
        <f t="array" ref="N593">_xlfn.IFS(I593="Rob","Robusta",I593="Exc","Excelsa",I593="Ara","Arabica",I593="Lib","Liberica")</f>
        <v>Robusta</v>
      </c>
      <c r="O593" s="7" t="str" cm="1">
        <f t="array" ref="O593">_xlfn.IFS(J593="M","Medium",J593="L","Light",J593="D","Dark")</f>
        <v>Dark</v>
      </c>
      <c r="P593" s="8" t="str">
        <f>_xlfn.XLOOKUP([1]!Order_Table[[#This Row],[Customer ID]],[1]customers!$A$1:$A$1001,[1]customers!$I$1:$I$1001,,0)</f>
        <v>Yes</v>
      </c>
    </row>
    <row r="594" spans="1:16" x14ac:dyDescent="0.35">
      <c r="A594" s="1" t="s">
        <v>1160</v>
      </c>
      <c r="B594" s="2">
        <v>43903</v>
      </c>
      <c r="C594" s="3" t="s">
        <v>1145</v>
      </c>
      <c r="D594" s="4" t="s">
        <v>530</v>
      </c>
      <c r="E594" s="3">
        <v>1</v>
      </c>
      <c r="F594" s="3" t="str">
        <f>_xlfn.XLOOKUP([1]orders!C594,[1]customers!$A$2:$A$1001,[1]customers!$B$2:$B$1001,,0)</f>
        <v>Kylie Mowat</v>
      </c>
      <c r="G594" s="3" t="str">
        <f>IF(_xlfn.XLOOKUP(C594,[1]customers!$A$2:$A$1001,[1]customers!$C$2:$C$1001,,0)=0,"",_xlfn.XLOOKUP(C594,[1]customers!$A$2:$A$1001,[1]customers!$C$2:$C$1001,,0))</f>
        <v>cverissimogh@theglobeandmail.com</v>
      </c>
      <c r="H594" s="3" t="str">
        <f>_xlfn.XLOOKUP(C594,[1]customers!$A$2:$A$1001,[1]customers!$G$2:$G$1001,,0)</f>
        <v>United Kingdom</v>
      </c>
      <c r="I594" s="4" t="str">
        <f>INDEX([1]products!$A$1:$G$49,MATCH([1]orders!$D594,[1]products!$A$1:$A$49,0),MATCH([1]orders!I$1,[1]products!$A$1:$G$1,0))</f>
        <v>Ara</v>
      </c>
      <c r="J594" s="4" t="str">
        <f>INDEX([1]products!$A$1:$G$49,MATCH([1]orders!$D594,[1]products!$A$1:$A$49,0),MATCH([1]orders!J$1,[1]products!$A$1:$G$1,0))</f>
        <v>M</v>
      </c>
      <c r="K594" s="5">
        <f>INDEX([1]products!$A$1:$G$49,MATCH([1]orders!$D594,[1]products!$A$1:$A$49,0),MATCH([1]orders!K$1,[1]products!$A$1:$G$1,0))</f>
        <v>2.5</v>
      </c>
      <c r="L594" s="6">
        <f>INDEX([1]products!$A$1:$G$49,MATCH([1]orders!$D594,[1]products!$A$1:$A$49,0),MATCH([1]orders!L$1,[1]products!$A$1:$G$1,0))</f>
        <v>25.874999999999996</v>
      </c>
      <c r="M594" s="6">
        <f t="shared" si="9"/>
        <v>25.874999999999996</v>
      </c>
      <c r="N594" s="7" t="str" cm="1">
        <f t="array" ref="N594">_xlfn.IFS(I594="Rob","Robusta",I594="Exc","Excelsa",I594="Ara","Arabica",I594="Lib","Liberica")</f>
        <v>Arabica</v>
      </c>
      <c r="O594" s="7" t="str" cm="1">
        <f t="array" ref="O594">_xlfn.IFS(J594="M","Medium",J594="L","Light",J594="D","Dark")</f>
        <v>Medium</v>
      </c>
      <c r="P594" s="8" t="str">
        <f>_xlfn.XLOOKUP([1]!Order_Table[[#This Row],[Customer ID]],[1]customers!$A$1:$A$1001,[1]customers!$I$1:$I$1001,,0)</f>
        <v>No</v>
      </c>
    </row>
    <row r="595" spans="1:16" x14ac:dyDescent="0.35">
      <c r="A595" s="1" t="s">
        <v>1161</v>
      </c>
      <c r="B595" s="2">
        <v>43512</v>
      </c>
      <c r="C595" s="3" t="s">
        <v>1162</v>
      </c>
      <c r="D595" s="4" t="s">
        <v>204</v>
      </c>
      <c r="E595" s="3">
        <v>2</v>
      </c>
      <c r="F595" s="3" t="str">
        <f>_xlfn.XLOOKUP([1]orders!C595,[1]customers!$A$2:$A$1001,[1]customers!$B$2:$B$1001,,0)</f>
        <v>Cody Verissimo</v>
      </c>
      <c r="G595" s="3" t="str">
        <f>IF(_xlfn.XLOOKUP(C595,[1]customers!$A$2:$A$1001,[1]customers!$C$2:$C$1001,,0)=0,"",_xlfn.XLOOKUP(C595,[1]customers!$A$2:$A$1001,[1]customers!$C$2:$C$1001,,0))</f>
        <v>gstarcksgi@abc.net.au</v>
      </c>
      <c r="H595" s="3" t="str">
        <f>_xlfn.XLOOKUP(C595,[1]customers!$A$2:$A$1001,[1]customers!$G$2:$G$1001,,0)</f>
        <v>United States</v>
      </c>
      <c r="I595" s="4" t="str">
        <f>INDEX([1]products!$A$1:$G$49,MATCH([1]orders!$D595,[1]products!$A$1:$A$49,0),MATCH([1]orders!I$1,[1]products!$A$1:$G$1,0))</f>
        <v>Exc</v>
      </c>
      <c r="J595" s="4" t="str">
        <f>INDEX([1]products!$A$1:$G$49,MATCH([1]orders!$D595,[1]products!$A$1:$A$49,0),MATCH([1]orders!J$1,[1]products!$A$1:$G$1,0))</f>
        <v>D</v>
      </c>
      <c r="K595" s="5">
        <f>INDEX([1]products!$A$1:$G$49,MATCH([1]orders!$D595,[1]products!$A$1:$A$49,0),MATCH([1]orders!K$1,[1]products!$A$1:$G$1,0))</f>
        <v>2.5</v>
      </c>
      <c r="L595" s="6">
        <f>INDEX([1]products!$A$1:$G$49,MATCH([1]orders!$D595,[1]products!$A$1:$A$49,0),MATCH([1]orders!L$1,[1]products!$A$1:$G$1,0))</f>
        <v>27.945</v>
      </c>
      <c r="M595" s="6">
        <f t="shared" si="9"/>
        <v>55.89</v>
      </c>
      <c r="N595" s="7" t="str" cm="1">
        <f t="array" ref="N595">_xlfn.IFS(I595="Rob","Robusta",I595="Exc","Excelsa",I595="Ara","Arabica",I595="Lib","Liberica")</f>
        <v>Excelsa</v>
      </c>
      <c r="O595" s="7" t="str" cm="1">
        <f t="array" ref="O595">_xlfn.IFS(J595="M","Medium",J595="L","Light",J595="D","Dark")</f>
        <v>Dark</v>
      </c>
      <c r="P595" s="8" t="str">
        <f>_xlfn.XLOOKUP([1]!Order_Table[[#This Row],[Customer ID]],[1]customers!$A$1:$A$1001,[1]customers!$I$1:$I$1001,,0)</f>
        <v>Yes</v>
      </c>
    </row>
    <row r="596" spans="1:16" x14ac:dyDescent="0.35">
      <c r="A596" s="1" t="s">
        <v>1163</v>
      </c>
      <c r="B596" s="2">
        <v>44527</v>
      </c>
      <c r="C596" s="3" t="s">
        <v>1164</v>
      </c>
      <c r="D596" s="4" t="s">
        <v>137</v>
      </c>
      <c r="E596" s="3">
        <v>1</v>
      </c>
      <c r="F596" s="3" t="str">
        <f>_xlfn.XLOOKUP([1]orders!C596,[1]customers!$A$2:$A$1001,[1]customers!$B$2:$B$1001,,0)</f>
        <v>Gabriel Starcks</v>
      </c>
      <c r="G596" s="3" t="str">
        <f>IF(_xlfn.XLOOKUP(C596,[1]customers!$A$2:$A$1001,[1]customers!$C$2:$C$1001,,0)=0,"",_xlfn.XLOOKUP(C596,[1]customers!$A$2:$A$1001,[1]customers!$C$2:$C$1001,,0))</f>
        <v/>
      </c>
      <c r="H596" s="3" t="str">
        <f>_xlfn.XLOOKUP(C596,[1]customers!$A$2:$A$1001,[1]customers!$G$2:$G$1001,,0)</f>
        <v>United Kingdom</v>
      </c>
      <c r="I596" s="4" t="str">
        <f>INDEX([1]products!$A$1:$G$49,MATCH([1]orders!$D596,[1]products!$A$1:$A$49,0),MATCH([1]orders!I$1,[1]products!$A$1:$G$1,0))</f>
        <v>Ara</v>
      </c>
      <c r="J596" s="4" t="str">
        <f>INDEX([1]products!$A$1:$G$49,MATCH([1]orders!$D596,[1]products!$A$1:$A$49,0),MATCH([1]orders!J$1,[1]products!$A$1:$G$1,0))</f>
        <v>L</v>
      </c>
      <c r="K596" s="5">
        <f>INDEX([1]products!$A$1:$G$49,MATCH([1]orders!$D596,[1]products!$A$1:$A$49,0),MATCH([1]orders!K$1,[1]products!$A$1:$G$1,0))</f>
        <v>2.5</v>
      </c>
      <c r="L596" s="6">
        <f>INDEX([1]products!$A$1:$G$49,MATCH([1]orders!$D596,[1]products!$A$1:$A$49,0),MATCH([1]orders!L$1,[1]products!$A$1:$G$1,0))</f>
        <v>29.784999999999997</v>
      </c>
      <c r="M596" s="6">
        <f t="shared" si="9"/>
        <v>29.784999999999997</v>
      </c>
      <c r="N596" s="7" t="str" cm="1">
        <f t="array" ref="N596">_xlfn.IFS(I596="Rob","Robusta",I596="Exc","Excelsa",I596="Ara","Arabica",I596="Lib","Liberica")</f>
        <v>Arabica</v>
      </c>
      <c r="O596" s="7" t="str" cm="1">
        <f t="array" ref="O596">_xlfn.IFS(J596="M","Medium",J596="L","Light",J596="D","Dark")</f>
        <v>Light</v>
      </c>
      <c r="P596" s="8" t="str">
        <f>_xlfn.XLOOKUP([1]!Order_Table[[#This Row],[Customer ID]],[1]customers!$A$1:$A$1001,[1]customers!$I$1:$I$1001,,0)</f>
        <v>No</v>
      </c>
    </row>
    <row r="597" spans="1:16" x14ac:dyDescent="0.35">
      <c r="A597" s="1" t="s">
        <v>1165</v>
      </c>
      <c r="B597" s="2">
        <v>44523</v>
      </c>
      <c r="C597" s="3" t="s">
        <v>1166</v>
      </c>
      <c r="D597" s="4" t="s">
        <v>67</v>
      </c>
      <c r="E597" s="3">
        <v>5</v>
      </c>
      <c r="F597" s="3" t="str">
        <f>_xlfn.XLOOKUP([1]orders!C597,[1]customers!$A$2:$A$1001,[1]customers!$B$2:$B$1001,,0)</f>
        <v>Darby Dummer</v>
      </c>
      <c r="G597" s="3" t="str">
        <f>IF(_xlfn.XLOOKUP(C597,[1]customers!$A$2:$A$1001,[1]customers!$C$2:$C$1001,,0)=0,"",_xlfn.XLOOKUP(C597,[1]customers!$A$2:$A$1001,[1]customers!$C$2:$C$1001,,0))</f>
        <v>kscholardgk@sbwire.com</v>
      </c>
      <c r="H597" s="3" t="str">
        <f>_xlfn.XLOOKUP(C597,[1]customers!$A$2:$A$1001,[1]customers!$G$2:$G$1001,,0)</f>
        <v>United States</v>
      </c>
      <c r="I597" s="4" t="str">
        <f>INDEX([1]products!$A$1:$G$49,MATCH([1]orders!$D597,[1]products!$A$1:$A$49,0),MATCH([1]orders!I$1,[1]products!$A$1:$G$1,0))</f>
        <v>Exc</v>
      </c>
      <c r="J597" s="4" t="str">
        <f>INDEX([1]products!$A$1:$G$49,MATCH([1]orders!$D597,[1]products!$A$1:$A$49,0),MATCH([1]orders!J$1,[1]products!$A$1:$G$1,0))</f>
        <v>L</v>
      </c>
      <c r="K597" s="5">
        <f>INDEX([1]products!$A$1:$G$49,MATCH([1]orders!$D597,[1]products!$A$1:$A$49,0),MATCH([1]orders!K$1,[1]products!$A$1:$G$1,0))</f>
        <v>1</v>
      </c>
      <c r="L597" s="6">
        <f>INDEX([1]products!$A$1:$G$49,MATCH([1]orders!$D597,[1]products!$A$1:$A$49,0),MATCH([1]orders!L$1,[1]products!$A$1:$G$1,0))</f>
        <v>14.85</v>
      </c>
      <c r="M597" s="6">
        <f t="shared" si="9"/>
        <v>74.25</v>
      </c>
      <c r="N597" s="7" t="str" cm="1">
        <f t="array" ref="N597">_xlfn.IFS(I597="Rob","Robusta",I597="Exc","Excelsa",I597="Ara","Arabica",I597="Lib","Liberica")</f>
        <v>Excelsa</v>
      </c>
      <c r="O597" s="7" t="str" cm="1">
        <f t="array" ref="O597">_xlfn.IFS(J597="M","Medium",J597="L","Light",J597="D","Dark")</f>
        <v>Light</v>
      </c>
      <c r="P597" s="8" t="str">
        <f>_xlfn.XLOOKUP([1]!Order_Table[[#This Row],[Customer ID]],[1]customers!$A$1:$A$1001,[1]customers!$I$1:$I$1001,,0)</f>
        <v>No</v>
      </c>
    </row>
    <row r="598" spans="1:16" x14ac:dyDescent="0.35">
      <c r="A598" s="1" t="s">
        <v>1167</v>
      </c>
      <c r="B598" s="2">
        <v>44532</v>
      </c>
      <c r="C598" s="3" t="s">
        <v>1168</v>
      </c>
      <c r="D598" s="4" t="s">
        <v>104</v>
      </c>
      <c r="E598" s="3">
        <v>4</v>
      </c>
      <c r="F598" s="3" t="str">
        <f>_xlfn.XLOOKUP([1]orders!C598,[1]customers!$A$2:$A$1001,[1]customers!$B$2:$B$1001,,0)</f>
        <v>Kienan Scholard</v>
      </c>
      <c r="G598" s="3" t="str">
        <f>IF(_xlfn.XLOOKUP(C598,[1]customers!$A$2:$A$1001,[1]customers!$C$2:$C$1001,,0)=0,"",_xlfn.XLOOKUP(C598,[1]customers!$A$2:$A$1001,[1]customers!$C$2:$C$1001,,0))</f>
        <v>bkindleygl@wikimedia.org</v>
      </c>
      <c r="H598" s="3" t="str">
        <f>_xlfn.XLOOKUP(C598,[1]customers!$A$2:$A$1001,[1]customers!$G$2:$G$1001,,0)</f>
        <v>United States</v>
      </c>
      <c r="I598" s="4" t="str">
        <f>INDEX([1]products!$A$1:$G$49,MATCH([1]orders!$D598,[1]products!$A$1:$A$49,0),MATCH([1]orders!I$1,[1]products!$A$1:$G$1,0))</f>
        <v>Ara</v>
      </c>
      <c r="J598" s="4" t="str">
        <f>INDEX([1]products!$A$1:$G$49,MATCH([1]orders!$D598,[1]products!$A$1:$A$49,0),MATCH([1]orders!J$1,[1]products!$A$1:$G$1,0))</f>
        <v>M</v>
      </c>
      <c r="K598" s="5">
        <f>INDEX([1]products!$A$1:$G$49,MATCH([1]orders!$D598,[1]products!$A$1:$A$49,0),MATCH([1]orders!K$1,[1]products!$A$1:$G$1,0))</f>
        <v>0.5</v>
      </c>
      <c r="L598" s="6">
        <f>INDEX([1]products!$A$1:$G$49,MATCH([1]orders!$D598,[1]products!$A$1:$A$49,0),MATCH([1]orders!L$1,[1]products!$A$1:$G$1,0))</f>
        <v>6.75</v>
      </c>
      <c r="M598" s="6">
        <f t="shared" si="9"/>
        <v>27</v>
      </c>
      <c r="N598" s="7" t="str" cm="1">
        <f t="array" ref="N598">_xlfn.IFS(I598="Rob","Robusta",I598="Exc","Excelsa",I598="Ara","Arabica",I598="Lib","Liberica")</f>
        <v>Arabica</v>
      </c>
      <c r="O598" s="7" t="str" cm="1">
        <f t="array" ref="O598">_xlfn.IFS(J598="M","Medium",J598="L","Light",J598="D","Dark")</f>
        <v>Medium</v>
      </c>
      <c r="P598" s="8" t="str">
        <f>_xlfn.XLOOKUP([1]!Order_Table[[#This Row],[Customer ID]],[1]customers!$A$1:$A$1001,[1]customers!$I$1:$I$1001,,0)</f>
        <v>No</v>
      </c>
    </row>
    <row r="599" spans="1:16" x14ac:dyDescent="0.35">
      <c r="A599" s="1" t="s">
        <v>1169</v>
      </c>
      <c r="B599" s="2">
        <v>43471</v>
      </c>
      <c r="C599" s="3" t="s">
        <v>1170</v>
      </c>
      <c r="D599" s="4" t="s">
        <v>162</v>
      </c>
      <c r="E599" s="3">
        <v>4</v>
      </c>
      <c r="F599" s="3" t="str">
        <f>_xlfn.XLOOKUP([1]orders!C599,[1]customers!$A$2:$A$1001,[1]customers!$B$2:$B$1001,,0)</f>
        <v>Bo Kindley</v>
      </c>
      <c r="G599" s="3" t="str">
        <f>IF(_xlfn.XLOOKUP(C599,[1]customers!$A$2:$A$1001,[1]customers!$C$2:$C$1001,,0)=0,"",_xlfn.XLOOKUP(C599,[1]customers!$A$2:$A$1001,[1]customers!$C$2:$C$1001,,0))</f>
        <v>khammettgm@dmoz.org</v>
      </c>
      <c r="H599" s="3" t="str">
        <f>_xlfn.XLOOKUP(C599,[1]customers!$A$2:$A$1001,[1]customers!$G$2:$G$1001,,0)</f>
        <v>United States</v>
      </c>
      <c r="I599" s="4" t="str">
        <f>INDEX([1]products!$A$1:$G$49,MATCH([1]orders!$D599,[1]products!$A$1:$A$49,0),MATCH([1]orders!I$1,[1]products!$A$1:$G$1,0))</f>
        <v>Lib</v>
      </c>
      <c r="J599" s="4" t="str">
        <f>INDEX([1]products!$A$1:$G$49,MATCH([1]orders!$D599,[1]products!$A$1:$A$49,0),MATCH([1]orders!J$1,[1]products!$A$1:$G$1,0))</f>
        <v>L</v>
      </c>
      <c r="K599" s="5">
        <f>INDEX([1]products!$A$1:$G$49,MATCH([1]orders!$D599,[1]products!$A$1:$A$49,0),MATCH([1]orders!K$1,[1]products!$A$1:$G$1,0))</f>
        <v>2.5</v>
      </c>
      <c r="L599" s="6">
        <f>INDEX([1]products!$A$1:$G$49,MATCH([1]orders!$D599,[1]products!$A$1:$A$49,0),MATCH([1]orders!L$1,[1]products!$A$1:$G$1,0))</f>
        <v>36.454999999999998</v>
      </c>
      <c r="M599" s="6">
        <f t="shared" si="9"/>
        <v>145.82</v>
      </c>
      <c r="N599" s="7" t="str" cm="1">
        <f t="array" ref="N599">_xlfn.IFS(I599="Rob","Robusta",I599="Exc","Excelsa",I599="Ara","Arabica",I599="Lib","Liberica")</f>
        <v>Liberica</v>
      </c>
      <c r="O599" s="7" t="str" cm="1">
        <f t="array" ref="O599">_xlfn.IFS(J599="M","Medium",J599="L","Light",J599="D","Dark")</f>
        <v>Light</v>
      </c>
      <c r="P599" s="8" t="str">
        <f>_xlfn.XLOOKUP([1]!Order_Table[[#This Row],[Customer ID]],[1]customers!$A$1:$A$1001,[1]customers!$I$1:$I$1001,,0)</f>
        <v>Yes</v>
      </c>
    </row>
    <row r="600" spans="1:16" x14ac:dyDescent="0.35">
      <c r="A600" s="1" t="s">
        <v>1171</v>
      </c>
      <c r="B600" s="2">
        <v>44321</v>
      </c>
      <c r="C600" s="3" t="s">
        <v>1172</v>
      </c>
      <c r="D600" s="4" t="s">
        <v>54</v>
      </c>
      <c r="E600" s="3">
        <v>4</v>
      </c>
      <c r="F600" s="3" t="str">
        <f>_xlfn.XLOOKUP([1]orders!C600,[1]customers!$A$2:$A$1001,[1]customers!$B$2:$B$1001,,0)</f>
        <v>Krissie Hammett</v>
      </c>
      <c r="G600" s="3" t="str">
        <f>IF(_xlfn.XLOOKUP(C600,[1]customers!$A$2:$A$1001,[1]customers!$C$2:$C$1001,,0)=0,"",_xlfn.XLOOKUP(C600,[1]customers!$A$2:$A$1001,[1]customers!$C$2:$C$1001,,0))</f>
        <v>ahulburtgn@fda.gov</v>
      </c>
      <c r="H600" s="3" t="str">
        <f>_xlfn.XLOOKUP(C600,[1]customers!$A$2:$A$1001,[1]customers!$G$2:$G$1001,,0)</f>
        <v>United States</v>
      </c>
      <c r="I600" s="4" t="str">
        <f>INDEX([1]products!$A$1:$G$49,MATCH([1]orders!$D600,[1]products!$A$1:$A$49,0),MATCH([1]orders!I$1,[1]products!$A$1:$G$1,0))</f>
        <v>Rob</v>
      </c>
      <c r="J600" s="4" t="str">
        <f>INDEX([1]products!$A$1:$G$49,MATCH([1]orders!$D600,[1]products!$A$1:$A$49,0),MATCH([1]orders!J$1,[1]products!$A$1:$G$1,0))</f>
        <v>M</v>
      </c>
      <c r="K600" s="5">
        <f>INDEX([1]products!$A$1:$G$49,MATCH([1]orders!$D600,[1]products!$A$1:$A$49,0),MATCH([1]orders!K$1,[1]products!$A$1:$G$1,0))</f>
        <v>0.2</v>
      </c>
      <c r="L600" s="6">
        <f>INDEX([1]products!$A$1:$G$49,MATCH([1]orders!$D600,[1]products!$A$1:$A$49,0),MATCH([1]orders!L$1,[1]products!$A$1:$G$1,0))</f>
        <v>2.9849999999999999</v>
      </c>
      <c r="M600" s="6">
        <f t="shared" si="9"/>
        <v>11.94</v>
      </c>
      <c r="N600" s="7" t="str" cm="1">
        <f t="array" ref="N600">_xlfn.IFS(I600="Rob","Robusta",I600="Exc","Excelsa",I600="Ara","Arabica",I600="Lib","Liberica")</f>
        <v>Robusta</v>
      </c>
      <c r="O600" s="7" t="str" cm="1">
        <f t="array" ref="O600">_xlfn.IFS(J600="M","Medium",J600="L","Light",J600="D","Dark")</f>
        <v>Medium</v>
      </c>
      <c r="P600" s="8" t="str">
        <f>_xlfn.XLOOKUP([1]!Order_Table[[#This Row],[Customer ID]],[1]customers!$A$1:$A$1001,[1]customers!$I$1:$I$1001,,0)</f>
        <v>Yes</v>
      </c>
    </row>
    <row r="601" spans="1:16" x14ac:dyDescent="0.35">
      <c r="A601" s="1" t="s">
        <v>1173</v>
      </c>
      <c r="B601" s="2">
        <v>44492</v>
      </c>
      <c r="C601" s="3" t="s">
        <v>1174</v>
      </c>
      <c r="D601" s="4" t="s">
        <v>123</v>
      </c>
      <c r="E601" s="3">
        <v>1</v>
      </c>
      <c r="F601" s="3" t="str">
        <f>_xlfn.XLOOKUP([1]orders!C601,[1]customers!$A$2:$A$1001,[1]customers!$B$2:$B$1001,,0)</f>
        <v>Alisha Hulburt</v>
      </c>
      <c r="G601" s="3" t="str">
        <f>IF(_xlfn.XLOOKUP(C601,[1]customers!$A$2:$A$1001,[1]customers!$C$2:$C$1001,,0)=0,"",_xlfn.XLOOKUP(C601,[1]customers!$A$2:$A$1001,[1]customers!$C$2:$C$1001,,0))</f>
        <v>plauritzengo@photobucket.com</v>
      </c>
      <c r="H601" s="3" t="str">
        <f>_xlfn.XLOOKUP(C601,[1]customers!$A$2:$A$1001,[1]customers!$G$2:$G$1001,,0)</f>
        <v>United States</v>
      </c>
      <c r="I601" s="4" t="str">
        <f>INDEX([1]products!$A$1:$G$49,MATCH([1]orders!$D601,[1]products!$A$1:$A$49,0),MATCH([1]orders!I$1,[1]products!$A$1:$G$1,0))</f>
        <v>Ara</v>
      </c>
      <c r="J601" s="4" t="str">
        <f>INDEX([1]products!$A$1:$G$49,MATCH([1]orders!$D601,[1]products!$A$1:$A$49,0),MATCH([1]orders!J$1,[1]products!$A$1:$G$1,0))</f>
        <v>D</v>
      </c>
      <c r="K601" s="5">
        <f>INDEX([1]products!$A$1:$G$49,MATCH([1]orders!$D601,[1]products!$A$1:$A$49,0),MATCH([1]orders!K$1,[1]products!$A$1:$G$1,0))</f>
        <v>0.2</v>
      </c>
      <c r="L601" s="6">
        <f>INDEX([1]products!$A$1:$G$49,MATCH([1]orders!$D601,[1]products!$A$1:$A$49,0),MATCH([1]orders!L$1,[1]products!$A$1:$G$1,0))</f>
        <v>2.9849999999999999</v>
      </c>
      <c r="M601" s="6">
        <f t="shared" si="9"/>
        <v>2.9849999999999999</v>
      </c>
      <c r="N601" s="7" t="str" cm="1">
        <f t="array" ref="N601">_xlfn.IFS(I601="Rob","Robusta",I601="Exc","Excelsa",I601="Ara","Arabica",I601="Lib","Liberica")</f>
        <v>Arabica</v>
      </c>
      <c r="O601" s="7" t="str" cm="1">
        <f t="array" ref="O601">_xlfn.IFS(J601="M","Medium",J601="L","Light",J601="D","Dark")</f>
        <v>Dark</v>
      </c>
      <c r="P601" s="8" t="str">
        <f>_xlfn.XLOOKUP([1]!Order_Table[[#This Row],[Customer ID]],[1]customers!$A$1:$A$1001,[1]customers!$I$1:$I$1001,,0)</f>
        <v>Yes</v>
      </c>
    </row>
    <row r="602" spans="1:16" x14ac:dyDescent="0.35">
      <c r="A602" s="1" t="s">
        <v>1175</v>
      </c>
      <c r="B602" s="2">
        <v>43815</v>
      </c>
      <c r="C602" s="3" t="s">
        <v>1176</v>
      </c>
      <c r="D602" s="4" t="s">
        <v>10</v>
      </c>
      <c r="E602" s="3">
        <v>4</v>
      </c>
      <c r="F602" s="3" t="str">
        <f>_xlfn.XLOOKUP([1]orders!C602,[1]customers!$A$2:$A$1001,[1]customers!$B$2:$B$1001,,0)</f>
        <v>Peyter Lauritzen</v>
      </c>
      <c r="G602" s="3" t="str">
        <f>IF(_xlfn.XLOOKUP(C602,[1]customers!$A$2:$A$1001,[1]customers!$C$2:$C$1001,,0)=0,"",_xlfn.XLOOKUP(C602,[1]customers!$A$2:$A$1001,[1]customers!$C$2:$C$1001,,0))</f>
        <v>aburgwingp@redcross.org</v>
      </c>
      <c r="H602" s="3" t="str">
        <f>_xlfn.XLOOKUP(C602,[1]customers!$A$2:$A$1001,[1]customers!$G$2:$G$1001,,0)</f>
        <v>United States</v>
      </c>
      <c r="I602" s="4" t="str">
        <f>INDEX([1]products!$A$1:$G$49,MATCH([1]orders!$D602,[1]products!$A$1:$A$49,0),MATCH([1]orders!I$1,[1]products!$A$1:$G$1,0))</f>
        <v>Lib</v>
      </c>
      <c r="J602" s="4" t="str">
        <f>INDEX([1]products!$A$1:$G$49,MATCH([1]orders!$D602,[1]products!$A$1:$A$49,0),MATCH([1]orders!J$1,[1]products!$A$1:$G$1,0))</f>
        <v>D</v>
      </c>
      <c r="K602" s="5">
        <f>INDEX([1]products!$A$1:$G$49,MATCH([1]orders!$D602,[1]products!$A$1:$A$49,0),MATCH([1]orders!K$1,[1]products!$A$1:$G$1,0))</f>
        <v>0.5</v>
      </c>
      <c r="L602" s="6">
        <f>INDEX([1]products!$A$1:$G$49,MATCH([1]orders!$D602,[1]products!$A$1:$A$49,0),MATCH([1]orders!L$1,[1]products!$A$1:$G$1,0))</f>
        <v>7.77</v>
      </c>
      <c r="M602" s="6">
        <f t="shared" si="9"/>
        <v>31.08</v>
      </c>
      <c r="N602" s="7" t="str" cm="1">
        <f t="array" ref="N602">_xlfn.IFS(I602="Rob","Robusta",I602="Exc","Excelsa",I602="Ara","Arabica",I602="Lib","Liberica")</f>
        <v>Liberica</v>
      </c>
      <c r="O602" s="7" t="str" cm="1">
        <f t="array" ref="O602">_xlfn.IFS(J602="M","Medium",J602="L","Light",J602="D","Dark")</f>
        <v>Dark</v>
      </c>
      <c r="P602" s="8" t="str">
        <f>_xlfn.XLOOKUP([1]!Order_Table[[#This Row],[Customer ID]],[1]customers!$A$1:$A$1001,[1]customers!$I$1:$I$1001,,0)</f>
        <v>No</v>
      </c>
    </row>
    <row r="603" spans="1:16" x14ac:dyDescent="0.35">
      <c r="A603" s="1" t="s">
        <v>1177</v>
      </c>
      <c r="B603" s="2">
        <v>43603</v>
      </c>
      <c r="C603" s="3" t="s">
        <v>1178</v>
      </c>
      <c r="D603" s="4" t="s">
        <v>254</v>
      </c>
      <c r="E603" s="3">
        <v>5</v>
      </c>
      <c r="F603" s="3" t="str">
        <f>_xlfn.XLOOKUP([1]orders!C603,[1]customers!$A$2:$A$1001,[1]customers!$B$2:$B$1001,,0)</f>
        <v>Aurelia Burgwin</v>
      </c>
      <c r="G603" s="3" t="str">
        <f>IF(_xlfn.XLOOKUP(C603,[1]customers!$A$2:$A$1001,[1]customers!$C$2:$C$1001,,0)=0,"",_xlfn.XLOOKUP(C603,[1]customers!$A$2:$A$1001,[1]customers!$C$2:$C$1001,,0))</f>
        <v>erolingq@google.fr</v>
      </c>
      <c r="H603" s="3" t="str">
        <f>_xlfn.XLOOKUP(C603,[1]customers!$A$2:$A$1001,[1]customers!$G$2:$G$1001,,0)</f>
        <v>United States</v>
      </c>
      <c r="I603" s="4" t="str">
        <f>INDEX([1]products!$A$1:$G$49,MATCH([1]orders!$D603,[1]products!$A$1:$A$49,0),MATCH([1]orders!I$1,[1]products!$A$1:$G$1,0))</f>
        <v>Rob</v>
      </c>
      <c r="J603" s="4" t="str">
        <f>INDEX([1]products!$A$1:$G$49,MATCH([1]orders!$D603,[1]products!$A$1:$A$49,0),MATCH([1]orders!J$1,[1]products!$A$1:$G$1,0))</f>
        <v>L</v>
      </c>
      <c r="K603" s="5">
        <f>INDEX([1]products!$A$1:$G$49,MATCH([1]orders!$D603,[1]products!$A$1:$A$49,0),MATCH([1]orders!K$1,[1]products!$A$1:$G$1,0))</f>
        <v>2.5</v>
      </c>
      <c r="L603" s="6">
        <f>INDEX([1]products!$A$1:$G$49,MATCH([1]orders!$D603,[1]products!$A$1:$A$49,0),MATCH([1]orders!L$1,[1]products!$A$1:$G$1,0))</f>
        <v>27.484999999999996</v>
      </c>
      <c r="M603" s="6">
        <f t="shared" si="9"/>
        <v>137.42499999999998</v>
      </c>
      <c r="N603" s="7" t="str" cm="1">
        <f t="array" ref="N603">_xlfn.IFS(I603="Rob","Robusta",I603="Exc","Excelsa",I603="Ara","Arabica",I603="Lib","Liberica")</f>
        <v>Robusta</v>
      </c>
      <c r="O603" s="7" t="str" cm="1">
        <f t="array" ref="O603">_xlfn.IFS(J603="M","Medium",J603="L","Light",J603="D","Dark")</f>
        <v>Light</v>
      </c>
      <c r="P603" s="8" t="str">
        <f>_xlfn.XLOOKUP([1]!Order_Table[[#This Row],[Customer ID]],[1]customers!$A$1:$A$1001,[1]customers!$I$1:$I$1001,,0)</f>
        <v>Yes</v>
      </c>
    </row>
    <row r="604" spans="1:16" x14ac:dyDescent="0.35">
      <c r="A604" s="1" t="s">
        <v>1179</v>
      </c>
      <c r="B604" s="2">
        <v>43660</v>
      </c>
      <c r="C604" s="3" t="s">
        <v>1180</v>
      </c>
      <c r="D604" s="4" t="s">
        <v>162</v>
      </c>
      <c r="E604" s="3">
        <v>3</v>
      </c>
      <c r="F604" s="3" t="str">
        <f>_xlfn.XLOOKUP([1]orders!C604,[1]customers!$A$2:$A$1001,[1]customers!$B$2:$B$1001,,0)</f>
        <v>Emalee Rolin</v>
      </c>
      <c r="G604" s="3" t="str">
        <f>IF(_xlfn.XLOOKUP(C604,[1]customers!$A$2:$A$1001,[1]customers!$C$2:$C$1001,,0)=0,"",_xlfn.XLOOKUP(C604,[1]customers!$A$2:$A$1001,[1]customers!$C$2:$C$1001,,0))</f>
        <v>dfowlegr@epa.gov</v>
      </c>
      <c r="H604" s="3" t="str">
        <f>_xlfn.XLOOKUP(C604,[1]customers!$A$2:$A$1001,[1]customers!$G$2:$G$1001,,0)</f>
        <v>United States</v>
      </c>
      <c r="I604" s="4" t="str">
        <f>INDEX([1]products!$A$1:$G$49,MATCH([1]orders!$D604,[1]products!$A$1:$A$49,0),MATCH([1]orders!I$1,[1]products!$A$1:$G$1,0))</f>
        <v>Exc</v>
      </c>
      <c r="J604" s="4" t="str">
        <f>INDEX([1]products!$A$1:$G$49,MATCH([1]orders!$D604,[1]products!$A$1:$A$49,0),MATCH([1]orders!J$1,[1]products!$A$1:$G$1,0))</f>
        <v>L</v>
      </c>
      <c r="K604" s="5">
        <f>INDEX([1]products!$A$1:$G$49,MATCH([1]orders!$D604,[1]products!$A$1:$A$49,0),MATCH([1]orders!K$1,[1]products!$A$1:$G$1,0))</f>
        <v>0.2</v>
      </c>
      <c r="L604" s="6">
        <f>INDEX([1]products!$A$1:$G$49,MATCH([1]orders!$D604,[1]products!$A$1:$A$49,0),MATCH([1]orders!L$1,[1]products!$A$1:$G$1,0))</f>
        <v>4.4550000000000001</v>
      </c>
      <c r="M604" s="6">
        <f t="shared" si="9"/>
        <v>13.365</v>
      </c>
      <c r="N604" s="7" t="str" cm="1">
        <f t="array" ref="N604">_xlfn.IFS(I604="Rob","Robusta",I604="Exc","Excelsa",I604="Ara","Arabica",I604="Lib","Liberica")</f>
        <v>Excelsa</v>
      </c>
      <c r="O604" s="7" t="str" cm="1">
        <f t="array" ref="O604">_xlfn.IFS(J604="M","Medium",J604="L","Light",J604="D","Dark")</f>
        <v>Light</v>
      </c>
      <c r="P604" s="8" t="str">
        <f>_xlfn.XLOOKUP([1]!Order_Table[[#This Row],[Customer ID]],[1]customers!$A$1:$A$1001,[1]customers!$I$1:$I$1001,,0)</f>
        <v>Yes</v>
      </c>
    </row>
    <row r="605" spans="1:16" x14ac:dyDescent="0.35">
      <c r="A605" s="1" t="s">
        <v>1181</v>
      </c>
      <c r="B605" s="2">
        <v>44148</v>
      </c>
      <c r="C605" s="3" t="s">
        <v>1182</v>
      </c>
      <c r="D605" s="4" t="s">
        <v>109</v>
      </c>
      <c r="E605" s="3">
        <v>4</v>
      </c>
      <c r="F605" s="3" t="str">
        <f>_xlfn.XLOOKUP([1]orders!C605,[1]customers!$A$2:$A$1001,[1]customers!$B$2:$B$1001,,0)</f>
        <v>Donavon Fowle</v>
      </c>
      <c r="G605" s="3" t="str">
        <f>IF(_xlfn.XLOOKUP(C605,[1]customers!$A$2:$A$1001,[1]customers!$C$2:$C$1001,,0)=0,"",_xlfn.XLOOKUP(C605,[1]customers!$A$2:$A$1001,[1]customers!$C$2:$C$1001,,0))</f>
        <v/>
      </c>
      <c r="H605" s="3" t="str">
        <f>_xlfn.XLOOKUP(C605,[1]customers!$A$2:$A$1001,[1]customers!$G$2:$G$1001,,0)</f>
        <v>Ireland</v>
      </c>
      <c r="I605" s="4" t="str">
        <f>INDEX([1]products!$A$1:$G$49,MATCH([1]orders!$D605,[1]products!$A$1:$A$49,0),MATCH([1]orders!I$1,[1]products!$A$1:$G$1,0))</f>
        <v>Rob</v>
      </c>
      <c r="J605" s="4" t="str">
        <f>INDEX([1]products!$A$1:$G$49,MATCH([1]orders!$D605,[1]products!$A$1:$A$49,0),MATCH([1]orders!J$1,[1]products!$A$1:$G$1,0))</f>
        <v>M</v>
      </c>
      <c r="K605" s="5">
        <f>INDEX([1]products!$A$1:$G$49,MATCH([1]orders!$D605,[1]products!$A$1:$A$49,0),MATCH([1]orders!K$1,[1]products!$A$1:$G$1,0))</f>
        <v>0.2</v>
      </c>
      <c r="L605" s="6">
        <f>INDEX([1]products!$A$1:$G$49,MATCH([1]orders!$D605,[1]products!$A$1:$A$49,0),MATCH([1]orders!L$1,[1]products!$A$1:$G$1,0))</f>
        <v>2.9849999999999999</v>
      </c>
      <c r="M605" s="6">
        <f t="shared" si="9"/>
        <v>11.94</v>
      </c>
      <c r="N605" s="7" t="str" cm="1">
        <f t="array" ref="N605">_xlfn.IFS(I605="Rob","Robusta",I605="Exc","Excelsa",I605="Ara","Arabica",I605="Lib","Liberica")</f>
        <v>Robusta</v>
      </c>
      <c r="O605" s="7" t="str" cm="1">
        <f t="array" ref="O605">_xlfn.IFS(J605="M","Medium",J605="L","Light",J605="D","Dark")</f>
        <v>Medium</v>
      </c>
      <c r="P605" s="8" t="str">
        <f>_xlfn.XLOOKUP([1]!Order_Table[[#This Row],[Customer ID]],[1]customers!$A$1:$A$1001,[1]customers!$I$1:$I$1001,,0)</f>
        <v>No</v>
      </c>
    </row>
    <row r="606" spans="1:16" x14ac:dyDescent="0.35">
      <c r="A606" s="1" t="s">
        <v>1183</v>
      </c>
      <c r="B606" s="2">
        <v>44028</v>
      </c>
      <c r="C606" s="3" t="s">
        <v>1184</v>
      </c>
      <c r="D606" s="4" t="s">
        <v>204</v>
      </c>
      <c r="E606" s="3">
        <v>5</v>
      </c>
      <c r="F606" s="3" t="str">
        <f>_xlfn.XLOOKUP([1]orders!C606,[1]customers!$A$2:$A$1001,[1]customers!$B$2:$B$1001,,0)</f>
        <v>Jorge Bettison</v>
      </c>
      <c r="G606" s="3" t="str">
        <f>IF(_xlfn.XLOOKUP(C606,[1]customers!$A$2:$A$1001,[1]customers!$C$2:$C$1001,,0)=0,"",_xlfn.XLOOKUP(C606,[1]customers!$A$2:$A$1001,[1]customers!$C$2:$C$1001,,0))</f>
        <v>wpowleslandgt@soundcloud.com</v>
      </c>
      <c r="H606" s="3" t="str">
        <f>_xlfn.XLOOKUP(C606,[1]customers!$A$2:$A$1001,[1]customers!$G$2:$G$1001,,0)</f>
        <v>United States</v>
      </c>
      <c r="I606" s="4" t="str">
        <f>INDEX([1]products!$A$1:$G$49,MATCH([1]orders!$D606,[1]products!$A$1:$A$49,0),MATCH([1]orders!I$1,[1]products!$A$1:$G$1,0))</f>
        <v>Lib</v>
      </c>
      <c r="J606" s="4" t="str">
        <f>INDEX([1]products!$A$1:$G$49,MATCH([1]orders!$D606,[1]products!$A$1:$A$49,0),MATCH([1]orders!J$1,[1]products!$A$1:$G$1,0))</f>
        <v>D</v>
      </c>
      <c r="K606" s="5">
        <f>INDEX([1]products!$A$1:$G$49,MATCH([1]orders!$D606,[1]products!$A$1:$A$49,0),MATCH([1]orders!K$1,[1]products!$A$1:$G$1,0))</f>
        <v>2.5</v>
      </c>
      <c r="L606" s="6">
        <f>INDEX([1]products!$A$1:$G$49,MATCH([1]orders!$D606,[1]products!$A$1:$A$49,0),MATCH([1]orders!L$1,[1]products!$A$1:$G$1,0))</f>
        <v>29.784999999999997</v>
      </c>
      <c r="M606" s="6">
        <f t="shared" si="9"/>
        <v>148.92499999999998</v>
      </c>
      <c r="N606" s="7" t="str" cm="1">
        <f t="array" ref="N606">_xlfn.IFS(I606="Rob","Robusta",I606="Exc","Excelsa",I606="Ara","Arabica",I606="Lib","Liberica")</f>
        <v>Liberica</v>
      </c>
      <c r="O606" s="7" t="str" cm="1">
        <f t="array" ref="O606">_xlfn.IFS(J606="M","Medium",J606="L","Light",J606="D","Dark")</f>
        <v>Dark</v>
      </c>
      <c r="P606" s="8" t="str">
        <f>_xlfn.XLOOKUP([1]!Order_Table[[#This Row],[Customer ID]],[1]customers!$A$1:$A$1001,[1]customers!$I$1:$I$1001,,0)</f>
        <v>No</v>
      </c>
    </row>
    <row r="607" spans="1:16" x14ac:dyDescent="0.35">
      <c r="A607" s="1" t="s">
        <v>1185</v>
      </c>
      <c r="B607" s="2">
        <v>44138</v>
      </c>
      <c r="C607" s="3" t="s">
        <v>1145</v>
      </c>
      <c r="D607" s="4" t="s">
        <v>104</v>
      </c>
      <c r="E607" s="3">
        <v>3</v>
      </c>
      <c r="F607" s="3" t="str">
        <f>_xlfn.XLOOKUP([1]orders!C607,[1]customers!$A$2:$A$1001,[1]customers!$B$2:$B$1001,,0)</f>
        <v>Wang Powlesland</v>
      </c>
      <c r="G607" s="3" t="str">
        <f>IF(_xlfn.XLOOKUP(C607,[1]customers!$A$2:$A$1001,[1]customers!$C$2:$C$1001,,0)=0,"",_xlfn.XLOOKUP(C607,[1]customers!$A$2:$A$1001,[1]customers!$C$2:$C$1001,,0))</f>
        <v>cverissimogh@theglobeandmail.com</v>
      </c>
      <c r="H607" s="3" t="str">
        <f>_xlfn.XLOOKUP(C607,[1]customers!$A$2:$A$1001,[1]customers!$G$2:$G$1001,,0)</f>
        <v>United Kingdom</v>
      </c>
      <c r="I607" s="4" t="str">
        <f>INDEX([1]products!$A$1:$G$49,MATCH([1]orders!$D607,[1]products!$A$1:$A$49,0),MATCH([1]orders!I$1,[1]products!$A$1:$G$1,0))</f>
        <v>Ara</v>
      </c>
      <c r="J607" s="4" t="str">
        <f>INDEX([1]products!$A$1:$G$49,MATCH([1]orders!$D607,[1]products!$A$1:$A$49,0),MATCH([1]orders!J$1,[1]products!$A$1:$G$1,0))</f>
        <v>L</v>
      </c>
      <c r="K607" s="5">
        <f>INDEX([1]products!$A$1:$G$49,MATCH([1]orders!$D607,[1]products!$A$1:$A$49,0),MATCH([1]orders!K$1,[1]products!$A$1:$G$1,0))</f>
        <v>2.5</v>
      </c>
      <c r="L607" s="6">
        <f>INDEX([1]products!$A$1:$G$49,MATCH([1]orders!$D607,[1]products!$A$1:$A$49,0),MATCH([1]orders!L$1,[1]products!$A$1:$G$1,0))</f>
        <v>29.784999999999997</v>
      </c>
      <c r="M607" s="6">
        <f t="shared" si="9"/>
        <v>89.35499999999999</v>
      </c>
      <c r="N607" s="7" t="str" cm="1">
        <f t="array" ref="N607">_xlfn.IFS(I607="Rob","Robusta",I607="Exc","Excelsa",I607="Ara","Arabica",I607="Lib","Liberica")</f>
        <v>Arabica</v>
      </c>
      <c r="O607" s="7" t="str" cm="1">
        <f t="array" ref="O607">_xlfn.IFS(J607="M","Medium",J607="L","Light",J607="D","Dark")</f>
        <v>Light</v>
      </c>
      <c r="P607" s="8" t="str">
        <f>_xlfn.XLOOKUP([1]!Order_Table[[#This Row],[Customer ID]],[1]customers!$A$1:$A$1001,[1]customers!$I$1:$I$1001,,0)</f>
        <v>Yes</v>
      </c>
    </row>
    <row r="608" spans="1:16" x14ac:dyDescent="0.35">
      <c r="A608" s="1" t="s">
        <v>1186</v>
      </c>
      <c r="B608" s="2">
        <v>44640</v>
      </c>
      <c r="C608" s="3" t="s">
        <v>1187</v>
      </c>
      <c r="D608" s="4" t="s">
        <v>51</v>
      </c>
      <c r="E608" s="3">
        <v>1</v>
      </c>
      <c r="F608" s="3" t="str">
        <f>_xlfn.XLOOKUP([1]orders!C608,[1]customers!$A$2:$A$1001,[1]customers!$B$2:$B$1001,,0)</f>
        <v>Cody Verissimo</v>
      </c>
      <c r="G608" s="3" t="str">
        <f>IF(_xlfn.XLOOKUP(C608,[1]customers!$A$2:$A$1001,[1]customers!$C$2:$C$1001,,0)=0,"",_xlfn.XLOOKUP(C608,[1]customers!$A$2:$A$1001,[1]customers!$C$2:$C$1001,,0))</f>
        <v>lellinghamgv@sciencedaily.com</v>
      </c>
      <c r="H608" s="3" t="str">
        <f>_xlfn.XLOOKUP(C608,[1]customers!$A$2:$A$1001,[1]customers!$G$2:$G$1001,,0)</f>
        <v>United States</v>
      </c>
      <c r="I608" s="4" t="str">
        <f>INDEX([1]products!$A$1:$G$49,MATCH([1]orders!$D608,[1]products!$A$1:$A$49,0),MATCH([1]orders!I$1,[1]products!$A$1:$G$1,0))</f>
        <v>Lib</v>
      </c>
      <c r="J608" s="4" t="str">
        <f>INDEX([1]products!$A$1:$G$49,MATCH([1]orders!$D608,[1]products!$A$1:$A$49,0),MATCH([1]orders!J$1,[1]products!$A$1:$G$1,0))</f>
        <v>L</v>
      </c>
      <c r="K608" s="5">
        <f>INDEX([1]products!$A$1:$G$49,MATCH([1]orders!$D608,[1]products!$A$1:$A$49,0),MATCH([1]orders!K$1,[1]products!$A$1:$G$1,0))</f>
        <v>2.5</v>
      </c>
      <c r="L608" s="6">
        <f>INDEX([1]products!$A$1:$G$49,MATCH([1]orders!$D608,[1]products!$A$1:$A$49,0),MATCH([1]orders!L$1,[1]products!$A$1:$G$1,0))</f>
        <v>36.454999999999998</v>
      </c>
      <c r="M608" s="6">
        <f t="shared" si="9"/>
        <v>36.454999999999998</v>
      </c>
      <c r="N608" s="7" t="str" cm="1">
        <f t="array" ref="N608">_xlfn.IFS(I608="Rob","Robusta",I608="Exc","Excelsa",I608="Ara","Arabica",I608="Lib","Liberica")</f>
        <v>Liberica</v>
      </c>
      <c r="O608" s="7" t="str" cm="1">
        <f t="array" ref="O608">_xlfn.IFS(J608="M","Medium",J608="L","Light",J608="D","Dark")</f>
        <v>Light</v>
      </c>
      <c r="P608" s="8" t="str">
        <f>_xlfn.XLOOKUP([1]!Order_Table[[#This Row],[Customer ID]],[1]customers!$A$1:$A$1001,[1]customers!$I$1:$I$1001,,0)</f>
        <v>Yes</v>
      </c>
    </row>
    <row r="609" spans="1:16" x14ac:dyDescent="0.35">
      <c r="A609" s="1" t="s">
        <v>1188</v>
      </c>
      <c r="B609" s="2">
        <v>44608</v>
      </c>
      <c r="C609" s="3" t="s">
        <v>1189</v>
      </c>
      <c r="D609" s="4" t="s">
        <v>530</v>
      </c>
      <c r="E609" s="3">
        <v>2</v>
      </c>
      <c r="F609" s="3" t="str">
        <f>_xlfn.XLOOKUP([1]orders!C609,[1]customers!$A$2:$A$1001,[1]customers!$B$2:$B$1001,,0)</f>
        <v>Laurence Ellingham</v>
      </c>
      <c r="G609" s="3" t="str">
        <f>IF(_xlfn.XLOOKUP(C609,[1]customers!$A$2:$A$1001,[1]customers!$C$2:$C$1001,,0)=0,"",_xlfn.XLOOKUP(C609,[1]customers!$A$2:$A$1001,[1]customers!$C$2:$C$1001,,0))</f>
        <v/>
      </c>
      <c r="H609" s="3" t="str">
        <f>_xlfn.XLOOKUP(C609,[1]customers!$A$2:$A$1001,[1]customers!$G$2:$G$1001,,0)</f>
        <v>United States</v>
      </c>
      <c r="I609" s="4" t="str">
        <f>INDEX([1]products!$A$1:$G$49,MATCH([1]orders!$D609,[1]products!$A$1:$A$49,0),MATCH([1]orders!I$1,[1]products!$A$1:$G$1,0))</f>
        <v>Exc</v>
      </c>
      <c r="J609" s="4" t="str">
        <f>INDEX([1]products!$A$1:$G$49,MATCH([1]orders!$D609,[1]products!$A$1:$A$49,0),MATCH([1]orders!J$1,[1]products!$A$1:$G$1,0))</f>
        <v>D</v>
      </c>
      <c r="K609" s="5">
        <f>INDEX([1]products!$A$1:$G$49,MATCH([1]orders!$D609,[1]products!$A$1:$A$49,0),MATCH([1]orders!K$1,[1]products!$A$1:$G$1,0))</f>
        <v>0.2</v>
      </c>
      <c r="L609" s="6">
        <f>INDEX([1]products!$A$1:$G$49,MATCH([1]orders!$D609,[1]products!$A$1:$A$49,0),MATCH([1]orders!L$1,[1]products!$A$1:$G$1,0))</f>
        <v>3.645</v>
      </c>
      <c r="M609" s="6">
        <f t="shared" si="9"/>
        <v>7.29</v>
      </c>
      <c r="N609" s="7" t="str" cm="1">
        <f t="array" ref="N609">_xlfn.IFS(I609="Rob","Robusta",I609="Exc","Excelsa",I609="Ara","Arabica",I609="Lib","Liberica")</f>
        <v>Excelsa</v>
      </c>
      <c r="O609" s="7" t="str" cm="1">
        <f t="array" ref="O609">_xlfn.IFS(J609="M","Medium",J609="L","Light",J609="D","Dark")</f>
        <v>Dark</v>
      </c>
      <c r="P609" s="8" t="str">
        <f>_xlfn.XLOOKUP([1]!Order_Table[[#This Row],[Customer ID]],[1]customers!$A$1:$A$1001,[1]customers!$I$1:$I$1001,,0)</f>
        <v>Yes</v>
      </c>
    </row>
    <row r="610" spans="1:16" x14ac:dyDescent="0.35">
      <c r="A610" s="1" t="s">
        <v>1190</v>
      </c>
      <c r="B610" s="2">
        <v>44147</v>
      </c>
      <c r="C610" s="3" t="s">
        <v>1191</v>
      </c>
      <c r="D610" s="4" t="s">
        <v>77</v>
      </c>
      <c r="E610" s="3">
        <v>6</v>
      </c>
      <c r="F610" s="3" t="str">
        <f>_xlfn.XLOOKUP([1]orders!C610,[1]customers!$A$2:$A$1001,[1]customers!$B$2:$B$1001,,0)</f>
        <v>Billy Neiland</v>
      </c>
      <c r="G610" s="3" t="str">
        <f>IF(_xlfn.XLOOKUP(C610,[1]customers!$A$2:$A$1001,[1]customers!$C$2:$C$1001,,0)=0,"",_xlfn.XLOOKUP(C610,[1]customers!$A$2:$A$1001,[1]customers!$C$2:$C$1001,,0))</f>
        <v>afendtgx@forbes.com</v>
      </c>
      <c r="H610" s="3" t="str">
        <f>_xlfn.XLOOKUP(C610,[1]customers!$A$2:$A$1001,[1]customers!$G$2:$G$1001,,0)</f>
        <v>United States</v>
      </c>
      <c r="I610" s="4" t="str">
        <f>INDEX([1]products!$A$1:$G$49,MATCH([1]orders!$D610,[1]products!$A$1:$A$49,0),MATCH([1]orders!I$1,[1]products!$A$1:$G$1,0))</f>
        <v>Exc</v>
      </c>
      <c r="J610" s="4" t="str">
        <f>INDEX([1]products!$A$1:$G$49,MATCH([1]orders!$D610,[1]products!$A$1:$A$49,0),MATCH([1]orders!J$1,[1]products!$A$1:$G$1,0))</f>
        <v>D</v>
      </c>
      <c r="K610" s="5">
        <f>INDEX([1]products!$A$1:$G$49,MATCH([1]orders!$D610,[1]products!$A$1:$A$49,0),MATCH([1]orders!K$1,[1]products!$A$1:$G$1,0))</f>
        <v>2.5</v>
      </c>
      <c r="L610" s="6">
        <f>INDEX([1]products!$A$1:$G$49,MATCH([1]orders!$D610,[1]products!$A$1:$A$49,0),MATCH([1]orders!L$1,[1]products!$A$1:$G$1,0))</f>
        <v>27.945</v>
      </c>
      <c r="M610" s="6">
        <f t="shared" si="9"/>
        <v>167.67000000000002</v>
      </c>
      <c r="N610" s="7" t="str" cm="1">
        <f t="array" ref="N610">_xlfn.IFS(I610="Rob","Robusta",I610="Exc","Excelsa",I610="Ara","Arabica",I610="Lib","Liberica")</f>
        <v>Excelsa</v>
      </c>
      <c r="O610" s="7" t="str" cm="1">
        <f t="array" ref="O610">_xlfn.IFS(J610="M","Medium",J610="L","Light",J610="D","Dark")</f>
        <v>Dark</v>
      </c>
      <c r="P610" s="8" t="str">
        <f>_xlfn.XLOOKUP([1]!Order_Table[[#This Row],[Customer ID]],[1]customers!$A$1:$A$1001,[1]customers!$I$1:$I$1001,,0)</f>
        <v>No</v>
      </c>
    </row>
    <row r="611" spans="1:16" x14ac:dyDescent="0.35">
      <c r="A611" s="1" t="s">
        <v>1192</v>
      </c>
      <c r="B611" s="2">
        <v>43743</v>
      </c>
      <c r="C611" s="3" t="s">
        <v>1193</v>
      </c>
      <c r="D611" s="4" t="s">
        <v>2</v>
      </c>
      <c r="E611" s="3">
        <v>4</v>
      </c>
      <c r="F611" s="3" t="str">
        <f>_xlfn.XLOOKUP([1]orders!C611,[1]customers!$A$2:$A$1001,[1]customers!$B$2:$B$1001,,0)</f>
        <v>Ancell Fendt</v>
      </c>
      <c r="G611" s="3" t="str">
        <f>IF(_xlfn.XLOOKUP(C611,[1]customers!$A$2:$A$1001,[1]customers!$C$2:$C$1001,,0)=0,"",_xlfn.XLOOKUP(C611,[1]customers!$A$2:$A$1001,[1]customers!$C$2:$C$1001,,0))</f>
        <v>acleyburngy@lycos.com</v>
      </c>
      <c r="H611" s="3" t="str">
        <f>_xlfn.XLOOKUP(C611,[1]customers!$A$2:$A$1001,[1]customers!$G$2:$G$1001,,0)</f>
        <v>United States</v>
      </c>
      <c r="I611" s="4" t="str">
        <f>INDEX([1]products!$A$1:$G$49,MATCH([1]orders!$D611,[1]products!$A$1:$A$49,0),MATCH([1]orders!I$1,[1]products!$A$1:$G$1,0))</f>
        <v>Lib</v>
      </c>
      <c r="J611" s="4" t="str">
        <f>INDEX([1]products!$A$1:$G$49,MATCH([1]orders!$D611,[1]products!$A$1:$A$49,0),MATCH([1]orders!J$1,[1]products!$A$1:$G$1,0))</f>
        <v>M</v>
      </c>
      <c r="K611" s="5">
        <f>INDEX([1]products!$A$1:$G$49,MATCH([1]orders!$D611,[1]products!$A$1:$A$49,0),MATCH([1]orders!K$1,[1]products!$A$1:$G$1,0))</f>
        <v>0.2</v>
      </c>
      <c r="L611" s="6">
        <f>INDEX([1]products!$A$1:$G$49,MATCH([1]orders!$D611,[1]products!$A$1:$A$49,0),MATCH([1]orders!L$1,[1]products!$A$1:$G$1,0))</f>
        <v>4.3650000000000002</v>
      </c>
      <c r="M611" s="6">
        <f t="shared" si="9"/>
        <v>17.46</v>
      </c>
      <c r="N611" s="7" t="str" cm="1">
        <f t="array" ref="N611">_xlfn.IFS(I611="Rob","Robusta",I611="Exc","Excelsa",I611="Ara","Arabica",I611="Lib","Liberica")</f>
        <v>Liberica</v>
      </c>
      <c r="O611" s="7" t="str" cm="1">
        <f t="array" ref="O611">_xlfn.IFS(J611="M","Medium",J611="L","Light",J611="D","Dark")</f>
        <v>Medium</v>
      </c>
      <c r="P611" s="8" t="str">
        <f>_xlfn.XLOOKUP([1]!Order_Table[[#This Row],[Customer ID]],[1]customers!$A$1:$A$1001,[1]customers!$I$1:$I$1001,,0)</f>
        <v>Yes</v>
      </c>
    </row>
    <row r="612" spans="1:16" x14ac:dyDescent="0.35">
      <c r="A612" s="1" t="s">
        <v>1194</v>
      </c>
      <c r="B612" s="2">
        <v>43739</v>
      </c>
      <c r="C612" s="3" t="s">
        <v>1195</v>
      </c>
      <c r="D612" s="4" t="s">
        <v>30</v>
      </c>
      <c r="E612" s="3">
        <v>2</v>
      </c>
      <c r="F612" s="3" t="str">
        <f>_xlfn.XLOOKUP([1]orders!C612,[1]customers!$A$2:$A$1001,[1]customers!$B$2:$B$1001,,0)</f>
        <v>Angelia Cleyburn</v>
      </c>
      <c r="G612" s="3" t="str">
        <f>IF(_xlfn.XLOOKUP(C612,[1]customers!$A$2:$A$1001,[1]customers!$C$2:$C$1001,,0)=0,"",_xlfn.XLOOKUP(C612,[1]customers!$A$2:$A$1001,[1]customers!$C$2:$C$1001,,0))</f>
        <v>tcastiglionegz@xing.com</v>
      </c>
      <c r="H612" s="3" t="str">
        <f>_xlfn.XLOOKUP(C612,[1]customers!$A$2:$A$1001,[1]customers!$G$2:$G$1001,,0)</f>
        <v>United States</v>
      </c>
      <c r="I612" s="4" t="str">
        <f>INDEX([1]products!$A$1:$G$49,MATCH([1]orders!$D612,[1]products!$A$1:$A$49,0),MATCH([1]orders!I$1,[1]products!$A$1:$G$1,0))</f>
        <v>Rob</v>
      </c>
      <c r="J612" s="4" t="str">
        <f>INDEX([1]products!$A$1:$G$49,MATCH([1]orders!$D612,[1]products!$A$1:$A$49,0),MATCH([1]orders!J$1,[1]products!$A$1:$G$1,0))</f>
        <v>M</v>
      </c>
      <c r="K612" s="5">
        <f>INDEX([1]products!$A$1:$G$49,MATCH([1]orders!$D612,[1]products!$A$1:$A$49,0),MATCH([1]orders!K$1,[1]products!$A$1:$G$1,0))</f>
        <v>1</v>
      </c>
      <c r="L612" s="6">
        <f>INDEX([1]products!$A$1:$G$49,MATCH([1]orders!$D612,[1]products!$A$1:$A$49,0),MATCH([1]orders!L$1,[1]products!$A$1:$G$1,0))</f>
        <v>9.9499999999999993</v>
      </c>
      <c r="M612" s="6">
        <f t="shared" si="9"/>
        <v>19.899999999999999</v>
      </c>
      <c r="N612" s="7" t="str" cm="1">
        <f t="array" ref="N612">_xlfn.IFS(I612="Rob","Robusta",I612="Exc","Excelsa",I612="Ara","Arabica",I612="Lib","Liberica")</f>
        <v>Robusta</v>
      </c>
      <c r="O612" s="7" t="str" cm="1">
        <f t="array" ref="O612">_xlfn.IFS(J612="M","Medium",J612="L","Light",J612="D","Dark")</f>
        <v>Medium</v>
      </c>
      <c r="P612" s="8" t="str">
        <f>_xlfn.XLOOKUP([1]!Order_Table[[#This Row],[Customer ID]],[1]customers!$A$1:$A$1001,[1]customers!$I$1:$I$1001,,0)</f>
        <v>No</v>
      </c>
    </row>
    <row r="613" spans="1:16" x14ac:dyDescent="0.35">
      <c r="A613" s="1" t="s">
        <v>1196</v>
      </c>
      <c r="B613" s="2">
        <v>43896</v>
      </c>
      <c r="C613" s="3" t="s">
        <v>1197</v>
      </c>
      <c r="D613" s="4" t="s">
        <v>44</v>
      </c>
      <c r="E613" s="3">
        <v>4</v>
      </c>
      <c r="F613" s="3" t="str">
        <f>_xlfn.XLOOKUP([1]orders!C613,[1]customers!$A$2:$A$1001,[1]customers!$B$2:$B$1001,,0)</f>
        <v>Temple Castiglione</v>
      </c>
      <c r="G613" s="3" t="str">
        <f>IF(_xlfn.XLOOKUP(C613,[1]customers!$A$2:$A$1001,[1]customers!$C$2:$C$1001,,0)=0,"",_xlfn.XLOOKUP(C613,[1]customers!$A$2:$A$1001,[1]customers!$C$2:$C$1001,,0))</f>
        <v/>
      </c>
      <c r="H613" s="3" t="str">
        <f>_xlfn.XLOOKUP(C613,[1]customers!$A$2:$A$1001,[1]customers!$G$2:$G$1001,,0)</f>
        <v>Ireland</v>
      </c>
      <c r="I613" s="4" t="str">
        <f>INDEX([1]products!$A$1:$G$49,MATCH([1]orders!$D613,[1]products!$A$1:$A$49,0),MATCH([1]orders!I$1,[1]products!$A$1:$G$1,0))</f>
        <v>Exc</v>
      </c>
      <c r="J613" s="4" t="str">
        <f>INDEX([1]products!$A$1:$G$49,MATCH([1]orders!$D613,[1]products!$A$1:$A$49,0),MATCH([1]orders!J$1,[1]products!$A$1:$G$1,0))</f>
        <v>L</v>
      </c>
      <c r="K613" s="5">
        <f>INDEX([1]products!$A$1:$G$49,MATCH([1]orders!$D613,[1]products!$A$1:$A$49,0),MATCH([1]orders!K$1,[1]products!$A$1:$G$1,0))</f>
        <v>2.5</v>
      </c>
      <c r="L613" s="6">
        <f>INDEX([1]products!$A$1:$G$49,MATCH([1]orders!$D613,[1]products!$A$1:$A$49,0),MATCH([1]orders!L$1,[1]products!$A$1:$G$1,0))</f>
        <v>34.154999999999994</v>
      </c>
      <c r="M613" s="6">
        <f t="shared" si="9"/>
        <v>136.61999999999998</v>
      </c>
      <c r="N613" s="7" t="str" cm="1">
        <f t="array" ref="N613">_xlfn.IFS(I613="Rob","Robusta",I613="Exc","Excelsa",I613="Ara","Arabica",I613="Lib","Liberica")</f>
        <v>Excelsa</v>
      </c>
      <c r="O613" s="7" t="str" cm="1">
        <f t="array" ref="O613">_xlfn.IFS(J613="M","Medium",J613="L","Light",J613="D","Dark")</f>
        <v>Light</v>
      </c>
      <c r="P613" s="8" t="str">
        <f>_xlfn.XLOOKUP([1]!Order_Table[[#This Row],[Customer ID]],[1]customers!$A$1:$A$1001,[1]customers!$I$1:$I$1001,,0)</f>
        <v>No</v>
      </c>
    </row>
    <row r="614" spans="1:16" x14ac:dyDescent="0.35">
      <c r="A614" s="1" t="s">
        <v>1198</v>
      </c>
      <c r="B614" s="2">
        <v>43761</v>
      </c>
      <c r="C614" s="3" t="s">
        <v>1199</v>
      </c>
      <c r="D614" s="4" t="s">
        <v>22</v>
      </c>
      <c r="E614" s="3">
        <v>1</v>
      </c>
      <c r="F614" s="3" t="str">
        <f>_xlfn.XLOOKUP([1]orders!C614,[1]customers!$A$2:$A$1001,[1]customers!$B$2:$B$1001,,0)</f>
        <v>Betti Lacasa</v>
      </c>
      <c r="G614" s="3" t="str">
        <f>IF(_xlfn.XLOOKUP(C614,[1]customers!$A$2:$A$1001,[1]customers!$C$2:$C$1001,,0)=0,"",_xlfn.XLOOKUP(C614,[1]customers!$A$2:$A$1001,[1]customers!$C$2:$C$1001,,0))</f>
        <v/>
      </c>
      <c r="H614" s="3" t="str">
        <f>_xlfn.XLOOKUP(C614,[1]customers!$A$2:$A$1001,[1]customers!$G$2:$G$1001,,0)</f>
        <v>United States</v>
      </c>
      <c r="I614" s="4" t="str">
        <f>INDEX([1]products!$A$1:$G$49,MATCH([1]orders!$D614,[1]products!$A$1:$A$49,0),MATCH([1]orders!I$1,[1]products!$A$1:$G$1,0))</f>
        <v>Ara</v>
      </c>
      <c r="J614" s="4" t="str">
        <f>INDEX([1]products!$A$1:$G$49,MATCH([1]orders!$D614,[1]products!$A$1:$A$49,0),MATCH([1]orders!J$1,[1]products!$A$1:$G$1,0))</f>
        <v>M</v>
      </c>
      <c r="K614" s="5">
        <f>INDEX([1]products!$A$1:$G$49,MATCH([1]orders!$D614,[1]products!$A$1:$A$49,0),MATCH([1]orders!K$1,[1]products!$A$1:$G$1,0))</f>
        <v>0.2</v>
      </c>
      <c r="L614" s="6">
        <f>INDEX([1]products!$A$1:$G$49,MATCH([1]orders!$D614,[1]products!$A$1:$A$49,0),MATCH([1]orders!L$1,[1]products!$A$1:$G$1,0))</f>
        <v>3.375</v>
      </c>
      <c r="M614" s="6">
        <f t="shared" si="9"/>
        <v>3.375</v>
      </c>
      <c r="N614" s="7" t="str" cm="1">
        <f t="array" ref="N614">_xlfn.IFS(I614="Rob","Robusta",I614="Exc","Excelsa",I614="Ara","Arabica",I614="Lib","Liberica")</f>
        <v>Arabica</v>
      </c>
      <c r="O614" s="7" t="str" cm="1">
        <f t="array" ref="O614">_xlfn.IFS(J614="M","Medium",J614="L","Light",J614="D","Dark")</f>
        <v>Medium</v>
      </c>
      <c r="P614" s="8" t="str">
        <f>_xlfn.XLOOKUP([1]!Order_Table[[#This Row],[Customer ID]],[1]customers!$A$1:$A$1001,[1]customers!$I$1:$I$1001,,0)</f>
        <v>No</v>
      </c>
    </row>
    <row r="615" spans="1:16" x14ac:dyDescent="0.35">
      <c r="A615" s="1" t="s">
        <v>1200</v>
      </c>
      <c r="B615" s="2">
        <v>43944</v>
      </c>
      <c r="C615" s="3" t="s">
        <v>1145</v>
      </c>
      <c r="D615" s="4" t="s">
        <v>22</v>
      </c>
      <c r="E615" s="3">
        <v>5</v>
      </c>
      <c r="F615" s="3" t="str">
        <f>_xlfn.XLOOKUP([1]orders!C615,[1]customers!$A$2:$A$1001,[1]customers!$B$2:$B$1001,,0)</f>
        <v>Gunilla Lynch</v>
      </c>
      <c r="G615" s="3" t="str">
        <f>IF(_xlfn.XLOOKUP(C615,[1]customers!$A$2:$A$1001,[1]customers!$C$2:$C$1001,,0)=0,"",_xlfn.XLOOKUP(C615,[1]customers!$A$2:$A$1001,[1]customers!$C$2:$C$1001,,0))</f>
        <v>cverissimogh@theglobeandmail.com</v>
      </c>
      <c r="H615" s="3" t="str">
        <f>_xlfn.XLOOKUP(C615,[1]customers!$A$2:$A$1001,[1]customers!$G$2:$G$1001,,0)</f>
        <v>United Kingdom</v>
      </c>
      <c r="I615" s="4" t="str">
        <f>INDEX([1]products!$A$1:$G$49,MATCH([1]orders!$D615,[1]products!$A$1:$A$49,0),MATCH([1]orders!I$1,[1]products!$A$1:$G$1,0))</f>
        <v>Rob</v>
      </c>
      <c r="J615" s="4" t="str">
        <f>INDEX([1]products!$A$1:$G$49,MATCH([1]orders!$D615,[1]products!$A$1:$A$49,0),MATCH([1]orders!J$1,[1]products!$A$1:$G$1,0))</f>
        <v>M</v>
      </c>
      <c r="K615" s="5">
        <f>INDEX([1]products!$A$1:$G$49,MATCH([1]orders!$D615,[1]products!$A$1:$A$49,0),MATCH([1]orders!K$1,[1]products!$A$1:$G$1,0))</f>
        <v>0.5</v>
      </c>
      <c r="L615" s="6">
        <f>INDEX([1]products!$A$1:$G$49,MATCH([1]orders!$D615,[1]products!$A$1:$A$49,0),MATCH([1]orders!L$1,[1]products!$A$1:$G$1,0))</f>
        <v>5.97</v>
      </c>
      <c r="M615" s="6">
        <f t="shared" si="9"/>
        <v>29.849999999999998</v>
      </c>
      <c r="N615" s="7" t="str" cm="1">
        <f t="array" ref="N615">_xlfn.IFS(I615="Rob","Robusta",I615="Exc","Excelsa",I615="Ara","Arabica",I615="Lib","Liberica")</f>
        <v>Robusta</v>
      </c>
      <c r="O615" s="7" t="str" cm="1">
        <f t="array" ref="O615">_xlfn.IFS(J615="M","Medium",J615="L","Light",J615="D","Dark")</f>
        <v>Medium</v>
      </c>
      <c r="P615" s="8" t="str">
        <f>_xlfn.XLOOKUP([1]!Order_Table[[#This Row],[Customer ID]],[1]customers!$A$1:$A$1001,[1]customers!$I$1:$I$1001,,0)</f>
        <v>No</v>
      </c>
    </row>
    <row r="616" spans="1:16" x14ac:dyDescent="0.35">
      <c r="A616" s="1" t="s">
        <v>1201</v>
      </c>
      <c r="B616" s="2">
        <v>44006</v>
      </c>
      <c r="C616" s="3" t="s">
        <v>1202</v>
      </c>
      <c r="D616" s="4" t="s">
        <v>104</v>
      </c>
      <c r="E616" s="3">
        <v>2</v>
      </c>
      <c r="F616" s="3" t="str">
        <f>_xlfn.XLOOKUP([1]orders!C616,[1]customers!$A$2:$A$1001,[1]customers!$B$2:$B$1001,,0)</f>
        <v>Cody Verissimo</v>
      </c>
      <c r="G616" s="3" t="str">
        <f>IF(_xlfn.XLOOKUP(C616,[1]customers!$A$2:$A$1001,[1]customers!$C$2:$C$1001,,0)=0,"",_xlfn.XLOOKUP(C616,[1]customers!$A$2:$A$1001,[1]customers!$C$2:$C$1001,,0))</f>
        <v>scouronneh3@mozilla.org</v>
      </c>
      <c r="H616" s="3" t="str">
        <f>_xlfn.XLOOKUP(C616,[1]customers!$A$2:$A$1001,[1]customers!$G$2:$G$1001,,0)</f>
        <v>United States</v>
      </c>
      <c r="I616" s="4" t="str">
        <f>INDEX([1]products!$A$1:$G$49,MATCH([1]orders!$D616,[1]products!$A$1:$A$49,0),MATCH([1]orders!I$1,[1]products!$A$1:$G$1,0))</f>
        <v>Rob</v>
      </c>
      <c r="J616" s="4" t="str">
        <f>INDEX([1]products!$A$1:$G$49,MATCH([1]orders!$D616,[1]products!$A$1:$A$49,0),MATCH([1]orders!J$1,[1]products!$A$1:$G$1,0))</f>
        <v>M</v>
      </c>
      <c r="K616" s="5">
        <f>INDEX([1]products!$A$1:$G$49,MATCH([1]orders!$D616,[1]products!$A$1:$A$49,0),MATCH([1]orders!K$1,[1]products!$A$1:$G$1,0))</f>
        <v>0.5</v>
      </c>
      <c r="L616" s="6">
        <f>INDEX([1]products!$A$1:$G$49,MATCH([1]orders!$D616,[1]products!$A$1:$A$49,0),MATCH([1]orders!L$1,[1]products!$A$1:$G$1,0))</f>
        <v>5.97</v>
      </c>
      <c r="M616" s="6">
        <f t="shared" si="9"/>
        <v>11.94</v>
      </c>
      <c r="N616" s="7" t="str" cm="1">
        <f t="array" ref="N616">_xlfn.IFS(I616="Rob","Robusta",I616="Exc","Excelsa",I616="Ara","Arabica",I616="Lib","Liberica")</f>
        <v>Robusta</v>
      </c>
      <c r="O616" s="7" t="str" cm="1">
        <f t="array" ref="O616">_xlfn.IFS(J616="M","Medium",J616="L","Light",J616="D","Dark")</f>
        <v>Medium</v>
      </c>
      <c r="P616" s="8" t="str">
        <f>_xlfn.XLOOKUP([1]!Order_Table[[#This Row],[Customer ID]],[1]customers!$A$1:$A$1001,[1]customers!$I$1:$I$1001,,0)</f>
        <v>Yes</v>
      </c>
    </row>
    <row r="617" spans="1:16" x14ac:dyDescent="0.35">
      <c r="A617" s="1" t="s">
        <v>1203</v>
      </c>
      <c r="B617" s="2">
        <v>44271</v>
      </c>
      <c r="C617" s="3" t="s">
        <v>1204</v>
      </c>
      <c r="D617" s="4" t="s">
        <v>112</v>
      </c>
      <c r="E617" s="3">
        <v>4</v>
      </c>
      <c r="F617" s="3" t="str">
        <f>_xlfn.XLOOKUP([1]orders!C617,[1]customers!$A$2:$A$1001,[1]customers!$B$2:$B$1001,,0)</f>
        <v>Shay Couronne</v>
      </c>
      <c r="G617" s="3" t="str">
        <f>IF(_xlfn.XLOOKUP(C617,[1]customers!$A$2:$A$1001,[1]customers!$C$2:$C$1001,,0)=0,"",_xlfn.XLOOKUP(C617,[1]customers!$A$2:$A$1001,[1]customers!$C$2:$C$1001,,0))</f>
        <v>lflippellih4@github.io</v>
      </c>
      <c r="H617" s="3" t="str">
        <f>_xlfn.XLOOKUP(C617,[1]customers!$A$2:$A$1001,[1]customers!$G$2:$G$1001,,0)</f>
        <v>United Kingdom</v>
      </c>
      <c r="I617" s="4" t="str">
        <f>INDEX([1]products!$A$1:$G$49,MATCH([1]orders!$D617,[1]products!$A$1:$A$49,0),MATCH([1]orders!I$1,[1]products!$A$1:$G$1,0))</f>
        <v>Lib</v>
      </c>
      <c r="J617" s="4" t="str">
        <f>INDEX([1]products!$A$1:$G$49,MATCH([1]orders!$D617,[1]products!$A$1:$A$49,0),MATCH([1]orders!J$1,[1]products!$A$1:$G$1,0))</f>
        <v>L</v>
      </c>
      <c r="K617" s="5">
        <f>INDEX([1]products!$A$1:$G$49,MATCH([1]orders!$D617,[1]products!$A$1:$A$49,0),MATCH([1]orders!K$1,[1]products!$A$1:$G$1,0))</f>
        <v>2.5</v>
      </c>
      <c r="L617" s="6">
        <f>INDEX([1]products!$A$1:$G$49,MATCH([1]orders!$D617,[1]products!$A$1:$A$49,0),MATCH([1]orders!L$1,[1]products!$A$1:$G$1,0))</f>
        <v>36.454999999999998</v>
      </c>
      <c r="M617" s="6">
        <f t="shared" si="9"/>
        <v>145.82</v>
      </c>
      <c r="N617" s="7" t="str" cm="1">
        <f t="array" ref="N617">_xlfn.IFS(I617="Rob","Robusta",I617="Exc","Excelsa",I617="Ara","Arabica",I617="Lib","Liberica")</f>
        <v>Liberica</v>
      </c>
      <c r="O617" s="7" t="str" cm="1">
        <f t="array" ref="O617">_xlfn.IFS(J617="M","Medium",J617="L","Light",J617="D","Dark")</f>
        <v>Light</v>
      </c>
      <c r="P617" s="8" t="str">
        <f>_xlfn.XLOOKUP([1]!Order_Table[[#This Row],[Customer ID]],[1]customers!$A$1:$A$1001,[1]customers!$I$1:$I$1001,,0)</f>
        <v>Yes</v>
      </c>
    </row>
    <row r="618" spans="1:16" x14ac:dyDescent="0.35">
      <c r="A618" s="1" t="s">
        <v>1205</v>
      </c>
      <c r="B618" s="2">
        <v>43928</v>
      </c>
      <c r="C618" s="3" t="s">
        <v>1206</v>
      </c>
      <c r="D618" s="4" t="s">
        <v>197</v>
      </c>
      <c r="E618" s="3">
        <v>1</v>
      </c>
      <c r="F618" s="3" t="str">
        <f>_xlfn.XLOOKUP([1]orders!C618,[1]customers!$A$2:$A$1001,[1]customers!$B$2:$B$1001,,0)</f>
        <v>Linus Flippelli</v>
      </c>
      <c r="G618" s="3" t="str">
        <f>IF(_xlfn.XLOOKUP(C618,[1]customers!$A$2:$A$1001,[1]customers!$C$2:$C$1001,,0)=0,"",_xlfn.XLOOKUP(C618,[1]customers!$A$2:$A$1001,[1]customers!$C$2:$C$1001,,0))</f>
        <v>relizabethh5@live.com</v>
      </c>
      <c r="H618" s="3" t="str">
        <f>_xlfn.XLOOKUP(C618,[1]customers!$A$2:$A$1001,[1]customers!$G$2:$G$1001,,0)</f>
        <v>United States</v>
      </c>
      <c r="I618" s="4" t="str">
        <f>INDEX([1]products!$A$1:$G$49,MATCH([1]orders!$D618,[1]products!$A$1:$A$49,0),MATCH([1]orders!I$1,[1]products!$A$1:$G$1,0))</f>
        <v>Exc</v>
      </c>
      <c r="J618" s="4" t="str">
        <f>INDEX([1]products!$A$1:$G$49,MATCH([1]orders!$D618,[1]products!$A$1:$A$49,0),MATCH([1]orders!J$1,[1]products!$A$1:$G$1,0))</f>
        <v>M</v>
      </c>
      <c r="K618" s="5">
        <f>INDEX([1]products!$A$1:$G$49,MATCH([1]orders!$D618,[1]products!$A$1:$A$49,0),MATCH([1]orders!K$1,[1]products!$A$1:$G$1,0))</f>
        <v>2.5</v>
      </c>
      <c r="L618" s="6">
        <f>INDEX([1]products!$A$1:$G$49,MATCH([1]orders!$D618,[1]products!$A$1:$A$49,0),MATCH([1]orders!L$1,[1]products!$A$1:$G$1,0))</f>
        <v>31.624999999999996</v>
      </c>
      <c r="M618" s="6">
        <f t="shared" si="9"/>
        <v>31.624999999999996</v>
      </c>
      <c r="N618" s="7" t="str" cm="1">
        <f t="array" ref="N618">_xlfn.IFS(I618="Rob","Robusta",I618="Exc","Excelsa",I618="Ara","Arabica",I618="Lib","Liberica")</f>
        <v>Excelsa</v>
      </c>
      <c r="O618" s="7" t="str" cm="1">
        <f t="array" ref="O618">_xlfn.IFS(J618="M","Medium",J618="L","Light",J618="D","Dark")</f>
        <v>Medium</v>
      </c>
      <c r="P618" s="8" t="str">
        <f>_xlfn.XLOOKUP([1]!Order_Table[[#This Row],[Customer ID]],[1]customers!$A$1:$A$1001,[1]customers!$I$1:$I$1001,,0)</f>
        <v>No</v>
      </c>
    </row>
    <row r="619" spans="1:16" x14ac:dyDescent="0.35">
      <c r="A619" s="1" t="s">
        <v>1207</v>
      </c>
      <c r="B619" s="2">
        <v>44469</v>
      </c>
      <c r="C619" s="3" t="s">
        <v>1208</v>
      </c>
      <c r="D619" s="4" t="s">
        <v>245</v>
      </c>
      <c r="E619" s="3">
        <v>6</v>
      </c>
      <c r="F619" s="3" t="str">
        <f>_xlfn.XLOOKUP([1]orders!C619,[1]customers!$A$2:$A$1001,[1]customers!$B$2:$B$1001,,0)</f>
        <v>Rachelle Elizabeth</v>
      </c>
      <c r="G619" s="3" t="str">
        <f>IF(_xlfn.XLOOKUP(C619,[1]customers!$A$2:$A$1001,[1]customers!$C$2:$C$1001,,0)=0,"",_xlfn.XLOOKUP(C619,[1]customers!$A$2:$A$1001,[1]customers!$C$2:$C$1001,,0))</f>
        <v>irenhardh6@i2i.jp</v>
      </c>
      <c r="H619" s="3" t="str">
        <f>_xlfn.XLOOKUP(C619,[1]customers!$A$2:$A$1001,[1]customers!$G$2:$G$1001,,0)</f>
        <v>United States</v>
      </c>
      <c r="I619" s="4" t="str">
        <f>INDEX([1]products!$A$1:$G$49,MATCH([1]orders!$D619,[1]products!$A$1:$A$49,0),MATCH([1]orders!I$1,[1]products!$A$1:$G$1,0))</f>
        <v>Lib</v>
      </c>
      <c r="J619" s="4" t="str">
        <f>INDEX([1]products!$A$1:$G$49,MATCH([1]orders!$D619,[1]products!$A$1:$A$49,0),MATCH([1]orders!J$1,[1]products!$A$1:$G$1,0))</f>
        <v>M</v>
      </c>
      <c r="K619" s="5">
        <f>INDEX([1]products!$A$1:$G$49,MATCH([1]orders!$D619,[1]products!$A$1:$A$49,0),MATCH([1]orders!K$1,[1]products!$A$1:$G$1,0))</f>
        <v>2.5</v>
      </c>
      <c r="L619" s="6">
        <f>INDEX([1]products!$A$1:$G$49,MATCH([1]orders!$D619,[1]products!$A$1:$A$49,0),MATCH([1]orders!L$1,[1]products!$A$1:$G$1,0))</f>
        <v>33.464999999999996</v>
      </c>
      <c r="M619" s="6">
        <f t="shared" si="9"/>
        <v>200.78999999999996</v>
      </c>
      <c r="N619" s="7" t="str" cm="1">
        <f t="array" ref="N619">_xlfn.IFS(I619="Rob","Robusta",I619="Exc","Excelsa",I619="Ara","Arabica",I619="Lib","Liberica")</f>
        <v>Liberica</v>
      </c>
      <c r="O619" s="7" t="str" cm="1">
        <f t="array" ref="O619">_xlfn.IFS(J619="M","Medium",J619="L","Light",J619="D","Dark")</f>
        <v>Medium</v>
      </c>
      <c r="P619" s="8" t="str">
        <f>_xlfn.XLOOKUP([1]!Order_Table[[#This Row],[Customer ID]],[1]customers!$A$1:$A$1001,[1]customers!$I$1:$I$1001,,0)</f>
        <v>No</v>
      </c>
    </row>
    <row r="620" spans="1:16" x14ac:dyDescent="0.35">
      <c r="A620" s="1" t="s">
        <v>1209</v>
      </c>
      <c r="B620" s="2">
        <v>44682</v>
      </c>
      <c r="C620" s="3" t="s">
        <v>1210</v>
      </c>
      <c r="D620" s="4" t="s">
        <v>123</v>
      </c>
      <c r="E620" s="3">
        <v>2</v>
      </c>
      <c r="F620" s="3" t="str">
        <f>_xlfn.XLOOKUP([1]orders!C620,[1]customers!$A$2:$A$1001,[1]customers!$B$2:$B$1001,,0)</f>
        <v>Innis Renhard</v>
      </c>
      <c r="G620" s="3" t="str">
        <f>IF(_xlfn.XLOOKUP(C620,[1]customers!$A$2:$A$1001,[1]customers!$C$2:$C$1001,,0)=0,"",_xlfn.XLOOKUP(C620,[1]customers!$A$2:$A$1001,[1]customers!$C$2:$C$1001,,0))</f>
        <v>wrocheh7@xinhuanet.com</v>
      </c>
      <c r="H620" s="3" t="str">
        <f>_xlfn.XLOOKUP(C620,[1]customers!$A$2:$A$1001,[1]customers!$G$2:$G$1001,,0)</f>
        <v>United States</v>
      </c>
      <c r="I620" s="4" t="str">
        <f>INDEX([1]products!$A$1:$G$49,MATCH([1]orders!$D620,[1]products!$A$1:$A$49,0),MATCH([1]orders!I$1,[1]products!$A$1:$G$1,0))</f>
        <v>Exc</v>
      </c>
      <c r="J620" s="4" t="str">
        <f>INDEX([1]products!$A$1:$G$49,MATCH([1]orders!$D620,[1]products!$A$1:$A$49,0),MATCH([1]orders!J$1,[1]products!$A$1:$G$1,0))</f>
        <v>D</v>
      </c>
      <c r="K620" s="5">
        <f>INDEX([1]products!$A$1:$G$49,MATCH([1]orders!$D620,[1]products!$A$1:$A$49,0),MATCH([1]orders!K$1,[1]products!$A$1:$G$1,0))</f>
        <v>1</v>
      </c>
      <c r="L620" s="6">
        <f>INDEX([1]products!$A$1:$G$49,MATCH([1]orders!$D620,[1]products!$A$1:$A$49,0),MATCH([1]orders!L$1,[1]products!$A$1:$G$1,0))</f>
        <v>12.15</v>
      </c>
      <c r="M620" s="6">
        <f t="shared" si="9"/>
        <v>24.3</v>
      </c>
      <c r="N620" s="7" t="str" cm="1">
        <f t="array" ref="N620">_xlfn.IFS(I620="Rob","Robusta",I620="Exc","Excelsa",I620="Ara","Arabica",I620="Lib","Liberica")</f>
        <v>Excelsa</v>
      </c>
      <c r="O620" s="7" t="str" cm="1">
        <f t="array" ref="O620">_xlfn.IFS(J620="M","Medium",J620="L","Light",J620="D","Dark")</f>
        <v>Dark</v>
      </c>
      <c r="P620" s="8" t="str">
        <f>_xlfn.XLOOKUP([1]!Order_Table[[#This Row],[Customer ID]],[1]customers!$A$1:$A$1001,[1]customers!$I$1:$I$1001,,0)</f>
        <v>Yes</v>
      </c>
    </row>
    <row r="621" spans="1:16" x14ac:dyDescent="0.35">
      <c r="A621" s="1" t="s">
        <v>1211</v>
      </c>
      <c r="B621" s="2">
        <v>44217</v>
      </c>
      <c r="C621" s="3" t="s">
        <v>1212</v>
      </c>
      <c r="D621" s="4" t="s">
        <v>44</v>
      </c>
      <c r="E621" s="3">
        <v>6</v>
      </c>
      <c r="F621" s="3" t="str">
        <f>_xlfn.XLOOKUP([1]orders!C621,[1]customers!$A$2:$A$1001,[1]customers!$B$2:$B$1001,,0)</f>
        <v>Winne Roche</v>
      </c>
      <c r="G621" s="3" t="str">
        <f>IF(_xlfn.XLOOKUP(C621,[1]customers!$A$2:$A$1001,[1]customers!$C$2:$C$1001,,0)=0,"",_xlfn.XLOOKUP(C621,[1]customers!$A$2:$A$1001,[1]customers!$C$2:$C$1001,,0))</f>
        <v>lalawayhh@weather.com</v>
      </c>
      <c r="H621" s="3" t="str">
        <f>_xlfn.XLOOKUP(C621,[1]customers!$A$2:$A$1001,[1]customers!$G$2:$G$1001,,0)</f>
        <v>United States</v>
      </c>
      <c r="I621" s="4" t="str">
        <f>INDEX([1]products!$A$1:$G$49,MATCH([1]orders!$D621,[1]products!$A$1:$A$49,0),MATCH([1]orders!I$1,[1]products!$A$1:$G$1,0))</f>
        <v>Lib</v>
      </c>
      <c r="J621" s="4" t="str">
        <f>INDEX([1]products!$A$1:$G$49,MATCH([1]orders!$D621,[1]products!$A$1:$A$49,0),MATCH([1]orders!J$1,[1]products!$A$1:$G$1,0))</f>
        <v>D</v>
      </c>
      <c r="K621" s="5">
        <f>INDEX([1]products!$A$1:$G$49,MATCH([1]orders!$D621,[1]products!$A$1:$A$49,0),MATCH([1]orders!K$1,[1]products!$A$1:$G$1,0))</f>
        <v>0.5</v>
      </c>
      <c r="L621" s="6">
        <f>INDEX([1]products!$A$1:$G$49,MATCH([1]orders!$D621,[1]products!$A$1:$A$49,0),MATCH([1]orders!L$1,[1]products!$A$1:$G$1,0))</f>
        <v>7.77</v>
      </c>
      <c r="M621" s="6">
        <f t="shared" si="9"/>
        <v>46.62</v>
      </c>
      <c r="N621" s="7" t="str" cm="1">
        <f t="array" ref="N621">_xlfn.IFS(I621="Rob","Robusta",I621="Exc","Excelsa",I621="Ara","Arabica",I621="Lib","Liberica")</f>
        <v>Liberica</v>
      </c>
      <c r="O621" s="7" t="str" cm="1">
        <f t="array" ref="O621">_xlfn.IFS(J621="M","Medium",J621="L","Light",J621="D","Dark")</f>
        <v>Dark</v>
      </c>
      <c r="P621" s="8" t="str">
        <f>_xlfn.XLOOKUP([1]!Order_Table[[#This Row],[Customer ID]],[1]customers!$A$1:$A$1001,[1]customers!$I$1:$I$1001,,0)</f>
        <v>Yes</v>
      </c>
    </row>
    <row r="622" spans="1:16" x14ac:dyDescent="0.35">
      <c r="A622" s="1" t="s">
        <v>1213</v>
      </c>
      <c r="B622" s="2">
        <v>44006</v>
      </c>
      <c r="C622" s="3" t="s">
        <v>1214</v>
      </c>
      <c r="D622" s="4" t="s">
        <v>6</v>
      </c>
      <c r="E622" s="3">
        <v>6</v>
      </c>
      <c r="F622" s="3" t="str">
        <f>_xlfn.XLOOKUP([1]orders!C622,[1]customers!$A$2:$A$1001,[1]customers!$B$2:$B$1001,,0)</f>
        <v>Linn Alaway</v>
      </c>
      <c r="G622" s="3" t="str">
        <f>IF(_xlfn.XLOOKUP(C622,[1]customers!$A$2:$A$1001,[1]customers!$C$2:$C$1001,,0)=0,"",_xlfn.XLOOKUP(C622,[1]customers!$A$2:$A$1001,[1]customers!$C$2:$C$1001,,0))</f>
        <v>codgaardh9@nsw.gov.au</v>
      </c>
      <c r="H622" s="3" t="str">
        <f>_xlfn.XLOOKUP(C622,[1]customers!$A$2:$A$1001,[1]customers!$G$2:$G$1001,,0)</f>
        <v>United States</v>
      </c>
      <c r="I622" s="4" t="str">
        <f>INDEX([1]products!$A$1:$G$49,MATCH([1]orders!$D622,[1]products!$A$1:$A$49,0),MATCH([1]orders!I$1,[1]products!$A$1:$G$1,0))</f>
        <v>Ara</v>
      </c>
      <c r="J622" s="4" t="str">
        <f>INDEX([1]products!$A$1:$G$49,MATCH([1]orders!$D622,[1]products!$A$1:$A$49,0),MATCH([1]orders!J$1,[1]products!$A$1:$G$1,0))</f>
        <v>M</v>
      </c>
      <c r="K622" s="5">
        <f>INDEX([1]products!$A$1:$G$49,MATCH([1]orders!$D622,[1]products!$A$1:$A$49,0),MATCH([1]orders!K$1,[1]products!$A$1:$G$1,0))</f>
        <v>0.2</v>
      </c>
      <c r="L622" s="6">
        <f>INDEX([1]products!$A$1:$G$49,MATCH([1]orders!$D622,[1]products!$A$1:$A$49,0),MATCH([1]orders!L$1,[1]products!$A$1:$G$1,0))</f>
        <v>3.375</v>
      </c>
      <c r="M622" s="6">
        <f t="shared" si="9"/>
        <v>20.25</v>
      </c>
      <c r="N622" s="7" t="str" cm="1">
        <f t="array" ref="N622">_xlfn.IFS(I622="Rob","Robusta",I622="Exc","Excelsa",I622="Ara","Arabica",I622="Lib","Liberica")</f>
        <v>Arabica</v>
      </c>
      <c r="O622" s="7" t="str" cm="1">
        <f t="array" ref="O622">_xlfn.IFS(J622="M","Medium",J622="L","Light",J622="D","Dark")</f>
        <v>Medium</v>
      </c>
      <c r="P622" s="8" t="str">
        <f>_xlfn.XLOOKUP([1]!Order_Table[[#This Row],[Customer ID]],[1]customers!$A$1:$A$1001,[1]customers!$I$1:$I$1001,,0)</f>
        <v>No</v>
      </c>
    </row>
    <row r="623" spans="1:16" x14ac:dyDescent="0.35">
      <c r="A623" s="1" t="s">
        <v>1215</v>
      </c>
      <c r="B623" s="2">
        <v>43527</v>
      </c>
      <c r="C623" s="3" t="s">
        <v>1216</v>
      </c>
      <c r="D623" s="4" t="s">
        <v>197</v>
      </c>
      <c r="E623" s="3">
        <v>4</v>
      </c>
      <c r="F623" s="3" t="str">
        <f>_xlfn.XLOOKUP([1]orders!C623,[1]customers!$A$2:$A$1001,[1]customers!$B$2:$B$1001,,0)</f>
        <v>Cordy Odgaard</v>
      </c>
      <c r="G623" s="3" t="str">
        <f>IF(_xlfn.XLOOKUP(C623,[1]customers!$A$2:$A$1001,[1]customers!$C$2:$C$1001,,0)=0,"",_xlfn.XLOOKUP(C623,[1]customers!$A$2:$A$1001,[1]customers!$C$2:$C$1001,,0))</f>
        <v>bbyrdha@4shared.com</v>
      </c>
      <c r="H623" s="3" t="str">
        <f>_xlfn.XLOOKUP(C623,[1]customers!$A$2:$A$1001,[1]customers!$G$2:$G$1001,,0)</f>
        <v>United States</v>
      </c>
      <c r="I623" s="4" t="str">
        <f>INDEX([1]products!$A$1:$G$49,MATCH([1]orders!$D623,[1]products!$A$1:$A$49,0),MATCH([1]orders!I$1,[1]products!$A$1:$G$1,0))</f>
        <v>Ara</v>
      </c>
      <c r="J623" s="4" t="str">
        <f>INDEX([1]products!$A$1:$G$49,MATCH([1]orders!$D623,[1]products!$A$1:$A$49,0),MATCH([1]orders!J$1,[1]products!$A$1:$G$1,0))</f>
        <v>L</v>
      </c>
      <c r="K623" s="5">
        <f>INDEX([1]products!$A$1:$G$49,MATCH([1]orders!$D623,[1]products!$A$1:$A$49,0),MATCH([1]orders!K$1,[1]products!$A$1:$G$1,0))</f>
        <v>1</v>
      </c>
      <c r="L623" s="6">
        <f>INDEX([1]products!$A$1:$G$49,MATCH([1]orders!$D623,[1]products!$A$1:$A$49,0),MATCH([1]orders!L$1,[1]products!$A$1:$G$1,0))</f>
        <v>12.95</v>
      </c>
      <c r="M623" s="6">
        <f t="shared" si="9"/>
        <v>51.8</v>
      </c>
      <c r="N623" s="7" t="str" cm="1">
        <f t="array" ref="N623">_xlfn.IFS(I623="Rob","Robusta",I623="Exc","Excelsa",I623="Ara","Arabica",I623="Lib","Liberica")</f>
        <v>Arabica</v>
      </c>
      <c r="O623" s="7" t="str" cm="1">
        <f t="array" ref="O623">_xlfn.IFS(J623="M","Medium",J623="L","Light",J623="D","Dark")</f>
        <v>Light</v>
      </c>
      <c r="P623" s="8" t="str">
        <f>_xlfn.XLOOKUP([1]!Order_Table[[#This Row],[Customer ID]],[1]customers!$A$1:$A$1001,[1]customers!$I$1:$I$1001,,0)</f>
        <v>No</v>
      </c>
    </row>
    <row r="624" spans="1:16" x14ac:dyDescent="0.35">
      <c r="A624" s="1" t="s">
        <v>1217</v>
      </c>
      <c r="B624" s="2">
        <v>44224</v>
      </c>
      <c r="C624" s="3" t="s">
        <v>1218</v>
      </c>
      <c r="D624" s="4" t="s">
        <v>245</v>
      </c>
      <c r="E624" s="3">
        <v>1</v>
      </c>
      <c r="F624" s="3" t="str">
        <f>_xlfn.XLOOKUP([1]orders!C624,[1]customers!$A$2:$A$1001,[1]customers!$B$2:$B$1001,,0)</f>
        <v>Bertine Byrd</v>
      </c>
      <c r="G624" s="3" t="str">
        <f>IF(_xlfn.XLOOKUP(C624,[1]customers!$A$2:$A$1001,[1]customers!$C$2:$C$1001,,0)=0,"",_xlfn.XLOOKUP(C624,[1]customers!$A$2:$A$1001,[1]customers!$C$2:$C$1001,,0))</f>
        <v/>
      </c>
      <c r="H624" s="3" t="str">
        <f>_xlfn.XLOOKUP(C624,[1]customers!$A$2:$A$1001,[1]customers!$G$2:$G$1001,,0)</f>
        <v>United Kingdom</v>
      </c>
      <c r="I624" s="4" t="str">
        <f>INDEX([1]products!$A$1:$G$49,MATCH([1]orders!$D624,[1]products!$A$1:$A$49,0),MATCH([1]orders!I$1,[1]products!$A$1:$G$1,0))</f>
        <v>Lib</v>
      </c>
      <c r="J624" s="4" t="str">
        <f>INDEX([1]products!$A$1:$G$49,MATCH([1]orders!$D624,[1]products!$A$1:$A$49,0),MATCH([1]orders!J$1,[1]products!$A$1:$G$1,0))</f>
        <v>M</v>
      </c>
      <c r="K624" s="5">
        <f>INDEX([1]products!$A$1:$G$49,MATCH([1]orders!$D624,[1]products!$A$1:$A$49,0),MATCH([1]orders!K$1,[1]products!$A$1:$G$1,0))</f>
        <v>2.5</v>
      </c>
      <c r="L624" s="6">
        <f>INDEX([1]products!$A$1:$G$49,MATCH([1]orders!$D624,[1]products!$A$1:$A$49,0),MATCH([1]orders!L$1,[1]products!$A$1:$G$1,0))</f>
        <v>33.464999999999996</v>
      </c>
      <c r="M624" s="6">
        <f t="shared" si="9"/>
        <v>33.464999999999996</v>
      </c>
      <c r="N624" s="7" t="str" cm="1">
        <f t="array" ref="N624">_xlfn.IFS(I624="Rob","Robusta",I624="Exc","Excelsa",I624="Ara","Arabica",I624="Lib","Liberica")</f>
        <v>Liberica</v>
      </c>
      <c r="O624" s="7" t="str" cm="1">
        <f t="array" ref="O624">_xlfn.IFS(J624="M","Medium",J624="L","Light",J624="D","Dark")</f>
        <v>Medium</v>
      </c>
      <c r="P624" s="8" t="str">
        <f>_xlfn.XLOOKUP([1]!Order_Table[[#This Row],[Customer ID]],[1]customers!$A$1:$A$1001,[1]customers!$I$1:$I$1001,,0)</f>
        <v>No</v>
      </c>
    </row>
    <row r="625" spans="1:16" x14ac:dyDescent="0.35">
      <c r="A625" s="1" t="s">
        <v>1219</v>
      </c>
      <c r="B625" s="2">
        <v>44010</v>
      </c>
      <c r="C625" s="3" t="s">
        <v>1220</v>
      </c>
      <c r="D625" s="4" t="s">
        <v>112</v>
      </c>
      <c r="E625" s="3">
        <v>2</v>
      </c>
      <c r="F625" s="3" t="str">
        <f>_xlfn.XLOOKUP([1]orders!C625,[1]customers!$A$2:$A$1001,[1]customers!$B$2:$B$1001,,0)</f>
        <v>Nelie Garnson</v>
      </c>
      <c r="G625" s="3" t="str">
        <f>IF(_xlfn.XLOOKUP(C625,[1]customers!$A$2:$A$1001,[1]customers!$C$2:$C$1001,,0)=0,"",_xlfn.XLOOKUP(C625,[1]customers!$A$2:$A$1001,[1]customers!$C$2:$C$1001,,0))</f>
        <v>dchardinhc@nhs.uk</v>
      </c>
      <c r="H625" s="3" t="str">
        <f>_xlfn.XLOOKUP(C625,[1]customers!$A$2:$A$1001,[1]customers!$G$2:$G$1001,,0)</f>
        <v>Ireland</v>
      </c>
      <c r="I625" s="4" t="str">
        <f>INDEX([1]products!$A$1:$G$49,MATCH([1]orders!$D625,[1]products!$A$1:$A$49,0),MATCH([1]orders!I$1,[1]products!$A$1:$G$1,0))</f>
        <v>Exc</v>
      </c>
      <c r="J625" s="4" t="str">
        <f>INDEX([1]products!$A$1:$G$49,MATCH([1]orders!$D625,[1]products!$A$1:$A$49,0),MATCH([1]orders!J$1,[1]products!$A$1:$G$1,0))</f>
        <v>D</v>
      </c>
      <c r="K625" s="5">
        <f>INDEX([1]products!$A$1:$G$49,MATCH([1]orders!$D625,[1]products!$A$1:$A$49,0),MATCH([1]orders!K$1,[1]products!$A$1:$G$1,0))</f>
        <v>1</v>
      </c>
      <c r="L625" s="6">
        <f>INDEX([1]products!$A$1:$G$49,MATCH([1]orders!$D625,[1]products!$A$1:$A$49,0),MATCH([1]orders!L$1,[1]products!$A$1:$G$1,0))</f>
        <v>12.15</v>
      </c>
      <c r="M625" s="6">
        <f t="shared" si="9"/>
        <v>24.3</v>
      </c>
      <c r="N625" s="7" t="str" cm="1">
        <f t="array" ref="N625">_xlfn.IFS(I625="Rob","Robusta",I625="Exc","Excelsa",I625="Ara","Arabica",I625="Lib","Liberica")</f>
        <v>Excelsa</v>
      </c>
      <c r="O625" s="7" t="str" cm="1">
        <f t="array" ref="O625">_xlfn.IFS(J625="M","Medium",J625="L","Light",J625="D","Dark")</f>
        <v>Dark</v>
      </c>
      <c r="P625" s="8" t="str">
        <f>_xlfn.XLOOKUP([1]!Order_Table[[#This Row],[Customer ID]],[1]customers!$A$1:$A$1001,[1]customers!$I$1:$I$1001,,0)</f>
        <v>No</v>
      </c>
    </row>
    <row r="626" spans="1:16" x14ac:dyDescent="0.35">
      <c r="A626" s="1" t="s">
        <v>1221</v>
      </c>
      <c r="B626" s="2">
        <v>44017</v>
      </c>
      <c r="C626" s="3" t="s">
        <v>1222</v>
      </c>
      <c r="D626" s="4" t="s">
        <v>157</v>
      </c>
      <c r="E626" s="3">
        <v>5</v>
      </c>
      <c r="F626" s="3" t="str">
        <f>_xlfn.XLOOKUP([1]orders!C626,[1]customers!$A$2:$A$1001,[1]customers!$B$2:$B$1001,,0)</f>
        <v>Dianne Chardin</v>
      </c>
      <c r="G626" s="3" t="str">
        <f>IF(_xlfn.XLOOKUP(C626,[1]customers!$A$2:$A$1001,[1]customers!$C$2:$C$1001,,0)=0,"",_xlfn.XLOOKUP(C626,[1]customers!$A$2:$A$1001,[1]customers!$C$2:$C$1001,,0))</f>
        <v>hradbonehd@newsvine.com</v>
      </c>
      <c r="H626" s="3" t="str">
        <f>_xlfn.XLOOKUP(C626,[1]customers!$A$2:$A$1001,[1]customers!$G$2:$G$1001,,0)</f>
        <v>United States</v>
      </c>
      <c r="I626" s="4" t="str">
        <f>INDEX([1]products!$A$1:$G$49,MATCH([1]orders!$D626,[1]products!$A$1:$A$49,0),MATCH([1]orders!I$1,[1]products!$A$1:$G$1,0))</f>
        <v>Exc</v>
      </c>
      <c r="J626" s="4" t="str">
        <f>INDEX([1]products!$A$1:$G$49,MATCH([1]orders!$D626,[1]products!$A$1:$A$49,0),MATCH([1]orders!J$1,[1]products!$A$1:$G$1,0))</f>
        <v>M</v>
      </c>
      <c r="K626" s="5">
        <f>INDEX([1]products!$A$1:$G$49,MATCH([1]orders!$D626,[1]products!$A$1:$A$49,0),MATCH([1]orders!K$1,[1]products!$A$1:$G$1,0))</f>
        <v>2.5</v>
      </c>
      <c r="L626" s="6">
        <f>INDEX([1]products!$A$1:$G$49,MATCH([1]orders!$D626,[1]products!$A$1:$A$49,0),MATCH([1]orders!L$1,[1]products!$A$1:$G$1,0))</f>
        <v>31.624999999999996</v>
      </c>
      <c r="M626" s="6">
        <f t="shared" si="9"/>
        <v>158.12499999999997</v>
      </c>
      <c r="N626" s="7" t="str" cm="1">
        <f t="array" ref="N626">_xlfn.IFS(I626="Rob","Robusta",I626="Exc","Excelsa",I626="Ara","Arabica",I626="Lib","Liberica")</f>
        <v>Excelsa</v>
      </c>
      <c r="O626" s="7" t="str" cm="1">
        <f t="array" ref="O626">_xlfn.IFS(J626="M","Medium",J626="L","Light",J626="D","Dark")</f>
        <v>Medium</v>
      </c>
      <c r="P626" s="8" t="str">
        <f>_xlfn.XLOOKUP([1]!Order_Table[[#This Row],[Customer ID]],[1]customers!$A$1:$A$1001,[1]customers!$I$1:$I$1001,,0)</f>
        <v>Yes</v>
      </c>
    </row>
    <row r="627" spans="1:16" x14ac:dyDescent="0.35">
      <c r="A627" s="1" t="s">
        <v>1223</v>
      </c>
      <c r="B627" s="2">
        <v>43526</v>
      </c>
      <c r="C627" s="3" t="s">
        <v>1224</v>
      </c>
      <c r="D627" s="4" t="s">
        <v>171</v>
      </c>
      <c r="E627" s="3">
        <v>3</v>
      </c>
      <c r="F627" s="3" t="str">
        <f>_xlfn.XLOOKUP([1]orders!C627,[1]customers!$A$2:$A$1001,[1]customers!$B$2:$B$1001,,0)</f>
        <v>Hailee Radbone</v>
      </c>
      <c r="G627" s="3" t="str">
        <f>IF(_xlfn.XLOOKUP(C627,[1]customers!$A$2:$A$1001,[1]customers!$C$2:$C$1001,,0)=0,"",_xlfn.XLOOKUP(C627,[1]customers!$A$2:$A$1001,[1]customers!$C$2:$C$1001,,0))</f>
        <v>wbernthhe@miitbeian.gov.cn</v>
      </c>
      <c r="H627" s="3" t="str">
        <f>_xlfn.XLOOKUP(C627,[1]customers!$A$2:$A$1001,[1]customers!$G$2:$G$1001,,0)</f>
        <v>United States</v>
      </c>
      <c r="I627" s="4" t="str">
        <f>INDEX([1]products!$A$1:$G$49,MATCH([1]orders!$D627,[1]products!$A$1:$A$49,0),MATCH([1]orders!I$1,[1]products!$A$1:$G$1,0))</f>
        <v>Rob</v>
      </c>
      <c r="J627" s="4" t="str">
        <f>INDEX([1]products!$A$1:$G$49,MATCH([1]orders!$D627,[1]products!$A$1:$A$49,0),MATCH([1]orders!J$1,[1]products!$A$1:$G$1,0))</f>
        <v>L</v>
      </c>
      <c r="K627" s="5">
        <f>INDEX([1]products!$A$1:$G$49,MATCH([1]orders!$D627,[1]products!$A$1:$A$49,0),MATCH([1]orders!K$1,[1]products!$A$1:$G$1,0))</f>
        <v>0.5</v>
      </c>
      <c r="L627" s="6">
        <f>INDEX([1]products!$A$1:$G$49,MATCH([1]orders!$D627,[1]products!$A$1:$A$49,0),MATCH([1]orders!L$1,[1]products!$A$1:$G$1,0))</f>
        <v>7.169999999999999</v>
      </c>
      <c r="M627" s="6">
        <f t="shared" si="9"/>
        <v>21.509999999999998</v>
      </c>
      <c r="N627" s="7" t="str" cm="1">
        <f t="array" ref="N627">_xlfn.IFS(I627="Rob","Robusta",I627="Exc","Excelsa",I627="Ara","Arabica",I627="Lib","Liberica")</f>
        <v>Robusta</v>
      </c>
      <c r="O627" s="7" t="str" cm="1">
        <f t="array" ref="O627">_xlfn.IFS(J627="M","Medium",J627="L","Light",J627="D","Dark")</f>
        <v>Light</v>
      </c>
      <c r="P627" s="8" t="str">
        <f>_xlfn.XLOOKUP([1]!Order_Table[[#This Row],[Customer ID]],[1]customers!$A$1:$A$1001,[1]customers!$I$1:$I$1001,,0)</f>
        <v>No</v>
      </c>
    </row>
    <row r="628" spans="1:16" x14ac:dyDescent="0.35">
      <c r="A628" s="1" t="s">
        <v>1225</v>
      </c>
      <c r="B628" s="2">
        <v>44682</v>
      </c>
      <c r="C628" s="3" t="s">
        <v>1226</v>
      </c>
      <c r="D628" s="4" t="s">
        <v>112</v>
      </c>
      <c r="E628" s="3">
        <v>2</v>
      </c>
      <c r="F628" s="3" t="str">
        <f>_xlfn.XLOOKUP([1]orders!C628,[1]customers!$A$2:$A$1001,[1]customers!$B$2:$B$1001,,0)</f>
        <v>Wallis Bernth</v>
      </c>
      <c r="G628" s="3" t="str">
        <f>IF(_xlfn.XLOOKUP(C628,[1]customers!$A$2:$A$1001,[1]customers!$C$2:$C$1001,,0)=0,"",_xlfn.XLOOKUP(C628,[1]customers!$A$2:$A$1001,[1]customers!$C$2:$C$1001,,0))</f>
        <v>bacarsonhf@cnn.com</v>
      </c>
      <c r="H628" s="3" t="str">
        <f>_xlfn.XLOOKUP(C628,[1]customers!$A$2:$A$1001,[1]customers!$G$2:$G$1001,,0)</f>
        <v>United States</v>
      </c>
      <c r="I628" s="4" t="str">
        <f>INDEX([1]products!$A$1:$G$49,MATCH([1]orders!$D628,[1]products!$A$1:$A$49,0),MATCH([1]orders!I$1,[1]products!$A$1:$G$1,0))</f>
        <v>Ara</v>
      </c>
      <c r="J628" s="4" t="str">
        <f>INDEX([1]products!$A$1:$G$49,MATCH([1]orders!$D628,[1]products!$A$1:$A$49,0),MATCH([1]orders!J$1,[1]products!$A$1:$G$1,0))</f>
        <v>M</v>
      </c>
      <c r="K628" s="5">
        <f>INDEX([1]products!$A$1:$G$49,MATCH([1]orders!$D628,[1]products!$A$1:$A$49,0),MATCH([1]orders!K$1,[1]products!$A$1:$G$1,0))</f>
        <v>2.5</v>
      </c>
      <c r="L628" s="6">
        <f>INDEX([1]products!$A$1:$G$49,MATCH([1]orders!$D628,[1]products!$A$1:$A$49,0),MATCH([1]orders!L$1,[1]products!$A$1:$G$1,0))</f>
        <v>25.874999999999996</v>
      </c>
      <c r="M628" s="6">
        <f t="shared" si="9"/>
        <v>51.749999999999993</v>
      </c>
      <c r="N628" s="7" t="str" cm="1">
        <f t="array" ref="N628">_xlfn.IFS(I628="Rob","Robusta",I628="Exc","Excelsa",I628="Ara","Arabica",I628="Lib","Liberica")</f>
        <v>Arabica</v>
      </c>
      <c r="O628" s="7" t="str" cm="1">
        <f t="array" ref="O628">_xlfn.IFS(J628="M","Medium",J628="L","Light",J628="D","Dark")</f>
        <v>Medium</v>
      </c>
      <c r="P628" s="8" t="str">
        <f>_xlfn.XLOOKUP([1]!Order_Table[[#This Row],[Customer ID]],[1]customers!$A$1:$A$1001,[1]customers!$I$1:$I$1001,,0)</f>
        <v>No</v>
      </c>
    </row>
    <row r="629" spans="1:16" x14ac:dyDescent="0.35">
      <c r="A629" s="1" t="s">
        <v>1227</v>
      </c>
      <c r="B629" s="2">
        <v>44680</v>
      </c>
      <c r="C629" s="3" t="s">
        <v>1228</v>
      </c>
      <c r="D629" s="4" t="s">
        <v>254</v>
      </c>
      <c r="E629" s="3">
        <v>6</v>
      </c>
      <c r="F629" s="3" t="str">
        <f>_xlfn.XLOOKUP([1]orders!C629,[1]customers!$A$2:$A$1001,[1]customers!$B$2:$B$1001,,0)</f>
        <v>Byron Acarson</v>
      </c>
      <c r="G629" s="3" t="str">
        <f>IF(_xlfn.XLOOKUP(C629,[1]customers!$A$2:$A$1001,[1]customers!$C$2:$C$1001,,0)=0,"",_xlfn.XLOOKUP(C629,[1]customers!$A$2:$A$1001,[1]customers!$C$2:$C$1001,,0))</f>
        <v>fbrighamhg@blog.com</v>
      </c>
      <c r="H629" s="3" t="str">
        <f>_xlfn.XLOOKUP(C629,[1]customers!$A$2:$A$1001,[1]customers!$G$2:$G$1001,,0)</f>
        <v>Ireland</v>
      </c>
      <c r="I629" s="4" t="str">
        <f>INDEX([1]products!$A$1:$G$49,MATCH([1]orders!$D629,[1]products!$A$1:$A$49,0),MATCH([1]orders!I$1,[1]products!$A$1:$G$1,0))</f>
        <v>Exc</v>
      </c>
      <c r="J629" s="4" t="str">
        <f>INDEX([1]products!$A$1:$G$49,MATCH([1]orders!$D629,[1]products!$A$1:$A$49,0),MATCH([1]orders!J$1,[1]products!$A$1:$G$1,0))</f>
        <v>M</v>
      </c>
      <c r="K629" s="5">
        <f>INDEX([1]products!$A$1:$G$49,MATCH([1]orders!$D629,[1]products!$A$1:$A$49,0),MATCH([1]orders!K$1,[1]products!$A$1:$G$1,0))</f>
        <v>2.5</v>
      </c>
      <c r="L629" s="6">
        <f>INDEX([1]products!$A$1:$G$49,MATCH([1]orders!$D629,[1]products!$A$1:$A$49,0),MATCH([1]orders!L$1,[1]products!$A$1:$G$1,0))</f>
        <v>31.624999999999996</v>
      </c>
      <c r="M629" s="6">
        <f t="shared" si="9"/>
        <v>189.74999999999997</v>
      </c>
      <c r="N629" s="7" t="str" cm="1">
        <f t="array" ref="N629">_xlfn.IFS(I629="Rob","Robusta",I629="Exc","Excelsa",I629="Ara","Arabica",I629="Lib","Liberica")</f>
        <v>Excelsa</v>
      </c>
      <c r="O629" s="7" t="str" cm="1">
        <f t="array" ref="O629">_xlfn.IFS(J629="M","Medium",J629="L","Light",J629="D","Dark")</f>
        <v>Medium</v>
      </c>
      <c r="P629" s="8" t="str">
        <f>_xlfn.XLOOKUP([1]!Order_Table[[#This Row],[Customer ID]],[1]customers!$A$1:$A$1001,[1]customers!$I$1:$I$1001,,0)</f>
        <v>Yes</v>
      </c>
    </row>
    <row r="630" spans="1:16" x14ac:dyDescent="0.35">
      <c r="A630" s="1" t="s">
        <v>1227</v>
      </c>
      <c r="B630" s="2">
        <v>44680</v>
      </c>
      <c r="C630" s="3" t="s">
        <v>1228</v>
      </c>
      <c r="D630" s="4" t="s">
        <v>123</v>
      </c>
      <c r="E630" s="3">
        <v>4</v>
      </c>
      <c r="F630" s="3" t="str">
        <f>_xlfn.XLOOKUP([1]orders!C630,[1]customers!$A$2:$A$1001,[1]customers!$B$2:$B$1001,,0)</f>
        <v>Faunie Brigham</v>
      </c>
      <c r="G630" s="3" t="str">
        <f>IF(_xlfn.XLOOKUP(C630,[1]customers!$A$2:$A$1001,[1]customers!$C$2:$C$1001,,0)=0,"",_xlfn.XLOOKUP(C630,[1]customers!$A$2:$A$1001,[1]customers!$C$2:$C$1001,,0))</f>
        <v>fbrighamhg@blog.com</v>
      </c>
      <c r="H630" s="3" t="str">
        <f>_xlfn.XLOOKUP(C630,[1]customers!$A$2:$A$1001,[1]customers!$G$2:$G$1001,,0)</f>
        <v>Ireland</v>
      </c>
      <c r="I630" s="4" t="str">
        <f>INDEX([1]products!$A$1:$G$49,MATCH([1]orders!$D630,[1]products!$A$1:$A$49,0),MATCH([1]orders!I$1,[1]products!$A$1:$G$1,0))</f>
        <v>Exc</v>
      </c>
      <c r="J630" s="4" t="str">
        <f>INDEX([1]products!$A$1:$G$49,MATCH([1]orders!$D630,[1]products!$A$1:$A$49,0),MATCH([1]orders!J$1,[1]products!$A$1:$G$1,0))</f>
        <v>L</v>
      </c>
      <c r="K630" s="5">
        <f>INDEX([1]products!$A$1:$G$49,MATCH([1]orders!$D630,[1]products!$A$1:$A$49,0),MATCH([1]orders!K$1,[1]products!$A$1:$G$1,0))</f>
        <v>0.2</v>
      </c>
      <c r="L630" s="6">
        <f>INDEX([1]products!$A$1:$G$49,MATCH([1]orders!$D630,[1]products!$A$1:$A$49,0),MATCH([1]orders!L$1,[1]products!$A$1:$G$1,0))</f>
        <v>4.4550000000000001</v>
      </c>
      <c r="M630" s="6">
        <f t="shared" si="9"/>
        <v>17.82</v>
      </c>
      <c r="N630" s="7" t="str" cm="1">
        <f t="array" ref="N630">_xlfn.IFS(I630="Rob","Robusta",I630="Exc","Excelsa",I630="Ara","Arabica",I630="Lib","Liberica")</f>
        <v>Excelsa</v>
      </c>
      <c r="O630" s="7" t="str" cm="1">
        <f t="array" ref="O630">_xlfn.IFS(J630="M","Medium",J630="L","Light",J630="D","Dark")</f>
        <v>Light</v>
      </c>
      <c r="P630" s="8" t="str">
        <f>_xlfn.XLOOKUP([1]!Order_Table[[#This Row],[Customer ID]],[1]customers!$A$1:$A$1001,[1]customers!$I$1:$I$1001,,0)</f>
        <v>Yes</v>
      </c>
    </row>
    <row r="631" spans="1:16" x14ac:dyDescent="0.35">
      <c r="A631" s="1" t="s">
        <v>1227</v>
      </c>
      <c r="B631" s="2">
        <v>44680</v>
      </c>
      <c r="C631" s="3" t="s">
        <v>1228</v>
      </c>
      <c r="D631" s="4" t="s">
        <v>54</v>
      </c>
      <c r="E631" s="3">
        <v>1</v>
      </c>
      <c r="F631" s="3" t="str">
        <f>_xlfn.XLOOKUP([1]orders!C631,[1]customers!$A$2:$A$1001,[1]customers!$B$2:$B$1001,,0)</f>
        <v>Faunie Brigham</v>
      </c>
      <c r="G631" s="3" t="str">
        <f>IF(_xlfn.XLOOKUP(C631,[1]customers!$A$2:$A$1001,[1]customers!$C$2:$C$1001,,0)=0,"",_xlfn.XLOOKUP(C631,[1]customers!$A$2:$A$1001,[1]customers!$C$2:$C$1001,,0))</f>
        <v>fbrighamhg@blog.com</v>
      </c>
      <c r="H631" s="3" t="str">
        <f>_xlfn.XLOOKUP(C631,[1]customers!$A$2:$A$1001,[1]customers!$G$2:$G$1001,,0)</f>
        <v>Ireland</v>
      </c>
      <c r="I631" s="4" t="str">
        <f>INDEX([1]products!$A$1:$G$49,MATCH([1]orders!$D631,[1]products!$A$1:$A$49,0),MATCH([1]orders!I$1,[1]products!$A$1:$G$1,0))</f>
        <v>Lib</v>
      </c>
      <c r="J631" s="4" t="str">
        <f>INDEX([1]products!$A$1:$G$49,MATCH([1]orders!$D631,[1]products!$A$1:$A$49,0),MATCH([1]orders!J$1,[1]products!$A$1:$G$1,0))</f>
        <v>D</v>
      </c>
      <c r="K631" s="5">
        <f>INDEX([1]products!$A$1:$G$49,MATCH([1]orders!$D631,[1]products!$A$1:$A$49,0),MATCH([1]orders!K$1,[1]products!$A$1:$G$1,0))</f>
        <v>0.5</v>
      </c>
      <c r="L631" s="6">
        <f>INDEX([1]products!$A$1:$G$49,MATCH([1]orders!$D631,[1]products!$A$1:$A$49,0),MATCH([1]orders!L$1,[1]products!$A$1:$G$1,0))</f>
        <v>7.77</v>
      </c>
      <c r="M631" s="6">
        <f t="shared" si="9"/>
        <v>7.77</v>
      </c>
      <c r="N631" s="7" t="str" cm="1">
        <f t="array" ref="N631">_xlfn.IFS(I631="Rob","Robusta",I631="Exc","Excelsa",I631="Ara","Arabica",I631="Lib","Liberica")</f>
        <v>Liberica</v>
      </c>
      <c r="O631" s="7" t="str" cm="1">
        <f t="array" ref="O631">_xlfn.IFS(J631="M","Medium",J631="L","Light",J631="D","Dark")</f>
        <v>Dark</v>
      </c>
      <c r="P631" s="8" t="str">
        <f>_xlfn.XLOOKUP([1]!Order_Table[[#This Row],[Customer ID]],[1]customers!$A$1:$A$1001,[1]customers!$I$1:$I$1001,,0)</f>
        <v>Yes</v>
      </c>
    </row>
    <row r="632" spans="1:16" x14ac:dyDescent="0.35">
      <c r="A632" s="1" t="s">
        <v>1227</v>
      </c>
      <c r="B632" s="2">
        <v>44680</v>
      </c>
      <c r="C632" s="3" t="s">
        <v>1228</v>
      </c>
      <c r="D632" s="4" t="s">
        <v>35</v>
      </c>
      <c r="E632" s="3">
        <v>5</v>
      </c>
      <c r="F632" s="3" t="str">
        <f>_xlfn.XLOOKUP([1]orders!C632,[1]customers!$A$2:$A$1001,[1]customers!$B$2:$B$1001,,0)</f>
        <v>Faunie Brigham</v>
      </c>
      <c r="G632" s="3" t="str">
        <f>IF(_xlfn.XLOOKUP(C632,[1]customers!$A$2:$A$1001,[1]customers!$C$2:$C$1001,,0)=0,"",_xlfn.XLOOKUP(C632,[1]customers!$A$2:$A$1001,[1]customers!$C$2:$C$1001,,0))</f>
        <v>fbrighamhg@blog.com</v>
      </c>
      <c r="H632" s="3" t="str">
        <f>_xlfn.XLOOKUP(C632,[1]customers!$A$2:$A$1001,[1]customers!$G$2:$G$1001,,0)</f>
        <v>Ireland</v>
      </c>
      <c r="I632" s="4" t="str">
        <f>INDEX([1]products!$A$1:$G$49,MATCH([1]orders!$D632,[1]products!$A$1:$A$49,0),MATCH([1]orders!I$1,[1]products!$A$1:$G$1,0))</f>
        <v>Ara</v>
      </c>
      <c r="J632" s="4" t="str">
        <f>INDEX([1]products!$A$1:$G$49,MATCH([1]orders!$D632,[1]products!$A$1:$A$49,0),MATCH([1]orders!J$1,[1]products!$A$1:$G$1,0))</f>
        <v>D</v>
      </c>
      <c r="K632" s="5">
        <f>INDEX([1]products!$A$1:$G$49,MATCH([1]orders!$D632,[1]products!$A$1:$A$49,0),MATCH([1]orders!K$1,[1]products!$A$1:$G$1,0))</f>
        <v>0.2</v>
      </c>
      <c r="L632" s="6">
        <f>INDEX([1]products!$A$1:$G$49,MATCH([1]orders!$D632,[1]products!$A$1:$A$49,0),MATCH([1]orders!L$1,[1]products!$A$1:$G$1,0))</f>
        <v>2.9849999999999999</v>
      </c>
      <c r="M632" s="6">
        <f t="shared" si="9"/>
        <v>14.924999999999999</v>
      </c>
      <c r="N632" s="7" t="str" cm="1">
        <f t="array" ref="N632">_xlfn.IFS(I632="Rob","Robusta",I632="Exc","Excelsa",I632="Ara","Arabica",I632="Lib","Liberica")</f>
        <v>Arabica</v>
      </c>
      <c r="O632" s="7" t="str" cm="1">
        <f t="array" ref="O632">_xlfn.IFS(J632="M","Medium",J632="L","Light",J632="D","Dark")</f>
        <v>Dark</v>
      </c>
      <c r="P632" s="8" t="str">
        <f>_xlfn.XLOOKUP([1]!Order_Table[[#This Row],[Customer ID]],[1]customers!$A$1:$A$1001,[1]customers!$I$1:$I$1001,,0)</f>
        <v>Yes</v>
      </c>
    </row>
    <row r="633" spans="1:16" x14ac:dyDescent="0.35">
      <c r="A633" s="1" t="s">
        <v>1229</v>
      </c>
      <c r="B633" s="2">
        <v>44049</v>
      </c>
      <c r="C633" s="3" t="s">
        <v>1230</v>
      </c>
      <c r="D633" s="4" t="s">
        <v>176</v>
      </c>
      <c r="E633" s="3">
        <v>4</v>
      </c>
      <c r="F633" s="3" t="str">
        <f>_xlfn.XLOOKUP([1]orders!C633,[1]customers!$A$2:$A$1001,[1]customers!$B$2:$B$1001,,0)</f>
        <v>Faunie Brigham</v>
      </c>
      <c r="G633" s="3" t="str">
        <f>IF(_xlfn.XLOOKUP(C633,[1]customers!$A$2:$A$1001,[1]customers!$C$2:$C$1001,,0)=0,"",_xlfn.XLOOKUP(C633,[1]customers!$A$2:$A$1001,[1]customers!$C$2:$C$1001,,0))</f>
        <v>myoxenhk@google.com</v>
      </c>
      <c r="H633" s="3" t="str">
        <f>_xlfn.XLOOKUP(C633,[1]customers!$A$2:$A$1001,[1]customers!$G$2:$G$1001,,0)</f>
        <v>United States</v>
      </c>
      <c r="I633" s="4" t="str">
        <f>INDEX([1]products!$A$1:$G$49,MATCH([1]orders!$D633,[1]products!$A$1:$A$49,0),MATCH([1]orders!I$1,[1]products!$A$1:$G$1,0))</f>
        <v>Rob</v>
      </c>
      <c r="J633" s="4" t="str">
        <f>INDEX([1]products!$A$1:$G$49,MATCH([1]orders!$D633,[1]products!$A$1:$A$49,0),MATCH([1]orders!J$1,[1]products!$A$1:$G$1,0))</f>
        <v>D</v>
      </c>
      <c r="K633" s="5">
        <f>INDEX([1]products!$A$1:$G$49,MATCH([1]orders!$D633,[1]products!$A$1:$A$49,0),MATCH([1]orders!K$1,[1]products!$A$1:$G$1,0))</f>
        <v>2.5</v>
      </c>
      <c r="L633" s="6">
        <f>INDEX([1]products!$A$1:$G$49,MATCH([1]orders!$D633,[1]products!$A$1:$A$49,0),MATCH([1]orders!L$1,[1]products!$A$1:$G$1,0))</f>
        <v>20.584999999999997</v>
      </c>
      <c r="M633" s="6">
        <f t="shared" si="9"/>
        <v>82.339999999999989</v>
      </c>
      <c r="N633" s="7" t="str" cm="1">
        <f t="array" ref="N633">_xlfn.IFS(I633="Rob","Robusta",I633="Exc","Excelsa",I633="Ara","Arabica",I633="Lib","Liberica")</f>
        <v>Robusta</v>
      </c>
      <c r="O633" s="7" t="str" cm="1">
        <f t="array" ref="O633">_xlfn.IFS(J633="M","Medium",J633="L","Light",J633="D","Dark")</f>
        <v>Dark</v>
      </c>
      <c r="P633" s="8" t="str">
        <f>_xlfn.XLOOKUP([1]!Order_Table[[#This Row],[Customer ID]],[1]customers!$A$1:$A$1001,[1]customers!$I$1:$I$1001,,0)</f>
        <v>Yes</v>
      </c>
    </row>
    <row r="634" spans="1:16" x14ac:dyDescent="0.35">
      <c r="A634" s="1" t="s">
        <v>1231</v>
      </c>
      <c r="B634" s="2">
        <v>43820</v>
      </c>
      <c r="C634" s="3" t="s">
        <v>1232</v>
      </c>
      <c r="D634" s="4" t="s">
        <v>189</v>
      </c>
      <c r="E634" s="3">
        <v>4</v>
      </c>
      <c r="F634" s="3" t="str">
        <f>_xlfn.XLOOKUP([1]orders!C634,[1]customers!$A$2:$A$1001,[1]customers!$B$2:$B$1001,,0)</f>
        <v>Marjorie Yoxen</v>
      </c>
      <c r="G634" s="3" t="str">
        <f>IF(_xlfn.XLOOKUP(C634,[1]customers!$A$2:$A$1001,[1]customers!$C$2:$C$1001,,0)=0,"",_xlfn.XLOOKUP(C634,[1]customers!$A$2:$A$1001,[1]customers!$C$2:$C$1001,,0))</f>
        <v>gmcgavinhl@histats.com</v>
      </c>
      <c r="H634" s="3" t="str">
        <f>_xlfn.XLOOKUP(C634,[1]customers!$A$2:$A$1001,[1]customers!$G$2:$G$1001,,0)</f>
        <v>United States</v>
      </c>
      <c r="I634" s="4" t="str">
        <f>INDEX([1]products!$A$1:$G$49,MATCH([1]orders!$D634,[1]products!$A$1:$A$49,0),MATCH([1]orders!I$1,[1]products!$A$1:$G$1,0))</f>
        <v>Exc</v>
      </c>
      <c r="J634" s="4" t="str">
        <f>INDEX([1]products!$A$1:$G$49,MATCH([1]orders!$D634,[1]products!$A$1:$A$49,0),MATCH([1]orders!J$1,[1]products!$A$1:$G$1,0))</f>
        <v>L</v>
      </c>
      <c r="K634" s="5">
        <f>INDEX([1]products!$A$1:$G$49,MATCH([1]orders!$D634,[1]products!$A$1:$A$49,0),MATCH([1]orders!K$1,[1]products!$A$1:$G$1,0))</f>
        <v>0.5</v>
      </c>
      <c r="L634" s="6">
        <f>INDEX([1]products!$A$1:$G$49,MATCH([1]orders!$D634,[1]products!$A$1:$A$49,0),MATCH([1]orders!L$1,[1]products!$A$1:$G$1,0))</f>
        <v>8.91</v>
      </c>
      <c r="M634" s="6">
        <f t="shared" si="9"/>
        <v>35.64</v>
      </c>
      <c r="N634" s="7" t="str" cm="1">
        <f t="array" ref="N634">_xlfn.IFS(I634="Rob","Robusta",I634="Exc","Excelsa",I634="Ara","Arabica",I634="Lib","Liberica")</f>
        <v>Excelsa</v>
      </c>
      <c r="O634" s="7" t="str" cm="1">
        <f t="array" ref="O634">_xlfn.IFS(J634="M","Medium",J634="L","Light",J634="D","Dark")</f>
        <v>Light</v>
      </c>
      <c r="P634" s="8" t="str">
        <f>_xlfn.XLOOKUP([1]!Order_Table[[#This Row],[Customer ID]],[1]customers!$A$1:$A$1001,[1]customers!$I$1:$I$1001,,0)</f>
        <v>No</v>
      </c>
    </row>
    <row r="635" spans="1:16" x14ac:dyDescent="0.35">
      <c r="A635" s="1" t="s">
        <v>1233</v>
      </c>
      <c r="B635" s="2">
        <v>43940</v>
      </c>
      <c r="C635" s="3" t="s">
        <v>1234</v>
      </c>
      <c r="D635" s="4" t="s">
        <v>96</v>
      </c>
      <c r="E635" s="3">
        <v>3</v>
      </c>
      <c r="F635" s="3" t="str">
        <f>_xlfn.XLOOKUP([1]orders!C635,[1]customers!$A$2:$A$1001,[1]customers!$B$2:$B$1001,,0)</f>
        <v>Gaspar McGavin</v>
      </c>
      <c r="G635" s="3" t="str">
        <f>IF(_xlfn.XLOOKUP(C635,[1]customers!$A$2:$A$1001,[1]customers!$C$2:$C$1001,,0)=0,"",_xlfn.XLOOKUP(C635,[1]customers!$A$2:$A$1001,[1]customers!$C$2:$C$1001,,0))</f>
        <v>luttermarehm@engadget.com</v>
      </c>
      <c r="H635" s="3" t="str">
        <f>_xlfn.XLOOKUP(C635,[1]customers!$A$2:$A$1001,[1]customers!$G$2:$G$1001,,0)</f>
        <v>United States</v>
      </c>
      <c r="I635" s="4" t="str">
        <f>INDEX([1]products!$A$1:$G$49,MATCH([1]orders!$D635,[1]products!$A$1:$A$49,0),MATCH([1]orders!I$1,[1]products!$A$1:$G$1,0))</f>
        <v>Rob</v>
      </c>
      <c r="J635" s="4" t="str">
        <f>INDEX([1]products!$A$1:$G$49,MATCH([1]orders!$D635,[1]products!$A$1:$A$49,0),MATCH([1]orders!J$1,[1]products!$A$1:$G$1,0))</f>
        <v>L</v>
      </c>
      <c r="K635" s="5">
        <f>INDEX([1]products!$A$1:$G$49,MATCH([1]orders!$D635,[1]products!$A$1:$A$49,0),MATCH([1]orders!K$1,[1]products!$A$1:$G$1,0))</f>
        <v>1</v>
      </c>
      <c r="L635" s="6">
        <f>INDEX([1]products!$A$1:$G$49,MATCH([1]orders!$D635,[1]products!$A$1:$A$49,0),MATCH([1]orders!L$1,[1]products!$A$1:$G$1,0))</f>
        <v>11.95</v>
      </c>
      <c r="M635" s="6">
        <f t="shared" si="9"/>
        <v>35.849999999999994</v>
      </c>
      <c r="N635" s="7" t="str" cm="1">
        <f t="array" ref="N635">_xlfn.IFS(I635="Rob","Robusta",I635="Exc","Excelsa",I635="Ara","Arabica",I635="Lib","Liberica")</f>
        <v>Robusta</v>
      </c>
      <c r="O635" s="7" t="str" cm="1">
        <f t="array" ref="O635">_xlfn.IFS(J635="M","Medium",J635="L","Light",J635="D","Dark")</f>
        <v>Light</v>
      </c>
      <c r="P635" s="8" t="str">
        <f>_xlfn.XLOOKUP([1]!Order_Table[[#This Row],[Customer ID]],[1]customers!$A$1:$A$1001,[1]customers!$I$1:$I$1001,,0)</f>
        <v>No</v>
      </c>
    </row>
    <row r="636" spans="1:16" x14ac:dyDescent="0.35">
      <c r="A636" s="1" t="s">
        <v>1235</v>
      </c>
      <c r="B636" s="2">
        <v>44578</v>
      </c>
      <c r="C636" s="3" t="s">
        <v>1236</v>
      </c>
      <c r="D636" s="4" t="s">
        <v>176</v>
      </c>
      <c r="E636" s="3">
        <v>4</v>
      </c>
      <c r="F636" s="3" t="str">
        <f>_xlfn.XLOOKUP([1]orders!C636,[1]customers!$A$2:$A$1001,[1]customers!$B$2:$B$1001,,0)</f>
        <v>Lindy Uttermare</v>
      </c>
      <c r="G636" s="3" t="str">
        <f>IF(_xlfn.XLOOKUP(C636,[1]customers!$A$2:$A$1001,[1]customers!$C$2:$C$1001,,0)=0,"",_xlfn.XLOOKUP(C636,[1]customers!$A$2:$A$1001,[1]customers!$C$2:$C$1001,,0))</f>
        <v>edambrogiohn@techcrunch.com</v>
      </c>
      <c r="H636" s="3" t="str">
        <f>_xlfn.XLOOKUP(C636,[1]customers!$A$2:$A$1001,[1]customers!$G$2:$G$1001,,0)</f>
        <v>United States</v>
      </c>
      <c r="I636" s="4" t="str">
        <f>INDEX([1]products!$A$1:$G$49,MATCH([1]orders!$D636,[1]products!$A$1:$A$49,0),MATCH([1]orders!I$1,[1]products!$A$1:$G$1,0))</f>
        <v>Lib</v>
      </c>
      <c r="J636" s="4" t="str">
        <f>INDEX([1]products!$A$1:$G$49,MATCH([1]orders!$D636,[1]products!$A$1:$A$49,0),MATCH([1]orders!J$1,[1]products!$A$1:$G$1,0))</f>
        <v>M</v>
      </c>
      <c r="K636" s="5">
        <f>INDEX([1]products!$A$1:$G$49,MATCH([1]orders!$D636,[1]products!$A$1:$A$49,0),MATCH([1]orders!K$1,[1]products!$A$1:$G$1,0))</f>
        <v>1</v>
      </c>
      <c r="L636" s="6">
        <f>INDEX([1]products!$A$1:$G$49,MATCH([1]orders!$D636,[1]products!$A$1:$A$49,0),MATCH([1]orders!L$1,[1]products!$A$1:$G$1,0))</f>
        <v>14.55</v>
      </c>
      <c r="M636" s="6">
        <f t="shared" si="9"/>
        <v>58.2</v>
      </c>
      <c r="N636" s="7" t="str" cm="1">
        <f t="array" ref="N636">_xlfn.IFS(I636="Rob","Robusta",I636="Exc","Excelsa",I636="Ara","Arabica",I636="Lib","Liberica")</f>
        <v>Liberica</v>
      </c>
      <c r="O636" s="7" t="str" cm="1">
        <f t="array" ref="O636">_xlfn.IFS(J636="M","Medium",J636="L","Light",J636="D","Dark")</f>
        <v>Medium</v>
      </c>
      <c r="P636" s="8" t="str">
        <f>_xlfn.XLOOKUP([1]!Order_Table[[#This Row],[Customer ID]],[1]customers!$A$1:$A$1001,[1]customers!$I$1:$I$1001,,0)</f>
        <v>No</v>
      </c>
    </row>
    <row r="637" spans="1:16" x14ac:dyDescent="0.35">
      <c r="A637" s="1" t="s">
        <v>1237</v>
      </c>
      <c r="B637" s="2">
        <v>43487</v>
      </c>
      <c r="C637" s="3" t="s">
        <v>1238</v>
      </c>
      <c r="D637" s="4" t="s">
        <v>132</v>
      </c>
      <c r="E637" s="3">
        <v>6</v>
      </c>
      <c r="F637" s="3" t="str">
        <f>_xlfn.XLOOKUP([1]orders!C637,[1]customers!$A$2:$A$1001,[1]customers!$B$2:$B$1001,,0)</f>
        <v>Eal D'Ambrogio</v>
      </c>
      <c r="G637" s="3" t="str">
        <f>IF(_xlfn.XLOOKUP(C637,[1]customers!$A$2:$A$1001,[1]customers!$C$2:$C$1001,,0)=0,"",_xlfn.XLOOKUP(C637,[1]customers!$A$2:$A$1001,[1]customers!$C$2:$C$1001,,0))</f>
        <v>cwinchcombeho@jiathis.com</v>
      </c>
      <c r="H637" s="3" t="str">
        <f>_xlfn.XLOOKUP(C637,[1]customers!$A$2:$A$1001,[1]customers!$G$2:$G$1001,,0)</f>
        <v>United States</v>
      </c>
      <c r="I637" s="4" t="str">
        <f>INDEX([1]products!$A$1:$G$49,MATCH([1]orders!$D637,[1]products!$A$1:$A$49,0),MATCH([1]orders!I$1,[1]products!$A$1:$G$1,0))</f>
        <v>Exc</v>
      </c>
      <c r="J637" s="4" t="str">
        <f>INDEX([1]products!$A$1:$G$49,MATCH([1]orders!$D637,[1]products!$A$1:$A$49,0),MATCH([1]orders!J$1,[1]products!$A$1:$G$1,0))</f>
        <v>L</v>
      </c>
      <c r="K637" s="5">
        <f>INDEX([1]products!$A$1:$G$49,MATCH([1]orders!$D637,[1]products!$A$1:$A$49,0),MATCH([1]orders!K$1,[1]products!$A$1:$G$1,0))</f>
        <v>0.5</v>
      </c>
      <c r="L637" s="6">
        <f>INDEX([1]products!$A$1:$G$49,MATCH([1]orders!$D637,[1]products!$A$1:$A$49,0),MATCH([1]orders!L$1,[1]products!$A$1:$G$1,0))</f>
        <v>8.91</v>
      </c>
      <c r="M637" s="6">
        <f t="shared" si="9"/>
        <v>53.46</v>
      </c>
      <c r="N637" s="7" t="str" cm="1">
        <f t="array" ref="N637">_xlfn.IFS(I637="Rob","Robusta",I637="Exc","Excelsa",I637="Ara","Arabica",I637="Lib","Liberica")</f>
        <v>Excelsa</v>
      </c>
      <c r="O637" s="7" t="str" cm="1">
        <f t="array" ref="O637">_xlfn.IFS(J637="M","Medium",J637="L","Light",J637="D","Dark")</f>
        <v>Light</v>
      </c>
      <c r="P637" s="8" t="str">
        <f>_xlfn.XLOOKUP([1]!Order_Table[[#This Row],[Customer ID]],[1]customers!$A$1:$A$1001,[1]customers!$I$1:$I$1001,,0)</f>
        <v>Yes</v>
      </c>
    </row>
    <row r="638" spans="1:16" x14ac:dyDescent="0.35">
      <c r="A638" s="1" t="s">
        <v>1239</v>
      </c>
      <c r="B638" s="2">
        <v>43889</v>
      </c>
      <c r="C638" s="3" t="s">
        <v>1240</v>
      </c>
      <c r="D638" s="4" t="s">
        <v>112</v>
      </c>
      <c r="E638" s="3">
        <v>1</v>
      </c>
      <c r="F638" s="3" t="str">
        <f>_xlfn.XLOOKUP([1]orders!C638,[1]customers!$A$2:$A$1001,[1]customers!$B$2:$B$1001,,0)</f>
        <v>Carolee Winchcombe</v>
      </c>
      <c r="G638" s="3" t="str">
        <f>IF(_xlfn.XLOOKUP(C638,[1]customers!$A$2:$A$1001,[1]customers!$C$2:$C$1001,,0)=0,"",_xlfn.XLOOKUP(C638,[1]customers!$A$2:$A$1001,[1]customers!$C$2:$C$1001,,0))</f>
        <v>bpaumierhp@umn.edu</v>
      </c>
      <c r="H638" s="3" t="str">
        <f>_xlfn.XLOOKUP(C638,[1]customers!$A$2:$A$1001,[1]customers!$G$2:$G$1001,,0)</f>
        <v>Ireland</v>
      </c>
      <c r="I638" s="4" t="str">
        <f>INDEX([1]products!$A$1:$G$49,MATCH([1]orders!$D638,[1]products!$A$1:$A$49,0),MATCH([1]orders!I$1,[1]products!$A$1:$G$1,0))</f>
        <v>Lib</v>
      </c>
      <c r="J638" s="4" t="str">
        <f>INDEX([1]products!$A$1:$G$49,MATCH([1]orders!$D638,[1]products!$A$1:$A$49,0),MATCH([1]orders!J$1,[1]products!$A$1:$G$1,0))</f>
        <v>L</v>
      </c>
      <c r="K638" s="5">
        <f>INDEX([1]products!$A$1:$G$49,MATCH([1]orders!$D638,[1]products!$A$1:$A$49,0),MATCH([1]orders!K$1,[1]products!$A$1:$G$1,0))</f>
        <v>1</v>
      </c>
      <c r="L638" s="6">
        <f>INDEX([1]products!$A$1:$G$49,MATCH([1]orders!$D638,[1]products!$A$1:$A$49,0),MATCH([1]orders!L$1,[1]products!$A$1:$G$1,0))</f>
        <v>15.85</v>
      </c>
      <c r="M638" s="6">
        <f t="shared" si="9"/>
        <v>15.85</v>
      </c>
      <c r="N638" s="7" t="str" cm="1">
        <f t="array" ref="N638">_xlfn.IFS(I638="Rob","Robusta",I638="Exc","Excelsa",I638="Ara","Arabica",I638="Lib","Liberica")</f>
        <v>Liberica</v>
      </c>
      <c r="O638" s="7" t="str" cm="1">
        <f t="array" ref="O638">_xlfn.IFS(J638="M","Medium",J638="L","Light",J638="D","Dark")</f>
        <v>Light</v>
      </c>
      <c r="P638" s="8" t="str">
        <f>_xlfn.XLOOKUP([1]!Order_Table[[#This Row],[Customer ID]],[1]customers!$A$1:$A$1001,[1]customers!$I$1:$I$1001,,0)</f>
        <v>Yes</v>
      </c>
    </row>
    <row r="639" spans="1:16" x14ac:dyDescent="0.35">
      <c r="A639" s="1" t="s">
        <v>1241</v>
      </c>
      <c r="B639" s="2">
        <v>43684</v>
      </c>
      <c r="C639" s="3" t="s">
        <v>1242</v>
      </c>
      <c r="D639" s="4" t="s">
        <v>171</v>
      </c>
      <c r="E639" s="3">
        <v>3</v>
      </c>
      <c r="F639" s="3" t="str">
        <f>_xlfn.XLOOKUP([1]orders!C639,[1]customers!$A$2:$A$1001,[1]customers!$B$2:$B$1001,,0)</f>
        <v>Benedikta Paumier</v>
      </c>
      <c r="G639" s="3" t="str">
        <f>IF(_xlfn.XLOOKUP(C639,[1]customers!$A$2:$A$1001,[1]customers!$C$2:$C$1001,,0)=0,"",_xlfn.XLOOKUP(C639,[1]customers!$A$2:$A$1001,[1]customers!$C$2:$C$1001,,0))</f>
        <v/>
      </c>
      <c r="H639" s="3" t="str">
        <f>_xlfn.XLOOKUP(C639,[1]customers!$A$2:$A$1001,[1]customers!$G$2:$G$1001,,0)</f>
        <v>Ireland</v>
      </c>
      <c r="I639" s="4" t="str">
        <f>INDEX([1]products!$A$1:$G$49,MATCH([1]orders!$D639,[1]products!$A$1:$A$49,0),MATCH([1]orders!I$1,[1]products!$A$1:$G$1,0))</f>
        <v>Exc</v>
      </c>
      <c r="J639" s="4" t="str">
        <f>INDEX([1]products!$A$1:$G$49,MATCH([1]orders!$D639,[1]products!$A$1:$A$49,0),MATCH([1]orders!J$1,[1]products!$A$1:$G$1,0))</f>
        <v>M</v>
      </c>
      <c r="K639" s="5">
        <f>INDEX([1]products!$A$1:$G$49,MATCH([1]orders!$D639,[1]products!$A$1:$A$49,0),MATCH([1]orders!K$1,[1]products!$A$1:$G$1,0))</f>
        <v>2.5</v>
      </c>
      <c r="L639" s="6">
        <f>INDEX([1]products!$A$1:$G$49,MATCH([1]orders!$D639,[1]products!$A$1:$A$49,0),MATCH([1]orders!L$1,[1]products!$A$1:$G$1,0))</f>
        <v>31.624999999999996</v>
      </c>
      <c r="M639" s="6">
        <f t="shared" si="9"/>
        <v>94.874999999999986</v>
      </c>
      <c r="N639" s="7" t="str" cm="1">
        <f t="array" ref="N639">_xlfn.IFS(I639="Rob","Robusta",I639="Exc","Excelsa",I639="Ara","Arabica",I639="Lib","Liberica")</f>
        <v>Excelsa</v>
      </c>
      <c r="O639" s="7" t="str" cm="1">
        <f t="array" ref="O639">_xlfn.IFS(J639="M","Medium",J639="L","Light",J639="D","Dark")</f>
        <v>Medium</v>
      </c>
      <c r="P639" s="8" t="str">
        <f>_xlfn.XLOOKUP([1]!Order_Table[[#This Row],[Customer ID]],[1]customers!$A$1:$A$1001,[1]customers!$I$1:$I$1001,,0)</f>
        <v>Yes</v>
      </c>
    </row>
    <row r="640" spans="1:16" x14ac:dyDescent="0.35">
      <c r="A640" s="1" t="s">
        <v>1243</v>
      </c>
      <c r="B640" s="2">
        <v>44331</v>
      </c>
      <c r="C640" s="3" t="s">
        <v>1244</v>
      </c>
      <c r="D640" s="4" t="s">
        <v>38</v>
      </c>
      <c r="E640" s="3">
        <v>1</v>
      </c>
      <c r="F640" s="3" t="str">
        <f>_xlfn.XLOOKUP([1]orders!C640,[1]customers!$A$2:$A$1001,[1]customers!$B$2:$B$1001,,0)</f>
        <v>Neville Piatto</v>
      </c>
      <c r="G640" s="3" t="str">
        <f>IF(_xlfn.XLOOKUP(C640,[1]customers!$A$2:$A$1001,[1]customers!$C$2:$C$1001,,0)=0,"",_xlfn.XLOOKUP(C640,[1]customers!$A$2:$A$1001,[1]customers!$C$2:$C$1001,,0))</f>
        <v>jcapeyhr@bravesites.com</v>
      </c>
      <c r="H640" s="3" t="str">
        <f>_xlfn.XLOOKUP(C640,[1]customers!$A$2:$A$1001,[1]customers!$G$2:$G$1001,,0)</f>
        <v>United States</v>
      </c>
      <c r="I640" s="4" t="str">
        <f>INDEX([1]products!$A$1:$G$49,MATCH([1]orders!$D640,[1]products!$A$1:$A$49,0),MATCH([1]orders!I$1,[1]products!$A$1:$G$1,0))</f>
        <v>Ara</v>
      </c>
      <c r="J640" s="4" t="str">
        <f>INDEX([1]products!$A$1:$G$49,MATCH([1]orders!$D640,[1]products!$A$1:$A$49,0),MATCH([1]orders!J$1,[1]products!$A$1:$G$1,0))</f>
        <v>M</v>
      </c>
      <c r="K640" s="5">
        <f>INDEX([1]products!$A$1:$G$49,MATCH([1]orders!$D640,[1]products!$A$1:$A$49,0),MATCH([1]orders!K$1,[1]products!$A$1:$G$1,0))</f>
        <v>2.5</v>
      </c>
      <c r="L640" s="6">
        <f>INDEX([1]products!$A$1:$G$49,MATCH([1]orders!$D640,[1]products!$A$1:$A$49,0),MATCH([1]orders!L$1,[1]products!$A$1:$G$1,0))</f>
        <v>25.874999999999996</v>
      </c>
      <c r="M640" s="6">
        <f t="shared" si="9"/>
        <v>25.874999999999996</v>
      </c>
      <c r="N640" s="7" t="str" cm="1">
        <f t="array" ref="N640">_xlfn.IFS(I640="Rob","Robusta",I640="Exc","Excelsa",I640="Ara","Arabica",I640="Lib","Liberica")</f>
        <v>Arabica</v>
      </c>
      <c r="O640" s="7" t="str" cm="1">
        <f t="array" ref="O640">_xlfn.IFS(J640="M","Medium",J640="L","Light",J640="D","Dark")</f>
        <v>Medium</v>
      </c>
      <c r="P640" s="8" t="str">
        <f>_xlfn.XLOOKUP([1]!Order_Table[[#This Row],[Customer ID]],[1]customers!$A$1:$A$1001,[1]customers!$I$1:$I$1001,,0)</f>
        <v>Yes</v>
      </c>
    </row>
    <row r="641" spans="1:16" x14ac:dyDescent="0.35">
      <c r="A641" s="1" t="s">
        <v>1245</v>
      </c>
      <c r="B641" s="2">
        <v>44547</v>
      </c>
      <c r="C641" s="3" t="s">
        <v>1246</v>
      </c>
      <c r="D641" s="4" t="s">
        <v>10</v>
      </c>
      <c r="E641" s="3">
        <v>5</v>
      </c>
      <c r="F641" s="3" t="str">
        <f>_xlfn.XLOOKUP([1]orders!C641,[1]customers!$A$2:$A$1001,[1]customers!$B$2:$B$1001,,0)</f>
        <v>Jeno Capey</v>
      </c>
      <c r="G641" s="3" t="str">
        <f>IF(_xlfn.XLOOKUP(C641,[1]customers!$A$2:$A$1001,[1]customers!$C$2:$C$1001,,0)=0,"",_xlfn.XLOOKUP(C641,[1]customers!$A$2:$A$1001,[1]customers!$C$2:$C$1001,,0))</f>
        <v>tmathonneti0@google.co.jp</v>
      </c>
      <c r="H641" s="3" t="str">
        <f>_xlfn.XLOOKUP(C641,[1]customers!$A$2:$A$1001,[1]customers!$G$2:$G$1001,,0)</f>
        <v>United States</v>
      </c>
      <c r="I641" s="4" t="str">
        <f>INDEX([1]products!$A$1:$G$49,MATCH([1]orders!$D641,[1]products!$A$1:$A$49,0),MATCH([1]orders!I$1,[1]products!$A$1:$G$1,0))</f>
        <v>Lib</v>
      </c>
      <c r="J641" s="4" t="str">
        <f>INDEX([1]products!$A$1:$G$49,MATCH([1]orders!$D641,[1]products!$A$1:$A$49,0),MATCH([1]orders!J$1,[1]products!$A$1:$G$1,0))</f>
        <v>D</v>
      </c>
      <c r="K641" s="5">
        <f>INDEX([1]products!$A$1:$G$49,MATCH([1]orders!$D641,[1]products!$A$1:$A$49,0),MATCH([1]orders!K$1,[1]products!$A$1:$G$1,0))</f>
        <v>0.2</v>
      </c>
      <c r="L641" s="6">
        <f>INDEX([1]products!$A$1:$G$49,MATCH([1]orders!$D641,[1]products!$A$1:$A$49,0),MATCH([1]orders!L$1,[1]products!$A$1:$G$1,0))</f>
        <v>3.8849999999999998</v>
      </c>
      <c r="M641" s="6">
        <f t="shared" si="9"/>
        <v>19.424999999999997</v>
      </c>
      <c r="N641" s="7" t="str" cm="1">
        <f t="array" ref="N641">_xlfn.IFS(I641="Rob","Robusta",I641="Exc","Excelsa",I641="Ara","Arabica",I641="Lib","Liberica")</f>
        <v>Liberica</v>
      </c>
      <c r="O641" s="7" t="str" cm="1">
        <f t="array" ref="O641">_xlfn.IFS(J641="M","Medium",J641="L","Light",J641="D","Dark")</f>
        <v>Dark</v>
      </c>
      <c r="P641" s="8" t="str">
        <f>_xlfn.XLOOKUP([1]!Order_Table[[#This Row],[Customer ID]],[1]customers!$A$1:$A$1001,[1]customers!$I$1:$I$1001,,0)</f>
        <v>Yes</v>
      </c>
    </row>
    <row r="642" spans="1:16" x14ac:dyDescent="0.35">
      <c r="A642" s="1" t="s">
        <v>1247</v>
      </c>
      <c r="B642" s="2">
        <v>44448</v>
      </c>
      <c r="C642" s="3" t="s">
        <v>1248</v>
      </c>
      <c r="D642" s="4" t="s">
        <v>189</v>
      </c>
      <c r="E642" s="3">
        <v>3</v>
      </c>
      <c r="F642" s="3" t="str">
        <f>_xlfn.XLOOKUP([1]orders!C642,[1]customers!$A$2:$A$1001,[1]customers!$B$2:$B$1001,,0)</f>
        <v>Tuckie Mathonnet</v>
      </c>
      <c r="G642" s="3" t="str">
        <f>IF(_xlfn.XLOOKUP(C642,[1]customers!$A$2:$A$1001,[1]customers!$C$2:$C$1001,,0)=0,"",_xlfn.XLOOKUP(C642,[1]customers!$A$2:$A$1001,[1]customers!$C$2:$C$1001,,0))</f>
        <v>ybasillht@theguardian.com</v>
      </c>
      <c r="H642" s="3" t="str">
        <f>_xlfn.XLOOKUP(C642,[1]customers!$A$2:$A$1001,[1]customers!$G$2:$G$1001,,0)</f>
        <v>United States</v>
      </c>
      <c r="I642" s="4" t="str">
        <f>INDEX([1]products!$A$1:$G$49,MATCH([1]orders!$D642,[1]products!$A$1:$A$49,0),MATCH([1]orders!I$1,[1]products!$A$1:$G$1,0))</f>
        <v>Rob</v>
      </c>
      <c r="J642" s="4" t="str">
        <f>INDEX([1]products!$A$1:$G$49,MATCH([1]orders!$D642,[1]products!$A$1:$A$49,0),MATCH([1]orders!J$1,[1]products!$A$1:$G$1,0))</f>
        <v>L</v>
      </c>
      <c r="K642" s="5">
        <f>INDEX([1]products!$A$1:$G$49,MATCH([1]orders!$D642,[1]products!$A$1:$A$49,0),MATCH([1]orders!K$1,[1]products!$A$1:$G$1,0))</f>
        <v>2.5</v>
      </c>
      <c r="L642" s="6">
        <f>INDEX([1]products!$A$1:$G$49,MATCH([1]orders!$D642,[1]products!$A$1:$A$49,0),MATCH([1]orders!L$1,[1]products!$A$1:$G$1,0))</f>
        <v>27.484999999999996</v>
      </c>
      <c r="M642" s="6">
        <f t="shared" ref="M642:M705" si="10">L642*E642</f>
        <v>82.454999999999984</v>
      </c>
      <c r="N642" s="7" t="str" cm="1">
        <f t="array" ref="N642">_xlfn.IFS(I642="Rob","Robusta",I642="Exc","Excelsa",I642="Ara","Arabica",I642="Lib","Liberica")</f>
        <v>Robusta</v>
      </c>
      <c r="O642" s="7" t="str" cm="1">
        <f t="array" ref="O642">_xlfn.IFS(J642="M","Medium",J642="L","Light",J642="D","Dark")</f>
        <v>Light</v>
      </c>
      <c r="P642" s="8" t="str">
        <f>_xlfn.XLOOKUP([1]!Order_Table[[#This Row],[Customer ID]],[1]customers!$A$1:$A$1001,[1]customers!$I$1:$I$1001,,0)</f>
        <v>No</v>
      </c>
    </row>
    <row r="643" spans="1:16" x14ac:dyDescent="0.35">
      <c r="A643" s="1" t="s">
        <v>1249</v>
      </c>
      <c r="B643" s="2">
        <v>43880</v>
      </c>
      <c r="C643" s="3" t="s">
        <v>1250</v>
      </c>
      <c r="D643" s="4" t="s">
        <v>64</v>
      </c>
      <c r="E643" s="3">
        <v>2</v>
      </c>
      <c r="F643" s="3" t="str">
        <f>_xlfn.XLOOKUP([1]orders!C643,[1]customers!$A$2:$A$1001,[1]customers!$B$2:$B$1001,,0)</f>
        <v>Yardley Basill</v>
      </c>
      <c r="G643" s="3" t="str">
        <f>IF(_xlfn.XLOOKUP(C643,[1]customers!$A$2:$A$1001,[1]customers!$C$2:$C$1001,,0)=0,"",_xlfn.XLOOKUP(C643,[1]customers!$A$2:$A$1001,[1]customers!$C$2:$C$1001,,0))</f>
        <v>mbaistowhu@i2i.jp</v>
      </c>
      <c r="H643" s="3" t="str">
        <f>_xlfn.XLOOKUP(C643,[1]customers!$A$2:$A$1001,[1]customers!$G$2:$G$1001,,0)</f>
        <v>United Kingdom</v>
      </c>
      <c r="I643" s="4" t="str">
        <f>INDEX([1]products!$A$1:$G$49,MATCH([1]orders!$D643,[1]products!$A$1:$A$49,0),MATCH([1]orders!I$1,[1]products!$A$1:$G$1,0))</f>
        <v>Rob</v>
      </c>
      <c r="J643" s="4" t="str">
        <f>INDEX([1]products!$A$1:$G$49,MATCH([1]orders!$D643,[1]products!$A$1:$A$49,0),MATCH([1]orders!J$1,[1]products!$A$1:$G$1,0))</f>
        <v>L</v>
      </c>
      <c r="K643" s="5">
        <f>INDEX([1]products!$A$1:$G$49,MATCH([1]orders!$D643,[1]products!$A$1:$A$49,0),MATCH([1]orders!K$1,[1]products!$A$1:$G$1,0))</f>
        <v>1</v>
      </c>
      <c r="L643" s="6">
        <f>INDEX([1]products!$A$1:$G$49,MATCH([1]orders!$D643,[1]products!$A$1:$A$49,0),MATCH([1]orders!L$1,[1]products!$A$1:$G$1,0))</f>
        <v>11.95</v>
      </c>
      <c r="M643" s="6">
        <f t="shared" si="10"/>
        <v>23.9</v>
      </c>
      <c r="N643" s="7" t="str" cm="1">
        <f t="array" ref="N643">_xlfn.IFS(I643="Rob","Robusta",I643="Exc","Excelsa",I643="Ara","Arabica",I643="Lib","Liberica")</f>
        <v>Robusta</v>
      </c>
      <c r="O643" s="7" t="str" cm="1">
        <f t="array" ref="O643">_xlfn.IFS(J643="M","Medium",J643="L","Light",J643="D","Dark")</f>
        <v>Light</v>
      </c>
      <c r="P643" s="8" t="str">
        <f>_xlfn.XLOOKUP([1]!Order_Table[[#This Row],[Customer ID]],[1]customers!$A$1:$A$1001,[1]customers!$I$1:$I$1001,,0)</f>
        <v>Yes</v>
      </c>
    </row>
    <row r="644" spans="1:16" x14ac:dyDescent="0.35">
      <c r="A644" s="1" t="s">
        <v>1251</v>
      </c>
      <c r="B644" s="2">
        <v>44011</v>
      </c>
      <c r="C644" s="3" t="s">
        <v>1252</v>
      </c>
      <c r="D644" s="4" t="s">
        <v>30</v>
      </c>
      <c r="E644" s="3">
        <v>3</v>
      </c>
      <c r="F644" s="3" t="str">
        <f>_xlfn.XLOOKUP([1]orders!C644,[1]customers!$A$2:$A$1001,[1]customers!$B$2:$B$1001,,0)</f>
        <v>Maggy Baistow</v>
      </c>
      <c r="G644" s="3" t="str">
        <f>IF(_xlfn.XLOOKUP(C644,[1]customers!$A$2:$A$1001,[1]customers!$C$2:$C$1001,,0)=0,"",_xlfn.XLOOKUP(C644,[1]customers!$A$2:$A$1001,[1]customers!$C$2:$C$1001,,0))</f>
        <v>cpallanthv@typepad.com</v>
      </c>
      <c r="H644" s="3" t="str">
        <f>_xlfn.XLOOKUP(C644,[1]customers!$A$2:$A$1001,[1]customers!$G$2:$G$1001,,0)</f>
        <v>United States</v>
      </c>
      <c r="I644" s="4" t="str">
        <f>INDEX([1]products!$A$1:$G$49,MATCH([1]orders!$D644,[1]products!$A$1:$A$49,0),MATCH([1]orders!I$1,[1]products!$A$1:$G$1,0))</f>
        <v>Exc</v>
      </c>
      <c r="J644" s="4" t="str">
        <f>INDEX([1]products!$A$1:$G$49,MATCH([1]orders!$D644,[1]products!$A$1:$A$49,0),MATCH([1]orders!J$1,[1]products!$A$1:$G$1,0))</f>
        <v>M</v>
      </c>
      <c r="K644" s="5">
        <f>INDEX([1]products!$A$1:$G$49,MATCH([1]orders!$D644,[1]products!$A$1:$A$49,0),MATCH([1]orders!K$1,[1]products!$A$1:$G$1,0))</f>
        <v>0.2</v>
      </c>
      <c r="L644" s="6">
        <f>INDEX([1]products!$A$1:$G$49,MATCH([1]orders!$D644,[1]products!$A$1:$A$49,0),MATCH([1]orders!L$1,[1]products!$A$1:$G$1,0))</f>
        <v>4.125</v>
      </c>
      <c r="M644" s="6">
        <f t="shared" si="10"/>
        <v>12.375</v>
      </c>
      <c r="N644" s="7" t="str" cm="1">
        <f t="array" ref="N644">_xlfn.IFS(I644="Rob","Robusta",I644="Exc","Excelsa",I644="Ara","Arabica",I644="Lib","Liberica")</f>
        <v>Excelsa</v>
      </c>
      <c r="O644" s="7" t="str" cm="1">
        <f t="array" ref="O644">_xlfn.IFS(J644="M","Medium",J644="L","Light",J644="D","Dark")</f>
        <v>Medium</v>
      </c>
      <c r="P644" s="8" t="str">
        <f>_xlfn.XLOOKUP([1]!Order_Table[[#This Row],[Customer ID]],[1]customers!$A$1:$A$1001,[1]customers!$I$1:$I$1001,,0)</f>
        <v>Yes</v>
      </c>
    </row>
    <row r="645" spans="1:16" x14ac:dyDescent="0.35">
      <c r="A645" s="1" t="s">
        <v>1253</v>
      </c>
      <c r="B645" s="2">
        <v>44694</v>
      </c>
      <c r="C645" s="3" t="s">
        <v>1254</v>
      </c>
      <c r="D645" s="4" t="s">
        <v>35</v>
      </c>
      <c r="E645" s="3">
        <v>2</v>
      </c>
      <c r="F645" s="3" t="str">
        <f>_xlfn.XLOOKUP([1]orders!C645,[1]customers!$A$2:$A$1001,[1]customers!$B$2:$B$1001,,0)</f>
        <v>Courtney Pallant</v>
      </c>
      <c r="G645" s="3" t="str">
        <f>IF(_xlfn.XLOOKUP(C645,[1]customers!$A$2:$A$1001,[1]customers!$C$2:$C$1001,,0)=0,"",_xlfn.XLOOKUP(C645,[1]customers!$A$2:$A$1001,[1]customers!$C$2:$C$1001,,0))</f>
        <v/>
      </c>
      <c r="H645" s="3" t="str">
        <f>_xlfn.XLOOKUP(C645,[1]customers!$A$2:$A$1001,[1]customers!$G$2:$G$1001,,0)</f>
        <v>United States</v>
      </c>
      <c r="I645" s="4" t="str">
        <f>INDEX([1]products!$A$1:$G$49,MATCH([1]orders!$D645,[1]products!$A$1:$A$49,0),MATCH([1]orders!I$1,[1]products!$A$1:$G$1,0))</f>
        <v>Exc</v>
      </c>
      <c r="J645" s="4" t="str">
        <f>INDEX([1]products!$A$1:$G$49,MATCH([1]orders!$D645,[1]products!$A$1:$A$49,0),MATCH([1]orders!J$1,[1]products!$A$1:$G$1,0))</f>
        <v>L</v>
      </c>
      <c r="K645" s="5">
        <f>INDEX([1]products!$A$1:$G$49,MATCH([1]orders!$D645,[1]products!$A$1:$A$49,0),MATCH([1]orders!K$1,[1]products!$A$1:$G$1,0))</f>
        <v>2.5</v>
      </c>
      <c r="L645" s="6">
        <f>INDEX([1]products!$A$1:$G$49,MATCH([1]orders!$D645,[1]products!$A$1:$A$49,0),MATCH([1]orders!L$1,[1]products!$A$1:$G$1,0))</f>
        <v>34.154999999999994</v>
      </c>
      <c r="M645" s="6">
        <f t="shared" si="10"/>
        <v>68.309999999999988</v>
      </c>
      <c r="N645" s="7" t="str" cm="1">
        <f t="array" ref="N645">_xlfn.IFS(I645="Rob","Robusta",I645="Exc","Excelsa",I645="Ara","Arabica",I645="Lib","Liberica")</f>
        <v>Excelsa</v>
      </c>
      <c r="O645" s="7" t="str" cm="1">
        <f t="array" ref="O645">_xlfn.IFS(J645="M","Medium",J645="L","Light",J645="D","Dark")</f>
        <v>Light</v>
      </c>
      <c r="P645" s="8" t="str">
        <f>_xlfn.XLOOKUP([1]!Order_Table[[#This Row],[Customer ID]],[1]customers!$A$1:$A$1001,[1]customers!$I$1:$I$1001,,0)</f>
        <v>Yes</v>
      </c>
    </row>
    <row r="646" spans="1:16" x14ac:dyDescent="0.35">
      <c r="A646" s="1" t="s">
        <v>1255</v>
      </c>
      <c r="B646" s="2">
        <v>44106</v>
      </c>
      <c r="C646" s="3" t="s">
        <v>1256</v>
      </c>
      <c r="D646" s="4" t="s">
        <v>118</v>
      </c>
      <c r="E646" s="3">
        <v>3</v>
      </c>
      <c r="F646" s="3" t="str">
        <f>_xlfn.XLOOKUP([1]orders!C646,[1]customers!$A$2:$A$1001,[1]customers!$B$2:$B$1001,,0)</f>
        <v>Marne Mingey</v>
      </c>
      <c r="G646" s="3" t="str">
        <f>IF(_xlfn.XLOOKUP(C646,[1]customers!$A$2:$A$1001,[1]customers!$C$2:$C$1001,,0)=0,"",_xlfn.XLOOKUP(C646,[1]customers!$A$2:$A$1001,[1]customers!$C$2:$C$1001,,0))</f>
        <v>dohx@redcross.org</v>
      </c>
      <c r="H646" s="3" t="str">
        <f>_xlfn.XLOOKUP(C646,[1]customers!$A$2:$A$1001,[1]customers!$G$2:$G$1001,,0)</f>
        <v>United States</v>
      </c>
      <c r="I646" s="4" t="str">
        <f>INDEX([1]products!$A$1:$G$49,MATCH([1]orders!$D646,[1]products!$A$1:$A$49,0),MATCH([1]orders!I$1,[1]products!$A$1:$G$1,0))</f>
        <v>Rob</v>
      </c>
      <c r="J646" s="4" t="str">
        <f>INDEX([1]products!$A$1:$G$49,MATCH([1]orders!$D646,[1]products!$A$1:$A$49,0),MATCH([1]orders!J$1,[1]products!$A$1:$G$1,0))</f>
        <v>D</v>
      </c>
      <c r="K646" s="5">
        <f>INDEX([1]products!$A$1:$G$49,MATCH([1]orders!$D646,[1]products!$A$1:$A$49,0),MATCH([1]orders!K$1,[1]products!$A$1:$G$1,0))</f>
        <v>2.5</v>
      </c>
      <c r="L646" s="6">
        <f>INDEX([1]products!$A$1:$G$49,MATCH([1]orders!$D646,[1]products!$A$1:$A$49,0),MATCH([1]orders!L$1,[1]products!$A$1:$G$1,0))</f>
        <v>20.584999999999997</v>
      </c>
      <c r="M646" s="6">
        <f t="shared" si="10"/>
        <v>61.754999999999995</v>
      </c>
      <c r="N646" s="7" t="str" cm="1">
        <f t="array" ref="N646">_xlfn.IFS(I646="Rob","Robusta",I646="Exc","Excelsa",I646="Ara","Arabica",I646="Lib","Liberica")</f>
        <v>Robusta</v>
      </c>
      <c r="O646" s="7" t="str" cm="1">
        <f t="array" ref="O646">_xlfn.IFS(J646="M","Medium",J646="L","Light",J646="D","Dark")</f>
        <v>Dark</v>
      </c>
      <c r="P646" s="8" t="str">
        <f>_xlfn.XLOOKUP([1]!Order_Table[[#This Row],[Customer ID]],[1]customers!$A$1:$A$1001,[1]customers!$I$1:$I$1001,,0)</f>
        <v>No</v>
      </c>
    </row>
    <row r="647" spans="1:16" x14ac:dyDescent="0.35">
      <c r="A647" s="1" t="s">
        <v>1257</v>
      </c>
      <c r="B647" s="2">
        <v>44532</v>
      </c>
      <c r="C647" s="3" t="s">
        <v>1258</v>
      </c>
      <c r="D647" s="4" t="s">
        <v>27</v>
      </c>
      <c r="E647" s="3">
        <v>1</v>
      </c>
      <c r="F647" s="3" t="str">
        <f>_xlfn.XLOOKUP([1]orders!C647,[1]customers!$A$2:$A$1001,[1]customers!$B$2:$B$1001,,0)</f>
        <v>Denny O' Ronan</v>
      </c>
      <c r="G647" s="3" t="str">
        <f>IF(_xlfn.XLOOKUP(C647,[1]customers!$A$2:$A$1001,[1]customers!$C$2:$C$1001,,0)=0,"",_xlfn.XLOOKUP(C647,[1]customers!$A$2:$A$1001,[1]customers!$C$2:$C$1001,,0))</f>
        <v>drallinhy@howstuffworks.com</v>
      </c>
      <c r="H647" s="3" t="str">
        <f>_xlfn.XLOOKUP(C647,[1]customers!$A$2:$A$1001,[1]customers!$G$2:$G$1001,,0)</f>
        <v>United States</v>
      </c>
      <c r="I647" s="4" t="str">
        <f>INDEX([1]products!$A$1:$G$49,MATCH([1]orders!$D647,[1]products!$A$1:$A$49,0),MATCH([1]orders!I$1,[1]products!$A$1:$G$1,0))</f>
        <v>Ara</v>
      </c>
      <c r="J647" s="4" t="str">
        <f>INDEX([1]products!$A$1:$G$49,MATCH([1]orders!$D647,[1]products!$A$1:$A$49,0),MATCH([1]orders!J$1,[1]products!$A$1:$G$1,0))</f>
        <v>D</v>
      </c>
      <c r="K647" s="5">
        <f>INDEX([1]products!$A$1:$G$49,MATCH([1]orders!$D647,[1]products!$A$1:$A$49,0),MATCH([1]orders!K$1,[1]products!$A$1:$G$1,0))</f>
        <v>2.5</v>
      </c>
      <c r="L647" s="6">
        <f>INDEX([1]products!$A$1:$G$49,MATCH([1]orders!$D647,[1]products!$A$1:$A$49,0),MATCH([1]orders!L$1,[1]products!$A$1:$G$1,0))</f>
        <v>22.884999999999998</v>
      </c>
      <c r="M647" s="6">
        <f t="shared" si="10"/>
        <v>22.884999999999998</v>
      </c>
      <c r="N647" s="7" t="str" cm="1">
        <f t="array" ref="N647">_xlfn.IFS(I647="Rob","Robusta",I647="Exc","Excelsa",I647="Ara","Arabica",I647="Lib","Liberica")</f>
        <v>Arabica</v>
      </c>
      <c r="O647" s="7" t="str" cm="1">
        <f t="array" ref="O647">_xlfn.IFS(J647="M","Medium",J647="L","Light",J647="D","Dark")</f>
        <v>Dark</v>
      </c>
      <c r="P647" s="8" t="str">
        <f>_xlfn.XLOOKUP([1]!Order_Table[[#This Row],[Customer ID]],[1]customers!$A$1:$A$1001,[1]customers!$I$1:$I$1001,,0)</f>
        <v>Yes</v>
      </c>
    </row>
    <row r="648" spans="1:16" x14ac:dyDescent="0.35">
      <c r="A648" s="1" t="s">
        <v>1259</v>
      </c>
      <c r="B648" s="2">
        <v>44502</v>
      </c>
      <c r="C648" s="3" t="s">
        <v>1260</v>
      </c>
      <c r="D648" s="4" t="s">
        <v>83</v>
      </c>
      <c r="E648" s="3">
        <v>3</v>
      </c>
      <c r="F648" s="3" t="str">
        <f>_xlfn.XLOOKUP([1]orders!C648,[1]customers!$A$2:$A$1001,[1]customers!$B$2:$B$1001,,0)</f>
        <v>Dottie Rallin</v>
      </c>
      <c r="G648" s="3" t="str">
        <f>IF(_xlfn.XLOOKUP(C648,[1]customers!$A$2:$A$1001,[1]customers!$C$2:$C$1001,,0)=0,"",_xlfn.XLOOKUP(C648,[1]customers!$A$2:$A$1001,[1]customers!$C$2:$C$1001,,0))</f>
        <v>achillhz@epa.gov</v>
      </c>
      <c r="H648" s="3" t="str">
        <f>_xlfn.XLOOKUP(C648,[1]customers!$A$2:$A$1001,[1]customers!$G$2:$G$1001,,0)</f>
        <v>United Kingdom</v>
      </c>
      <c r="I648" s="4" t="str">
        <f>INDEX([1]products!$A$1:$G$49,MATCH([1]orders!$D648,[1]products!$A$1:$A$49,0),MATCH([1]orders!I$1,[1]products!$A$1:$G$1,0))</f>
        <v>Ara</v>
      </c>
      <c r="J648" s="4" t="str">
        <f>INDEX([1]products!$A$1:$G$49,MATCH([1]orders!$D648,[1]products!$A$1:$A$49,0),MATCH([1]orders!J$1,[1]products!$A$1:$G$1,0))</f>
        <v>D</v>
      </c>
      <c r="K648" s="5">
        <f>INDEX([1]products!$A$1:$G$49,MATCH([1]orders!$D648,[1]products!$A$1:$A$49,0),MATCH([1]orders!K$1,[1]products!$A$1:$G$1,0))</f>
        <v>1</v>
      </c>
      <c r="L648" s="6">
        <f>INDEX([1]products!$A$1:$G$49,MATCH([1]orders!$D648,[1]products!$A$1:$A$49,0),MATCH([1]orders!L$1,[1]products!$A$1:$G$1,0))</f>
        <v>9.9499999999999993</v>
      </c>
      <c r="M648" s="6">
        <f t="shared" si="10"/>
        <v>29.849999999999998</v>
      </c>
      <c r="N648" s="7" t="str" cm="1">
        <f t="array" ref="N648">_xlfn.IFS(I648="Rob","Robusta",I648="Exc","Excelsa",I648="Ara","Arabica",I648="Lib","Liberica")</f>
        <v>Arabica</v>
      </c>
      <c r="O648" s="7" t="str" cm="1">
        <f t="array" ref="O648">_xlfn.IFS(J648="M","Medium",J648="L","Light",J648="D","Dark")</f>
        <v>Dark</v>
      </c>
      <c r="P648" s="8" t="str">
        <f>_xlfn.XLOOKUP([1]!Order_Table[[#This Row],[Customer ID]],[1]customers!$A$1:$A$1001,[1]customers!$I$1:$I$1001,,0)</f>
        <v>Yes</v>
      </c>
    </row>
    <row r="649" spans="1:16" x14ac:dyDescent="0.35">
      <c r="A649" s="1" t="s">
        <v>1261</v>
      </c>
      <c r="B649" s="2">
        <v>43884</v>
      </c>
      <c r="C649" s="3" t="s">
        <v>1246</v>
      </c>
      <c r="D649" s="4" t="s">
        <v>101</v>
      </c>
      <c r="E649" s="3">
        <v>6</v>
      </c>
      <c r="F649" s="3" t="str">
        <f>_xlfn.XLOOKUP([1]orders!C649,[1]customers!$A$2:$A$1001,[1]customers!$B$2:$B$1001,,0)</f>
        <v>Ardith Chill</v>
      </c>
      <c r="G649" s="3" t="str">
        <f>IF(_xlfn.XLOOKUP(C649,[1]customers!$A$2:$A$1001,[1]customers!$C$2:$C$1001,,0)=0,"",_xlfn.XLOOKUP(C649,[1]customers!$A$2:$A$1001,[1]customers!$C$2:$C$1001,,0))</f>
        <v>tmathonneti0@google.co.jp</v>
      </c>
      <c r="H649" s="3" t="str">
        <f>_xlfn.XLOOKUP(C649,[1]customers!$A$2:$A$1001,[1]customers!$G$2:$G$1001,,0)</f>
        <v>United States</v>
      </c>
      <c r="I649" s="4" t="str">
        <f>INDEX([1]products!$A$1:$G$49,MATCH([1]orders!$D649,[1]products!$A$1:$A$49,0),MATCH([1]orders!I$1,[1]products!$A$1:$G$1,0))</f>
        <v>Lib</v>
      </c>
      <c r="J649" s="4" t="str">
        <f>INDEX([1]products!$A$1:$G$49,MATCH([1]orders!$D649,[1]products!$A$1:$A$49,0),MATCH([1]orders!J$1,[1]products!$A$1:$G$1,0))</f>
        <v>L</v>
      </c>
      <c r="K649" s="5">
        <f>INDEX([1]products!$A$1:$G$49,MATCH([1]orders!$D649,[1]products!$A$1:$A$49,0),MATCH([1]orders!K$1,[1]products!$A$1:$G$1,0))</f>
        <v>0.5</v>
      </c>
      <c r="L649" s="6">
        <f>INDEX([1]products!$A$1:$G$49,MATCH([1]orders!$D649,[1]products!$A$1:$A$49,0),MATCH([1]orders!L$1,[1]products!$A$1:$G$1,0))</f>
        <v>9.51</v>
      </c>
      <c r="M649" s="6">
        <f t="shared" si="10"/>
        <v>57.06</v>
      </c>
      <c r="N649" s="7" t="str" cm="1">
        <f t="array" ref="N649">_xlfn.IFS(I649="Rob","Robusta",I649="Exc","Excelsa",I649="Ara","Arabica",I649="Lib","Liberica")</f>
        <v>Liberica</v>
      </c>
      <c r="O649" s="7" t="str" cm="1">
        <f t="array" ref="O649">_xlfn.IFS(J649="M","Medium",J649="L","Light",J649="D","Dark")</f>
        <v>Light</v>
      </c>
      <c r="P649" s="8" t="str">
        <f>_xlfn.XLOOKUP([1]!Order_Table[[#This Row],[Customer ID]],[1]customers!$A$1:$A$1001,[1]customers!$I$1:$I$1001,,0)</f>
        <v>Yes</v>
      </c>
    </row>
    <row r="650" spans="1:16" x14ac:dyDescent="0.35">
      <c r="A650" s="1" t="s">
        <v>1262</v>
      </c>
      <c r="B650" s="2">
        <v>44015</v>
      </c>
      <c r="C650" s="3" t="s">
        <v>1263</v>
      </c>
      <c r="D650" s="4" t="s">
        <v>132</v>
      </c>
      <c r="E650" s="3">
        <v>6</v>
      </c>
      <c r="F650" s="3" t="str">
        <f>_xlfn.XLOOKUP([1]orders!C650,[1]customers!$A$2:$A$1001,[1]customers!$B$2:$B$1001,,0)</f>
        <v>Tuckie Mathonnet</v>
      </c>
      <c r="G650" s="3" t="str">
        <f>IF(_xlfn.XLOOKUP(C650,[1]customers!$A$2:$A$1001,[1]customers!$C$2:$C$1001,,0)=0,"",_xlfn.XLOOKUP(C650,[1]customers!$A$2:$A$1001,[1]customers!$C$2:$C$1001,,0))</f>
        <v>cdenysi1@is.gd</v>
      </c>
      <c r="H650" s="3" t="str">
        <f>_xlfn.XLOOKUP(C650,[1]customers!$A$2:$A$1001,[1]customers!$G$2:$G$1001,,0)</f>
        <v>United Kingdom</v>
      </c>
      <c r="I650" s="4" t="str">
        <f>INDEX([1]products!$A$1:$G$49,MATCH([1]orders!$D650,[1]products!$A$1:$A$49,0),MATCH([1]orders!I$1,[1]products!$A$1:$G$1,0))</f>
        <v>Rob</v>
      </c>
      <c r="J650" s="4" t="str">
        <f>INDEX([1]products!$A$1:$G$49,MATCH([1]orders!$D650,[1]products!$A$1:$A$49,0),MATCH([1]orders!J$1,[1]products!$A$1:$G$1,0))</f>
        <v>D</v>
      </c>
      <c r="K650" s="5">
        <f>INDEX([1]products!$A$1:$G$49,MATCH([1]orders!$D650,[1]products!$A$1:$A$49,0),MATCH([1]orders!K$1,[1]products!$A$1:$G$1,0))</f>
        <v>0.2</v>
      </c>
      <c r="L650" s="6">
        <f>INDEX([1]products!$A$1:$G$49,MATCH([1]orders!$D650,[1]products!$A$1:$A$49,0),MATCH([1]orders!L$1,[1]products!$A$1:$G$1,0))</f>
        <v>2.6849999999999996</v>
      </c>
      <c r="M650" s="6">
        <f t="shared" si="10"/>
        <v>16.11</v>
      </c>
      <c r="N650" s="7" t="str" cm="1">
        <f t="array" ref="N650">_xlfn.IFS(I650="Rob","Robusta",I650="Exc","Excelsa",I650="Ara","Arabica",I650="Lib","Liberica")</f>
        <v>Robusta</v>
      </c>
      <c r="O650" s="7" t="str" cm="1">
        <f t="array" ref="O650">_xlfn.IFS(J650="M","Medium",J650="L","Light",J650="D","Dark")</f>
        <v>Dark</v>
      </c>
      <c r="P650" s="8" t="str">
        <f>_xlfn.XLOOKUP([1]!Order_Table[[#This Row],[Customer ID]],[1]customers!$A$1:$A$1001,[1]customers!$I$1:$I$1001,,0)</f>
        <v>No</v>
      </c>
    </row>
    <row r="651" spans="1:16" x14ac:dyDescent="0.35">
      <c r="A651" s="1" t="s">
        <v>1264</v>
      </c>
      <c r="B651" s="2">
        <v>43507</v>
      </c>
      <c r="C651" s="3" t="s">
        <v>1265</v>
      </c>
      <c r="D651" s="4" t="s">
        <v>146</v>
      </c>
      <c r="E651" s="3">
        <v>1</v>
      </c>
      <c r="F651" s="3" t="str">
        <f>_xlfn.XLOOKUP([1]orders!C651,[1]customers!$A$2:$A$1001,[1]customers!$B$2:$B$1001,,0)</f>
        <v>Charmane Denys</v>
      </c>
      <c r="G651" s="3" t="str">
        <f>IF(_xlfn.XLOOKUP(C651,[1]customers!$A$2:$A$1001,[1]customers!$C$2:$C$1001,,0)=0,"",_xlfn.XLOOKUP(C651,[1]customers!$A$2:$A$1001,[1]customers!$C$2:$C$1001,,0))</f>
        <v>cstebbingsi2@drupal.org</v>
      </c>
      <c r="H651" s="3" t="str">
        <f>_xlfn.XLOOKUP(C651,[1]customers!$A$2:$A$1001,[1]customers!$G$2:$G$1001,,0)</f>
        <v>United States</v>
      </c>
      <c r="I651" s="4" t="str">
        <f>INDEX([1]products!$A$1:$G$49,MATCH([1]orders!$D651,[1]products!$A$1:$A$49,0),MATCH([1]orders!I$1,[1]products!$A$1:$G$1,0))</f>
        <v>Lib</v>
      </c>
      <c r="J651" s="4" t="str">
        <f>INDEX([1]products!$A$1:$G$49,MATCH([1]orders!$D651,[1]products!$A$1:$A$49,0),MATCH([1]orders!J$1,[1]products!$A$1:$G$1,0))</f>
        <v>L</v>
      </c>
      <c r="K651" s="5">
        <f>INDEX([1]products!$A$1:$G$49,MATCH([1]orders!$D651,[1]products!$A$1:$A$49,0),MATCH([1]orders!K$1,[1]products!$A$1:$G$1,0))</f>
        <v>1</v>
      </c>
      <c r="L651" s="6">
        <f>INDEX([1]products!$A$1:$G$49,MATCH([1]orders!$D651,[1]products!$A$1:$A$49,0),MATCH([1]orders!L$1,[1]products!$A$1:$G$1,0))</f>
        <v>15.85</v>
      </c>
      <c r="M651" s="6">
        <f t="shared" si="10"/>
        <v>15.85</v>
      </c>
      <c r="N651" s="7" t="str" cm="1">
        <f t="array" ref="N651">_xlfn.IFS(I651="Rob","Robusta",I651="Exc","Excelsa",I651="Ara","Arabica",I651="Lib","Liberica")</f>
        <v>Liberica</v>
      </c>
      <c r="O651" s="7" t="str" cm="1">
        <f t="array" ref="O651">_xlfn.IFS(J651="M","Medium",J651="L","Light",J651="D","Dark")</f>
        <v>Light</v>
      </c>
      <c r="P651" s="8" t="str">
        <f>_xlfn.XLOOKUP([1]!Order_Table[[#This Row],[Customer ID]],[1]customers!$A$1:$A$1001,[1]customers!$I$1:$I$1001,,0)</f>
        <v>No</v>
      </c>
    </row>
    <row r="652" spans="1:16" x14ac:dyDescent="0.35">
      <c r="A652" s="1" t="s">
        <v>1266</v>
      </c>
      <c r="B652" s="2">
        <v>44084</v>
      </c>
      <c r="C652" s="3" t="s">
        <v>1267</v>
      </c>
      <c r="D652" s="4" t="s">
        <v>189</v>
      </c>
      <c r="E652" s="3">
        <v>4</v>
      </c>
      <c r="F652" s="3" t="str">
        <f>_xlfn.XLOOKUP([1]orders!C652,[1]customers!$A$2:$A$1001,[1]customers!$B$2:$B$1001,,0)</f>
        <v>Cecily Stebbings</v>
      </c>
      <c r="G652" s="3" t="str">
        <f>IF(_xlfn.XLOOKUP(C652,[1]customers!$A$2:$A$1001,[1]customers!$C$2:$C$1001,,0)=0,"",_xlfn.XLOOKUP(C652,[1]customers!$A$2:$A$1001,[1]customers!$C$2:$C$1001,,0))</f>
        <v/>
      </c>
      <c r="H652" s="3" t="str">
        <f>_xlfn.XLOOKUP(C652,[1]customers!$A$2:$A$1001,[1]customers!$G$2:$G$1001,,0)</f>
        <v>United States</v>
      </c>
      <c r="I652" s="4" t="str">
        <f>INDEX([1]products!$A$1:$G$49,MATCH([1]orders!$D652,[1]products!$A$1:$A$49,0),MATCH([1]orders!I$1,[1]products!$A$1:$G$1,0))</f>
        <v>Rob</v>
      </c>
      <c r="J652" s="4" t="str">
        <f>INDEX([1]products!$A$1:$G$49,MATCH([1]orders!$D652,[1]products!$A$1:$A$49,0),MATCH([1]orders!J$1,[1]products!$A$1:$G$1,0))</f>
        <v>D</v>
      </c>
      <c r="K652" s="5">
        <f>INDEX([1]products!$A$1:$G$49,MATCH([1]orders!$D652,[1]products!$A$1:$A$49,0),MATCH([1]orders!K$1,[1]products!$A$1:$G$1,0))</f>
        <v>0.5</v>
      </c>
      <c r="L652" s="6">
        <f>INDEX([1]products!$A$1:$G$49,MATCH([1]orders!$D652,[1]products!$A$1:$A$49,0),MATCH([1]orders!L$1,[1]products!$A$1:$G$1,0))</f>
        <v>5.3699999999999992</v>
      </c>
      <c r="M652" s="6">
        <f t="shared" si="10"/>
        <v>21.479999999999997</v>
      </c>
      <c r="N652" s="7" t="str" cm="1">
        <f t="array" ref="N652">_xlfn.IFS(I652="Rob","Robusta",I652="Exc","Excelsa",I652="Ara","Arabica",I652="Lib","Liberica")</f>
        <v>Robusta</v>
      </c>
      <c r="O652" s="7" t="str" cm="1">
        <f t="array" ref="O652">_xlfn.IFS(J652="M","Medium",J652="L","Light",J652="D","Dark")</f>
        <v>Dark</v>
      </c>
      <c r="P652" s="8" t="str">
        <f>_xlfn.XLOOKUP([1]!Order_Table[[#This Row],[Customer ID]],[1]customers!$A$1:$A$1001,[1]customers!$I$1:$I$1001,,0)</f>
        <v>Yes</v>
      </c>
    </row>
    <row r="653" spans="1:16" x14ac:dyDescent="0.35">
      <c r="A653" s="1" t="s">
        <v>1268</v>
      </c>
      <c r="B653" s="2">
        <v>43892</v>
      </c>
      <c r="C653" s="3" t="s">
        <v>1269</v>
      </c>
      <c r="D653" s="4" t="s">
        <v>132</v>
      </c>
      <c r="E653" s="3">
        <v>4</v>
      </c>
      <c r="F653" s="3" t="str">
        <f>_xlfn.XLOOKUP([1]orders!C653,[1]customers!$A$2:$A$1001,[1]customers!$B$2:$B$1001,,0)</f>
        <v>Giana Tonnesen</v>
      </c>
      <c r="G653" s="3" t="str">
        <f>IF(_xlfn.XLOOKUP(C653,[1]customers!$A$2:$A$1001,[1]customers!$C$2:$C$1001,,0)=0,"",_xlfn.XLOOKUP(C653,[1]customers!$A$2:$A$1001,[1]customers!$C$2:$C$1001,,0))</f>
        <v>rzywickii4@ifeng.com</v>
      </c>
      <c r="H653" s="3" t="str">
        <f>_xlfn.XLOOKUP(C653,[1]customers!$A$2:$A$1001,[1]customers!$G$2:$G$1001,,0)</f>
        <v>Ireland</v>
      </c>
      <c r="I653" s="4" t="str">
        <f>INDEX([1]products!$A$1:$G$49,MATCH([1]orders!$D653,[1]products!$A$1:$A$49,0),MATCH([1]orders!I$1,[1]products!$A$1:$G$1,0))</f>
        <v>Rob</v>
      </c>
      <c r="J653" s="4" t="str">
        <f>INDEX([1]products!$A$1:$G$49,MATCH([1]orders!$D653,[1]products!$A$1:$A$49,0),MATCH([1]orders!J$1,[1]products!$A$1:$G$1,0))</f>
        <v>L</v>
      </c>
      <c r="K653" s="5">
        <f>INDEX([1]products!$A$1:$G$49,MATCH([1]orders!$D653,[1]products!$A$1:$A$49,0),MATCH([1]orders!K$1,[1]products!$A$1:$G$1,0))</f>
        <v>1</v>
      </c>
      <c r="L653" s="6">
        <f>INDEX([1]products!$A$1:$G$49,MATCH([1]orders!$D653,[1]products!$A$1:$A$49,0),MATCH([1]orders!L$1,[1]products!$A$1:$G$1,0))</f>
        <v>11.95</v>
      </c>
      <c r="M653" s="6">
        <f t="shared" si="10"/>
        <v>47.8</v>
      </c>
      <c r="N653" s="7" t="str" cm="1">
        <f t="array" ref="N653">_xlfn.IFS(I653="Rob","Robusta",I653="Exc","Excelsa",I653="Ara","Arabica",I653="Lib","Liberica")</f>
        <v>Robusta</v>
      </c>
      <c r="O653" s="7" t="str" cm="1">
        <f t="array" ref="O653">_xlfn.IFS(J653="M","Medium",J653="L","Light",J653="D","Dark")</f>
        <v>Light</v>
      </c>
      <c r="P653" s="8" t="str">
        <f>_xlfn.XLOOKUP([1]!Order_Table[[#This Row],[Customer ID]],[1]customers!$A$1:$A$1001,[1]customers!$I$1:$I$1001,,0)</f>
        <v>No</v>
      </c>
    </row>
    <row r="654" spans="1:16" x14ac:dyDescent="0.35">
      <c r="A654" s="1" t="s">
        <v>1270</v>
      </c>
      <c r="B654" s="2">
        <v>44375</v>
      </c>
      <c r="C654" s="3" t="s">
        <v>1271</v>
      </c>
      <c r="D654" s="4" t="s">
        <v>171</v>
      </c>
      <c r="E654" s="3">
        <v>4</v>
      </c>
      <c r="F654" s="3" t="str">
        <f>_xlfn.XLOOKUP([1]orders!C654,[1]customers!$A$2:$A$1001,[1]customers!$B$2:$B$1001,,0)</f>
        <v>Rhetta Zywicki</v>
      </c>
      <c r="G654" s="3" t="str">
        <f>IF(_xlfn.XLOOKUP(C654,[1]customers!$A$2:$A$1001,[1]customers!$C$2:$C$1001,,0)=0,"",_xlfn.XLOOKUP(C654,[1]customers!$A$2:$A$1001,[1]customers!$C$2:$C$1001,,0))</f>
        <v>aburgetti5@moonfruit.com</v>
      </c>
      <c r="H654" s="3" t="str">
        <f>_xlfn.XLOOKUP(C654,[1]customers!$A$2:$A$1001,[1]customers!$G$2:$G$1001,,0)</f>
        <v>United States</v>
      </c>
      <c r="I654" s="4" t="str">
        <f>INDEX([1]products!$A$1:$G$49,MATCH([1]orders!$D654,[1]products!$A$1:$A$49,0),MATCH([1]orders!I$1,[1]products!$A$1:$G$1,0))</f>
        <v>Lib</v>
      </c>
      <c r="J654" s="4" t="str">
        <f>INDEX([1]products!$A$1:$G$49,MATCH([1]orders!$D654,[1]products!$A$1:$A$49,0),MATCH([1]orders!J$1,[1]products!$A$1:$G$1,0))</f>
        <v>L</v>
      </c>
      <c r="K654" s="5">
        <f>INDEX([1]products!$A$1:$G$49,MATCH([1]orders!$D654,[1]products!$A$1:$A$49,0),MATCH([1]orders!K$1,[1]products!$A$1:$G$1,0))</f>
        <v>1</v>
      </c>
      <c r="L654" s="6">
        <f>INDEX([1]products!$A$1:$G$49,MATCH([1]orders!$D654,[1]products!$A$1:$A$49,0),MATCH([1]orders!L$1,[1]products!$A$1:$G$1,0))</f>
        <v>15.85</v>
      </c>
      <c r="M654" s="6">
        <f t="shared" si="10"/>
        <v>63.4</v>
      </c>
      <c r="N654" s="7" t="str" cm="1">
        <f t="array" ref="N654">_xlfn.IFS(I654="Rob","Robusta",I654="Exc","Excelsa",I654="Ara","Arabica",I654="Lib","Liberica")</f>
        <v>Liberica</v>
      </c>
      <c r="O654" s="7" t="str" cm="1">
        <f t="array" ref="O654">_xlfn.IFS(J654="M","Medium",J654="L","Light",J654="D","Dark")</f>
        <v>Light</v>
      </c>
      <c r="P654" s="8" t="str">
        <f>_xlfn.XLOOKUP([1]!Order_Table[[#This Row],[Customer ID]],[1]customers!$A$1:$A$1001,[1]customers!$I$1:$I$1001,,0)</f>
        <v>No</v>
      </c>
    </row>
    <row r="655" spans="1:16" x14ac:dyDescent="0.35">
      <c r="A655" s="1" t="s">
        <v>1272</v>
      </c>
      <c r="B655" s="2">
        <v>43476</v>
      </c>
      <c r="C655" s="3" t="s">
        <v>1273</v>
      </c>
      <c r="D655" s="4" t="s">
        <v>118</v>
      </c>
      <c r="E655" s="3">
        <v>3</v>
      </c>
      <c r="F655" s="3" t="str">
        <f>_xlfn.XLOOKUP([1]orders!C655,[1]customers!$A$2:$A$1001,[1]customers!$B$2:$B$1001,,0)</f>
        <v>Almeria Burgett</v>
      </c>
      <c r="G655" s="3" t="str">
        <f>IF(_xlfn.XLOOKUP(C655,[1]customers!$A$2:$A$1001,[1]customers!$C$2:$C$1001,,0)=0,"",_xlfn.XLOOKUP(C655,[1]customers!$A$2:$A$1001,[1]customers!$C$2:$C$1001,,0))</f>
        <v>mmalloyi6@seattletimes.com</v>
      </c>
      <c r="H655" s="3" t="str">
        <f>_xlfn.XLOOKUP(C655,[1]customers!$A$2:$A$1001,[1]customers!$G$2:$G$1001,,0)</f>
        <v>United States</v>
      </c>
      <c r="I655" s="4" t="str">
        <f>INDEX([1]products!$A$1:$G$49,MATCH([1]orders!$D655,[1]products!$A$1:$A$49,0),MATCH([1]orders!I$1,[1]products!$A$1:$G$1,0))</f>
        <v>Ara</v>
      </c>
      <c r="J655" s="4" t="str">
        <f>INDEX([1]products!$A$1:$G$49,MATCH([1]orders!$D655,[1]products!$A$1:$A$49,0),MATCH([1]orders!J$1,[1]products!$A$1:$G$1,0))</f>
        <v>M</v>
      </c>
      <c r="K655" s="5">
        <f>INDEX([1]products!$A$1:$G$49,MATCH([1]orders!$D655,[1]products!$A$1:$A$49,0),MATCH([1]orders!K$1,[1]products!$A$1:$G$1,0))</f>
        <v>2.5</v>
      </c>
      <c r="L655" s="6">
        <f>INDEX([1]products!$A$1:$G$49,MATCH([1]orders!$D655,[1]products!$A$1:$A$49,0),MATCH([1]orders!L$1,[1]products!$A$1:$G$1,0))</f>
        <v>25.874999999999996</v>
      </c>
      <c r="M655" s="6">
        <f t="shared" si="10"/>
        <v>77.624999999999986</v>
      </c>
      <c r="N655" s="7" t="str" cm="1">
        <f t="array" ref="N655">_xlfn.IFS(I655="Rob","Robusta",I655="Exc","Excelsa",I655="Ara","Arabica",I655="Lib","Liberica")</f>
        <v>Arabica</v>
      </c>
      <c r="O655" s="7" t="str" cm="1">
        <f t="array" ref="O655">_xlfn.IFS(J655="M","Medium",J655="L","Light",J655="D","Dark")</f>
        <v>Medium</v>
      </c>
      <c r="P655" s="8" t="str">
        <f>_xlfn.XLOOKUP([1]!Order_Table[[#This Row],[Customer ID]],[1]customers!$A$1:$A$1001,[1]customers!$I$1:$I$1001,,0)</f>
        <v>No</v>
      </c>
    </row>
    <row r="656" spans="1:16" x14ac:dyDescent="0.35">
      <c r="A656" s="1" t="s">
        <v>1274</v>
      </c>
      <c r="B656" s="2">
        <v>43728</v>
      </c>
      <c r="C656" s="3" t="s">
        <v>1275</v>
      </c>
      <c r="D656" s="4" t="s">
        <v>41</v>
      </c>
      <c r="E656" s="3">
        <v>2</v>
      </c>
      <c r="F656" s="3" t="str">
        <f>_xlfn.XLOOKUP([1]orders!C656,[1]customers!$A$2:$A$1001,[1]customers!$B$2:$B$1001,,0)</f>
        <v>Marvin Malloy</v>
      </c>
      <c r="G656" s="3" t="str">
        <f>IF(_xlfn.XLOOKUP(C656,[1]customers!$A$2:$A$1001,[1]customers!$C$2:$C$1001,,0)=0,"",_xlfn.XLOOKUP(C656,[1]customers!$A$2:$A$1001,[1]customers!$C$2:$C$1001,,0))</f>
        <v>mmcparlandi7@w3.org</v>
      </c>
      <c r="H656" s="3" t="str">
        <f>_xlfn.XLOOKUP(C656,[1]customers!$A$2:$A$1001,[1]customers!$G$2:$G$1001,,0)</f>
        <v>United States</v>
      </c>
      <c r="I656" s="4" t="str">
        <f>INDEX([1]products!$A$1:$G$49,MATCH([1]orders!$D656,[1]products!$A$1:$A$49,0),MATCH([1]orders!I$1,[1]products!$A$1:$G$1,0))</f>
        <v>Ara</v>
      </c>
      <c r="J656" s="4" t="str">
        <f>INDEX([1]products!$A$1:$G$49,MATCH([1]orders!$D656,[1]products!$A$1:$A$49,0),MATCH([1]orders!J$1,[1]products!$A$1:$G$1,0))</f>
        <v>D</v>
      </c>
      <c r="K656" s="5">
        <f>INDEX([1]products!$A$1:$G$49,MATCH([1]orders!$D656,[1]products!$A$1:$A$49,0),MATCH([1]orders!K$1,[1]products!$A$1:$G$1,0))</f>
        <v>2.5</v>
      </c>
      <c r="L656" s="6">
        <f>INDEX([1]products!$A$1:$G$49,MATCH([1]orders!$D656,[1]products!$A$1:$A$49,0),MATCH([1]orders!L$1,[1]products!$A$1:$G$1,0))</f>
        <v>22.884999999999998</v>
      </c>
      <c r="M656" s="6">
        <f t="shared" si="10"/>
        <v>45.769999999999996</v>
      </c>
      <c r="N656" s="7" t="str" cm="1">
        <f t="array" ref="N656">_xlfn.IFS(I656="Rob","Robusta",I656="Exc","Excelsa",I656="Ara","Arabica",I656="Lib","Liberica")</f>
        <v>Arabica</v>
      </c>
      <c r="O656" s="7" t="str" cm="1">
        <f t="array" ref="O656">_xlfn.IFS(J656="M","Medium",J656="L","Light",J656="D","Dark")</f>
        <v>Dark</v>
      </c>
      <c r="P656" s="8" t="str">
        <f>_xlfn.XLOOKUP([1]!Order_Table[[#This Row],[Customer ID]],[1]customers!$A$1:$A$1001,[1]customers!$I$1:$I$1001,,0)</f>
        <v>No</v>
      </c>
    </row>
    <row r="657" spans="1:16" x14ac:dyDescent="0.35">
      <c r="A657" s="1" t="s">
        <v>1276</v>
      </c>
      <c r="B657" s="2">
        <v>44485</v>
      </c>
      <c r="C657" s="3" t="s">
        <v>1277</v>
      </c>
      <c r="D657" s="4" t="s">
        <v>13</v>
      </c>
      <c r="E657" s="3">
        <v>4</v>
      </c>
      <c r="F657" s="3" t="str">
        <f>_xlfn.XLOOKUP([1]orders!C657,[1]customers!$A$2:$A$1001,[1]customers!$B$2:$B$1001,,0)</f>
        <v>Maxim McParland</v>
      </c>
      <c r="G657" s="3" t="str">
        <f>IF(_xlfn.XLOOKUP(C657,[1]customers!$A$2:$A$1001,[1]customers!$C$2:$C$1001,,0)=0,"",_xlfn.XLOOKUP(C657,[1]customers!$A$2:$A$1001,[1]customers!$C$2:$C$1001,,0))</f>
        <v>sjennaroyi8@purevolume.com</v>
      </c>
      <c r="H657" s="3" t="str">
        <f>_xlfn.XLOOKUP(C657,[1]customers!$A$2:$A$1001,[1]customers!$G$2:$G$1001,,0)</f>
        <v>United States</v>
      </c>
      <c r="I657" s="4" t="str">
        <f>INDEX([1]products!$A$1:$G$49,MATCH([1]orders!$D657,[1]products!$A$1:$A$49,0),MATCH([1]orders!I$1,[1]products!$A$1:$G$1,0))</f>
        <v>Rob</v>
      </c>
      <c r="J657" s="4" t="str">
        <f>INDEX([1]products!$A$1:$G$49,MATCH([1]orders!$D657,[1]products!$A$1:$A$49,0),MATCH([1]orders!J$1,[1]products!$A$1:$G$1,0))</f>
        <v>M</v>
      </c>
      <c r="K657" s="5">
        <f>INDEX([1]products!$A$1:$G$49,MATCH([1]orders!$D657,[1]products!$A$1:$A$49,0),MATCH([1]orders!K$1,[1]products!$A$1:$G$1,0))</f>
        <v>2.5</v>
      </c>
      <c r="L657" s="6">
        <f>INDEX([1]products!$A$1:$G$49,MATCH([1]orders!$D657,[1]products!$A$1:$A$49,0),MATCH([1]orders!L$1,[1]products!$A$1:$G$1,0))</f>
        <v>22.884999999999998</v>
      </c>
      <c r="M657" s="6">
        <f t="shared" si="10"/>
        <v>91.539999999999992</v>
      </c>
      <c r="N657" s="7" t="str" cm="1">
        <f t="array" ref="N657">_xlfn.IFS(I657="Rob","Robusta",I657="Exc","Excelsa",I657="Ara","Arabica",I657="Lib","Liberica")</f>
        <v>Robusta</v>
      </c>
      <c r="O657" s="7" t="str" cm="1">
        <f t="array" ref="O657">_xlfn.IFS(J657="M","Medium",J657="L","Light",J657="D","Dark")</f>
        <v>Medium</v>
      </c>
      <c r="P657" s="8" t="str">
        <f>_xlfn.XLOOKUP([1]!Order_Table[[#This Row],[Customer ID]],[1]customers!$A$1:$A$1001,[1]customers!$I$1:$I$1001,,0)</f>
        <v>Yes</v>
      </c>
    </row>
    <row r="658" spans="1:16" x14ac:dyDescent="0.35">
      <c r="A658" s="1" t="s">
        <v>1278</v>
      </c>
      <c r="B658" s="2">
        <v>43831</v>
      </c>
      <c r="C658" s="3" t="s">
        <v>1279</v>
      </c>
      <c r="D658" s="4" t="s">
        <v>67</v>
      </c>
      <c r="E658" s="3">
        <v>2</v>
      </c>
      <c r="F658" s="3" t="str">
        <f>_xlfn.XLOOKUP([1]orders!C658,[1]customers!$A$2:$A$1001,[1]customers!$B$2:$B$1001,,0)</f>
        <v>Sylas Jennaroy</v>
      </c>
      <c r="G658" s="3" t="str">
        <f>IF(_xlfn.XLOOKUP(C658,[1]customers!$A$2:$A$1001,[1]customers!$C$2:$C$1001,,0)=0,"",_xlfn.XLOOKUP(C658,[1]customers!$A$2:$A$1001,[1]customers!$C$2:$C$1001,,0))</f>
        <v>wplacei9@wsj.com</v>
      </c>
      <c r="H658" s="3" t="str">
        <f>_xlfn.XLOOKUP(C658,[1]customers!$A$2:$A$1001,[1]customers!$G$2:$G$1001,,0)</f>
        <v>United States</v>
      </c>
      <c r="I658" s="4" t="str">
        <f>INDEX([1]products!$A$1:$G$49,MATCH([1]orders!$D658,[1]products!$A$1:$A$49,0),MATCH([1]orders!I$1,[1]products!$A$1:$G$1,0))</f>
        <v>Lib</v>
      </c>
      <c r="J658" s="4" t="str">
        <f>INDEX([1]products!$A$1:$G$49,MATCH([1]orders!$D658,[1]products!$A$1:$A$49,0),MATCH([1]orders!J$1,[1]products!$A$1:$G$1,0))</f>
        <v>D</v>
      </c>
      <c r="K658" s="5">
        <f>INDEX([1]products!$A$1:$G$49,MATCH([1]orders!$D658,[1]products!$A$1:$A$49,0),MATCH([1]orders!K$1,[1]products!$A$1:$G$1,0))</f>
        <v>1</v>
      </c>
      <c r="L658" s="6">
        <f>INDEX([1]products!$A$1:$G$49,MATCH([1]orders!$D658,[1]products!$A$1:$A$49,0),MATCH([1]orders!L$1,[1]products!$A$1:$G$1,0))</f>
        <v>12.95</v>
      </c>
      <c r="M658" s="6">
        <f t="shared" si="10"/>
        <v>25.9</v>
      </c>
      <c r="N658" s="7" t="str" cm="1">
        <f t="array" ref="N658">_xlfn.IFS(I658="Rob","Robusta",I658="Exc","Excelsa",I658="Ara","Arabica",I658="Lib","Liberica")</f>
        <v>Liberica</v>
      </c>
      <c r="O658" s="7" t="str" cm="1">
        <f t="array" ref="O658">_xlfn.IFS(J658="M","Medium",J658="L","Light",J658="D","Dark")</f>
        <v>Dark</v>
      </c>
      <c r="P658" s="8" t="str">
        <f>_xlfn.XLOOKUP([1]!Order_Table[[#This Row],[Customer ID]],[1]customers!$A$1:$A$1001,[1]customers!$I$1:$I$1001,,0)</f>
        <v>No</v>
      </c>
    </row>
    <row r="659" spans="1:16" x14ac:dyDescent="0.35">
      <c r="A659" s="1" t="s">
        <v>1280</v>
      </c>
      <c r="B659" s="2">
        <v>44630</v>
      </c>
      <c r="C659" s="3" t="s">
        <v>1281</v>
      </c>
      <c r="D659" s="4" t="s">
        <v>3</v>
      </c>
      <c r="E659" s="3">
        <v>3</v>
      </c>
      <c r="F659" s="3" t="str">
        <f>_xlfn.XLOOKUP([1]orders!C659,[1]customers!$A$2:$A$1001,[1]customers!$B$2:$B$1001,,0)</f>
        <v>Wren Place</v>
      </c>
      <c r="G659" s="3" t="str">
        <f>IF(_xlfn.XLOOKUP(C659,[1]customers!$A$2:$A$1001,[1]customers!$C$2:$C$1001,,0)=0,"",_xlfn.XLOOKUP(C659,[1]customers!$A$2:$A$1001,[1]customers!$C$2:$C$1001,,0))</f>
        <v>jmillettik@addtoany.com</v>
      </c>
      <c r="H659" s="3" t="str">
        <f>_xlfn.XLOOKUP(C659,[1]customers!$A$2:$A$1001,[1]customers!$G$2:$G$1001,,0)</f>
        <v>United States</v>
      </c>
      <c r="I659" s="4" t="str">
        <f>INDEX([1]products!$A$1:$G$49,MATCH([1]orders!$D659,[1]products!$A$1:$A$49,0),MATCH([1]orders!I$1,[1]products!$A$1:$G$1,0))</f>
        <v>Ara</v>
      </c>
      <c r="J659" s="4" t="str">
        <f>INDEX([1]products!$A$1:$G$49,MATCH([1]orders!$D659,[1]products!$A$1:$A$49,0),MATCH([1]orders!J$1,[1]products!$A$1:$G$1,0))</f>
        <v>M</v>
      </c>
      <c r="K659" s="5">
        <f>INDEX([1]products!$A$1:$G$49,MATCH([1]orders!$D659,[1]products!$A$1:$A$49,0),MATCH([1]orders!K$1,[1]products!$A$1:$G$1,0))</f>
        <v>0.5</v>
      </c>
      <c r="L659" s="6">
        <f>INDEX([1]products!$A$1:$G$49,MATCH([1]orders!$D659,[1]products!$A$1:$A$49,0),MATCH([1]orders!L$1,[1]products!$A$1:$G$1,0))</f>
        <v>6.75</v>
      </c>
      <c r="M659" s="6">
        <f t="shared" si="10"/>
        <v>20.25</v>
      </c>
      <c r="N659" s="7" t="str" cm="1">
        <f t="array" ref="N659">_xlfn.IFS(I659="Rob","Robusta",I659="Exc","Excelsa",I659="Ara","Arabica",I659="Lib","Liberica")</f>
        <v>Arabica</v>
      </c>
      <c r="O659" s="7" t="str" cm="1">
        <f t="array" ref="O659">_xlfn.IFS(J659="M","Medium",J659="L","Light",J659="D","Dark")</f>
        <v>Medium</v>
      </c>
      <c r="P659" s="8" t="str">
        <f>_xlfn.XLOOKUP([1]!Order_Table[[#This Row],[Customer ID]],[1]customers!$A$1:$A$1001,[1]customers!$I$1:$I$1001,,0)</f>
        <v>Yes</v>
      </c>
    </row>
    <row r="660" spans="1:16" x14ac:dyDescent="0.35">
      <c r="A660" s="1" t="s">
        <v>1282</v>
      </c>
      <c r="B660" s="2">
        <v>44693</v>
      </c>
      <c r="C660" s="3" t="s">
        <v>1283</v>
      </c>
      <c r="D660" s="4" t="s">
        <v>118</v>
      </c>
      <c r="E660" s="3">
        <v>2</v>
      </c>
      <c r="F660" s="3" t="str">
        <f>_xlfn.XLOOKUP([1]orders!C660,[1]customers!$A$2:$A$1001,[1]customers!$B$2:$B$1001,,0)</f>
        <v>Janella Millett</v>
      </c>
      <c r="G660" s="3" t="str">
        <f>IF(_xlfn.XLOOKUP(C660,[1]customers!$A$2:$A$1001,[1]customers!$C$2:$C$1001,,0)=0,"",_xlfn.XLOOKUP(C660,[1]customers!$A$2:$A$1001,[1]customers!$C$2:$C$1001,,0))</f>
        <v>dgadsdenib@google.com.hk</v>
      </c>
      <c r="H660" s="3" t="str">
        <f>_xlfn.XLOOKUP(C660,[1]customers!$A$2:$A$1001,[1]customers!$G$2:$G$1001,,0)</f>
        <v>Ireland</v>
      </c>
      <c r="I660" s="4" t="str">
        <f>INDEX([1]products!$A$1:$G$49,MATCH([1]orders!$D660,[1]products!$A$1:$A$49,0),MATCH([1]orders!I$1,[1]products!$A$1:$G$1,0))</f>
        <v>Exc</v>
      </c>
      <c r="J660" s="4" t="str">
        <f>INDEX([1]products!$A$1:$G$49,MATCH([1]orders!$D660,[1]products!$A$1:$A$49,0),MATCH([1]orders!J$1,[1]products!$A$1:$G$1,0))</f>
        <v>M</v>
      </c>
      <c r="K660" s="5">
        <f>INDEX([1]products!$A$1:$G$49,MATCH([1]orders!$D660,[1]products!$A$1:$A$49,0),MATCH([1]orders!K$1,[1]products!$A$1:$G$1,0))</f>
        <v>0.5</v>
      </c>
      <c r="L660" s="6">
        <f>INDEX([1]products!$A$1:$G$49,MATCH([1]orders!$D660,[1]products!$A$1:$A$49,0),MATCH([1]orders!L$1,[1]products!$A$1:$G$1,0))</f>
        <v>8.25</v>
      </c>
      <c r="M660" s="6">
        <f t="shared" si="10"/>
        <v>16.5</v>
      </c>
      <c r="N660" s="7" t="str" cm="1">
        <f t="array" ref="N660">_xlfn.IFS(I660="Rob","Robusta",I660="Exc","Excelsa",I660="Ara","Arabica",I660="Lib","Liberica")</f>
        <v>Excelsa</v>
      </c>
      <c r="O660" s="7" t="str" cm="1">
        <f t="array" ref="O660">_xlfn.IFS(J660="M","Medium",J660="L","Light",J660="D","Dark")</f>
        <v>Medium</v>
      </c>
      <c r="P660" s="8" t="str">
        <f>_xlfn.XLOOKUP([1]!Order_Table[[#This Row],[Customer ID]],[1]customers!$A$1:$A$1001,[1]customers!$I$1:$I$1001,,0)</f>
        <v>Yes</v>
      </c>
    </row>
    <row r="661" spans="1:16" x14ac:dyDescent="0.35">
      <c r="A661" s="1" t="s">
        <v>1284</v>
      </c>
      <c r="B661" s="2">
        <v>44084</v>
      </c>
      <c r="C661" s="3" t="s">
        <v>1285</v>
      </c>
      <c r="D661" s="4" t="s">
        <v>176</v>
      </c>
      <c r="E661" s="3">
        <v>6</v>
      </c>
      <c r="F661" s="3" t="str">
        <f>_xlfn.XLOOKUP([1]orders!C661,[1]customers!$A$2:$A$1001,[1]customers!$B$2:$B$1001,,0)</f>
        <v>Dollie Gadsden</v>
      </c>
      <c r="G661" s="3" t="str">
        <f>IF(_xlfn.XLOOKUP(C661,[1]customers!$A$2:$A$1001,[1]customers!$C$2:$C$1001,,0)=0,"",_xlfn.XLOOKUP(C661,[1]customers!$A$2:$A$1001,[1]customers!$C$2:$C$1001,,0))</f>
        <v>vwakelinic@unesco.org</v>
      </c>
      <c r="H661" s="3" t="str">
        <f>_xlfn.XLOOKUP(C661,[1]customers!$A$2:$A$1001,[1]customers!$G$2:$G$1001,,0)</f>
        <v>United States</v>
      </c>
      <c r="I661" s="4" t="str">
        <f>INDEX([1]products!$A$1:$G$49,MATCH([1]orders!$D661,[1]products!$A$1:$A$49,0),MATCH([1]orders!I$1,[1]products!$A$1:$G$1,0))</f>
        <v>Ara</v>
      </c>
      <c r="J661" s="4" t="str">
        <f>INDEX([1]products!$A$1:$G$49,MATCH([1]orders!$D661,[1]products!$A$1:$A$49,0),MATCH([1]orders!J$1,[1]products!$A$1:$G$1,0))</f>
        <v>D</v>
      </c>
      <c r="K661" s="5">
        <f>INDEX([1]products!$A$1:$G$49,MATCH([1]orders!$D661,[1]products!$A$1:$A$49,0),MATCH([1]orders!K$1,[1]products!$A$1:$G$1,0))</f>
        <v>2.5</v>
      </c>
      <c r="L661" s="6">
        <f>INDEX([1]products!$A$1:$G$49,MATCH([1]orders!$D661,[1]products!$A$1:$A$49,0),MATCH([1]orders!L$1,[1]products!$A$1:$G$1,0))</f>
        <v>22.884999999999998</v>
      </c>
      <c r="M661" s="6">
        <f t="shared" si="10"/>
        <v>137.31</v>
      </c>
      <c r="N661" s="7" t="str" cm="1">
        <f t="array" ref="N661">_xlfn.IFS(I661="Rob","Robusta",I661="Exc","Excelsa",I661="Ara","Arabica",I661="Lib","Liberica")</f>
        <v>Arabica</v>
      </c>
      <c r="O661" s="7" t="str" cm="1">
        <f t="array" ref="O661">_xlfn.IFS(J661="M","Medium",J661="L","Light",J661="D","Dark")</f>
        <v>Dark</v>
      </c>
      <c r="P661" s="8" t="str">
        <f>_xlfn.XLOOKUP([1]!Order_Table[[#This Row],[Customer ID]],[1]customers!$A$1:$A$1001,[1]customers!$I$1:$I$1001,,0)</f>
        <v>Yes</v>
      </c>
    </row>
    <row r="662" spans="1:16" x14ac:dyDescent="0.35">
      <c r="A662" s="1" t="s">
        <v>1286</v>
      </c>
      <c r="B662" s="2">
        <v>44485</v>
      </c>
      <c r="C662" s="3" t="s">
        <v>1287</v>
      </c>
      <c r="D662" s="4" t="s">
        <v>44</v>
      </c>
      <c r="E662" s="3">
        <v>6</v>
      </c>
      <c r="F662" s="3" t="str">
        <f>_xlfn.XLOOKUP([1]orders!C662,[1]customers!$A$2:$A$1001,[1]customers!$B$2:$B$1001,,0)</f>
        <v>Val Wakelin</v>
      </c>
      <c r="G662" s="3" t="str">
        <f>IF(_xlfn.XLOOKUP(C662,[1]customers!$A$2:$A$1001,[1]customers!$C$2:$C$1001,,0)=0,"",_xlfn.XLOOKUP(C662,[1]customers!$A$2:$A$1001,[1]customers!$C$2:$C$1001,,0))</f>
        <v>acampsallid@zimbio.com</v>
      </c>
      <c r="H662" s="3" t="str">
        <f>_xlfn.XLOOKUP(C662,[1]customers!$A$2:$A$1001,[1]customers!$G$2:$G$1001,,0)</f>
        <v>United States</v>
      </c>
      <c r="I662" s="4" t="str">
        <f>INDEX([1]products!$A$1:$G$49,MATCH([1]orders!$D662,[1]products!$A$1:$A$49,0),MATCH([1]orders!I$1,[1]products!$A$1:$G$1,0))</f>
        <v>Exc</v>
      </c>
      <c r="J662" s="4" t="str">
        <f>INDEX([1]products!$A$1:$G$49,MATCH([1]orders!$D662,[1]products!$A$1:$A$49,0),MATCH([1]orders!J$1,[1]products!$A$1:$G$1,0))</f>
        <v>L</v>
      </c>
      <c r="K662" s="5">
        <f>INDEX([1]products!$A$1:$G$49,MATCH([1]orders!$D662,[1]products!$A$1:$A$49,0),MATCH([1]orders!K$1,[1]products!$A$1:$G$1,0))</f>
        <v>0.5</v>
      </c>
      <c r="L662" s="6">
        <f>INDEX([1]products!$A$1:$G$49,MATCH([1]orders!$D662,[1]products!$A$1:$A$49,0),MATCH([1]orders!L$1,[1]products!$A$1:$G$1,0))</f>
        <v>8.91</v>
      </c>
      <c r="M662" s="6">
        <f t="shared" si="10"/>
        <v>53.46</v>
      </c>
      <c r="N662" s="7" t="str" cm="1">
        <f t="array" ref="N662">_xlfn.IFS(I662="Rob","Robusta",I662="Exc","Excelsa",I662="Ara","Arabica",I662="Lib","Liberica")</f>
        <v>Excelsa</v>
      </c>
      <c r="O662" s="7" t="str" cm="1">
        <f t="array" ref="O662">_xlfn.IFS(J662="M","Medium",J662="L","Light",J662="D","Dark")</f>
        <v>Light</v>
      </c>
      <c r="P662" s="8" t="str">
        <f>_xlfn.XLOOKUP([1]!Order_Table[[#This Row],[Customer ID]],[1]customers!$A$1:$A$1001,[1]customers!$I$1:$I$1001,,0)</f>
        <v>No</v>
      </c>
    </row>
    <row r="663" spans="1:16" x14ac:dyDescent="0.35">
      <c r="A663" s="1" t="s">
        <v>1288</v>
      </c>
      <c r="B663" s="2">
        <v>44364</v>
      </c>
      <c r="C663" s="3" t="s">
        <v>1289</v>
      </c>
      <c r="D663" s="4" t="s">
        <v>109</v>
      </c>
      <c r="E663" s="3">
        <v>5</v>
      </c>
      <c r="F663" s="3" t="str">
        <f>_xlfn.XLOOKUP([1]orders!C663,[1]customers!$A$2:$A$1001,[1]customers!$B$2:$B$1001,,0)</f>
        <v>Annie Campsall</v>
      </c>
      <c r="G663" s="3" t="str">
        <f>IF(_xlfn.XLOOKUP(C663,[1]customers!$A$2:$A$1001,[1]customers!$C$2:$C$1001,,0)=0,"",_xlfn.XLOOKUP(C663,[1]customers!$A$2:$A$1001,[1]customers!$C$2:$C$1001,,0))</f>
        <v>smosebyie@stanford.edu</v>
      </c>
      <c r="H663" s="3" t="str">
        <f>_xlfn.XLOOKUP(C663,[1]customers!$A$2:$A$1001,[1]customers!$G$2:$G$1001,,0)</f>
        <v>United States</v>
      </c>
      <c r="I663" s="4" t="str">
        <f>INDEX([1]products!$A$1:$G$49,MATCH([1]orders!$D663,[1]products!$A$1:$A$49,0),MATCH([1]orders!I$1,[1]products!$A$1:$G$1,0))</f>
        <v>Ara</v>
      </c>
      <c r="J663" s="4" t="str">
        <f>INDEX([1]products!$A$1:$G$49,MATCH([1]orders!$D663,[1]products!$A$1:$A$49,0),MATCH([1]orders!J$1,[1]products!$A$1:$G$1,0))</f>
        <v>M</v>
      </c>
      <c r="K663" s="5">
        <f>INDEX([1]products!$A$1:$G$49,MATCH([1]orders!$D663,[1]products!$A$1:$A$49,0),MATCH([1]orders!K$1,[1]products!$A$1:$G$1,0))</f>
        <v>0.2</v>
      </c>
      <c r="L663" s="6">
        <f>INDEX([1]products!$A$1:$G$49,MATCH([1]orders!$D663,[1]products!$A$1:$A$49,0),MATCH([1]orders!L$1,[1]products!$A$1:$G$1,0))</f>
        <v>3.375</v>
      </c>
      <c r="M663" s="6">
        <f t="shared" si="10"/>
        <v>16.875</v>
      </c>
      <c r="N663" s="7" t="str" cm="1">
        <f t="array" ref="N663">_xlfn.IFS(I663="Rob","Robusta",I663="Exc","Excelsa",I663="Ara","Arabica",I663="Lib","Liberica")</f>
        <v>Arabica</v>
      </c>
      <c r="O663" s="7" t="str" cm="1">
        <f t="array" ref="O663">_xlfn.IFS(J663="M","Medium",J663="L","Light",J663="D","Dark")</f>
        <v>Medium</v>
      </c>
      <c r="P663" s="8" t="str">
        <f>_xlfn.XLOOKUP([1]!Order_Table[[#This Row],[Customer ID]],[1]customers!$A$1:$A$1001,[1]customers!$I$1:$I$1001,,0)</f>
        <v>Yes</v>
      </c>
    </row>
    <row r="664" spans="1:16" x14ac:dyDescent="0.35">
      <c r="A664" s="1" t="s">
        <v>1290</v>
      </c>
      <c r="B664" s="2">
        <v>43554</v>
      </c>
      <c r="C664" s="3" t="s">
        <v>1291</v>
      </c>
      <c r="D664" s="4" t="s">
        <v>61</v>
      </c>
      <c r="E664" s="3">
        <v>6</v>
      </c>
      <c r="F664" s="3" t="str">
        <f>_xlfn.XLOOKUP([1]orders!C664,[1]customers!$A$2:$A$1001,[1]customers!$B$2:$B$1001,,0)</f>
        <v>Shermy Moseby</v>
      </c>
      <c r="G664" s="3" t="str">
        <f>IF(_xlfn.XLOOKUP(C664,[1]customers!$A$2:$A$1001,[1]customers!$C$2:$C$1001,,0)=0,"",_xlfn.XLOOKUP(C664,[1]customers!$A$2:$A$1001,[1]customers!$C$2:$C$1001,,0))</f>
        <v>cwassif@prweb.com</v>
      </c>
      <c r="H664" s="3" t="str">
        <f>_xlfn.XLOOKUP(C664,[1]customers!$A$2:$A$1001,[1]customers!$G$2:$G$1001,,0)</f>
        <v>United States</v>
      </c>
      <c r="I664" s="4" t="str">
        <f>INDEX([1]products!$A$1:$G$49,MATCH([1]orders!$D664,[1]products!$A$1:$A$49,0),MATCH([1]orders!I$1,[1]products!$A$1:$G$1,0))</f>
        <v>Lib</v>
      </c>
      <c r="J664" s="4" t="str">
        <f>INDEX([1]products!$A$1:$G$49,MATCH([1]orders!$D664,[1]products!$A$1:$A$49,0),MATCH([1]orders!J$1,[1]products!$A$1:$G$1,0))</f>
        <v>D</v>
      </c>
      <c r="K664" s="5">
        <f>INDEX([1]products!$A$1:$G$49,MATCH([1]orders!$D664,[1]products!$A$1:$A$49,0),MATCH([1]orders!K$1,[1]products!$A$1:$G$1,0))</f>
        <v>2.5</v>
      </c>
      <c r="L664" s="6">
        <f>INDEX([1]products!$A$1:$G$49,MATCH([1]orders!$D664,[1]products!$A$1:$A$49,0),MATCH([1]orders!L$1,[1]products!$A$1:$G$1,0))</f>
        <v>29.784999999999997</v>
      </c>
      <c r="M664" s="6">
        <f t="shared" si="10"/>
        <v>178.70999999999998</v>
      </c>
      <c r="N664" s="7" t="str" cm="1">
        <f t="array" ref="N664">_xlfn.IFS(I664="Rob","Robusta",I664="Exc","Excelsa",I664="Ara","Arabica",I664="Lib","Liberica")</f>
        <v>Liberica</v>
      </c>
      <c r="O664" s="7" t="str" cm="1">
        <f t="array" ref="O664">_xlfn.IFS(J664="M","Medium",J664="L","Light",J664="D","Dark")</f>
        <v>Dark</v>
      </c>
      <c r="P664" s="8" t="str">
        <f>_xlfn.XLOOKUP([1]!Order_Table[[#This Row],[Customer ID]],[1]customers!$A$1:$A$1001,[1]customers!$I$1:$I$1001,,0)</f>
        <v>No</v>
      </c>
    </row>
    <row r="665" spans="1:16" x14ac:dyDescent="0.35">
      <c r="A665" s="1" t="s">
        <v>1292</v>
      </c>
      <c r="B665" s="2">
        <v>44549</v>
      </c>
      <c r="C665" s="3" t="s">
        <v>1293</v>
      </c>
      <c r="D665" s="4" t="s">
        <v>245</v>
      </c>
      <c r="E665" s="3">
        <v>6</v>
      </c>
      <c r="F665" s="3" t="str">
        <f>_xlfn.XLOOKUP([1]orders!C665,[1]customers!$A$2:$A$1001,[1]customers!$B$2:$B$1001,,0)</f>
        <v>Corrie Wass</v>
      </c>
      <c r="G665" s="3" t="str">
        <f>IF(_xlfn.XLOOKUP(C665,[1]customers!$A$2:$A$1001,[1]customers!$C$2:$C$1001,,0)=0,"",_xlfn.XLOOKUP(C665,[1]customers!$A$2:$A$1001,[1]customers!$C$2:$C$1001,,0))</f>
        <v>isjostromig@pbs.org</v>
      </c>
      <c r="H665" s="3" t="str">
        <f>_xlfn.XLOOKUP(C665,[1]customers!$A$2:$A$1001,[1]customers!$G$2:$G$1001,,0)</f>
        <v>United States</v>
      </c>
      <c r="I665" s="4" t="str">
        <f>INDEX([1]products!$A$1:$G$49,MATCH([1]orders!$D665,[1]products!$A$1:$A$49,0),MATCH([1]orders!I$1,[1]products!$A$1:$G$1,0))</f>
        <v>Ara</v>
      </c>
      <c r="J665" s="4" t="str">
        <f>INDEX([1]products!$A$1:$G$49,MATCH([1]orders!$D665,[1]products!$A$1:$A$49,0),MATCH([1]orders!J$1,[1]products!$A$1:$G$1,0))</f>
        <v>M</v>
      </c>
      <c r="K665" s="5">
        <f>INDEX([1]products!$A$1:$G$49,MATCH([1]orders!$D665,[1]products!$A$1:$A$49,0),MATCH([1]orders!K$1,[1]products!$A$1:$G$1,0))</f>
        <v>1</v>
      </c>
      <c r="L665" s="6">
        <f>INDEX([1]products!$A$1:$G$49,MATCH([1]orders!$D665,[1]products!$A$1:$A$49,0),MATCH([1]orders!L$1,[1]products!$A$1:$G$1,0))</f>
        <v>11.25</v>
      </c>
      <c r="M665" s="6">
        <f t="shared" si="10"/>
        <v>67.5</v>
      </c>
      <c r="N665" s="7" t="str" cm="1">
        <f t="array" ref="N665">_xlfn.IFS(I665="Rob","Robusta",I665="Exc","Excelsa",I665="Ara","Arabica",I665="Lib","Liberica")</f>
        <v>Arabica</v>
      </c>
      <c r="O665" s="7" t="str" cm="1">
        <f t="array" ref="O665">_xlfn.IFS(J665="M","Medium",J665="L","Light",J665="D","Dark")</f>
        <v>Medium</v>
      </c>
      <c r="P665" s="8" t="str">
        <f>_xlfn.XLOOKUP([1]!Order_Table[[#This Row],[Customer ID]],[1]customers!$A$1:$A$1001,[1]customers!$I$1:$I$1001,,0)</f>
        <v>No</v>
      </c>
    </row>
    <row r="666" spans="1:16" x14ac:dyDescent="0.35">
      <c r="A666" s="1" t="s">
        <v>1292</v>
      </c>
      <c r="B666" s="2">
        <v>44549</v>
      </c>
      <c r="C666" s="3" t="s">
        <v>1293</v>
      </c>
      <c r="D666" s="4" t="s">
        <v>38</v>
      </c>
      <c r="E666" s="3">
        <v>2</v>
      </c>
      <c r="F666" s="3" t="str">
        <f>_xlfn.XLOOKUP([1]orders!C666,[1]customers!$A$2:$A$1001,[1]customers!$B$2:$B$1001,,0)</f>
        <v>Ira Sjostrom</v>
      </c>
      <c r="G666" s="3" t="str">
        <f>IF(_xlfn.XLOOKUP(C666,[1]customers!$A$2:$A$1001,[1]customers!$C$2:$C$1001,,0)=0,"",_xlfn.XLOOKUP(C666,[1]customers!$A$2:$A$1001,[1]customers!$C$2:$C$1001,,0))</f>
        <v>isjostromig@pbs.org</v>
      </c>
      <c r="H666" s="3" t="str">
        <f>_xlfn.XLOOKUP(C666,[1]customers!$A$2:$A$1001,[1]customers!$G$2:$G$1001,,0)</f>
        <v>United States</v>
      </c>
      <c r="I666" s="4" t="str">
        <f>INDEX([1]products!$A$1:$G$49,MATCH([1]orders!$D666,[1]products!$A$1:$A$49,0),MATCH([1]orders!I$1,[1]products!$A$1:$G$1,0))</f>
        <v>Exc</v>
      </c>
      <c r="J666" s="4" t="str">
        <f>INDEX([1]products!$A$1:$G$49,MATCH([1]orders!$D666,[1]products!$A$1:$A$49,0),MATCH([1]orders!J$1,[1]products!$A$1:$G$1,0))</f>
        <v>D</v>
      </c>
      <c r="K666" s="5">
        <f>INDEX([1]products!$A$1:$G$49,MATCH([1]orders!$D666,[1]products!$A$1:$A$49,0),MATCH([1]orders!K$1,[1]products!$A$1:$G$1,0))</f>
        <v>1</v>
      </c>
      <c r="L666" s="6">
        <f>INDEX([1]products!$A$1:$G$49,MATCH([1]orders!$D666,[1]products!$A$1:$A$49,0),MATCH([1]orders!L$1,[1]products!$A$1:$G$1,0))</f>
        <v>12.15</v>
      </c>
      <c r="M666" s="6">
        <f t="shared" si="10"/>
        <v>24.3</v>
      </c>
      <c r="N666" s="7" t="str" cm="1">
        <f t="array" ref="N666">_xlfn.IFS(I666="Rob","Robusta",I666="Exc","Excelsa",I666="Ara","Arabica",I666="Lib","Liberica")</f>
        <v>Excelsa</v>
      </c>
      <c r="O666" s="7" t="str" cm="1">
        <f t="array" ref="O666">_xlfn.IFS(J666="M","Medium",J666="L","Light",J666="D","Dark")</f>
        <v>Dark</v>
      </c>
      <c r="P666" s="8" t="str">
        <f>_xlfn.XLOOKUP([1]!Order_Table[[#This Row],[Customer ID]],[1]customers!$A$1:$A$1001,[1]customers!$I$1:$I$1001,,0)</f>
        <v>No</v>
      </c>
    </row>
    <row r="667" spans="1:16" x14ac:dyDescent="0.35">
      <c r="A667" s="1" t="s">
        <v>1294</v>
      </c>
      <c r="B667" s="2">
        <v>43987</v>
      </c>
      <c r="C667" s="3" t="s">
        <v>1295</v>
      </c>
      <c r="D667" s="4" t="s">
        <v>118</v>
      </c>
      <c r="E667" s="3">
        <v>4</v>
      </c>
      <c r="F667" s="3" t="str">
        <f>_xlfn.XLOOKUP([1]orders!C667,[1]customers!$A$2:$A$1001,[1]customers!$B$2:$B$1001,,0)</f>
        <v>Ira Sjostrom</v>
      </c>
      <c r="G667" s="3" t="str">
        <f>IF(_xlfn.XLOOKUP(C667,[1]customers!$A$2:$A$1001,[1]customers!$C$2:$C$1001,,0)=0,"",_xlfn.XLOOKUP(C667,[1]customers!$A$2:$A$1001,[1]customers!$C$2:$C$1001,,0))</f>
        <v>jbranchettii@bravesites.com</v>
      </c>
      <c r="H667" s="3" t="str">
        <f>_xlfn.XLOOKUP(C667,[1]customers!$A$2:$A$1001,[1]customers!$G$2:$G$1001,,0)</f>
        <v>United States</v>
      </c>
      <c r="I667" s="4" t="str">
        <f>INDEX([1]products!$A$1:$G$49,MATCH([1]orders!$D667,[1]products!$A$1:$A$49,0),MATCH([1]orders!I$1,[1]products!$A$1:$G$1,0))</f>
        <v>Lib</v>
      </c>
      <c r="J667" s="4" t="str">
        <f>INDEX([1]products!$A$1:$G$49,MATCH([1]orders!$D667,[1]products!$A$1:$A$49,0),MATCH([1]orders!J$1,[1]products!$A$1:$G$1,0))</f>
        <v>D</v>
      </c>
      <c r="K667" s="5">
        <f>INDEX([1]products!$A$1:$G$49,MATCH([1]orders!$D667,[1]products!$A$1:$A$49,0),MATCH([1]orders!K$1,[1]products!$A$1:$G$1,0))</f>
        <v>0.2</v>
      </c>
      <c r="L667" s="6">
        <f>INDEX([1]products!$A$1:$G$49,MATCH([1]orders!$D667,[1]products!$A$1:$A$49,0),MATCH([1]orders!L$1,[1]products!$A$1:$G$1,0))</f>
        <v>3.8849999999999998</v>
      </c>
      <c r="M667" s="6">
        <f t="shared" si="10"/>
        <v>15.54</v>
      </c>
      <c r="N667" s="7" t="str" cm="1">
        <f t="array" ref="N667">_xlfn.IFS(I667="Rob","Robusta",I667="Exc","Excelsa",I667="Ara","Arabica",I667="Lib","Liberica")</f>
        <v>Liberica</v>
      </c>
      <c r="O667" s="7" t="str" cm="1">
        <f t="array" ref="O667">_xlfn.IFS(J667="M","Medium",J667="L","Light",J667="D","Dark")</f>
        <v>Dark</v>
      </c>
      <c r="P667" s="8" t="str">
        <f>_xlfn.XLOOKUP([1]!Order_Table[[#This Row],[Customer ID]],[1]customers!$A$1:$A$1001,[1]customers!$I$1:$I$1001,,0)</f>
        <v>No</v>
      </c>
    </row>
    <row r="668" spans="1:16" x14ac:dyDescent="0.35">
      <c r="A668" s="1" t="s">
        <v>1296</v>
      </c>
      <c r="B668" s="2">
        <v>44451</v>
      </c>
      <c r="C668" s="3" t="s">
        <v>1297</v>
      </c>
      <c r="D668" s="4" t="s">
        <v>27</v>
      </c>
      <c r="E668" s="3">
        <v>6</v>
      </c>
      <c r="F668" s="3" t="str">
        <f>_xlfn.XLOOKUP([1]orders!C668,[1]customers!$A$2:$A$1001,[1]customers!$B$2:$B$1001,,0)</f>
        <v>Jermaine Branchett</v>
      </c>
      <c r="G668" s="3" t="str">
        <f>IF(_xlfn.XLOOKUP(C668,[1]customers!$A$2:$A$1001,[1]customers!$C$2:$C$1001,,0)=0,"",_xlfn.XLOOKUP(C668,[1]customers!$A$2:$A$1001,[1]customers!$C$2:$C$1001,,0))</f>
        <v>nrudlandij@blogs.com</v>
      </c>
      <c r="H668" s="3" t="str">
        <f>_xlfn.XLOOKUP(C668,[1]customers!$A$2:$A$1001,[1]customers!$G$2:$G$1001,,0)</f>
        <v>Ireland</v>
      </c>
      <c r="I668" s="4" t="str">
        <f>INDEX([1]products!$A$1:$G$49,MATCH([1]orders!$D668,[1]products!$A$1:$A$49,0),MATCH([1]orders!I$1,[1]products!$A$1:$G$1,0))</f>
        <v>Ara</v>
      </c>
      <c r="J668" s="4" t="str">
        <f>INDEX([1]products!$A$1:$G$49,MATCH([1]orders!$D668,[1]products!$A$1:$A$49,0),MATCH([1]orders!J$1,[1]products!$A$1:$G$1,0))</f>
        <v>D</v>
      </c>
      <c r="K668" s="5">
        <f>INDEX([1]products!$A$1:$G$49,MATCH([1]orders!$D668,[1]products!$A$1:$A$49,0),MATCH([1]orders!K$1,[1]products!$A$1:$G$1,0))</f>
        <v>2.5</v>
      </c>
      <c r="L668" s="6">
        <f>INDEX([1]products!$A$1:$G$49,MATCH([1]orders!$D668,[1]products!$A$1:$A$49,0),MATCH([1]orders!L$1,[1]products!$A$1:$G$1,0))</f>
        <v>22.884999999999998</v>
      </c>
      <c r="M668" s="6">
        <f t="shared" si="10"/>
        <v>137.31</v>
      </c>
      <c r="N668" s="7" t="str" cm="1">
        <f t="array" ref="N668">_xlfn.IFS(I668="Rob","Robusta",I668="Exc","Excelsa",I668="Ara","Arabica",I668="Lib","Liberica")</f>
        <v>Arabica</v>
      </c>
      <c r="O668" s="7" t="str" cm="1">
        <f t="array" ref="O668">_xlfn.IFS(J668="M","Medium",J668="L","Light",J668="D","Dark")</f>
        <v>Dark</v>
      </c>
      <c r="P668" s="8" t="str">
        <f>_xlfn.XLOOKUP([1]!Order_Table[[#This Row],[Customer ID]],[1]customers!$A$1:$A$1001,[1]customers!$I$1:$I$1001,,0)</f>
        <v>No</v>
      </c>
    </row>
    <row r="669" spans="1:16" x14ac:dyDescent="0.35">
      <c r="A669" s="1" t="s">
        <v>1298</v>
      </c>
      <c r="B669" s="2">
        <v>44636</v>
      </c>
      <c r="C669" s="3" t="s">
        <v>1281</v>
      </c>
      <c r="D669" s="4" t="s">
        <v>10</v>
      </c>
      <c r="E669" s="3">
        <v>5</v>
      </c>
      <c r="F669" s="3" t="str">
        <f>_xlfn.XLOOKUP([1]orders!C669,[1]customers!$A$2:$A$1001,[1]customers!$B$2:$B$1001,,0)</f>
        <v>Nissie Rudland</v>
      </c>
      <c r="G669" s="3" t="str">
        <f>IF(_xlfn.XLOOKUP(C669,[1]customers!$A$2:$A$1001,[1]customers!$C$2:$C$1001,,0)=0,"",_xlfn.XLOOKUP(C669,[1]customers!$A$2:$A$1001,[1]customers!$C$2:$C$1001,,0))</f>
        <v>jmillettik@addtoany.com</v>
      </c>
      <c r="H669" s="3" t="str">
        <f>_xlfn.XLOOKUP(C669,[1]customers!$A$2:$A$1001,[1]customers!$G$2:$G$1001,,0)</f>
        <v>United States</v>
      </c>
      <c r="I669" s="4" t="str">
        <f>INDEX([1]products!$A$1:$G$49,MATCH([1]orders!$D669,[1]products!$A$1:$A$49,0),MATCH([1]orders!I$1,[1]products!$A$1:$G$1,0))</f>
        <v>Ara</v>
      </c>
      <c r="J669" s="4" t="str">
        <f>INDEX([1]products!$A$1:$G$49,MATCH([1]orders!$D669,[1]products!$A$1:$A$49,0),MATCH([1]orders!J$1,[1]products!$A$1:$G$1,0))</f>
        <v>D</v>
      </c>
      <c r="K669" s="5">
        <f>INDEX([1]products!$A$1:$G$49,MATCH([1]orders!$D669,[1]products!$A$1:$A$49,0),MATCH([1]orders!K$1,[1]products!$A$1:$G$1,0))</f>
        <v>1</v>
      </c>
      <c r="L669" s="6">
        <f>INDEX([1]products!$A$1:$G$49,MATCH([1]orders!$D669,[1]products!$A$1:$A$49,0),MATCH([1]orders!L$1,[1]products!$A$1:$G$1,0))</f>
        <v>9.9499999999999993</v>
      </c>
      <c r="M669" s="6">
        <f t="shared" si="10"/>
        <v>49.75</v>
      </c>
      <c r="N669" s="7" t="str" cm="1">
        <f t="array" ref="N669">_xlfn.IFS(I669="Rob","Robusta",I669="Exc","Excelsa",I669="Ara","Arabica",I669="Lib","Liberica")</f>
        <v>Arabica</v>
      </c>
      <c r="O669" s="7" t="str" cm="1">
        <f t="array" ref="O669">_xlfn.IFS(J669="M","Medium",J669="L","Light",J669="D","Dark")</f>
        <v>Dark</v>
      </c>
      <c r="P669" s="8" t="str">
        <f>_xlfn.XLOOKUP([1]!Order_Table[[#This Row],[Customer ID]],[1]customers!$A$1:$A$1001,[1]customers!$I$1:$I$1001,,0)</f>
        <v>No</v>
      </c>
    </row>
    <row r="670" spans="1:16" x14ac:dyDescent="0.35">
      <c r="A670" s="1" t="s">
        <v>1299</v>
      </c>
      <c r="B670" s="2">
        <v>44551</v>
      </c>
      <c r="C670" s="3" t="s">
        <v>1300</v>
      </c>
      <c r="D670" s="4" t="s">
        <v>197</v>
      </c>
      <c r="E670" s="3">
        <v>2</v>
      </c>
      <c r="F670" s="3" t="str">
        <f>_xlfn.XLOOKUP([1]orders!C670,[1]customers!$A$2:$A$1001,[1]customers!$B$2:$B$1001,,0)</f>
        <v>Janella Millett</v>
      </c>
      <c r="G670" s="3" t="str">
        <f>IF(_xlfn.XLOOKUP(C670,[1]customers!$A$2:$A$1001,[1]customers!$C$2:$C$1001,,0)=0,"",_xlfn.XLOOKUP(C670,[1]customers!$A$2:$A$1001,[1]customers!$C$2:$C$1001,,0))</f>
        <v>ftourryil@google.de</v>
      </c>
      <c r="H670" s="3" t="str">
        <f>_xlfn.XLOOKUP(C670,[1]customers!$A$2:$A$1001,[1]customers!$G$2:$G$1001,,0)</f>
        <v>United States</v>
      </c>
      <c r="I670" s="4" t="str">
        <f>INDEX([1]products!$A$1:$G$49,MATCH([1]orders!$D670,[1]products!$A$1:$A$49,0),MATCH([1]orders!I$1,[1]products!$A$1:$G$1,0))</f>
        <v>Rob</v>
      </c>
      <c r="J670" s="4" t="str">
        <f>INDEX([1]products!$A$1:$G$49,MATCH([1]orders!$D670,[1]products!$A$1:$A$49,0),MATCH([1]orders!J$1,[1]products!$A$1:$G$1,0))</f>
        <v>L</v>
      </c>
      <c r="K670" s="5">
        <f>INDEX([1]products!$A$1:$G$49,MATCH([1]orders!$D670,[1]products!$A$1:$A$49,0),MATCH([1]orders!K$1,[1]products!$A$1:$G$1,0))</f>
        <v>2.5</v>
      </c>
      <c r="L670" s="6">
        <f>INDEX([1]products!$A$1:$G$49,MATCH([1]orders!$D670,[1]products!$A$1:$A$49,0),MATCH([1]orders!L$1,[1]products!$A$1:$G$1,0))</f>
        <v>27.484999999999996</v>
      </c>
      <c r="M670" s="6">
        <f t="shared" si="10"/>
        <v>54.969999999999992</v>
      </c>
      <c r="N670" s="7" t="str" cm="1">
        <f t="array" ref="N670">_xlfn.IFS(I670="Rob","Robusta",I670="Exc","Excelsa",I670="Ara","Arabica",I670="Lib","Liberica")</f>
        <v>Robusta</v>
      </c>
      <c r="O670" s="7" t="str" cm="1">
        <f t="array" ref="O670">_xlfn.IFS(J670="M","Medium",J670="L","Light",J670="D","Dark")</f>
        <v>Light</v>
      </c>
      <c r="P670" s="8" t="str">
        <f>_xlfn.XLOOKUP([1]!Order_Table[[#This Row],[Customer ID]],[1]customers!$A$1:$A$1001,[1]customers!$I$1:$I$1001,,0)</f>
        <v>Yes</v>
      </c>
    </row>
    <row r="671" spans="1:16" x14ac:dyDescent="0.35">
      <c r="A671" s="1" t="s">
        <v>1301</v>
      </c>
      <c r="B671" s="2">
        <v>43606</v>
      </c>
      <c r="C671" s="3" t="s">
        <v>1302</v>
      </c>
      <c r="D671" s="4" t="s">
        <v>77</v>
      </c>
      <c r="E671" s="3">
        <v>3</v>
      </c>
      <c r="F671" s="3" t="str">
        <f>_xlfn.XLOOKUP([1]orders!C671,[1]customers!$A$2:$A$1001,[1]customers!$B$2:$B$1001,,0)</f>
        <v>Ferdie Tourry</v>
      </c>
      <c r="G671" s="3" t="str">
        <f>IF(_xlfn.XLOOKUP(C671,[1]customers!$A$2:$A$1001,[1]customers!$C$2:$C$1001,,0)=0,"",_xlfn.XLOOKUP(C671,[1]customers!$A$2:$A$1001,[1]customers!$C$2:$C$1001,,0))</f>
        <v>cweatherallim@toplist.cz</v>
      </c>
      <c r="H671" s="3" t="str">
        <f>_xlfn.XLOOKUP(C671,[1]customers!$A$2:$A$1001,[1]customers!$G$2:$G$1001,,0)</f>
        <v>United States</v>
      </c>
      <c r="I671" s="4" t="str">
        <f>INDEX([1]products!$A$1:$G$49,MATCH([1]orders!$D671,[1]products!$A$1:$A$49,0),MATCH([1]orders!I$1,[1]products!$A$1:$G$1,0))</f>
        <v>Lib</v>
      </c>
      <c r="J671" s="4" t="str">
        <f>INDEX([1]products!$A$1:$G$49,MATCH([1]orders!$D671,[1]products!$A$1:$A$49,0),MATCH([1]orders!J$1,[1]products!$A$1:$G$1,0))</f>
        <v>M</v>
      </c>
      <c r="K671" s="5">
        <f>INDEX([1]products!$A$1:$G$49,MATCH([1]orders!$D671,[1]products!$A$1:$A$49,0),MATCH([1]orders!K$1,[1]products!$A$1:$G$1,0))</f>
        <v>2.5</v>
      </c>
      <c r="L671" s="6">
        <f>INDEX([1]products!$A$1:$G$49,MATCH([1]orders!$D671,[1]products!$A$1:$A$49,0),MATCH([1]orders!L$1,[1]products!$A$1:$G$1,0))</f>
        <v>33.464999999999996</v>
      </c>
      <c r="M671" s="6">
        <f t="shared" si="10"/>
        <v>100.39499999999998</v>
      </c>
      <c r="N671" s="7" t="str" cm="1">
        <f t="array" ref="N671">_xlfn.IFS(I671="Rob","Robusta",I671="Exc","Excelsa",I671="Ara","Arabica",I671="Lib","Liberica")</f>
        <v>Liberica</v>
      </c>
      <c r="O671" s="7" t="str" cm="1">
        <f t="array" ref="O671">_xlfn.IFS(J671="M","Medium",J671="L","Light",J671="D","Dark")</f>
        <v>Medium</v>
      </c>
      <c r="P671" s="8" t="str">
        <f>_xlfn.XLOOKUP([1]!Order_Table[[#This Row],[Customer ID]],[1]customers!$A$1:$A$1001,[1]customers!$I$1:$I$1001,,0)</f>
        <v>No</v>
      </c>
    </row>
    <row r="672" spans="1:16" x14ac:dyDescent="0.35">
      <c r="A672" s="1" t="s">
        <v>1303</v>
      </c>
      <c r="B672" s="2">
        <v>44495</v>
      </c>
      <c r="C672" s="3" t="s">
        <v>1304</v>
      </c>
      <c r="D672" s="4" t="s">
        <v>189</v>
      </c>
      <c r="E672" s="3">
        <v>5</v>
      </c>
      <c r="F672" s="3" t="str">
        <f>_xlfn.XLOOKUP([1]orders!C672,[1]customers!$A$2:$A$1001,[1]customers!$B$2:$B$1001,,0)</f>
        <v>Cecil Weatherall</v>
      </c>
      <c r="G672" s="3" t="str">
        <f>IF(_xlfn.XLOOKUP(C672,[1]customers!$A$2:$A$1001,[1]customers!$C$2:$C$1001,,0)=0,"",_xlfn.XLOOKUP(C672,[1]customers!$A$2:$A$1001,[1]customers!$C$2:$C$1001,,0))</f>
        <v>gheindrickin@usda.gov</v>
      </c>
      <c r="H672" s="3" t="str">
        <f>_xlfn.XLOOKUP(C672,[1]customers!$A$2:$A$1001,[1]customers!$G$2:$G$1001,,0)</f>
        <v>United States</v>
      </c>
      <c r="I672" s="4" t="str">
        <f>INDEX([1]products!$A$1:$G$49,MATCH([1]orders!$D672,[1]products!$A$1:$A$49,0),MATCH([1]orders!I$1,[1]products!$A$1:$G$1,0))</f>
        <v>Lib</v>
      </c>
      <c r="J672" s="4" t="str">
        <f>INDEX([1]products!$A$1:$G$49,MATCH([1]orders!$D672,[1]products!$A$1:$A$49,0),MATCH([1]orders!J$1,[1]products!$A$1:$G$1,0))</f>
        <v>M</v>
      </c>
      <c r="K672" s="5">
        <f>INDEX([1]products!$A$1:$G$49,MATCH([1]orders!$D672,[1]products!$A$1:$A$49,0),MATCH([1]orders!K$1,[1]products!$A$1:$G$1,0))</f>
        <v>0.2</v>
      </c>
      <c r="L672" s="6">
        <f>INDEX([1]products!$A$1:$G$49,MATCH([1]orders!$D672,[1]products!$A$1:$A$49,0),MATCH([1]orders!L$1,[1]products!$A$1:$G$1,0))</f>
        <v>4.3650000000000002</v>
      </c>
      <c r="M672" s="6">
        <f t="shared" si="10"/>
        <v>21.825000000000003</v>
      </c>
      <c r="N672" s="7" t="str" cm="1">
        <f t="array" ref="N672">_xlfn.IFS(I672="Rob","Robusta",I672="Exc","Excelsa",I672="Ara","Arabica",I672="Lib","Liberica")</f>
        <v>Liberica</v>
      </c>
      <c r="O672" s="7" t="str" cm="1">
        <f t="array" ref="O672">_xlfn.IFS(J672="M","Medium",J672="L","Light",J672="D","Dark")</f>
        <v>Medium</v>
      </c>
      <c r="P672" s="8" t="str">
        <f>_xlfn.XLOOKUP([1]!Order_Table[[#This Row],[Customer ID]],[1]customers!$A$1:$A$1001,[1]customers!$I$1:$I$1001,,0)</f>
        <v>Yes</v>
      </c>
    </row>
    <row r="673" spans="1:16" x14ac:dyDescent="0.35">
      <c r="A673" s="1" t="s">
        <v>1305</v>
      </c>
      <c r="B673" s="2">
        <v>43916</v>
      </c>
      <c r="C673" s="3" t="s">
        <v>1306</v>
      </c>
      <c r="D673" s="4" t="s">
        <v>78</v>
      </c>
      <c r="E673" s="3">
        <v>5</v>
      </c>
      <c r="F673" s="3" t="str">
        <f>_xlfn.XLOOKUP([1]orders!C673,[1]customers!$A$2:$A$1001,[1]customers!$B$2:$B$1001,,0)</f>
        <v>Gale Heindrick</v>
      </c>
      <c r="G673" s="3" t="str">
        <f>IF(_xlfn.XLOOKUP(C673,[1]customers!$A$2:$A$1001,[1]customers!$C$2:$C$1001,,0)=0,"",_xlfn.XLOOKUP(C673,[1]customers!$A$2:$A$1001,[1]customers!$C$2:$C$1001,,0))</f>
        <v>limasonio@discuz.net</v>
      </c>
      <c r="H673" s="3" t="str">
        <f>_xlfn.XLOOKUP(C673,[1]customers!$A$2:$A$1001,[1]customers!$G$2:$G$1001,,0)</f>
        <v>United States</v>
      </c>
      <c r="I673" s="4" t="str">
        <f>INDEX([1]products!$A$1:$G$49,MATCH([1]orders!$D673,[1]products!$A$1:$A$49,0),MATCH([1]orders!I$1,[1]products!$A$1:$G$1,0))</f>
        <v>Rob</v>
      </c>
      <c r="J673" s="4" t="str">
        <f>INDEX([1]products!$A$1:$G$49,MATCH([1]orders!$D673,[1]products!$A$1:$A$49,0),MATCH([1]orders!J$1,[1]products!$A$1:$G$1,0))</f>
        <v>L</v>
      </c>
      <c r="K673" s="5">
        <f>INDEX([1]products!$A$1:$G$49,MATCH([1]orders!$D673,[1]products!$A$1:$A$49,0),MATCH([1]orders!K$1,[1]products!$A$1:$G$1,0))</f>
        <v>1</v>
      </c>
      <c r="L673" s="6">
        <f>INDEX([1]products!$A$1:$G$49,MATCH([1]orders!$D673,[1]products!$A$1:$A$49,0),MATCH([1]orders!L$1,[1]products!$A$1:$G$1,0))</f>
        <v>11.95</v>
      </c>
      <c r="M673" s="6">
        <f t="shared" si="10"/>
        <v>59.75</v>
      </c>
      <c r="N673" s="7" t="str" cm="1">
        <f t="array" ref="N673">_xlfn.IFS(I673="Rob","Robusta",I673="Exc","Excelsa",I673="Ara","Arabica",I673="Lib","Liberica")</f>
        <v>Robusta</v>
      </c>
      <c r="O673" s="7" t="str" cm="1">
        <f t="array" ref="O673">_xlfn.IFS(J673="M","Medium",J673="L","Light",J673="D","Dark")</f>
        <v>Light</v>
      </c>
      <c r="P673" s="8" t="str">
        <f>_xlfn.XLOOKUP([1]!Order_Table[[#This Row],[Customer ID]],[1]customers!$A$1:$A$1001,[1]customers!$I$1:$I$1001,,0)</f>
        <v>No</v>
      </c>
    </row>
    <row r="674" spans="1:16" x14ac:dyDescent="0.35">
      <c r="A674" s="1" t="s">
        <v>1307</v>
      </c>
      <c r="B674" s="2">
        <v>44118</v>
      </c>
      <c r="C674" s="3" t="s">
        <v>1308</v>
      </c>
      <c r="D674" s="4" t="s">
        <v>9</v>
      </c>
      <c r="E674" s="3">
        <v>6</v>
      </c>
      <c r="F674" s="3" t="str">
        <f>_xlfn.XLOOKUP([1]orders!C674,[1]customers!$A$2:$A$1001,[1]customers!$B$2:$B$1001,,0)</f>
        <v>Layne Imason</v>
      </c>
      <c r="G674" s="3" t="str">
        <f>IF(_xlfn.XLOOKUP(C674,[1]customers!$A$2:$A$1001,[1]customers!$C$2:$C$1001,,0)=0,"",_xlfn.XLOOKUP(C674,[1]customers!$A$2:$A$1001,[1]customers!$C$2:$C$1001,,0))</f>
        <v>hsaillip@odnoklassniki.ru</v>
      </c>
      <c r="H674" s="3" t="str">
        <f>_xlfn.XLOOKUP(C674,[1]customers!$A$2:$A$1001,[1]customers!$G$2:$G$1001,,0)</f>
        <v>United States</v>
      </c>
      <c r="I674" s="4" t="str">
        <f>INDEX([1]products!$A$1:$G$49,MATCH([1]orders!$D674,[1]products!$A$1:$A$49,0),MATCH([1]orders!I$1,[1]products!$A$1:$G$1,0))</f>
        <v>Lib</v>
      </c>
      <c r="J674" s="4" t="str">
        <f>INDEX([1]products!$A$1:$G$49,MATCH([1]orders!$D674,[1]products!$A$1:$A$49,0),MATCH([1]orders!J$1,[1]products!$A$1:$G$1,0))</f>
        <v>M</v>
      </c>
      <c r="K674" s="5">
        <f>INDEX([1]products!$A$1:$G$49,MATCH([1]orders!$D674,[1]products!$A$1:$A$49,0),MATCH([1]orders!K$1,[1]products!$A$1:$G$1,0))</f>
        <v>0.5</v>
      </c>
      <c r="L674" s="6">
        <f>INDEX([1]products!$A$1:$G$49,MATCH([1]orders!$D674,[1]products!$A$1:$A$49,0),MATCH([1]orders!L$1,[1]products!$A$1:$G$1,0))</f>
        <v>8.73</v>
      </c>
      <c r="M674" s="6">
        <f t="shared" si="10"/>
        <v>52.38</v>
      </c>
      <c r="N674" s="7" t="str" cm="1">
        <f t="array" ref="N674">_xlfn.IFS(I674="Rob","Robusta",I674="Exc","Excelsa",I674="Ara","Arabica",I674="Lib","Liberica")</f>
        <v>Liberica</v>
      </c>
      <c r="O674" s="7" t="str" cm="1">
        <f t="array" ref="O674">_xlfn.IFS(J674="M","Medium",J674="L","Light",J674="D","Dark")</f>
        <v>Medium</v>
      </c>
      <c r="P674" s="8" t="str">
        <f>_xlfn.XLOOKUP([1]!Order_Table[[#This Row],[Customer ID]],[1]customers!$A$1:$A$1001,[1]customers!$I$1:$I$1001,,0)</f>
        <v>Yes</v>
      </c>
    </row>
    <row r="675" spans="1:16" x14ac:dyDescent="0.35">
      <c r="A675" s="1" t="s">
        <v>1309</v>
      </c>
      <c r="B675" s="2">
        <v>44543</v>
      </c>
      <c r="C675" s="3" t="s">
        <v>1310</v>
      </c>
      <c r="D675" s="4" t="s">
        <v>204</v>
      </c>
      <c r="E675" s="3">
        <v>6</v>
      </c>
      <c r="F675" s="3" t="str">
        <f>_xlfn.XLOOKUP([1]orders!C675,[1]customers!$A$2:$A$1001,[1]customers!$B$2:$B$1001,,0)</f>
        <v>Hazel Saill</v>
      </c>
      <c r="G675" s="3" t="str">
        <f>IF(_xlfn.XLOOKUP(C675,[1]customers!$A$2:$A$1001,[1]customers!$C$2:$C$1001,,0)=0,"",_xlfn.XLOOKUP(C675,[1]customers!$A$2:$A$1001,[1]customers!$C$2:$C$1001,,0))</f>
        <v>hlarvoriq@last.fm</v>
      </c>
      <c r="H675" s="3" t="str">
        <f>_xlfn.XLOOKUP(C675,[1]customers!$A$2:$A$1001,[1]customers!$G$2:$G$1001,,0)</f>
        <v>United States</v>
      </c>
      <c r="I675" s="4" t="str">
        <f>INDEX([1]products!$A$1:$G$49,MATCH([1]orders!$D675,[1]products!$A$1:$A$49,0),MATCH([1]orders!I$1,[1]products!$A$1:$G$1,0))</f>
        <v>Exc</v>
      </c>
      <c r="J675" s="4" t="str">
        <f>INDEX([1]products!$A$1:$G$49,MATCH([1]orders!$D675,[1]products!$A$1:$A$49,0),MATCH([1]orders!J$1,[1]products!$A$1:$G$1,0))</f>
        <v>M</v>
      </c>
      <c r="K675" s="5">
        <f>INDEX([1]products!$A$1:$G$49,MATCH([1]orders!$D675,[1]products!$A$1:$A$49,0),MATCH([1]orders!K$1,[1]products!$A$1:$G$1,0))</f>
        <v>1</v>
      </c>
      <c r="L675" s="6">
        <f>INDEX([1]products!$A$1:$G$49,MATCH([1]orders!$D675,[1]products!$A$1:$A$49,0),MATCH([1]orders!L$1,[1]products!$A$1:$G$1,0))</f>
        <v>13.75</v>
      </c>
      <c r="M675" s="6">
        <f t="shared" si="10"/>
        <v>82.5</v>
      </c>
      <c r="N675" s="7" t="str" cm="1">
        <f t="array" ref="N675">_xlfn.IFS(I675="Rob","Robusta",I675="Exc","Excelsa",I675="Ara","Arabica",I675="Lib","Liberica")</f>
        <v>Excelsa</v>
      </c>
      <c r="O675" s="7" t="str" cm="1">
        <f t="array" ref="O675">_xlfn.IFS(J675="M","Medium",J675="L","Light",J675="D","Dark")</f>
        <v>Medium</v>
      </c>
      <c r="P675" s="8" t="str">
        <f>_xlfn.XLOOKUP([1]!Order_Table[[#This Row],[Customer ID]],[1]customers!$A$1:$A$1001,[1]customers!$I$1:$I$1001,,0)</f>
        <v>Yes</v>
      </c>
    </row>
    <row r="676" spans="1:16" x14ac:dyDescent="0.35">
      <c r="A676" s="1" t="s">
        <v>1311</v>
      </c>
      <c r="B676" s="2">
        <v>44263</v>
      </c>
      <c r="C676" s="3" t="s">
        <v>1312</v>
      </c>
      <c r="D676" s="4" t="s">
        <v>109</v>
      </c>
      <c r="E676" s="3">
        <v>4</v>
      </c>
      <c r="F676" s="3" t="str">
        <f>_xlfn.XLOOKUP([1]orders!C676,[1]customers!$A$2:$A$1001,[1]customers!$B$2:$B$1001,,0)</f>
        <v>Hermann Larvor</v>
      </c>
      <c r="G676" s="3" t="str">
        <f>IF(_xlfn.XLOOKUP(C676,[1]customers!$A$2:$A$1001,[1]customers!$C$2:$C$1001,,0)=0,"",_xlfn.XLOOKUP(C676,[1]customers!$A$2:$A$1001,[1]customers!$C$2:$C$1001,,0))</f>
        <v/>
      </c>
      <c r="H676" s="3" t="str">
        <f>_xlfn.XLOOKUP(C676,[1]customers!$A$2:$A$1001,[1]customers!$G$2:$G$1001,,0)</f>
        <v>United States</v>
      </c>
      <c r="I676" s="4" t="str">
        <f>INDEX([1]products!$A$1:$G$49,MATCH([1]orders!$D676,[1]products!$A$1:$A$49,0),MATCH([1]orders!I$1,[1]products!$A$1:$G$1,0))</f>
        <v>Ara</v>
      </c>
      <c r="J676" s="4" t="str">
        <f>INDEX([1]products!$A$1:$G$49,MATCH([1]orders!$D676,[1]products!$A$1:$A$49,0),MATCH([1]orders!J$1,[1]products!$A$1:$G$1,0))</f>
        <v>L</v>
      </c>
      <c r="K676" s="5">
        <f>INDEX([1]products!$A$1:$G$49,MATCH([1]orders!$D676,[1]products!$A$1:$A$49,0),MATCH([1]orders!K$1,[1]products!$A$1:$G$1,0))</f>
        <v>2.5</v>
      </c>
      <c r="L676" s="6">
        <f>INDEX([1]products!$A$1:$G$49,MATCH([1]orders!$D676,[1]products!$A$1:$A$49,0),MATCH([1]orders!L$1,[1]products!$A$1:$G$1,0))</f>
        <v>29.784999999999997</v>
      </c>
      <c r="M676" s="6">
        <f t="shared" si="10"/>
        <v>119.13999999999999</v>
      </c>
      <c r="N676" s="7" t="str" cm="1">
        <f t="array" ref="N676">_xlfn.IFS(I676="Rob","Robusta",I676="Exc","Excelsa",I676="Ara","Arabica",I676="Lib","Liberica")</f>
        <v>Arabica</v>
      </c>
      <c r="O676" s="7" t="str" cm="1">
        <f t="array" ref="O676">_xlfn.IFS(J676="M","Medium",J676="L","Light",J676="D","Dark")</f>
        <v>Light</v>
      </c>
      <c r="P676" s="8" t="str">
        <f>_xlfn.XLOOKUP([1]!Order_Table[[#This Row],[Customer ID]],[1]customers!$A$1:$A$1001,[1]customers!$I$1:$I$1001,,0)</f>
        <v>Yes</v>
      </c>
    </row>
    <row r="677" spans="1:16" x14ac:dyDescent="0.35">
      <c r="A677" s="1" t="s">
        <v>1313</v>
      </c>
      <c r="B677" s="2">
        <v>44217</v>
      </c>
      <c r="C677" s="3" t="s">
        <v>1314</v>
      </c>
      <c r="D677" s="4" t="s">
        <v>83</v>
      </c>
      <c r="E677" s="3">
        <v>5</v>
      </c>
      <c r="F677" s="3" t="str">
        <f>_xlfn.XLOOKUP([1]orders!C677,[1]customers!$A$2:$A$1001,[1]customers!$B$2:$B$1001,,0)</f>
        <v>Terri Lyford</v>
      </c>
      <c r="G677" s="3" t="str">
        <f>IF(_xlfn.XLOOKUP(C677,[1]customers!$A$2:$A$1001,[1]customers!$C$2:$C$1001,,0)=0,"",_xlfn.XLOOKUP(C677,[1]customers!$A$2:$A$1001,[1]customers!$C$2:$C$1001,,0))</f>
        <v/>
      </c>
      <c r="H677" s="3" t="str">
        <f>_xlfn.XLOOKUP(C677,[1]customers!$A$2:$A$1001,[1]customers!$G$2:$G$1001,,0)</f>
        <v>United States</v>
      </c>
      <c r="I677" s="4" t="str">
        <f>INDEX([1]products!$A$1:$G$49,MATCH([1]orders!$D677,[1]products!$A$1:$A$49,0),MATCH([1]orders!I$1,[1]products!$A$1:$G$1,0))</f>
        <v>Lib</v>
      </c>
      <c r="J677" s="4" t="str">
        <f>INDEX([1]products!$A$1:$G$49,MATCH([1]orders!$D677,[1]products!$A$1:$A$49,0),MATCH([1]orders!J$1,[1]products!$A$1:$G$1,0))</f>
        <v>D</v>
      </c>
      <c r="K677" s="5">
        <f>INDEX([1]products!$A$1:$G$49,MATCH([1]orders!$D677,[1]products!$A$1:$A$49,0),MATCH([1]orders!K$1,[1]products!$A$1:$G$1,0))</f>
        <v>2.5</v>
      </c>
      <c r="L677" s="6">
        <f>INDEX([1]products!$A$1:$G$49,MATCH([1]orders!$D677,[1]products!$A$1:$A$49,0),MATCH([1]orders!L$1,[1]products!$A$1:$G$1,0))</f>
        <v>29.784999999999997</v>
      </c>
      <c r="M677" s="6">
        <f t="shared" si="10"/>
        <v>148.92499999999998</v>
      </c>
      <c r="N677" s="7" t="str" cm="1">
        <f t="array" ref="N677">_xlfn.IFS(I677="Rob","Robusta",I677="Exc","Excelsa",I677="Ara","Arabica",I677="Lib","Liberica")</f>
        <v>Liberica</v>
      </c>
      <c r="O677" s="7" t="str" cm="1">
        <f t="array" ref="O677">_xlfn.IFS(J677="M","Medium",J677="L","Light",J677="D","Dark")</f>
        <v>Dark</v>
      </c>
      <c r="P677" s="8" t="str">
        <f>_xlfn.XLOOKUP([1]!Order_Table[[#This Row],[Customer ID]],[1]customers!$A$1:$A$1001,[1]customers!$I$1:$I$1001,,0)</f>
        <v>Yes</v>
      </c>
    </row>
    <row r="678" spans="1:16" x14ac:dyDescent="0.35">
      <c r="A678" s="1" t="s">
        <v>1315</v>
      </c>
      <c r="B678" s="2">
        <v>44206</v>
      </c>
      <c r="C678" s="3" t="s">
        <v>1316</v>
      </c>
      <c r="D678" s="4" t="s">
        <v>78</v>
      </c>
      <c r="E678" s="3">
        <v>5</v>
      </c>
      <c r="F678" s="3" t="str">
        <f>_xlfn.XLOOKUP([1]orders!C678,[1]customers!$A$2:$A$1001,[1]customers!$B$2:$B$1001,,0)</f>
        <v>Gabey Cogan</v>
      </c>
      <c r="G678" s="3" t="str">
        <f>IF(_xlfn.XLOOKUP(C678,[1]customers!$A$2:$A$1001,[1]customers!$C$2:$C$1001,,0)=0,"",_xlfn.XLOOKUP(C678,[1]customers!$A$2:$A$1001,[1]customers!$C$2:$C$1001,,0))</f>
        <v>cpenwardenit@mlb.com</v>
      </c>
      <c r="H678" s="3" t="str">
        <f>_xlfn.XLOOKUP(C678,[1]customers!$A$2:$A$1001,[1]customers!$G$2:$G$1001,,0)</f>
        <v>Ireland</v>
      </c>
      <c r="I678" s="4" t="str">
        <f>INDEX([1]products!$A$1:$G$49,MATCH([1]orders!$D678,[1]products!$A$1:$A$49,0),MATCH([1]orders!I$1,[1]products!$A$1:$G$1,0))</f>
        <v>Lib</v>
      </c>
      <c r="J678" s="4" t="str">
        <f>INDEX([1]products!$A$1:$G$49,MATCH([1]orders!$D678,[1]products!$A$1:$A$49,0),MATCH([1]orders!J$1,[1]products!$A$1:$G$1,0))</f>
        <v>L</v>
      </c>
      <c r="K678" s="5">
        <f>INDEX([1]products!$A$1:$G$49,MATCH([1]orders!$D678,[1]products!$A$1:$A$49,0),MATCH([1]orders!K$1,[1]products!$A$1:$G$1,0))</f>
        <v>0.5</v>
      </c>
      <c r="L678" s="6">
        <f>INDEX([1]products!$A$1:$G$49,MATCH([1]orders!$D678,[1]products!$A$1:$A$49,0),MATCH([1]orders!L$1,[1]products!$A$1:$G$1,0))</f>
        <v>9.51</v>
      </c>
      <c r="M678" s="6">
        <f t="shared" si="10"/>
        <v>47.55</v>
      </c>
      <c r="N678" s="7" t="str" cm="1">
        <f t="array" ref="N678">_xlfn.IFS(I678="Rob","Robusta",I678="Exc","Excelsa",I678="Ara","Arabica",I678="Lib","Liberica")</f>
        <v>Liberica</v>
      </c>
      <c r="O678" s="7" t="str" cm="1">
        <f t="array" ref="O678">_xlfn.IFS(J678="M","Medium",J678="L","Light",J678="D","Dark")</f>
        <v>Light</v>
      </c>
      <c r="P678" s="8" t="str">
        <f>_xlfn.XLOOKUP([1]!Order_Table[[#This Row],[Customer ID]],[1]customers!$A$1:$A$1001,[1]customers!$I$1:$I$1001,,0)</f>
        <v>No</v>
      </c>
    </row>
    <row r="679" spans="1:16" x14ac:dyDescent="0.35">
      <c r="A679" s="1" t="s">
        <v>1317</v>
      </c>
      <c r="B679" s="2">
        <v>44281</v>
      </c>
      <c r="C679" s="3" t="s">
        <v>1318</v>
      </c>
      <c r="D679" s="4" t="s">
        <v>204</v>
      </c>
      <c r="E679" s="3">
        <v>6</v>
      </c>
      <c r="F679" s="3" t="str">
        <f>_xlfn.XLOOKUP([1]orders!C679,[1]customers!$A$2:$A$1001,[1]customers!$B$2:$B$1001,,0)</f>
        <v>Charin Penwarden</v>
      </c>
      <c r="G679" s="3" t="str">
        <f>IF(_xlfn.XLOOKUP(C679,[1]customers!$A$2:$A$1001,[1]customers!$C$2:$C$1001,,0)=0,"",_xlfn.XLOOKUP(C679,[1]customers!$A$2:$A$1001,[1]customers!$C$2:$C$1001,,0))</f>
        <v>mmiddisiu@dmoz.org</v>
      </c>
      <c r="H679" s="3" t="str">
        <f>_xlfn.XLOOKUP(C679,[1]customers!$A$2:$A$1001,[1]customers!$G$2:$G$1001,,0)</f>
        <v>United States</v>
      </c>
      <c r="I679" s="4" t="str">
        <f>INDEX([1]products!$A$1:$G$49,MATCH([1]orders!$D679,[1]products!$A$1:$A$49,0),MATCH([1]orders!I$1,[1]products!$A$1:$G$1,0))</f>
        <v>Lib</v>
      </c>
      <c r="J679" s="4" t="str">
        <f>INDEX([1]products!$A$1:$G$49,MATCH([1]orders!$D679,[1]products!$A$1:$A$49,0),MATCH([1]orders!J$1,[1]products!$A$1:$G$1,0))</f>
        <v>M</v>
      </c>
      <c r="K679" s="5">
        <f>INDEX([1]products!$A$1:$G$49,MATCH([1]orders!$D679,[1]products!$A$1:$A$49,0),MATCH([1]orders!K$1,[1]products!$A$1:$G$1,0))</f>
        <v>0.5</v>
      </c>
      <c r="L679" s="6">
        <f>INDEX([1]products!$A$1:$G$49,MATCH([1]orders!$D679,[1]products!$A$1:$A$49,0),MATCH([1]orders!L$1,[1]products!$A$1:$G$1,0))</f>
        <v>8.73</v>
      </c>
      <c r="M679" s="6">
        <f t="shared" si="10"/>
        <v>52.38</v>
      </c>
      <c r="N679" s="7" t="str" cm="1">
        <f t="array" ref="N679">_xlfn.IFS(I679="Rob","Robusta",I679="Exc","Excelsa",I679="Ara","Arabica",I679="Lib","Liberica")</f>
        <v>Liberica</v>
      </c>
      <c r="O679" s="7" t="str" cm="1">
        <f t="array" ref="O679">_xlfn.IFS(J679="M","Medium",J679="L","Light",J679="D","Dark")</f>
        <v>Medium</v>
      </c>
      <c r="P679" s="8" t="str">
        <f>_xlfn.XLOOKUP([1]!Order_Table[[#This Row],[Customer ID]],[1]customers!$A$1:$A$1001,[1]customers!$I$1:$I$1001,,0)</f>
        <v>No</v>
      </c>
    </row>
    <row r="680" spans="1:16" x14ac:dyDescent="0.35">
      <c r="A680" s="1" t="s">
        <v>1319</v>
      </c>
      <c r="B680" s="2">
        <v>44645</v>
      </c>
      <c r="C680" s="3" t="s">
        <v>1320</v>
      </c>
      <c r="D680" s="4" t="s">
        <v>10</v>
      </c>
      <c r="E680" s="3">
        <v>1</v>
      </c>
      <c r="F680" s="3" t="str">
        <f>_xlfn.XLOOKUP([1]orders!C680,[1]customers!$A$2:$A$1001,[1]customers!$B$2:$B$1001,,0)</f>
        <v>Milty Middis</v>
      </c>
      <c r="G680" s="3" t="str">
        <f>IF(_xlfn.XLOOKUP(C680,[1]customers!$A$2:$A$1001,[1]customers!$C$2:$C$1001,,0)=0,"",_xlfn.XLOOKUP(C680,[1]customers!$A$2:$A$1001,[1]customers!$C$2:$C$1001,,0))</f>
        <v>avairowiv@studiopress.com</v>
      </c>
      <c r="H680" s="3" t="str">
        <f>_xlfn.XLOOKUP(C680,[1]customers!$A$2:$A$1001,[1]customers!$G$2:$G$1001,,0)</f>
        <v>United Kingdom</v>
      </c>
      <c r="I680" s="4" t="str">
        <f>INDEX([1]products!$A$1:$G$49,MATCH([1]orders!$D680,[1]products!$A$1:$A$49,0),MATCH([1]orders!I$1,[1]products!$A$1:$G$1,0))</f>
        <v>Ara</v>
      </c>
      <c r="J680" s="4" t="str">
        <f>INDEX([1]products!$A$1:$G$49,MATCH([1]orders!$D680,[1]products!$A$1:$A$49,0),MATCH([1]orders!J$1,[1]products!$A$1:$G$1,0))</f>
        <v>L</v>
      </c>
      <c r="K680" s="5">
        <f>INDEX([1]products!$A$1:$G$49,MATCH([1]orders!$D680,[1]products!$A$1:$A$49,0),MATCH([1]orders!K$1,[1]products!$A$1:$G$1,0))</f>
        <v>2.5</v>
      </c>
      <c r="L680" s="6">
        <f>INDEX([1]products!$A$1:$G$49,MATCH([1]orders!$D680,[1]products!$A$1:$A$49,0),MATCH([1]orders!L$1,[1]products!$A$1:$G$1,0))</f>
        <v>29.784999999999997</v>
      </c>
      <c r="M680" s="6">
        <f t="shared" si="10"/>
        <v>29.784999999999997</v>
      </c>
      <c r="N680" s="7" t="str" cm="1">
        <f t="array" ref="N680">_xlfn.IFS(I680="Rob","Robusta",I680="Exc","Excelsa",I680="Ara","Arabica",I680="Lib","Liberica")</f>
        <v>Arabica</v>
      </c>
      <c r="O680" s="7" t="str" cm="1">
        <f t="array" ref="O680">_xlfn.IFS(J680="M","Medium",J680="L","Light",J680="D","Dark")</f>
        <v>Light</v>
      </c>
      <c r="P680" s="8" t="str">
        <f>_xlfn.XLOOKUP([1]!Order_Table[[#This Row],[Customer ID]],[1]customers!$A$1:$A$1001,[1]customers!$I$1:$I$1001,,0)</f>
        <v>Yes</v>
      </c>
    </row>
    <row r="681" spans="1:16" x14ac:dyDescent="0.35">
      <c r="A681" s="1" t="s">
        <v>1321</v>
      </c>
      <c r="B681" s="2">
        <v>44399</v>
      </c>
      <c r="C681" s="3" t="s">
        <v>1322</v>
      </c>
      <c r="D681" s="4" t="s">
        <v>61</v>
      </c>
      <c r="E681" s="3">
        <v>5</v>
      </c>
      <c r="F681" s="3" t="str">
        <f>_xlfn.XLOOKUP([1]orders!C681,[1]customers!$A$2:$A$1001,[1]customers!$B$2:$B$1001,,0)</f>
        <v>Adrianne Vairow</v>
      </c>
      <c r="G681" s="3" t="str">
        <f>IF(_xlfn.XLOOKUP(C681,[1]customers!$A$2:$A$1001,[1]customers!$C$2:$C$1001,,0)=0,"",_xlfn.XLOOKUP(C681,[1]customers!$A$2:$A$1001,[1]customers!$C$2:$C$1001,,0))</f>
        <v>agoldieiw@goo.gl</v>
      </c>
      <c r="H681" s="3" t="str">
        <f>_xlfn.XLOOKUP(C681,[1]customers!$A$2:$A$1001,[1]customers!$G$2:$G$1001,,0)</f>
        <v>United States</v>
      </c>
      <c r="I681" s="4" t="str">
        <f>INDEX([1]products!$A$1:$G$49,MATCH([1]orders!$D681,[1]products!$A$1:$A$49,0),MATCH([1]orders!I$1,[1]products!$A$1:$G$1,0))</f>
        <v>Rob</v>
      </c>
      <c r="J681" s="4" t="str">
        <f>INDEX([1]products!$A$1:$G$49,MATCH([1]orders!$D681,[1]products!$A$1:$A$49,0),MATCH([1]orders!J$1,[1]products!$A$1:$G$1,0))</f>
        <v>L</v>
      </c>
      <c r="K681" s="5">
        <f>INDEX([1]products!$A$1:$G$49,MATCH([1]orders!$D681,[1]products!$A$1:$A$49,0),MATCH([1]orders!K$1,[1]products!$A$1:$G$1,0))</f>
        <v>2.5</v>
      </c>
      <c r="L681" s="6">
        <f>INDEX([1]products!$A$1:$G$49,MATCH([1]orders!$D681,[1]products!$A$1:$A$49,0),MATCH([1]orders!L$1,[1]products!$A$1:$G$1,0))</f>
        <v>27.484999999999996</v>
      </c>
      <c r="M681" s="6">
        <f t="shared" si="10"/>
        <v>137.42499999999998</v>
      </c>
      <c r="N681" s="7" t="str" cm="1">
        <f t="array" ref="N681">_xlfn.IFS(I681="Rob","Robusta",I681="Exc","Excelsa",I681="Ara","Arabica",I681="Lib","Liberica")</f>
        <v>Robusta</v>
      </c>
      <c r="O681" s="7" t="str" cm="1">
        <f t="array" ref="O681">_xlfn.IFS(J681="M","Medium",J681="L","Light",J681="D","Dark")</f>
        <v>Light</v>
      </c>
      <c r="P681" s="8" t="str">
        <f>_xlfn.XLOOKUP([1]!Order_Table[[#This Row],[Customer ID]],[1]customers!$A$1:$A$1001,[1]customers!$I$1:$I$1001,,0)</f>
        <v>No</v>
      </c>
    </row>
    <row r="682" spans="1:16" x14ac:dyDescent="0.35">
      <c r="A682" s="1" t="s">
        <v>1323</v>
      </c>
      <c r="B682" s="2">
        <v>44080</v>
      </c>
      <c r="C682" s="3" t="s">
        <v>1324</v>
      </c>
      <c r="D682" s="4" t="s">
        <v>19</v>
      </c>
      <c r="E682" s="3">
        <v>2</v>
      </c>
      <c r="F682" s="3" t="str">
        <f>_xlfn.XLOOKUP([1]orders!C682,[1]customers!$A$2:$A$1001,[1]customers!$B$2:$B$1001,,0)</f>
        <v>Anjanette Goldie</v>
      </c>
      <c r="G682" s="3" t="str">
        <f>IF(_xlfn.XLOOKUP(C682,[1]customers!$A$2:$A$1001,[1]customers!$C$2:$C$1001,,0)=0,"",_xlfn.XLOOKUP(C682,[1]customers!$A$2:$A$1001,[1]customers!$C$2:$C$1001,,0))</f>
        <v>nayrisix@t-online.de</v>
      </c>
      <c r="H682" s="3" t="str">
        <f>_xlfn.XLOOKUP(C682,[1]customers!$A$2:$A$1001,[1]customers!$G$2:$G$1001,,0)</f>
        <v>United Kingdom</v>
      </c>
      <c r="I682" s="4" t="str">
        <f>INDEX([1]products!$A$1:$G$49,MATCH([1]orders!$D682,[1]products!$A$1:$A$49,0),MATCH([1]orders!I$1,[1]products!$A$1:$G$1,0))</f>
        <v>Ara</v>
      </c>
      <c r="J682" s="4" t="str">
        <f>INDEX([1]products!$A$1:$G$49,MATCH([1]orders!$D682,[1]products!$A$1:$A$49,0),MATCH([1]orders!J$1,[1]products!$A$1:$G$1,0))</f>
        <v>M</v>
      </c>
      <c r="K682" s="5">
        <f>INDEX([1]products!$A$1:$G$49,MATCH([1]orders!$D682,[1]products!$A$1:$A$49,0),MATCH([1]orders!K$1,[1]products!$A$1:$G$1,0))</f>
        <v>1</v>
      </c>
      <c r="L682" s="6">
        <f>INDEX([1]products!$A$1:$G$49,MATCH([1]orders!$D682,[1]products!$A$1:$A$49,0),MATCH([1]orders!L$1,[1]products!$A$1:$G$1,0))</f>
        <v>11.25</v>
      </c>
      <c r="M682" s="6">
        <f t="shared" si="10"/>
        <v>22.5</v>
      </c>
      <c r="N682" s="7" t="str" cm="1">
        <f t="array" ref="N682">_xlfn.IFS(I682="Rob","Robusta",I682="Exc","Excelsa",I682="Ara","Arabica",I682="Lib","Liberica")</f>
        <v>Arabica</v>
      </c>
      <c r="O682" s="7" t="str" cm="1">
        <f t="array" ref="O682">_xlfn.IFS(J682="M","Medium",J682="L","Light",J682="D","Dark")</f>
        <v>Medium</v>
      </c>
      <c r="P682" s="8" t="str">
        <f>_xlfn.XLOOKUP([1]!Order_Table[[#This Row],[Customer ID]],[1]customers!$A$1:$A$1001,[1]customers!$I$1:$I$1001,,0)</f>
        <v>No</v>
      </c>
    </row>
    <row r="683" spans="1:16" x14ac:dyDescent="0.35">
      <c r="A683" s="1" t="s">
        <v>1325</v>
      </c>
      <c r="B683" s="2">
        <v>43827</v>
      </c>
      <c r="C683" s="3" t="s">
        <v>1326</v>
      </c>
      <c r="D683" s="4" t="s">
        <v>64</v>
      </c>
      <c r="E683" s="3">
        <v>2</v>
      </c>
      <c r="F683" s="3" t="str">
        <f>_xlfn.XLOOKUP([1]orders!C683,[1]customers!$A$2:$A$1001,[1]customers!$B$2:$B$1001,,0)</f>
        <v>Nicky Ayris</v>
      </c>
      <c r="G683" s="3" t="str">
        <f>IF(_xlfn.XLOOKUP(C683,[1]customers!$A$2:$A$1001,[1]customers!$C$2:$C$1001,,0)=0,"",_xlfn.XLOOKUP(C683,[1]customers!$A$2:$A$1001,[1]customers!$C$2:$C$1001,,0))</f>
        <v>lbenediktovichiy@wunderground.com</v>
      </c>
      <c r="H683" s="3" t="str">
        <f>_xlfn.XLOOKUP(C683,[1]customers!$A$2:$A$1001,[1]customers!$G$2:$G$1001,,0)</f>
        <v>United States</v>
      </c>
      <c r="I683" s="4" t="str">
        <f>INDEX([1]products!$A$1:$G$49,MATCH([1]orders!$D683,[1]products!$A$1:$A$49,0),MATCH([1]orders!I$1,[1]products!$A$1:$G$1,0))</f>
        <v>Lib</v>
      </c>
      <c r="J683" s="4" t="str">
        <f>INDEX([1]products!$A$1:$G$49,MATCH([1]orders!$D683,[1]products!$A$1:$A$49,0),MATCH([1]orders!J$1,[1]products!$A$1:$G$1,0))</f>
        <v>L</v>
      </c>
      <c r="K683" s="5">
        <f>INDEX([1]products!$A$1:$G$49,MATCH([1]orders!$D683,[1]products!$A$1:$A$49,0),MATCH([1]orders!K$1,[1]products!$A$1:$G$1,0))</f>
        <v>0.2</v>
      </c>
      <c r="L683" s="6">
        <f>INDEX([1]products!$A$1:$G$49,MATCH([1]orders!$D683,[1]products!$A$1:$A$49,0),MATCH([1]orders!L$1,[1]products!$A$1:$G$1,0))</f>
        <v>4.7549999999999999</v>
      </c>
      <c r="M683" s="6">
        <f t="shared" si="10"/>
        <v>9.51</v>
      </c>
      <c r="N683" s="7" t="str" cm="1">
        <f t="array" ref="N683">_xlfn.IFS(I683="Rob","Robusta",I683="Exc","Excelsa",I683="Ara","Arabica",I683="Lib","Liberica")</f>
        <v>Liberica</v>
      </c>
      <c r="O683" s="7" t="str" cm="1">
        <f t="array" ref="O683">_xlfn.IFS(J683="M","Medium",J683="L","Light",J683="D","Dark")</f>
        <v>Light</v>
      </c>
      <c r="P683" s="8" t="str">
        <f>_xlfn.XLOOKUP([1]!Order_Table[[#This Row],[Customer ID]],[1]customers!$A$1:$A$1001,[1]customers!$I$1:$I$1001,,0)</f>
        <v>Yes</v>
      </c>
    </row>
    <row r="684" spans="1:16" x14ac:dyDescent="0.35">
      <c r="A684" s="1" t="s">
        <v>1327</v>
      </c>
      <c r="B684" s="2">
        <v>43941</v>
      </c>
      <c r="C684" s="3" t="s">
        <v>1328</v>
      </c>
      <c r="D684" s="4" t="s">
        <v>123</v>
      </c>
      <c r="E684" s="3">
        <v>6</v>
      </c>
      <c r="F684" s="3" t="str">
        <f>_xlfn.XLOOKUP([1]orders!C684,[1]customers!$A$2:$A$1001,[1]customers!$B$2:$B$1001,,0)</f>
        <v>Laryssa Benediktovich</v>
      </c>
      <c r="G684" s="3" t="str">
        <f>IF(_xlfn.XLOOKUP(C684,[1]customers!$A$2:$A$1001,[1]customers!$C$2:$C$1001,,0)=0,"",_xlfn.XLOOKUP(C684,[1]customers!$A$2:$A$1001,[1]customers!$C$2:$C$1001,,0))</f>
        <v>tjacobovitziz@cbc.ca</v>
      </c>
      <c r="H684" s="3" t="str">
        <f>_xlfn.XLOOKUP(C684,[1]customers!$A$2:$A$1001,[1]customers!$G$2:$G$1001,,0)</f>
        <v>United States</v>
      </c>
      <c r="I684" s="4" t="str">
        <f>INDEX([1]products!$A$1:$G$49,MATCH([1]orders!$D684,[1]products!$A$1:$A$49,0),MATCH([1]orders!I$1,[1]products!$A$1:$G$1,0))</f>
        <v>Exc</v>
      </c>
      <c r="J684" s="4" t="str">
        <f>INDEX([1]products!$A$1:$G$49,MATCH([1]orders!$D684,[1]products!$A$1:$A$49,0),MATCH([1]orders!J$1,[1]products!$A$1:$G$1,0))</f>
        <v>M</v>
      </c>
      <c r="K684" s="5">
        <f>INDEX([1]products!$A$1:$G$49,MATCH([1]orders!$D684,[1]products!$A$1:$A$49,0),MATCH([1]orders!K$1,[1]products!$A$1:$G$1,0))</f>
        <v>0.2</v>
      </c>
      <c r="L684" s="6">
        <f>INDEX([1]products!$A$1:$G$49,MATCH([1]orders!$D684,[1]products!$A$1:$A$49,0),MATCH([1]orders!L$1,[1]products!$A$1:$G$1,0))</f>
        <v>4.125</v>
      </c>
      <c r="M684" s="6">
        <f t="shared" si="10"/>
        <v>24.75</v>
      </c>
      <c r="N684" s="7" t="str" cm="1">
        <f t="array" ref="N684">_xlfn.IFS(I684="Rob","Robusta",I684="Exc","Excelsa",I684="Ara","Arabica",I684="Lib","Liberica")</f>
        <v>Excelsa</v>
      </c>
      <c r="O684" s="7" t="str" cm="1">
        <f t="array" ref="O684">_xlfn.IFS(J684="M","Medium",J684="L","Light",J684="D","Dark")</f>
        <v>Medium</v>
      </c>
      <c r="P684" s="8" t="str">
        <f>_xlfn.XLOOKUP([1]!Order_Table[[#This Row],[Customer ID]],[1]customers!$A$1:$A$1001,[1]customers!$I$1:$I$1001,,0)</f>
        <v>Yes</v>
      </c>
    </row>
    <row r="685" spans="1:16" x14ac:dyDescent="0.35">
      <c r="A685" s="1" t="s">
        <v>1329</v>
      </c>
      <c r="B685" s="2">
        <v>43517</v>
      </c>
      <c r="C685" s="3" t="s">
        <v>1330</v>
      </c>
      <c r="D685" s="4" t="s">
        <v>189</v>
      </c>
      <c r="E685" s="3">
        <v>6</v>
      </c>
      <c r="F685" s="3" t="str">
        <f>_xlfn.XLOOKUP([1]orders!C685,[1]customers!$A$2:$A$1001,[1]customers!$B$2:$B$1001,,0)</f>
        <v>Theo Jacobovitz</v>
      </c>
      <c r="G685" s="3" t="str">
        <f>IF(_xlfn.XLOOKUP(C685,[1]customers!$A$2:$A$1001,[1]customers!$C$2:$C$1001,,0)=0,"",_xlfn.XLOOKUP(C685,[1]customers!$A$2:$A$1001,[1]customers!$C$2:$C$1001,,0))</f>
        <v/>
      </c>
      <c r="H685" s="3" t="str">
        <f>_xlfn.XLOOKUP(C685,[1]customers!$A$2:$A$1001,[1]customers!$G$2:$G$1001,,0)</f>
        <v>United States</v>
      </c>
      <c r="I685" s="4" t="str">
        <f>INDEX([1]products!$A$1:$G$49,MATCH([1]orders!$D685,[1]products!$A$1:$A$49,0),MATCH([1]orders!I$1,[1]products!$A$1:$G$1,0))</f>
        <v>Lib</v>
      </c>
      <c r="J685" s="4" t="str">
        <f>INDEX([1]products!$A$1:$G$49,MATCH([1]orders!$D685,[1]products!$A$1:$A$49,0),MATCH([1]orders!J$1,[1]products!$A$1:$G$1,0))</f>
        <v>D</v>
      </c>
      <c r="K685" s="5">
        <f>INDEX([1]products!$A$1:$G$49,MATCH([1]orders!$D685,[1]products!$A$1:$A$49,0),MATCH([1]orders!K$1,[1]products!$A$1:$G$1,0))</f>
        <v>0.5</v>
      </c>
      <c r="L685" s="6">
        <f>INDEX([1]products!$A$1:$G$49,MATCH([1]orders!$D685,[1]products!$A$1:$A$49,0),MATCH([1]orders!L$1,[1]products!$A$1:$G$1,0))</f>
        <v>7.77</v>
      </c>
      <c r="M685" s="6">
        <f t="shared" si="10"/>
        <v>46.62</v>
      </c>
      <c r="N685" s="7" t="str" cm="1">
        <f t="array" ref="N685">_xlfn.IFS(I685="Rob","Robusta",I685="Exc","Excelsa",I685="Ara","Arabica",I685="Lib","Liberica")</f>
        <v>Liberica</v>
      </c>
      <c r="O685" s="7" t="str" cm="1">
        <f t="array" ref="O685">_xlfn.IFS(J685="M","Medium",J685="L","Light",J685="D","Dark")</f>
        <v>Dark</v>
      </c>
      <c r="P685" s="8" t="str">
        <f>_xlfn.XLOOKUP([1]!Order_Table[[#This Row],[Customer ID]],[1]customers!$A$1:$A$1001,[1]customers!$I$1:$I$1001,,0)</f>
        <v>No</v>
      </c>
    </row>
    <row r="686" spans="1:16" x14ac:dyDescent="0.35">
      <c r="A686" s="1" t="s">
        <v>1331</v>
      </c>
      <c r="B686" s="2">
        <v>44637</v>
      </c>
      <c r="C686" s="3" t="s">
        <v>1332</v>
      </c>
      <c r="D686" s="4" t="s">
        <v>104</v>
      </c>
      <c r="E686" s="3">
        <v>2</v>
      </c>
      <c r="F686" s="3" t="str">
        <f>_xlfn.XLOOKUP([1]orders!C686,[1]customers!$A$2:$A$1001,[1]customers!$B$2:$B$1001,,0)</f>
        <v>Becca Ableson</v>
      </c>
      <c r="G686" s="3" t="str">
        <f>IF(_xlfn.XLOOKUP(C686,[1]customers!$A$2:$A$1001,[1]customers!$C$2:$C$1001,,0)=0,"",_xlfn.XLOOKUP(C686,[1]customers!$A$2:$A$1001,[1]customers!$C$2:$C$1001,,0))</f>
        <v>jdruittj1@feedburner.com</v>
      </c>
      <c r="H686" s="3" t="str">
        <f>_xlfn.XLOOKUP(C686,[1]customers!$A$2:$A$1001,[1]customers!$G$2:$G$1001,,0)</f>
        <v>United States</v>
      </c>
      <c r="I686" s="4" t="str">
        <f>INDEX([1]products!$A$1:$G$49,MATCH([1]orders!$D686,[1]products!$A$1:$A$49,0),MATCH([1]orders!I$1,[1]products!$A$1:$G$1,0))</f>
        <v>Rob</v>
      </c>
      <c r="J686" s="4" t="str">
        <f>INDEX([1]products!$A$1:$G$49,MATCH([1]orders!$D686,[1]products!$A$1:$A$49,0),MATCH([1]orders!J$1,[1]products!$A$1:$G$1,0))</f>
        <v>L</v>
      </c>
      <c r="K686" s="5">
        <f>INDEX([1]products!$A$1:$G$49,MATCH([1]orders!$D686,[1]products!$A$1:$A$49,0),MATCH([1]orders!K$1,[1]products!$A$1:$G$1,0))</f>
        <v>1</v>
      </c>
      <c r="L686" s="6">
        <f>INDEX([1]products!$A$1:$G$49,MATCH([1]orders!$D686,[1]products!$A$1:$A$49,0),MATCH([1]orders!L$1,[1]products!$A$1:$G$1,0))</f>
        <v>11.95</v>
      </c>
      <c r="M686" s="6">
        <f t="shared" si="10"/>
        <v>23.9</v>
      </c>
      <c r="N686" s="7" t="str" cm="1">
        <f t="array" ref="N686">_xlfn.IFS(I686="Rob","Robusta",I686="Exc","Excelsa",I686="Ara","Arabica",I686="Lib","Liberica")</f>
        <v>Robusta</v>
      </c>
      <c r="O686" s="7" t="str" cm="1">
        <f t="array" ref="O686">_xlfn.IFS(J686="M","Medium",J686="L","Light",J686="D","Dark")</f>
        <v>Light</v>
      </c>
      <c r="P686" s="8" t="str">
        <f>_xlfn.XLOOKUP([1]!Order_Table[[#This Row],[Customer ID]],[1]customers!$A$1:$A$1001,[1]customers!$I$1:$I$1001,,0)</f>
        <v>No</v>
      </c>
    </row>
    <row r="687" spans="1:16" x14ac:dyDescent="0.35">
      <c r="A687" s="1" t="s">
        <v>1333</v>
      </c>
      <c r="B687" s="2">
        <v>44330</v>
      </c>
      <c r="C687" s="3" t="s">
        <v>1334</v>
      </c>
      <c r="D687" s="4" t="s">
        <v>101</v>
      </c>
      <c r="E687" s="3">
        <v>3</v>
      </c>
      <c r="F687" s="3" t="str">
        <f>_xlfn.XLOOKUP([1]orders!C687,[1]customers!$A$2:$A$1001,[1]customers!$B$2:$B$1001,,0)</f>
        <v>Jeno Druitt</v>
      </c>
      <c r="G687" s="3" t="str">
        <f>IF(_xlfn.XLOOKUP(C687,[1]customers!$A$2:$A$1001,[1]customers!$C$2:$C$1001,,0)=0,"",_xlfn.XLOOKUP(C687,[1]customers!$A$2:$A$1001,[1]customers!$C$2:$C$1001,,0))</f>
        <v>dshortallj2@wikipedia.org</v>
      </c>
      <c r="H687" s="3" t="str">
        <f>_xlfn.XLOOKUP(C687,[1]customers!$A$2:$A$1001,[1]customers!$G$2:$G$1001,,0)</f>
        <v>United States</v>
      </c>
      <c r="I687" s="4" t="str">
        <f>INDEX([1]products!$A$1:$G$49,MATCH([1]orders!$D687,[1]products!$A$1:$A$49,0),MATCH([1]orders!I$1,[1]products!$A$1:$G$1,0))</f>
        <v>Lib</v>
      </c>
      <c r="J687" s="4" t="str">
        <f>INDEX([1]products!$A$1:$G$49,MATCH([1]orders!$D687,[1]products!$A$1:$A$49,0),MATCH([1]orders!J$1,[1]products!$A$1:$G$1,0))</f>
        <v>L</v>
      </c>
      <c r="K687" s="5">
        <f>INDEX([1]products!$A$1:$G$49,MATCH([1]orders!$D687,[1]products!$A$1:$A$49,0),MATCH([1]orders!K$1,[1]products!$A$1:$G$1,0))</f>
        <v>2.5</v>
      </c>
      <c r="L687" s="6">
        <f>INDEX([1]products!$A$1:$G$49,MATCH([1]orders!$D687,[1]products!$A$1:$A$49,0),MATCH([1]orders!L$1,[1]products!$A$1:$G$1,0))</f>
        <v>36.454999999999998</v>
      </c>
      <c r="M687" s="6">
        <f t="shared" si="10"/>
        <v>109.36499999999999</v>
      </c>
      <c r="N687" s="7" t="str" cm="1">
        <f t="array" ref="N687">_xlfn.IFS(I687="Rob","Robusta",I687="Exc","Excelsa",I687="Ara","Arabica",I687="Lib","Liberica")</f>
        <v>Liberica</v>
      </c>
      <c r="O687" s="7" t="str" cm="1">
        <f t="array" ref="O687">_xlfn.IFS(J687="M","Medium",J687="L","Light",J687="D","Dark")</f>
        <v>Light</v>
      </c>
      <c r="P687" s="8" t="str">
        <f>_xlfn.XLOOKUP([1]!Order_Table[[#This Row],[Customer ID]],[1]customers!$A$1:$A$1001,[1]customers!$I$1:$I$1001,,0)</f>
        <v>Yes</v>
      </c>
    </row>
    <row r="688" spans="1:16" x14ac:dyDescent="0.35">
      <c r="A688" s="1" t="s">
        <v>1335</v>
      </c>
      <c r="B688" s="2">
        <v>43471</v>
      </c>
      <c r="C688" s="3" t="s">
        <v>1336</v>
      </c>
      <c r="D688" s="4" t="s">
        <v>3</v>
      </c>
      <c r="E688" s="3">
        <v>2</v>
      </c>
      <c r="F688" s="3" t="str">
        <f>_xlfn.XLOOKUP([1]orders!C688,[1]customers!$A$2:$A$1001,[1]customers!$B$2:$B$1001,,0)</f>
        <v>Deonne Shortall</v>
      </c>
      <c r="G688" s="3" t="str">
        <f>IF(_xlfn.XLOOKUP(C688,[1]customers!$A$2:$A$1001,[1]customers!$C$2:$C$1001,,0)=0,"",_xlfn.XLOOKUP(C688,[1]customers!$A$2:$A$1001,[1]customers!$C$2:$C$1001,,0))</f>
        <v>wcottierj3@cafepress.com</v>
      </c>
      <c r="H688" s="3" t="str">
        <f>_xlfn.XLOOKUP(C688,[1]customers!$A$2:$A$1001,[1]customers!$G$2:$G$1001,,0)</f>
        <v>United States</v>
      </c>
      <c r="I688" s="4" t="str">
        <f>INDEX([1]products!$A$1:$G$49,MATCH([1]orders!$D688,[1]products!$A$1:$A$49,0),MATCH([1]orders!I$1,[1]products!$A$1:$G$1,0))</f>
        <v>Rob</v>
      </c>
      <c r="J688" s="4" t="str">
        <f>INDEX([1]products!$A$1:$G$49,MATCH([1]orders!$D688,[1]products!$A$1:$A$49,0),MATCH([1]orders!J$1,[1]products!$A$1:$G$1,0))</f>
        <v>D</v>
      </c>
      <c r="K688" s="5">
        <f>INDEX([1]products!$A$1:$G$49,MATCH([1]orders!$D688,[1]products!$A$1:$A$49,0),MATCH([1]orders!K$1,[1]products!$A$1:$G$1,0))</f>
        <v>0.2</v>
      </c>
      <c r="L688" s="6">
        <f>INDEX([1]products!$A$1:$G$49,MATCH([1]orders!$D688,[1]products!$A$1:$A$49,0),MATCH([1]orders!L$1,[1]products!$A$1:$G$1,0))</f>
        <v>2.6849999999999996</v>
      </c>
      <c r="M688" s="6">
        <f t="shared" si="10"/>
        <v>5.3699999999999992</v>
      </c>
      <c r="N688" s="7" t="str" cm="1">
        <f t="array" ref="N688">_xlfn.IFS(I688="Rob","Robusta",I688="Exc","Excelsa",I688="Ara","Arabica",I688="Lib","Liberica")</f>
        <v>Robusta</v>
      </c>
      <c r="O688" s="7" t="str" cm="1">
        <f t="array" ref="O688">_xlfn.IFS(J688="M","Medium",J688="L","Light",J688="D","Dark")</f>
        <v>Dark</v>
      </c>
      <c r="P688" s="8" t="str">
        <f>_xlfn.XLOOKUP([1]!Order_Table[[#This Row],[Customer ID]],[1]customers!$A$1:$A$1001,[1]customers!$I$1:$I$1001,,0)</f>
        <v>Yes</v>
      </c>
    </row>
    <row r="689" spans="1:16" x14ac:dyDescent="0.35">
      <c r="A689" s="1" t="s">
        <v>1337</v>
      </c>
      <c r="B689" s="2">
        <v>43579</v>
      </c>
      <c r="C689" s="3" t="s">
        <v>1338</v>
      </c>
      <c r="D689" s="4" t="s">
        <v>6</v>
      </c>
      <c r="E689" s="3">
        <v>5</v>
      </c>
      <c r="F689" s="3" t="str">
        <f>_xlfn.XLOOKUP([1]orders!C689,[1]customers!$A$2:$A$1001,[1]customers!$B$2:$B$1001,,0)</f>
        <v>Wilton Cottier</v>
      </c>
      <c r="G689" s="3" t="str">
        <f>IF(_xlfn.XLOOKUP(C689,[1]customers!$A$2:$A$1001,[1]customers!$C$2:$C$1001,,0)=0,"",_xlfn.XLOOKUP(C689,[1]customers!$A$2:$A$1001,[1]customers!$C$2:$C$1001,,0))</f>
        <v>kgrinstedj4@google.com.br</v>
      </c>
      <c r="H689" s="3" t="str">
        <f>_xlfn.XLOOKUP(C689,[1]customers!$A$2:$A$1001,[1]customers!$G$2:$G$1001,,0)</f>
        <v>Ireland</v>
      </c>
      <c r="I689" s="4" t="str">
        <f>INDEX([1]products!$A$1:$G$49,MATCH([1]orders!$D689,[1]products!$A$1:$A$49,0),MATCH([1]orders!I$1,[1]products!$A$1:$G$1,0))</f>
        <v>Exc</v>
      </c>
      <c r="J689" s="4" t="str">
        <f>INDEX([1]products!$A$1:$G$49,MATCH([1]orders!$D689,[1]products!$A$1:$A$49,0),MATCH([1]orders!J$1,[1]products!$A$1:$G$1,0))</f>
        <v>M</v>
      </c>
      <c r="K689" s="5">
        <f>INDEX([1]products!$A$1:$G$49,MATCH([1]orders!$D689,[1]products!$A$1:$A$49,0),MATCH([1]orders!K$1,[1]products!$A$1:$G$1,0))</f>
        <v>0.5</v>
      </c>
      <c r="L689" s="6">
        <f>INDEX([1]products!$A$1:$G$49,MATCH([1]orders!$D689,[1]products!$A$1:$A$49,0),MATCH([1]orders!L$1,[1]products!$A$1:$G$1,0))</f>
        <v>8.25</v>
      </c>
      <c r="M689" s="6">
        <f t="shared" si="10"/>
        <v>41.25</v>
      </c>
      <c r="N689" s="7" t="str" cm="1">
        <f t="array" ref="N689">_xlfn.IFS(I689="Rob","Robusta",I689="Exc","Excelsa",I689="Ara","Arabica",I689="Lib","Liberica")</f>
        <v>Excelsa</v>
      </c>
      <c r="O689" s="7" t="str" cm="1">
        <f t="array" ref="O689">_xlfn.IFS(J689="M","Medium",J689="L","Light",J689="D","Dark")</f>
        <v>Medium</v>
      </c>
      <c r="P689" s="8" t="str">
        <f>_xlfn.XLOOKUP([1]!Order_Table[[#This Row],[Customer ID]],[1]customers!$A$1:$A$1001,[1]customers!$I$1:$I$1001,,0)</f>
        <v>No</v>
      </c>
    </row>
    <row r="690" spans="1:16" x14ac:dyDescent="0.35">
      <c r="A690" s="1" t="s">
        <v>1339</v>
      </c>
      <c r="B690" s="2">
        <v>44346</v>
      </c>
      <c r="C690" s="3" t="s">
        <v>1340</v>
      </c>
      <c r="D690" s="4" t="s">
        <v>67</v>
      </c>
      <c r="E690" s="3">
        <v>5</v>
      </c>
      <c r="F690" s="3" t="str">
        <f>_xlfn.XLOOKUP([1]orders!C690,[1]customers!$A$2:$A$1001,[1]customers!$B$2:$B$1001,,0)</f>
        <v>Kevan Grinsted</v>
      </c>
      <c r="G690" s="3" t="str">
        <f>IF(_xlfn.XLOOKUP(C690,[1]customers!$A$2:$A$1001,[1]customers!$C$2:$C$1001,,0)=0,"",_xlfn.XLOOKUP(C690,[1]customers!$A$2:$A$1001,[1]customers!$C$2:$C$1001,,0))</f>
        <v>dskynerj5@hubpages.com</v>
      </c>
      <c r="H690" s="3" t="str">
        <f>_xlfn.XLOOKUP(C690,[1]customers!$A$2:$A$1001,[1]customers!$G$2:$G$1001,,0)</f>
        <v>United States</v>
      </c>
      <c r="I690" s="4" t="str">
        <f>INDEX([1]products!$A$1:$G$49,MATCH([1]orders!$D690,[1]products!$A$1:$A$49,0),MATCH([1]orders!I$1,[1]products!$A$1:$G$1,0))</f>
        <v>Ara</v>
      </c>
      <c r="J690" s="4" t="str">
        <f>INDEX([1]products!$A$1:$G$49,MATCH([1]orders!$D690,[1]products!$A$1:$A$49,0),MATCH([1]orders!J$1,[1]products!$A$1:$G$1,0))</f>
        <v>L</v>
      </c>
      <c r="K690" s="5">
        <f>INDEX([1]products!$A$1:$G$49,MATCH([1]orders!$D690,[1]products!$A$1:$A$49,0),MATCH([1]orders!K$1,[1]products!$A$1:$G$1,0))</f>
        <v>1</v>
      </c>
      <c r="L690" s="6">
        <f>INDEX([1]products!$A$1:$G$49,MATCH([1]orders!$D690,[1]products!$A$1:$A$49,0),MATCH([1]orders!L$1,[1]products!$A$1:$G$1,0))</f>
        <v>12.95</v>
      </c>
      <c r="M690" s="6">
        <f t="shared" si="10"/>
        <v>64.75</v>
      </c>
      <c r="N690" s="7" t="str" cm="1">
        <f t="array" ref="N690">_xlfn.IFS(I690="Rob","Robusta",I690="Exc","Excelsa",I690="Ara","Arabica",I690="Lib","Liberica")</f>
        <v>Arabica</v>
      </c>
      <c r="O690" s="7" t="str" cm="1">
        <f t="array" ref="O690">_xlfn.IFS(J690="M","Medium",J690="L","Light",J690="D","Dark")</f>
        <v>Light</v>
      </c>
      <c r="P690" s="8" t="str">
        <f>_xlfn.XLOOKUP([1]!Order_Table[[#This Row],[Customer ID]],[1]customers!$A$1:$A$1001,[1]customers!$I$1:$I$1001,,0)</f>
        <v>No</v>
      </c>
    </row>
    <row r="691" spans="1:16" x14ac:dyDescent="0.35">
      <c r="A691" s="1" t="s">
        <v>1341</v>
      </c>
      <c r="B691" s="2">
        <v>44754</v>
      </c>
      <c r="C691" s="3" t="s">
        <v>1342</v>
      </c>
      <c r="D691" s="4" t="s">
        <v>109</v>
      </c>
      <c r="E691" s="3">
        <v>6</v>
      </c>
      <c r="F691" s="3" t="str">
        <f>_xlfn.XLOOKUP([1]orders!C691,[1]customers!$A$2:$A$1001,[1]customers!$B$2:$B$1001,,0)</f>
        <v>Dionne Skyner</v>
      </c>
      <c r="G691" s="3" t="str">
        <f>IF(_xlfn.XLOOKUP(C691,[1]customers!$A$2:$A$1001,[1]customers!$C$2:$C$1001,,0)=0,"",_xlfn.XLOOKUP(C691,[1]customers!$A$2:$A$1001,[1]customers!$C$2:$C$1001,,0))</f>
        <v/>
      </c>
      <c r="H691" s="3" t="str">
        <f>_xlfn.XLOOKUP(C691,[1]customers!$A$2:$A$1001,[1]customers!$G$2:$G$1001,,0)</f>
        <v>United States</v>
      </c>
      <c r="I691" s="4" t="str">
        <f>INDEX([1]products!$A$1:$G$49,MATCH([1]orders!$D691,[1]products!$A$1:$A$49,0),MATCH([1]orders!I$1,[1]products!$A$1:$G$1,0))</f>
        <v>Ara</v>
      </c>
      <c r="J691" s="4" t="str">
        <f>INDEX([1]products!$A$1:$G$49,MATCH([1]orders!$D691,[1]products!$A$1:$A$49,0),MATCH([1]orders!J$1,[1]products!$A$1:$G$1,0))</f>
        <v>M</v>
      </c>
      <c r="K691" s="5">
        <f>INDEX([1]products!$A$1:$G$49,MATCH([1]orders!$D691,[1]products!$A$1:$A$49,0),MATCH([1]orders!K$1,[1]products!$A$1:$G$1,0))</f>
        <v>0.5</v>
      </c>
      <c r="L691" s="6">
        <f>INDEX([1]products!$A$1:$G$49,MATCH([1]orders!$D691,[1]products!$A$1:$A$49,0),MATCH([1]orders!L$1,[1]products!$A$1:$G$1,0))</f>
        <v>6.75</v>
      </c>
      <c r="M691" s="6">
        <f t="shared" si="10"/>
        <v>40.5</v>
      </c>
      <c r="N691" s="7" t="str" cm="1">
        <f t="array" ref="N691">_xlfn.IFS(I691="Rob","Robusta",I691="Exc","Excelsa",I691="Ara","Arabica",I691="Lib","Liberica")</f>
        <v>Arabica</v>
      </c>
      <c r="O691" s="7" t="str" cm="1">
        <f t="array" ref="O691">_xlfn.IFS(J691="M","Medium",J691="L","Light",J691="D","Dark")</f>
        <v>Medium</v>
      </c>
      <c r="P691" s="8" t="str">
        <f>_xlfn.XLOOKUP([1]!Order_Table[[#This Row],[Customer ID]],[1]customers!$A$1:$A$1001,[1]customers!$I$1:$I$1001,,0)</f>
        <v>No</v>
      </c>
    </row>
    <row r="692" spans="1:16" x14ac:dyDescent="0.35">
      <c r="A692" s="1" t="s">
        <v>1343</v>
      </c>
      <c r="B692" s="2">
        <v>44227</v>
      </c>
      <c r="C692" s="3" t="s">
        <v>1344</v>
      </c>
      <c r="D692" s="4" t="s">
        <v>61</v>
      </c>
      <c r="E692" s="3">
        <v>2</v>
      </c>
      <c r="F692" s="3" t="str">
        <f>_xlfn.XLOOKUP([1]orders!C692,[1]customers!$A$2:$A$1001,[1]customers!$B$2:$B$1001,,0)</f>
        <v>Francesco Dressel</v>
      </c>
      <c r="G692" s="3" t="str">
        <f>IF(_xlfn.XLOOKUP(C692,[1]customers!$A$2:$A$1001,[1]customers!$C$2:$C$1001,,0)=0,"",_xlfn.XLOOKUP(C692,[1]customers!$A$2:$A$1001,[1]customers!$C$2:$C$1001,,0))</f>
        <v>jdymokeje@prnewswire.com</v>
      </c>
      <c r="H692" s="3" t="str">
        <f>_xlfn.XLOOKUP(C692,[1]customers!$A$2:$A$1001,[1]customers!$G$2:$G$1001,,0)</f>
        <v>Ireland</v>
      </c>
      <c r="I692" s="4" t="str">
        <f>INDEX([1]products!$A$1:$G$49,MATCH([1]orders!$D692,[1]products!$A$1:$A$49,0),MATCH([1]orders!I$1,[1]products!$A$1:$G$1,0))</f>
        <v>Lib</v>
      </c>
      <c r="J692" s="4" t="str">
        <f>INDEX([1]products!$A$1:$G$49,MATCH([1]orders!$D692,[1]products!$A$1:$A$49,0),MATCH([1]orders!J$1,[1]products!$A$1:$G$1,0))</f>
        <v>D</v>
      </c>
      <c r="K692" s="5">
        <f>INDEX([1]products!$A$1:$G$49,MATCH([1]orders!$D692,[1]products!$A$1:$A$49,0),MATCH([1]orders!K$1,[1]products!$A$1:$G$1,0))</f>
        <v>2.5</v>
      </c>
      <c r="L692" s="6">
        <f>INDEX([1]products!$A$1:$G$49,MATCH([1]orders!$D692,[1]products!$A$1:$A$49,0),MATCH([1]orders!L$1,[1]products!$A$1:$G$1,0))</f>
        <v>29.784999999999997</v>
      </c>
      <c r="M692" s="6">
        <f t="shared" si="10"/>
        <v>59.569999999999993</v>
      </c>
      <c r="N692" s="7" t="str" cm="1">
        <f t="array" ref="N692">_xlfn.IFS(I692="Rob","Robusta",I692="Exc","Excelsa",I692="Ara","Arabica",I692="Lib","Liberica")</f>
        <v>Liberica</v>
      </c>
      <c r="O692" s="7" t="str" cm="1">
        <f t="array" ref="O692">_xlfn.IFS(J692="M","Medium",J692="L","Light",J692="D","Dark")</f>
        <v>Dark</v>
      </c>
      <c r="P692" s="8" t="str">
        <f>_xlfn.XLOOKUP([1]!Order_Table[[#This Row],[Customer ID]],[1]customers!$A$1:$A$1001,[1]customers!$I$1:$I$1001,,0)</f>
        <v>No</v>
      </c>
    </row>
    <row r="693" spans="1:16" x14ac:dyDescent="0.35">
      <c r="A693" s="1" t="s">
        <v>1345</v>
      </c>
      <c r="B693" s="2">
        <v>43720</v>
      </c>
      <c r="C693" s="3" t="s">
        <v>1346</v>
      </c>
      <c r="D693" s="4" t="s">
        <v>13</v>
      </c>
      <c r="E693" s="3">
        <v>1</v>
      </c>
      <c r="F693" s="3" t="str">
        <f>_xlfn.XLOOKUP([1]orders!C693,[1]customers!$A$2:$A$1001,[1]customers!$B$2:$B$1001,,0)</f>
        <v>Jimmy Dymoke</v>
      </c>
      <c r="G693" s="3" t="str">
        <f>IF(_xlfn.XLOOKUP(C693,[1]customers!$A$2:$A$1001,[1]customers!$C$2:$C$1001,,0)=0,"",_xlfn.XLOOKUP(C693,[1]customers!$A$2:$A$1001,[1]customers!$C$2:$C$1001,,0))</f>
        <v>aweinmannj8@shinystat.com</v>
      </c>
      <c r="H693" s="3" t="str">
        <f>_xlfn.XLOOKUP(C693,[1]customers!$A$2:$A$1001,[1]customers!$G$2:$G$1001,,0)</f>
        <v>United States</v>
      </c>
      <c r="I693" s="4" t="str">
        <f>INDEX([1]products!$A$1:$G$49,MATCH([1]orders!$D693,[1]products!$A$1:$A$49,0),MATCH([1]orders!I$1,[1]products!$A$1:$G$1,0))</f>
        <v>Ara</v>
      </c>
      <c r="J693" s="4" t="str">
        <f>INDEX([1]products!$A$1:$G$49,MATCH([1]orders!$D693,[1]products!$A$1:$A$49,0),MATCH([1]orders!J$1,[1]products!$A$1:$G$1,0))</f>
        <v>M</v>
      </c>
      <c r="K693" s="5">
        <f>INDEX([1]products!$A$1:$G$49,MATCH([1]orders!$D693,[1]products!$A$1:$A$49,0),MATCH([1]orders!K$1,[1]products!$A$1:$G$1,0))</f>
        <v>1</v>
      </c>
      <c r="L693" s="6">
        <f>INDEX([1]products!$A$1:$G$49,MATCH([1]orders!$D693,[1]products!$A$1:$A$49,0),MATCH([1]orders!L$1,[1]products!$A$1:$G$1,0))</f>
        <v>11.25</v>
      </c>
      <c r="M693" s="6">
        <f t="shared" si="10"/>
        <v>11.25</v>
      </c>
      <c r="N693" s="7" t="str" cm="1">
        <f t="array" ref="N693">_xlfn.IFS(I693="Rob","Robusta",I693="Exc","Excelsa",I693="Ara","Arabica",I693="Lib","Liberica")</f>
        <v>Arabica</v>
      </c>
      <c r="O693" s="7" t="str" cm="1">
        <f t="array" ref="O693">_xlfn.IFS(J693="M","Medium",J693="L","Light",J693="D","Dark")</f>
        <v>Medium</v>
      </c>
      <c r="P693" s="8" t="str">
        <f>_xlfn.XLOOKUP([1]!Order_Table[[#This Row],[Customer ID]],[1]customers!$A$1:$A$1001,[1]customers!$I$1:$I$1001,,0)</f>
        <v>No</v>
      </c>
    </row>
    <row r="694" spans="1:16" x14ac:dyDescent="0.35">
      <c r="A694" s="1" t="s">
        <v>1347</v>
      </c>
      <c r="B694" s="2">
        <v>44012</v>
      </c>
      <c r="C694" s="3" t="s">
        <v>1348</v>
      </c>
      <c r="D694" s="4" t="s">
        <v>171</v>
      </c>
      <c r="E694" s="3">
        <v>2</v>
      </c>
      <c r="F694" s="3" t="str">
        <f>_xlfn.XLOOKUP([1]orders!C694,[1]customers!$A$2:$A$1001,[1]customers!$B$2:$B$1001,,0)</f>
        <v>Ambrosio Weinmann</v>
      </c>
      <c r="G694" s="3" t="str">
        <f>IF(_xlfn.XLOOKUP(C694,[1]customers!$A$2:$A$1001,[1]customers!$C$2:$C$1001,,0)=0,"",_xlfn.XLOOKUP(C694,[1]customers!$A$2:$A$1001,[1]customers!$C$2:$C$1001,,0))</f>
        <v>eandriessenj9@europa.eu</v>
      </c>
      <c r="H694" s="3" t="str">
        <f>_xlfn.XLOOKUP(C694,[1]customers!$A$2:$A$1001,[1]customers!$G$2:$G$1001,,0)</f>
        <v>United States</v>
      </c>
      <c r="I694" s="4" t="str">
        <f>INDEX([1]products!$A$1:$G$49,MATCH([1]orders!$D694,[1]products!$A$1:$A$49,0),MATCH([1]orders!I$1,[1]products!$A$1:$G$1,0))</f>
        <v>Lib</v>
      </c>
      <c r="J694" s="4" t="str">
        <f>INDEX([1]products!$A$1:$G$49,MATCH([1]orders!$D694,[1]products!$A$1:$A$49,0),MATCH([1]orders!J$1,[1]products!$A$1:$G$1,0))</f>
        <v>D</v>
      </c>
      <c r="K694" s="5">
        <f>INDEX([1]products!$A$1:$G$49,MATCH([1]orders!$D694,[1]products!$A$1:$A$49,0),MATCH([1]orders!K$1,[1]products!$A$1:$G$1,0))</f>
        <v>1</v>
      </c>
      <c r="L694" s="6">
        <f>INDEX([1]products!$A$1:$G$49,MATCH([1]orders!$D694,[1]products!$A$1:$A$49,0),MATCH([1]orders!L$1,[1]products!$A$1:$G$1,0))</f>
        <v>12.95</v>
      </c>
      <c r="M694" s="6">
        <f t="shared" si="10"/>
        <v>25.9</v>
      </c>
      <c r="N694" s="7" t="str" cm="1">
        <f t="array" ref="N694">_xlfn.IFS(I694="Rob","Robusta",I694="Exc","Excelsa",I694="Ara","Arabica",I694="Lib","Liberica")</f>
        <v>Liberica</v>
      </c>
      <c r="O694" s="7" t="str" cm="1">
        <f t="array" ref="O694">_xlfn.IFS(J694="M","Medium",J694="L","Light",J694="D","Dark")</f>
        <v>Dark</v>
      </c>
      <c r="P694" s="8" t="str">
        <f>_xlfn.XLOOKUP([1]!Order_Table[[#This Row],[Customer ID]],[1]customers!$A$1:$A$1001,[1]customers!$I$1:$I$1001,,0)</f>
        <v>No</v>
      </c>
    </row>
    <row r="695" spans="1:16" x14ac:dyDescent="0.35">
      <c r="A695" s="1" t="s">
        <v>1349</v>
      </c>
      <c r="B695" s="2">
        <v>43915</v>
      </c>
      <c r="C695" s="3" t="s">
        <v>1350</v>
      </c>
      <c r="D695" s="4" t="s">
        <v>16</v>
      </c>
      <c r="E695" s="3">
        <v>5</v>
      </c>
      <c r="F695" s="3" t="str">
        <f>_xlfn.XLOOKUP([1]orders!C695,[1]customers!$A$2:$A$1001,[1]customers!$B$2:$B$1001,,0)</f>
        <v>Elden Andriessen</v>
      </c>
      <c r="G695" s="3" t="str">
        <f>IF(_xlfn.XLOOKUP(C695,[1]customers!$A$2:$A$1001,[1]customers!$C$2:$C$1001,,0)=0,"",_xlfn.XLOOKUP(C695,[1]customers!$A$2:$A$1001,[1]customers!$C$2:$C$1001,,0))</f>
        <v>rdeaconsonja@archive.org</v>
      </c>
      <c r="H695" s="3" t="str">
        <f>_xlfn.XLOOKUP(C695,[1]customers!$A$2:$A$1001,[1]customers!$G$2:$G$1001,,0)</f>
        <v>United States</v>
      </c>
      <c r="I695" s="4" t="str">
        <f>INDEX([1]products!$A$1:$G$49,MATCH([1]orders!$D695,[1]products!$A$1:$A$49,0),MATCH([1]orders!I$1,[1]products!$A$1:$G$1,0))</f>
        <v>Ara</v>
      </c>
      <c r="J695" s="4" t="str">
        <f>INDEX([1]products!$A$1:$G$49,MATCH([1]orders!$D695,[1]products!$A$1:$A$49,0),MATCH([1]orders!J$1,[1]products!$A$1:$G$1,0))</f>
        <v>M</v>
      </c>
      <c r="K695" s="5">
        <f>INDEX([1]products!$A$1:$G$49,MATCH([1]orders!$D695,[1]products!$A$1:$A$49,0),MATCH([1]orders!K$1,[1]products!$A$1:$G$1,0))</f>
        <v>2.5</v>
      </c>
      <c r="L695" s="6">
        <f>INDEX([1]products!$A$1:$G$49,MATCH([1]orders!$D695,[1]products!$A$1:$A$49,0),MATCH([1]orders!L$1,[1]products!$A$1:$G$1,0))</f>
        <v>25.874999999999996</v>
      </c>
      <c r="M695" s="6">
        <f t="shared" si="10"/>
        <v>129.37499999999997</v>
      </c>
      <c r="N695" s="7" t="str" cm="1">
        <f t="array" ref="N695">_xlfn.IFS(I695="Rob","Robusta",I695="Exc","Excelsa",I695="Ara","Arabica",I695="Lib","Liberica")</f>
        <v>Arabica</v>
      </c>
      <c r="O695" s="7" t="str" cm="1">
        <f t="array" ref="O695">_xlfn.IFS(J695="M","Medium",J695="L","Light",J695="D","Dark")</f>
        <v>Medium</v>
      </c>
      <c r="P695" s="8" t="str">
        <f>_xlfn.XLOOKUP([1]!Order_Table[[#This Row],[Customer ID]],[1]customers!$A$1:$A$1001,[1]customers!$I$1:$I$1001,,0)</f>
        <v>Yes</v>
      </c>
    </row>
    <row r="696" spans="1:16" x14ac:dyDescent="0.35">
      <c r="A696" s="1" t="s">
        <v>1351</v>
      </c>
      <c r="B696" s="2">
        <v>44300</v>
      </c>
      <c r="C696" s="3" t="s">
        <v>1352</v>
      </c>
      <c r="D696" s="4" t="s">
        <v>104</v>
      </c>
      <c r="E696" s="3">
        <v>5</v>
      </c>
      <c r="F696" s="3" t="str">
        <f>_xlfn.XLOOKUP([1]orders!C696,[1]customers!$A$2:$A$1001,[1]customers!$B$2:$B$1001,,0)</f>
        <v>Roxie Deaconson</v>
      </c>
      <c r="G696" s="3" t="str">
        <f>IF(_xlfn.XLOOKUP(C696,[1]customers!$A$2:$A$1001,[1]customers!$C$2:$C$1001,,0)=0,"",_xlfn.XLOOKUP(C696,[1]customers!$A$2:$A$1001,[1]customers!$C$2:$C$1001,,0))</f>
        <v>dcarojb@twitter.com</v>
      </c>
      <c r="H696" s="3" t="str">
        <f>_xlfn.XLOOKUP(C696,[1]customers!$A$2:$A$1001,[1]customers!$G$2:$G$1001,,0)</f>
        <v>United States</v>
      </c>
      <c r="I696" s="4" t="str">
        <f>INDEX([1]products!$A$1:$G$49,MATCH([1]orders!$D696,[1]products!$A$1:$A$49,0),MATCH([1]orders!I$1,[1]products!$A$1:$G$1,0))</f>
        <v>Exc</v>
      </c>
      <c r="J696" s="4" t="str">
        <f>INDEX([1]products!$A$1:$G$49,MATCH([1]orders!$D696,[1]products!$A$1:$A$49,0),MATCH([1]orders!J$1,[1]products!$A$1:$G$1,0))</f>
        <v>D</v>
      </c>
      <c r="K696" s="5">
        <f>INDEX([1]products!$A$1:$G$49,MATCH([1]orders!$D696,[1]products!$A$1:$A$49,0),MATCH([1]orders!K$1,[1]products!$A$1:$G$1,0))</f>
        <v>0.5</v>
      </c>
      <c r="L696" s="6">
        <f>INDEX([1]products!$A$1:$G$49,MATCH([1]orders!$D696,[1]products!$A$1:$A$49,0),MATCH([1]orders!L$1,[1]products!$A$1:$G$1,0))</f>
        <v>7.29</v>
      </c>
      <c r="M696" s="6">
        <f t="shared" si="10"/>
        <v>36.450000000000003</v>
      </c>
      <c r="N696" s="7" t="str" cm="1">
        <f t="array" ref="N696">_xlfn.IFS(I696="Rob","Robusta",I696="Exc","Excelsa",I696="Ara","Arabica",I696="Lib","Liberica")</f>
        <v>Excelsa</v>
      </c>
      <c r="O696" s="7" t="str" cm="1">
        <f t="array" ref="O696">_xlfn.IFS(J696="M","Medium",J696="L","Light",J696="D","Dark")</f>
        <v>Dark</v>
      </c>
      <c r="P696" s="8" t="str">
        <f>_xlfn.XLOOKUP([1]!Order_Table[[#This Row],[Customer ID]],[1]customers!$A$1:$A$1001,[1]customers!$I$1:$I$1001,,0)</f>
        <v>No</v>
      </c>
    </row>
    <row r="697" spans="1:16" x14ac:dyDescent="0.35">
      <c r="A697" s="1" t="s">
        <v>1353</v>
      </c>
      <c r="B697" s="2">
        <v>43693</v>
      </c>
      <c r="C697" s="3" t="s">
        <v>1354</v>
      </c>
      <c r="D697" s="4" t="s">
        <v>123</v>
      </c>
      <c r="E697" s="3">
        <v>4</v>
      </c>
      <c r="F697" s="3" t="str">
        <f>_xlfn.XLOOKUP([1]orders!C697,[1]customers!$A$2:$A$1001,[1]customers!$B$2:$B$1001,,0)</f>
        <v>Davida Caro</v>
      </c>
      <c r="G697" s="3" t="str">
        <f>IF(_xlfn.XLOOKUP(C697,[1]customers!$A$2:$A$1001,[1]customers!$C$2:$C$1001,,0)=0,"",_xlfn.XLOOKUP(C697,[1]customers!$A$2:$A$1001,[1]customers!$C$2:$C$1001,,0))</f>
        <v>jbluckjc@imageshack.us</v>
      </c>
      <c r="H697" s="3" t="str">
        <f>_xlfn.XLOOKUP(C697,[1]customers!$A$2:$A$1001,[1]customers!$G$2:$G$1001,,0)</f>
        <v>United States</v>
      </c>
      <c r="I697" s="4" t="str">
        <f>INDEX([1]products!$A$1:$G$49,MATCH([1]orders!$D697,[1]products!$A$1:$A$49,0),MATCH([1]orders!I$1,[1]products!$A$1:$G$1,0))</f>
        <v>Lib</v>
      </c>
      <c r="J697" s="4" t="str">
        <f>INDEX([1]products!$A$1:$G$49,MATCH([1]orders!$D697,[1]products!$A$1:$A$49,0),MATCH([1]orders!J$1,[1]products!$A$1:$G$1,0))</f>
        <v>L</v>
      </c>
      <c r="K697" s="5">
        <f>INDEX([1]products!$A$1:$G$49,MATCH([1]orders!$D697,[1]products!$A$1:$A$49,0),MATCH([1]orders!K$1,[1]products!$A$1:$G$1,0))</f>
        <v>2.5</v>
      </c>
      <c r="L697" s="6">
        <f>INDEX([1]products!$A$1:$G$49,MATCH([1]orders!$D697,[1]products!$A$1:$A$49,0),MATCH([1]orders!L$1,[1]products!$A$1:$G$1,0))</f>
        <v>36.454999999999998</v>
      </c>
      <c r="M697" s="6">
        <f t="shared" si="10"/>
        <v>145.82</v>
      </c>
      <c r="N697" s="7" t="str" cm="1">
        <f t="array" ref="N697">_xlfn.IFS(I697="Rob","Robusta",I697="Exc","Excelsa",I697="Ara","Arabica",I697="Lib","Liberica")</f>
        <v>Liberica</v>
      </c>
      <c r="O697" s="7" t="str" cm="1">
        <f t="array" ref="O697">_xlfn.IFS(J697="M","Medium",J697="L","Light",J697="D","Dark")</f>
        <v>Light</v>
      </c>
      <c r="P697" s="8" t="str">
        <f>_xlfn.XLOOKUP([1]!Order_Table[[#This Row],[Customer ID]],[1]customers!$A$1:$A$1001,[1]customers!$I$1:$I$1001,,0)</f>
        <v>Yes</v>
      </c>
    </row>
    <row r="698" spans="1:16" x14ac:dyDescent="0.35">
      <c r="A698" s="1" t="s">
        <v>1355</v>
      </c>
      <c r="B698" s="2">
        <v>44547</v>
      </c>
      <c r="C698" s="3" t="s">
        <v>1356</v>
      </c>
      <c r="D698" s="4" t="s">
        <v>67</v>
      </c>
      <c r="E698" s="3">
        <v>3</v>
      </c>
      <c r="F698" s="3" t="str">
        <f>_xlfn.XLOOKUP([1]orders!C698,[1]customers!$A$2:$A$1001,[1]customers!$B$2:$B$1001,,0)</f>
        <v>Johna Bluck</v>
      </c>
      <c r="G698" s="3" t="str">
        <f>IF(_xlfn.XLOOKUP(C698,[1]customers!$A$2:$A$1001,[1]customers!$C$2:$C$1001,,0)=0,"",_xlfn.XLOOKUP(C698,[1]customers!$A$2:$A$1001,[1]customers!$C$2:$C$1001,,0))</f>
        <v/>
      </c>
      <c r="H698" s="3" t="str">
        <f>_xlfn.XLOOKUP(C698,[1]customers!$A$2:$A$1001,[1]customers!$G$2:$G$1001,,0)</f>
        <v>Ireland</v>
      </c>
      <c r="I698" s="4" t="str">
        <f>INDEX([1]products!$A$1:$G$49,MATCH([1]orders!$D698,[1]products!$A$1:$A$49,0),MATCH([1]orders!I$1,[1]products!$A$1:$G$1,0))</f>
        <v>Lib</v>
      </c>
      <c r="J698" s="4" t="str">
        <f>INDEX([1]products!$A$1:$G$49,MATCH([1]orders!$D698,[1]products!$A$1:$A$49,0),MATCH([1]orders!J$1,[1]products!$A$1:$G$1,0))</f>
        <v>D</v>
      </c>
      <c r="K698" s="5">
        <f>INDEX([1]products!$A$1:$G$49,MATCH([1]orders!$D698,[1]products!$A$1:$A$49,0),MATCH([1]orders!K$1,[1]products!$A$1:$G$1,0))</f>
        <v>0.5</v>
      </c>
      <c r="L698" s="6">
        <f>INDEX([1]products!$A$1:$G$49,MATCH([1]orders!$D698,[1]products!$A$1:$A$49,0),MATCH([1]orders!L$1,[1]products!$A$1:$G$1,0))</f>
        <v>7.77</v>
      </c>
      <c r="M698" s="6">
        <f t="shared" si="10"/>
        <v>23.31</v>
      </c>
      <c r="N698" s="7" t="str" cm="1">
        <f t="array" ref="N698">_xlfn.IFS(I698="Rob","Robusta",I698="Exc","Excelsa",I698="Ara","Arabica",I698="Lib","Liberica")</f>
        <v>Liberica</v>
      </c>
      <c r="O698" s="7" t="str" cm="1">
        <f t="array" ref="O698">_xlfn.IFS(J698="M","Medium",J698="L","Light",J698="D","Dark")</f>
        <v>Dark</v>
      </c>
      <c r="P698" s="8" t="str">
        <f>_xlfn.XLOOKUP([1]!Order_Table[[#This Row],[Customer ID]],[1]customers!$A$1:$A$1001,[1]customers!$I$1:$I$1001,,0)</f>
        <v>No</v>
      </c>
    </row>
    <row r="699" spans="1:16" x14ac:dyDescent="0.35">
      <c r="A699" s="1" t="s">
        <v>1357</v>
      </c>
      <c r="B699" s="2">
        <v>43830</v>
      </c>
      <c r="C699" s="3" t="s">
        <v>1344</v>
      </c>
      <c r="D699" s="4" t="s">
        <v>13</v>
      </c>
      <c r="E699" s="3">
        <v>2</v>
      </c>
      <c r="F699" s="3" t="str">
        <f>_xlfn.XLOOKUP([1]orders!C699,[1]customers!$A$2:$A$1001,[1]customers!$B$2:$B$1001,,0)</f>
        <v>Myrle Dearden</v>
      </c>
      <c r="G699" s="3" t="str">
        <f>IF(_xlfn.XLOOKUP(C699,[1]customers!$A$2:$A$1001,[1]customers!$C$2:$C$1001,,0)=0,"",_xlfn.XLOOKUP(C699,[1]customers!$A$2:$A$1001,[1]customers!$C$2:$C$1001,,0))</f>
        <v>jdymokeje@prnewswire.com</v>
      </c>
      <c r="H699" s="3" t="str">
        <f>_xlfn.XLOOKUP(C699,[1]customers!$A$2:$A$1001,[1]customers!$G$2:$G$1001,,0)</f>
        <v>Ireland</v>
      </c>
      <c r="I699" s="4" t="str">
        <f>INDEX([1]products!$A$1:$G$49,MATCH([1]orders!$D699,[1]products!$A$1:$A$49,0),MATCH([1]orders!I$1,[1]products!$A$1:$G$1,0))</f>
        <v>Ara</v>
      </c>
      <c r="J699" s="4" t="str">
        <f>INDEX([1]products!$A$1:$G$49,MATCH([1]orders!$D699,[1]products!$A$1:$A$49,0),MATCH([1]orders!J$1,[1]products!$A$1:$G$1,0))</f>
        <v>M</v>
      </c>
      <c r="K699" s="5">
        <f>INDEX([1]products!$A$1:$G$49,MATCH([1]orders!$D699,[1]products!$A$1:$A$49,0),MATCH([1]orders!K$1,[1]products!$A$1:$G$1,0))</f>
        <v>0.5</v>
      </c>
      <c r="L699" s="6">
        <f>INDEX([1]products!$A$1:$G$49,MATCH([1]orders!$D699,[1]products!$A$1:$A$49,0),MATCH([1]orders!L$1,[1]products!$A$1:$G$1,0))</f>
        <v>6.75</v>
      </c>
      <c r="M699" s="6">
        <f t="shared" si="10"/>
        <v>13.5</v>
      </c>
      <c r="N699" s="7" t="str" cm="1">
        <f t="array" ref="N699">_xlfn.IFS(I699="Rob","Robusta",I699="Exc","Excelsa",I699="Ara","Arabica",I699="Lib","Liberica")</f>
        <v>Arabica</v>
      </c>
      <c r="O699" s="7" t="str" cm="1">
        <f t="array" ref="O699">_xlfn.IFS(J699="M","Medium",J699="L","Light",J699="D","Dark")</f>
        <v>Medium</v>
      </c>
      <c r="P699" s="8" t="str">
        <f>_xlfn.XLOOKUP([1]!Order_Table[[#This Row],[Customer ID]],[1]customers!$A$1:$A$1001,[1]customers!$I$1:$I$1001,,0)</f>
        <v>No</v>
      </c>
    </row>
    <row r="700" spans="1:16" x14ac:dyDescent="0.35">
      <c r="A700" s="1" t="s">
        <v>1358</v>
      </c>
      <c r="B700" s="2">
        <v>44298</v>
      </c>
      <c r="C700" s="3" t="s">
        <v>1359</v>
      </c>
      <c r="D700" s="4" t="s">
        <v>72</v>
      </c>
      <c r="E700" s="3">
        <v>4</v>
      </c>
      <c r="F700" s="3" t="str">
        <f>_xlfn.XLOOKUP([1]orders!C700,[1]customers!$A$2:$A$1001,[1]customers!$B$2:$B$1001,,0)</f>
        <v>Jimmy Dymoke</v>
      </c>
      <c r="G700" s="3" t="str">
        <f>IF(_xlfn.XLOOKUP(C700,[1]customers!$A$2:$A$1001,[1]customers!$C$2:$C$1001,,0)=0,"",_xlfn.XLOOKUP(C700,[1]customers!$A$2:$A$1001,[1]customers!$C$2:$C$1001,,0))</f>
        <v>otadmanjf@ft.com</v>
      </c>
      <c r="H700" s="3" t="str">
        <f>_xlfn.XLOOKUP(C700,[1]customers!$A$2:$A$1001,[1]customers!$G$2:$G$1001,,0)</f>
        <v>United States</v>
      </c>
      <c r="I700" s="4" t="str">
        <f>INDEX([1]products!$A$1:$G$49,MATCH([1]orders!$D700,[1]products!$A$1:$A$49,0),MATCH([1]orders!I$1,[1]products!$A$1:$G$1,0))</f>
        <v>Lib</v>
      </c>
      <c r="J700" s="4" t="str">
        <f>INDEX([1]products!$A$1:$G$49,MATCH([1]orders!$D700,[1]products!$A$1:$A$49,0),MATCH([1]orders!J$1,[1]products!$A$1:$G$1,0))</f>
        <v>D</v>
      </c>
      <c r="K700" s="5">
        <f>INDEX([1]products!$A$1:$G$49,MATCH([1]orders!$D700,[1]products!$A$1:$A$49,0),MATCH([1]orders!K$1,[1]products!$A$1:$G$1,0))</f>
        <v>1</v>
      </c>
      <c r="L700" s="6">
        <f>INDEX([1]products!$A$1:$G$49,MATCH([1]orders!$D700,[1]products!$A$1:$A$49,0),MATCH([1]orders!L$1,[1]products!$A$1:$G$1,0))</f>
        <v>12.95</v>
      </c>
      <c r="M700" s="6">
        <f t="shared" si="10"/>
        <v>51.8</v>
      </c>
      <c r="N700" s="7" t="str" cm="1">
        <f t="array" ref="N700">_xlfn.IFS(I700="Rob","Robusta",I700="Exc","Excelsa",I700="Ara","Arabica",I700="Lib","Liberica")</f>
        <v>Liberica</v>
      </c>
      <c r="O700" s="7" t="str" cm="1">
        <f t="array" ref="O700">_xlfn.IFS(J700="M","Medium",J700="L","Light",J700="D","Dark")</f>
        <v>Dark</v>
      </c>
      <c r="P700" s="8" t="str">
        <f>_xlfn.XLOOKUP([1]!Order_Table[[#This Row],[Customer ID]],[1]customers!$A$1:$A$1001,[1]customers!$I$1:$I$1001,,0)</f>
        <v>No</v>
      </c>
    </row>
    <row r="701" spans="1:16" x14ac:dyDescent="0.35">
      <c r="A701" s="1" t="s">
        <v>1360</v>
      </c>
      <c r="B701" s="2">
        <v>43736</v>
      </c>
      <c r="C701" s="3" t="s">
        <v>1361</v>
      </c>
      <c r="D701" s="4" t="s">
        <v>83</v>
      </c>
      <c r="E701" s="3">
        <v>2</v>
      </c>
      <c r="F701" s="3" t="str">
        <f>_xlfn.XLOOKUP([1]orders!C701,[1]customers!$A$2:$A$1001,[1]customers!$B$2:$B$1001,,0)</f>
        <v>Orland Tadman</v>
      </c>
      <c r="G701" s="3" t="str">
        <f>IF(_xlfn.XLOOKUP(C701,[1]customers!$A$2:$A$1001,[1]customers!$C$2:$C$1001,,0)=0,"",_xlfn.XLOOKUP(C701,[1]customers!$A$2:$A$1001,[1]customers!$C$2:$C$1001,,0))</f>
        <v>bguddejg@dailymotion.com</v>
      </c>
      <c r="H701" s="3" t="str">
        <f>_xlfn.XLOOKUP(C701,[1]customers!$A$2:$A$1001,[1]customers!$G$2:$G$1001,,0)</f>
        <v>United States</v>
      </c>
      <c r="I701" s="4" t="str">
        <f>INDEX([1]products!$A$1:$G$49,MATCH([1]orders!$D701,[1]products!$A$1:$A$49,0),MATCH([1]orders!I$1,[1]products!$A$1:$G$1,0))</f>
        <v>Ara</v>
      </c>
      <c r="J701" s="4" t="str">
        <f>INDEX([1]products!$A$1:$G$49,MATCH([1]orders!$D701,[1]products!$A$1:$A$49,0),MATCH([1]orders!J$1,[1]products!$A$1:$G$1,0))</f>
        <v>D</v>
      </c>
      <c r="K701" s="5">
        <f>INDEX([1]products!$A$1:$G$49,MATCH([1]orders!$D701,[1]products!$A$1:$A$49,0),MATCH([1]orders!K$1,[1]products!$A$1:$G$1,0))</f>
        <v>0.5</v>
      </c>
      <c r="L701" s="6">
        <f>INDEX([1]products!$A$1:$G$49,MATCH([1]orders!$D701,[1]products!$A$1:$A$49,0),MATCH([1]orders!L$1,[1]products!$A$1:$G$1,0))</f>
        <v>5.97</v>
      </c>
      <c r="M701" s="6">
        <f t="shared" si="10"/>
        <v>11.94</v>
      </c>
      <c r="N701" s="7" t="str" cm="1">
        <f t="array" ref="N701">_xlfn.IFS(I701="Rob","Robusta",I701="Exc","Excelsa",I701="Ara","Arabica",I701="Lib","Liberica")</f>
        <v>Arabica</v>
      </c>
      <c r="O701" s="7" t="str" cm="1">
        <f t="array" ref="O701">_xlfn.IFS(J701="M","Medium",J701="L","Light",J701="D","Dark")</f>
        <v>Dark</v>
      </c>
      <c r="P701" s="8" t="str">
        <f>_xlfn.XLOOKUP([1]!Order_Table[[#This Row],[Customer ID]],[1]customers!$A$1:$A$1001,[1]customers!$I$1:$I$1001,,0)</f>
        <v>Yes</v>
      </c>
    </row>
    <row r="702" spans="1:16" x14ac:dyDescent="0.35">
      <c r="A702" s="1" t="s">
        <v>1362</v>
      </c>
      <c r="B702" s="2">
        <v>44727</v>
      </c>
      <c r="C702" s="3" t="s">
        <v>1363</v>
      </c>
      <c r="D702" s="4" t="s">
        <v>72</v>
      </c>
      <c r="E702" s="3">
        <v>5</v>
      </c>
      <c r="F702" s="3" t="str">
        <f>_xlfn.XLOOKUP([1]orders!C702,[1]customers!$A$2:$A$1001,[1]customers!$B$2:$B$1001,,0)</f>
        <v>Barrett Gudde</v>
      </c>
      <c r="G702" s="3" t="str">
        <f>IF(_xlfn.XLOOKUP(C702,[1]customers!$A$2:$A$1001,[1]customers!$C$2:$C$1001,,0)=0,"",_xlfn.XLOOKUP(C702,[1]customers!$A$2:$A$1001,[1]customers!$C$2:$C$1001,,0))</f>
        <v>nsictornesjh@buzzfeed.com</v>
      </c>
      <c r="H702" s="3" t="str">
        <f>_xlfn.XLOOKUP(C702,[1]customers!$A$2:$A$1001,[1]customers!$G$2:$G$1001,,0)</f>
        <v>Ireland</v>
      </c>
      <c r="I702" s="4" t="str">
        <f>INDEX([1]products!$A$1:$G$49,MATCH([1]orders!$D702,[1]products!$A$1:$A$49,0),MATCH([1]orders!I$1,[1]products!$A$1:$G$1,0))</f>
        <v>Lib</v>
      </c>
      <c r="J702" s="4" t="str">
        <f>INDEX([1]products!$A$1:$G$49,MATCH([1]orders!$D702,[1]products!$A$1:$A$49,0),MATCH([1]orders!J$1,[1]products!$A$1:$G$1,0))</f>
        <v>L</v>
      </c>
      <c r="K702" s="5">
        <f>INDEX([1]products!$A$1:$G$49,MATCH([1]orders!$D702,[1]products!$A$1:$A$49,0),MATCH([1]orders!K$1,[1]products!$A$1:$G$1,0))</f>
        <v>0.5</v>
      </c>
      <c r="L702" s="6">
        <f>INDEX([1]products!$A$1:$G$49,MATCH([1]orders!$D702,[1]products!$A$1:$A$49,0),MATCH([1]orders!L$1,[1]products!$A$1:$G$1,0))</f>
        <v>9.51</v>
      </c>
      <c r="M702" s="6">
        <f t="shared" si="10"/>
        <v>47.55</v>
      </c>
      <c r="N702" s="7" t="str" cm="1">
        <f t="array" ref="N702">_xlfn.IFS(I702="Rob","Robusta",I702="Exc","Excelsa",I702="Ara","Arabica",I702="Lib","Liberica")</f>
        <v>Liberica</v>
      </c>
      <c r="O702" s="7" t="str" cm="1">
        <f t="array" ref="O702">_xlfn.IFS(J702="M","Medium",J702="L","Light",J702="D","Dark")</f>
        <v>Light</v>
      </c>
      <c r="P702" s="8" t="str">
        <f>_xlfn.XLOOKUP([1]!Order_Table[[#This Row],[Customer ID]],[1]customers!$A$1:$A$1001,[1]customers!$I$1:$I$1001,,0)</f>
        <v>No</v>
      </c>
    </row>
    <row r="703" spans="1:16" x14ac:dyDescent="0.35">
      <c r="A703" s="1" t="s">
        <v>1364</v>
      </c>
      <c r="B703" s="2">
        <v>43661</v>
      </c>
      <c r="C703" s="3" t="s">
        <v>1365</v>
      </c>
      <c r="D703" s="4" t="s">
        <v>192</v>
      </c>
      <c r="E703" s="3">
        <v>1</v>
      </c>
      <c r="F703" s="3" t="str">
        <f>_xlfn.XLOOKUP([1]orders!C703,[1]customers!$A$2:$A$1001,[1]customers!$B$2:$B$1001,,0)</f>
        <v>Nathan Sictornes</v>
      </c>
      <c r="G703" s="3" t="str">
        <f>IF(_xlfn.XLOOKUP(C703,[1]customers!$A$2:$A$1001,[1]customers!$C$2:$C$1001,,0)=0,"",_xlfn.XLOOKUP(C703,[1]customers!$A$2:$A$1001,[1]customers!$C$2:$C$1001,,0))</f>
        <v>vdunningji@independent.co.uk</v>
      </c>
      <c r="H703" s="3" t="str">
        <f>_xlfn.XLOOKUP(C703,[1]customers!$A$2:$A$1001,[1]customers!$G$2:$G$1001,,0)</f>
        <v>United States</v>
      </c>
      <c r="I703" s="4" t="str">
        <f>INDEX([1]products!$A$1:$G$49,MATCH([1]orders!$D703,[1]products!$A$1:$A$49,0),MATCH([1]orders!I$1,[1]products!$A$1:$G$1,0))</f>
        <v>Ara</v>
      </c>
      <c r="J703" s="4" t="str">
        <f>INDEX([1]products!$A$1:$G$49,MATCH([1]orders!$D703,[1]products!$A$1:$A$49,0),MATCH([1]orders!J$1,[1]products!$A$1:$G$1,0))</f>
        <v>D</v>
      </c>
      <c r="K703" s="5">
        <f>INDEX([1]products!$A$1:$G$49,MATCH([1]orders!$D703,[1]products!$A$1:$A$49,0),MATCH([1]orders!K$1,[1]products!$A$1:$G$1,0))</f>
        <v>0.5</v>
      </c>
      <c r="L703" s="6">
        <f>INDEX([1]products!$A$1:$G$49,MATCH([1]orders!$D703,[1]products!$A$1:$A$49,0),MATCH([1]orders!L$1,[1]products!$A$1:$G$1,0))</f>
        <v>5.97</v>
      </c>
      <c r="M703" s="6">
        <f t="shared" si="10"/>
        <v>5.97</v>
      </c>
      <c r="N703" s="7" t="str" cm="1">
        <f t="array" ref="N703">_xlfn.IFS(I703="Rob","Robusta",I703="Exc","Excelsa",I703="Ara","Arabica",I703="Lib","Liberica")</f>
        <v>Arabica</v>
      </c>
      <c r="O703" s="7" t="str" cm="1">
        <f t="array" ref="O703">_xlfn.IFS(J703="M","Medium",J703="L","Light",J703="D","Dark")</f>
        <v>Dark</v>
      </c>
      <c r="P703" s="8" t="str">
        <f>_xlfn.XLOOKUP([1]!Order_Table[[#This Row],[Customer ID]],[1]customers!$A$1:$A$1001,[1]customers!$I$1:$I$1001,,0)</f>
        <v>Yes</v>
      </c>
    </row>
    <row r="704" spans="1:16" x14ac:dyDescent="0.35">
      <c r="A704" s="1" t="s">
        <v>1366</v>
      </c>
      <c r="B704" s="2">
        <v>43506</v>
      </c>
      <c r="C704" s="3" t="s">
        <v>1367</v>
      </c>
      <c r="D704" s="4" t="s">
        <v>109</v>
      </c>
      <c r="E704" s="3">
        <v>4</v>
      </c>
      <c r="F704" s="3" t="str">
        <f>_xlfn.XLOOKUP([1]orders!C704,[1]customers!$A$2:$A$1001,[1]customers!$B$2:$B$1001,,0)</f>
        <v>Vivyan Dunning</v>
      </c>
      <c r="G704" s="3" t="str">
        <f>IF(_xlfn.XLOOKUP(C704,[1]customers!$A$2:$A$1001,[1]customers!$C$2:$C$1001,,0)=0,"",_xlfn.XLOOKUP(C704,[1]customers!$A$2:$A$1001,[1]customers!$C$2:$C$1001,,0))</f>
        <v/>
      </c>
      <c r="H704" s="3" t="str">
        <f>_xlfn.XLOOKUP(C704,[1]customers!$A$2:$A$1001,[1]customers!$G$2:$G$1001,,0)</f>
        <v>Ireland</v>
      </c>
      <c r="I704" s="4" t="str">
        <f>INDEX([1]products!$A$1:$G$49,MATCH([1]orders!$D704,[1]products!$A$1:$A$49,0),MATCH([1]orders!I$1,[1]products!$A$1:$G$1,0))</f>
        <v>Ara</v>
      </c>
      <c r="J704" s="4" t="str">
        <f>INDEX([1]products!$A$1:$G$49,MATCH([1]orders!$D704,[1]products!$A$1:$A$49,0),MATCH([1]orders!J$1,[1]products!$A$1:$G$1,0))</f>
        <v>L</v>
      </c>
      <c r="K704" s="5">
        <f>INDEX([1]products!$A$1:$G$49,MATCH([1]orders!$D704,[1]products!$A$1:$A$49,0),MATCH([1]orders!K$1,[1]products!$A$1:$G$1,0))</f>
        <v>0.5</v>
      </c>
      <c r="L704" s="6">
        <f>INDEX([1]products!$A$1:$G$49,MATCH([1]orders!$D704,[1]products!$A$1:$A$49,0),MATCH([1]orders!L$1,[1]products!$A$1:$G$1,0))</f>
        <v>7.77</v>
      </c>
      <c r="M704" s="6">
        <f t="shared" si="10"/>
        <v>31.08</v>
      </c>
      <c r="N704" s="7" t="str" cm="1">
        <f t="array" ref="N704">_xlfn.IFS(I704="Rob","Robusta",I704="Exc","Excelsa",I704="Ara","Arabica",I704="Lib","Liberica")</f>
        <v>Arabica</v>
      </c>
      <c r="O704" s="7" t="str" cm="1">
        <f t="array" ref="O704">_xlfn.IFS(J704="M","Medium",J704="L","Light",J704="D","Dark")</f>
        <v>Light</v>
      </c>
      <c r="P704" s="8" t="str">
        <f>_xlfn.XLOOKUP([1]!Order_Table[[#This Row],[Customer ID]],[1]customers!$A$1:$A$1001,[1]customers!$I$1:$I$1001,,0)</f>
        <v>Yes</v>
      </c>
    </row>
    <row r="705" spans="1:16" x14ac:dyDescent="0.35">
      <c r="A705" s="1" t="s">
        <v>1368</v>
      </c>
      <c r="B705" s="2">
        <v>44716</v>
      </c>
      <c r="C705" s="3" t="s">
        <v>1369</v>
      </c>
      <c r="D705" s="4" t="s">
        <v>51</v>
      </c>
      <c r="E705" s="3">
        <v>6</v>
      </c>
      <c r="F705" s="3" t="str">
        <f>_xlfn.XLOOKUP([1]orders!C705,[1]customers!$A$2:$A$1001,[1]customers!$B$2:$B$1001,,0)</f>
        <v>Doralin Baison</v>
      </c>
      <c r="G705" s="3" t="str">
        <f>IF(_xlfn.XLOOKUP(C705,[1]customers!$A$2:$A$1001,[1]customers!$C$2:$C$1001,,0)=0,"",_xlfn.XLOOKUP(C705,[1]customers!$A$2:$A$1001,[1]customers!$C$2:$C$1001,,0))</f>
        <v/>
      </c>
      <c r="H705" s="3" t="str">
        <f>_xlfn.XLOOKUP(C705,[1]customers!$A$2:$A$1001,[1]customers!$G$2:$G$1001,,0)</f>
        <v>United States</v>
      </c>
      <c r="I705" s="4" t="str">
        <f>INDEX([1]products!$A$1:$G$49,MATCH([1]orders!$D705,[1]products!$A$1:$A$49,0),MATCH([1]orders!I$1,[1]products!$A$1:$G$1,0))</f>
        <v>Lib</v>
      </c>
      <c r="J705" s="4" t="str">
        <f>INDEX([1]products!$A$1:$G$49,MATCH([1]orders!$D705,[1]products!$A$1:$A$49,0),MATCH([1]orders!J$1,[1]products!$A$1:$G$1,0))</f>
        <v>D</v>
      </c>
      <c r="K705" s="5">
        <f>INDEX([1]products!$A$1:$G$49,MATCH([1]orders!$D705,[1]products!$A$1:$A$49,0),MATCH([1]orders!K$1,[1]products!$A$1:$G$1,0))</f>
        <v>2.5</v>
      </c>
      <c r="L705" s="6">
        <f>INDEX([1]products!$A$1:$G$49,MATCH([1]orders!$D705,[1]products!$A$1:$A$49,0),MATCH([1]orders!L$1,[1]products!$A$1:$G$1,0))</f>
        <v>29.784999999999997</v>
      </c>
      <c r="M705" s="6">
        <f t="shared" si="10"/>
        <v>178.70999999999998</v>
      </c>
      <c r="N705" s="7" t="str" cm="1">
        <f t="array" ref="N705">_xlfn.IFS(I705="Rob","Robusta",I705="Exc","Excelsa",I705="Ara","Arabica",I705="Lib","Liberica")</f>
        <v>Liberica</v>
      </c>
      <c r="O705" s="7" t="str" cm="1">
        <f t="array" ref="O705">_xlfn.IFS(J705="M","Medium",J705="L","Light",J705="D","Dark")</f>
        <v>Dark</v>
      </c>
      <c r="P705" s="8" t="str">
        <f>_xlfn.XLOOKUP([1]!Order_Table[[#This Row],[Customer ID]],[1]customers!$A$1:$A$1001,[1]customers!$I$1:$I$1001,,0)</f>
        <v>Yes</v>
      </c>
    </row>
    <row r="706" spans="1:16" x14ac:dyDescent="0.35">
      <c r="A706" s="1" t="s">
        <v>1370</v>
      </c>
      <c r="B706" s="2">
        <v>44114</v>
      </c>
      <c r="C706" s="3" t="s">
        <v>1371</v>
      </c>
      <c r="D706" s="4" t="s">
        <v>176</v>
      </c>
      <c r="E706" s="3">
        <v>2</v>
      </c>
      <c r="F706" s="3" t="str">
        <f>_xlfn.XLOOKUP([1]orders!C706,[1]customers!$A$2:$A$1001,[1]customers!$B$2:$B$1001,,0)</f>
        <v>Josefina Ferens</v>
      </c>
      <c r="G706" s="3" t="str">
        <f>IF(_xlfn.XLOOKUP(C706,[1]customers!$A$2:$A$1001,[1]customers!$C$2:$C$1001,,0)=0,"",_xlfn.XLOOKUP(C706,[1]customers!$A$2:$A$1001,[1]customers!$C$2:$C$1001,,0))</f>
        <v>sgehringjl@gnu.org</v>
      </c>
      <c r="H706" s="3" t="str">
        <f>_xlfn.XLOOKUP(C706,[1]customers!$A$2:$A$1001,[1]customers!$G$2:$G$1001,,0)</f>
        <v>United States</v>
      </c>
      <c r="I706" s="4" t="str">
        <f>INDEX([1]products!$A$1:$G$49,MATCH([1]orders!$D706,[1]products!$A$1:$A$49,0),MATCH([1]orders!I$1,[1]products!$A$1:$G$1,0))</f>
        <v>Exc</v>
      </c>
      <c r="J706" s="4" t="str">
        <f>INDEX([1]products!$A$1:$G$49,MATCH([1]orders!$D706,[1]products!$A$1:$A$49,0),MATCH([1]orders!J$1,[1]products!$A$1:$G$1,0))</f>
        <v>D</v>
      </c>
      <c r="K706" s="5">
        <f>INDEX([1]products!$A$1:$G$49,MATCH([1]orders!$D706,[1]products!$A$1:$A$49,0),MATCH([1]orders!K$1,[1]products!$A$1:$G$1,0))</f>
        <v>0.2</v>
      </c>
      <c r="L706" s="6">
        <f>INDEX([1]products!$A$1:$G$49,MATCH([1]orders!$D706,[1]products!$A$1:$A$49,0),MATCH([1]orders!L$1,[1]products!$A$1:$G$1,0))</f>
        <v>3.645</v>
      </c>
      <c r="M706" s="6">
        <f t="shared" ref="M706:M769" si="11">L706*E706</f>
        <v>7.29</v>
      </c>
      <c r="N706" s="7" t="str" cm="1">
        <f t="array" ref="N706">_xlfn.IFS(I706="Rob","Robusta",I706="Exc","Excelsa",I706="Ara","Arabica",I706="Lib","Liberica")</f>
        <v>Excelsa</v>
      </c>
      <c r="O706" s="7" t="str" cm="1">
        <f t="array" ref="O706">_xlfn.IFS(J706="M","Medium",J706="L","Light",J706="D","Dark")</f>
        <v>Dark</v>
      </c>
      <c r="P706" s="8" t="str">
        <f>_xlfn.XLOOKUP([1]!Order_Table[[#This Row],[Customer ID]],[1]customers!$A$1:$A$1001,[1]customers!$I$1:$I$1001,,0)</f>
        <v>Yes</v>
      </c>
    </row>
    <row r="707" spans="1:16" x14ac:dyDescent="0.35">
      <c r="A707" s="1" t="s">
        <v>1372</v>
      </c>
      <c r="B707" s="2">
        <v>44353</v>
      </c>
      <c r="C707" s="3" t="s">
        <v>1373</v>
      </c>
      <c r="D707" s="4" t="s">
        <v>64</v>
      </c>
      <c r="E707" s="3">
        <v>3</v>
      </c>
      <c r="F707" s="3" t="str">
        <f>_xlfn.XLOOKUP([1]orders!C707,[1]customers!$A$2:$A$1001,[1]customers!$B$2:$B$1001,,0)</f>
        <v>Shelley Gehring</v>
      </c>
      <c r="G707" s="3" t="str">
        <f>IF(_xlfn.XLOOKUP(C707,[1]customers!$A$2:$A$1001,[1]customers!$C$2:$C$1001,,0)=0,"",_xlfn.XLOOKUP(C707,[1]customers!$A$2:$A$1001,[1]customers!$C$2:$C$1001,,0))</f>
        <v>bfallowesjm@purevolume.com</v>
      </c>
      <c r="H707" s="3" t="str">
        <f>_xlfn.XLOOKUP(C707,[1]customers!$A$2:$A$1001,[1]customers!$G$2:$G$1001,,0)</f>
        <v>United States</v>
      </c>
      <c r="I707" s="4" t="str">
        <f>INDEX([1]products!$A$1:$G$49,MATCH([1]orders!$D707,[1]products!$A$1:$A$49,0),MATCH([1]orders!I$1,[1]products!$A$1:$G$1,0))</f>
        <v>Exc</v>
      </c>
      <c r="J707" s="4" t="str">
        <f>INDEX([1]products!$A$1:$G$49,MATCH([1]orders!$D707,[1]products!$A$1:$A$49,0),MATCH([1]orders!J$1,[1]products!$A$1:$G$1,0))</f>
        <v>L</v>
      </c>
      <c r="K707" s="5">
        <f>INDEX([1]products!$A$1:$G$49,MATCH([1]orders!$D707,[1]products!$A$1:$A$49,0),MATCH([1]orders!K$1,[1]products!$A$1:$G$1,0))</f>
        <v>0.5</v>
      </c>
      <c r="L707" s="6">
        <f>INDEX([1]products!$A$1:$G$49,MATCH([1]orders!$D707,[1]products!$A$1:$A$49,0),MATCH([1]orders!L$1,[1]products!$A$1:$G$1,0))</f>
        <v>8.91</v>
      </c>
      <c r="M707" s="6">
        <f t="shared" si="11"/>
        <v>26.73</v>
      </c>
      <c r="N707" s="7" t="str" cm="1">
        <f t="array" ref="N707">_xlfn.IFS(I707="Rob","Robusta",I707="Exc","Excelsa",I707="Ara","Arabica",I707="Lib","Liberica")</f>
        <v>Excelsa</v>
      </c>
      <c r="O707" s="7" t="str" cm="1">
        <f t="array" ref="O707">_xlfn.IFS(J707="M","Medium",J707="L","Light",J707="D","Dark")</f>
        <v>Light</v>
      </c>
      <c r="P707" s="8" t="str">
        <f>_xlfn.XLOOKUP([1]!Order_Table[[#This Row],[Customer ID]],[1]customers!$A$1:$A$1001,[1]customers!$I$1:$I$1001,,0)</f>
        <v>No</v>
      </c>
    </row>
    <row r="708" spans="1:16" x14ac:dyDescent="0.35">
      <c r="A708" s="1" t="s">
        <v>1374</v>
      </c>
      <c r="B708" s="2">
        <v>43540</v>
      </c>
      <c r="C708" s="3" t="s">
        <v>1375</v>
      </c>
      <c r="D708" s="4" t="s">
        <v>13</v>
      </c>
      <c r="E708" s="3">
        <v>2</v>
      </c>
      <c r="F708" s="3" t="str">
        <f>_xlfn.XLOOKUP([1]orders!C708,[1]customers!$A$2:$A$1001,[1]customers!$B$2:$B$1001,,0)</f>
        <v>Barrie Fallowes</v>
      </c>
      <c r="G708" s="3" t="str">
        <f>IF(_xlfn.XLOOKUP(C708,[1]customers!$A$2:$A$1001,[1]customers!$C$2:$C$1001,,0)=0,"",_xlfn.XLOOKUP(C708,[1]customers!$A$2:$A$1001,[1]customers!$C$2:$C$1001,,0))</f>
        <v/>
      </c>
      <c r="H708" s="3" t="str">
        <f>_xlfn.XLOOKUP(C708,[1]customers!$A$2:$A$1001,[1]customers!$G$2:$G$1001,,0)</f>
        <v>Ireland</v>
      </c>
      <c r="I708" s="4" t="str">
        <f>INDEX([1]products!$A$1:$G$49,MATCH([1]orders!$D708,[1]products!$A$1:$A$49,0),MATCH([1]orders!I$1,[1]products!$A$1:$G$1,0))</f>
        <v>Exc</v>
      </c>
      <c r="J708" s="4" t="str">
        <f>INDEX([1]products!$A$1:$G$49,MATCH([1]orders!$D708,[1]products!$A$1:$A$49,0),MATCH([1]orders!J$1,[1]products!$A$1:$G$1,0))</f>
        <v>M</v>
      </c>
      <c r="K708" s="5">
        <f>INDEX([1]products!$A$1:$G$49,MATCH([1]orders!$D708,[1]products!$A$1:$A$49,0),MATCH([1]orders!K$1,[1]products!$A$1:$G$1,0))</f>
        <v>0.2</v>
      </c>
      <c r="L708" s="6">
        <f>INDEX([1]products!$A$1:$G$49,MATCH([1]orders!$D708,[1]products!$A$1:$A$49,0),MATCH([1]orders!L$1,[1]products!$A$1:$G$1,0))</f>
        <v>4.125</v>
      </c>
      <c r="M708" s="6">
        <f t="shared" si="11"/>
        <v>8.25</v>
      </c>
      <c r="N708" s="7" t="str" cm="1">
        <f t="array" ref="N708">_xlfn.IFS(I708="Rob","Robusta",I708="Exc","Excelsa",I708="Ara","Arabica",I708="Lib","Liberica")</f>
        <v>Excelsa</v>
      </c>
      <c r="O708" s="7" t="str" cm="1">
        <f t="array" ref="O708">_xlfn.IFS(J708="M","Medium",J708="L","Light",J708="D","Dark")</f>
        <v>Medium</v>
      </c>
      <c r="P708" s="8" t="str">
        <f>_xlfn.XLOOKUP([1]!Order_Table[[#This Row],[Customer ID]],[1]customers!$A$1:$A$1001,[1]customers!$I$1:$I$1001,,0)</f>
        <v>No</v>
      </c>
    </row>
    <row r="709" spans="1:16" x14ac:dyDescent="0.35">
      <c r="A709" s="1" t="s">
        <v>1376</v>
      </c>
      <c r="B709" s="2">
        <v>43804</v>
      </c>
      <c r="C709" s="3" t="s">
        <v>1377</v>
      </c>
      <c r="D709" s="4" t="s">
        <v>67</v>
      </c>
      <c r="E709" s="3">
        <v>2</v>
      </c>
      <c r="F709" s="3" t="str">
        <f>_xlfn.XLOOKUP([1]orders!C709,[1]customers!$A$2:$A$1001,[1]customers!$B$2:$B$1001,,0)</f>
        <v>Nicolas Aiton</v>
      </c>
      <c r="G709" s="3" t="str">
        <f>IF(_xlfn.XLOOKUP(C709,[1]customers!$A$2:$A$1001,[1]customers!$C$2:$C$1001,,0)=0,"",_xlfn.XLOOKUP(C709,[1]customers!$A$2:$A$1001,[1]customers!$C$2:$C$1001,,0))</f>
        <v>sdejo@newsvine.com</v>
      </c>
      <c r="H709" s="3" t="str">
        <f>_xlfn.XLOOKUP(C709,[1]customers!$A$2:$A$1001,[1]customers!$G$2:$G$1001,,0)</f>
        <v>United States</v>
      </c>
      <c r="I709" s="4" t="str">
        <f>INDEX([1]products!$A$1:$G$49,MATCH([1]orders!$D709,[1]products!$A$1:$A$49,0),MATCH([1]orders!I$1,[1]products!$A$1:$G$1,0))</f>
        <v>Lib</v>
      </c>
      <c r="J709" s="4" t="str">
        <f>INDEX([1]products!$A$1:$G$49,MATCH([1]orders!$D709,[1]products!$A$1:$A$49,0),MATCH([1]orders!J$1,[1]products!$A$1:$G$1,0))</f>
        <v>D</v>
      </c>
      <c r="K709" s="5">
        <f>INDEX([1]products!$A$1:$G$49,MATCH([1]orders!$D709,[1]products!$A$1:$A$49,0),MATCH([1]orders!K$1,[1]products!$A$1:$G$1,0))</f>
        <v>1</v>
      </c>
      <c r="L709" s="6">
        <f>INDEX([1]products!$A$1:$G$49,MATCH([1]orders!$D709,[1]products!$A$1:$A$49,0),MATCH([1]orders!L$1,[1]products!$A$1:$G$1,0))</f>
        <v>12.95</v>
      </c>
      <c r="M709" s="6">
        <f t="shared" si="11"/>
        <v>25.9</v>
      </c>
      <c r="N709" s="7" t="str" cm="1">
        <f t="array" ref="N709">_xlfn.IFS(I709="Rob","Robusta",I709="Exc","Excelsa",I709="Ara","Arabica",I709="Lib","Liberica")</f>
        <v>Liberica</v>
      </c>
      <c r="O709" s="7" t="str" cm="1">
        <f t="array" ref="O709">_xlfn.IFS(J709="M","Medium",J709="L","Light",J709="D","Dark")</f>
        <v>Dark</v>
      </c>
      <c r="P709" s="8" t="str">
        <f>_xlfn.XLOOKUP([1]!Order_Table[[#This Row],[Customer ID]],[1]customers!$A$1:$A$1001,[1]customers!$I$1:$I$1001,,0)</f>
        <v>No</v>
      </c>
    </row>
    <row r="710" spans="1:16" x14ac:dyDescent="0.35">
      <c r="A710" s="1" t="s">
        <v>1378</v>
      </c>
      <c r="B710" s="2">
        <v>43485</v>
      </c>
      <c r="C710" s="3" t="s">
        <v>1379</v>
      </c>
      <c r="D710" s="4" t="s">
        <v>176</v>
      </c>
      <c r="E710" s="3">
        <v>2</v>
      </c>
      <c r="F710" s="3" t="str">
        <f>_xlfn.XLOOKUP([1]orders!C710,[1]customers!$A$2:$A$1001,[1]customers!$B$2:$B$1001,,0)</f>
        <v>Shelli De Banke</v>
      </c>
      <c r="G710" s="3" t="str">
        <f>IF(_xlfn.XLOOKUP(C710,[1]customers!$A$2:$A$1001,[1]customers!$C$2:$C$1001,,0)=0,"",_xlfn.XLOOKUP(C710,[1]customers!$A$2:$A$1001,[1]customers!$C$2:$C$1001,,0))</f>
        <v/>
      </c>
      <c r="H710" s="3" t="str">
        <f>_xlfn.XLOOKUP(C710,[1]customers!$A$2:$A$1001,[1]customers!$G$2:$G$1001,,0)</f>
        <v>United States</v>
      </c>
      <c r="I710" s="4" t="str">
        <f>INDEX([1]products!$A$1:$G$49,MATCH([1]orders!$D710,[1]products!$A$1:$A$49,0),MATCH([1]orders!I$1,[1]products!$A$1:$G$1,0))</f>
        <v>Ara</v>
      </c>
      <c r="J710" s="4" t="str">
        <f>INDEX([1]products!$A$1:$G$49,MATCH([1]orders!$D710,[1]products!$A$1:$A$49,0),MATCH([1]orders!J$1,[1]products!$A$1:$G$1,0))</f>
        <v>M</v>
      </c>
      <c r="K710" s="5">
        <f>INDEX([1]products!$A$1:$G$49,MATCH([1]orders!$D710,[1]products!$A$1:$A$49,0),MATCH([1]orders!K$1,[1]products!$A$1:$G$1,0))</f>
        <v>0.5</v>
      </c>
      <c r="L710" s="6">
        <f>INDEX([1]products!$A$1:$G$49,MATCH([1]orders!$D710,[1]products!$A$1:$A$49,0),MATCH([1]orders!L$1,[1]products!$A$1:$G$1,0))</f>
        <v>6.75</v>
      </c>
      <c r="M710" s="6">
        <f t="shared" si="11"/>
        <v>13.5</v>
      </c>
      <c r="N710" s="7" t="str" cm="1">
        <f t="array" ref="N710">_xlfn.IFS(I710="Rob","Robusta",I710="Exc","Excelsa",I710="Ara","Arabica",I710="Lib","Liberica")</f>
        <v>Arabica</v>
      </c>
      <c r="O710" s="7" t="str" cm="1">
        <f t="array" ref="O710">_xlfn.IFS(J710="M","Medium",J710="L","Light",J710="D","Dark")</f>
        <v>Medium</v>
      </c>
      <c r="P710" s="8" t="str">
        <f>_xlfn.XLOOKUP([1]!Order_Table[[#This Row],[Customer ID]],[1]customers!$A$1:$A$1001,[1]customers!$I$1:$I$1001,,0)</f>
        <v>Yes</v>
      </c>
    </row>
    <row r="711" spans="1:16" x14ac:dyDescent="0.35">
      <c r="A711" s="1" t="s">
        <v>1380</v>
      </c>
      <c r="B711" s="2">
        <v>44655</v>
      </c>
      <c r="C711" s="3" t="s">
        <v>1381</v>
      </c>
      <c r="D711" s="4" t="s">
        <v>3</v>
      </c>
      <c r="E711" s="3">
        <v>3</v>
      </c>
      <c r="F711" s="3" t="str">
        <f>_xlfn.XLOOKUP([1]orders!C711,[1]customers!$A$2:$A$1001,[1]customers!$B$2:$B$1001,,0)</f>
        <v>Lyell Murch</v>
      </c>
      <c r="G711" s="3" t="str">
        <f>IF(_xlfn.XLOOKUP(C711,[1]customers!$A$2:$A$1001,[1]customers!$C$2:$C$1001,,0)=0,"",_xlfn.XLOOKUP(C711,[1]customers!$A$2:$A$1001,[1]customers!$C$2:$C$1001,,0))</f>
        <v>scountjq@nba.com</v>
      </c>
      <c r="H711" s="3" t="str">
        <f>_xlfn.XLOOKUP(C711,[1]customers!$A$2:$A$1001,[1]customers!$G$2:$G$1001,,0)</f>
        <v>United States</v>
      </c>
      <c r="I711" s="4" t="str">
        <f>INDEX([1]products!$A$1:$G$49,MATCH([1]orders!$D711,[1]products!$A$1:$A$49,0),MATCH([1]orders!I$1,[1]products!$A$1:$G$1,0))</f>
        <v>Exc</v>
      </c>
      <c r="J711" s="4" t="str">
        <f>INDEX([1]products!$A$1:$G$49,MATCH([1]orders!$D711,[1]products!$A$1:$A$49,0),MATCH([1]orders!J$1,[1]products!$A$1:$G$1,0))</f>
        <v>L</v>
      </c>
      <c r="K711" s="5">
        <f>INDEX([1]products!$A$1:$G$49,MATCH([1]orders!$D711,[1]products!$A$1:$A$49,0),MATCH([1]orders!K$1,[1]products!$A$1:$G$1,0))</f>
        <v>0.5</v>
      </c>
      <c r="L711" s="6">
        <f>INDEX([1]products!$A$1:$G$49,MATCH([1]orders!$D711,[1]products!$A$1:$A$49,0),MATCH([1]orders!L$1,[1]products!$A$1:$G$1,0))</f>
        <v>8.91</v>
      </c>
      <c r="M711" s="6">
        <f t="shared" si="11"/>
        <v>26.73</v>
      </c>
      <c r="N711" s="7" t="str" cm="1">
        <f t="array" ref="N711">_xlfn.IFS(I711="Rob","Robusta",I711="Exc","Excelsa",I711="Ara","Arabica",I711="Lib","Liberica")</f>
        <v>Excelsa</v>
      </c>
      <c r="O711" s="7" t="str" cm="1">
        <f t="array" ref="O711">_xlfn.IFS(J711="M","Medium",J711="L","Light",J711="D","Dark")</f>
        <v>Light</v>
      </c>
      <c r="P711" s="8" t="str">
        <f>_xlfn.XLOOKUP([1]!Order_Table[[#This Row],[Customer ID]],[1]customers!$A$1:$A$1001,[1]customers!$I$1:$I$1001,,0)</f>
        <v>Yes</v>
      </c>
    </row>
    <row r="712" spans="1:16" x14ac:dyDescent="0.35">
      <c r="A712" s="1" t="s">
        <v>1382</v>
      </c>
      <c r="B712" s="2">
        <v>44600</v>
      </c>
      <c r="C712" s="3" t="s">
        <v>1383</v>
      </c>
      <c r="D712" s="4" t="s">
        <v>162</v>
      </c>
      <c r="E712" s="3">
        <v>6</v>
      </c>
      <c r="F712" s="3" t="str">
        <f>_xlfn.XLOOKUP([1]orders!C712,[1]customers!$A$2:$A$1001,[1]customers!$B$2:$B$1001,,0)</f>
        <v>Stearne Count</v>
      </c>
      <c r="G712" s="3" t="str">
        <f>IF(_xlfn.XLOOKUP(C712,[1]customers!$A$2:$A$1001,[1]customers!$C$2:$C$1001,,0)=0,"",_xlfn.XLOOKUP(C712,[1]customers!$A$2:$A$1001,[1]customers!$C$2:$C$1001,,0))</f>
        <v>sraglesjr@blogtalkradio.com</v>
      </c>
      <c r="H712" s="3" t="str">
        <f>_xlfn.XLOOKUP(C712,[1]customers!$A$2:$A$1001,[1]customers!$G$2:$G$1001,,0)</f>
        <v>United States</v>
      </c>
      <c r="I712" s="4" t="str">
        <f>INDEX([1]products!$A$1:$G$49,MATCH([1]orders!$D712,[1]products!$A$1:$A$49,0),MATCH([1]orders!I$1,[1]products!$A$1:$G$1,0))</f>
        <v>Exc</v>
      </c>
      <c r="J712" s="4" t="str">
        <f>INDEX([1]products!$A$1:$G$49,MATCH([1]orders!$D712,[1]products!$A$1:$A$49,0),MATCH([1]orders!J$1,[1]products!$A$1:$G$1,0))</f>
        <v>M</v>
      </c>
      <c r="K712" s="5">
        <f>INDEX([1]products!$A$1:$G$49,MATCH([1]orders!$D712,[1]products!$A$1:$A$49,0),MATCH([1]orders!K$1,[1]products!$A$1:$G$1,0))</f>
        <v>0.5</v>
      </c>
      <c r="L712" s="6">
        <f>INDEX([1]products!$A$1:$G$49,MATCH([1]orders!$D712,[1]products!$A$1:$A$49,0),MATCH([1]orders!L$1,[1]products!$A$1:$G$1,0))</f>
        <v>8.25</v>
      </c>
      <c r="M712" s="6">
        <f t="shared" si="11"/>
        <v>49.5</v>
      </c>
      <c r="N712" s="7" t="str" cm="1">
        <f t="array" ref="N712">_xlfn.IFS(I712="Rob","Robusta",I712="Exc","Excelsa",I712="Ara","Arabica",I712="Lib","Liberica")</f>
        <v>Excelsa</v>
      </c>
      <c r="O712" s="7" t="str" cm="1">
        <f t="array" ref="O712">_xlfn.IFS(J712="M","Medium",J712="L","Light",J712="D","Dark")</f>
        <v>Medium</v>
      </c>
      <c r="P712" s="8" t="str">
        <f>_xlfn.XLOOKUP([1]!Order_Table[[#This Row],[Customer ID]],[1]customers!$A$1:$A$1001,[1]customers!$I$1:$I$1001,,0)</f>
        <v>No</v>
      </c>
    </row>
    <row r="713" spans="1:16" x14ac:dyDescent="0.35">
      <c r="A713" s="1" t="s">
        <v>1384</v>
      </c>
      <c r="B713" s="2">
        <v>43646</v>
      </c>
      <c r="C713" s="3" t="s">
        <v>1385</v>
      </c>
      <c r="D713" s="4" t="s">
        <v>3</v>
      </c>
      <c r="E713" s="3">
        <v>2</v>
      </c>
      <c r="F713" s="3" t="str">
        <f>_xlfn.XLOOKUP([1]orders!C713,[1]customers!$A$2:$A$1001,[1]customers!$B$2:$B$1001,,0)</f>
        <v>Selia Ragles</v>
      </c>
      <c r="G713" s="3" t="str">
        <f>IF(_xlfn.XLOOKUP(C713,[1]customers!$A$2:$A$1001,[1]customers!$C$2:$C$1001,,0)=0,"",_xlfn.XLOOKUP(C713,[1]customers!$A$2:$A$1001,[1]customers!$C$2:$C$1001,,0))</f>
        <v/>
      </c>
      <c r="H713" s="3" t="str">
        <f>_xlfn.XLOOKUP(C713,[1]customers!$A$2:$A$1001,[1]customers!$G$2:$G$1001,,0)</f>
        <v>United Kingdom</v>
      </c>
      <c r="I713" s="4" t="str">
        <f>INDEX([1]products!$A$1:$G$49,MATCH([1]orders!$D713,[1]products!$A$1:$A$49,0),MATCH([1]orders!I$1,[1]products!$A$1:$G$1,0))</f>
        <v>Rob</v>
      </c>
      <c r="J713" s="4" t="str">
        <f>INDEX([1]products!$A$1:$G$49,MATCH([1]orders!$D713,[1]products!$A$1:$A$49,0),MATCH([1]orders!J$1,[1]products!$A$1:$G$1,0))</f>
        <v>M</v>
      </c>
      <c r="K713" s="5">
        <f>INDEX([1]products!$A$1:$G$49,MATCH([1]orders!$D713,[1]products!$A$1:$A$49,0),MATCH([1]orders!K$1,[1]products!$A$1:$G$1,0))</f>
        <v>0.2</v>
      </c>
      <c r="L713" s="6">
        <f>INDEX([1]products!$A$1:$G$49,MATCH([1]orders!$D713,[1]products!$A$1:$A$49,0),MATCH([1]orders!L$1,[1]products!$A$1:$G$1,0))</f>
        <v>2.9849999999999999</v>
      </c>
      <c r="M713" s="6">
        <f t="shared" si="11"/>
        <v>5.97</v>
      </c>
      <c r="N713" s="7" t="str" cm="1">
        <f t="array" ref="N713">_xlfn.IFS(I713="Rob","Robusta",I713="Exc","Excelsa",I713="Ara","Arabica",I713="Lib","Liberica")</f>
        <v>Robusta</v>
      </c>
      <c r="O713" s="7" t="str" cm="1">
        <f t="array" ref="O713">_xlfn.IFS(J713="M","Medium",J713="L","Light",J713="D","Dark")</f>
        <v>Medium</v>
      </c>
      <c r="P713" s="8" t="str">
        <f>_xlfn.XLOOKUP([1]!Order_Table[[#This Row],[Customer ID]],[1]customers!$A$1:$A$1001,[1]customers!$I$1:$I$1001,,0)</f>
        <v>No</v>
      </c>
    </row>
    <row r="714" spans="1:16" x14ac:dyDescent="0.35">
      <c r="A714" s="1" t="s">
        <v>1386</v>
      </c>
      <c r="B714" s="2">
        <v>43960</v>
      </c>
      <c r="C714" s="3" t="s">
        <v>1387</v>
      </c>
      <c r="D714" s="4" t="s">
        <v>162</v>
      </c>
      <c r="E714" s="3">
        <v>1</v>
      </c>
      <c r="F714" s="3" t="str">
        <f>_xlfn.XLOOKUP([1]orders!C714,[1]customers!$A$2:$A$1001,[1]customers!$B$2:$B$1001,,0)</f>
        <v>Silas Deehan</v>
      </c>
      <c r="G714" s="3" t="str">
        <f>IF(_xlfn.XLOOKUP(C714,[1]customers!$A$2:$A$1001,[1]customers!$C$2:$C$1001,,0)=0,"",_xlfn.XLOOKUP(C714,[1]customers!$A$2:$A$1001,[1]customers!$C$2:$C$1001,,0))</f>
        <v>sbruunjt@blogtalkradio.com</v>
      </c>
      <c r="H714" s="3" t="str">
        <f>_xlfn.XLOOKUP(C714,[1]customers!$A$2:$A$1001,[1]customers!$G$2:$G$1001,,0)</f>
        <v>United States</v>
      </c>
      <c r="I714" s="4" t="str">
        <f>INDEX([1]products!$A$1:$G$49,MATCH([1]orders!$D714,[1]products!$A$1:$A$49,0),MATCH([1]orders!I$1,[1]products!$A$1:$G$1,0))</f>
        <v>Exc</v>
      </c>
      <c r="J714" s="4" t="str">
        <f>INDEX([1]products!$A$1:$G$49,MATCH([1]orders!$D714,[1]products!$A$1:$A$49,0),MATCH([1]orders!J$1,[1]products!$A$1:$G$1,0))</f>
        <v>M</v>
      </c>
      <c r="K714" s="5">
        <f>INDEX([1]products!$A$1:$G$49,MATCH([1]orders!$D714,[1]products!$A$1:$A$49,0),MATCH([1]orders!K$1,[1]products!$A$1:$G$1,0))</f>
        <v>0.5</v>
      </c>
      <c r="L714" s="6">
        <f>INDEX([1]products!$A$1:$G$49,MATCH([1]orders!$D714,[1]products!$A$1:$A$49,0),MATCH([1]orders!L$1,[1]products!$A$1:$G$1,0))</f>
        <v>8.25</v>
      </c>
      <c r="M714" s="6">
        <f t="shared" si="11"/>
        <v>8.25</v>
      </c>
      <c r="N714" s="7" t="str" cm="1">
        <f t="array" ref="N714">_xlfn.IFS(I714="Rob","Robusta",I714="Exc","Excelsa",I714="Ara","Arabica",I714="Lib","Liberica")</f>
        <v>Excelsa</v>
      </c>
      <c r="O714" s="7" t="str" cm="1">
        <f t="array" ref="O714">_xlfn.IFS(J714="M","Medium",J714="L","Light",J714="D","Dark")</f>
        <v>Medium</v>
      </c>
      <c r="P714" s="8" t="str">
        <f>_xlfn.XLOOKUP([1]!Order_Table[[#This Row],[Customer ID]],[1]customers!$A$1:$A$1001,[1]customers!$I$1:$I$1001,,0)</f>
        <v>No</v>
      </c>
    </row>
    <row r="715" spans="1:16" x14ac:dyDescent="0.35">
      <c r="A715" s="1" t="s">
        <v>1388</v>
      </c>
      <c r="B715" s="2">
        <v>44358</v>
      </c>
      <c r="C715" s="3" t="s">
        <v>1389</v>
      </c>
      <c r="D715" s="4" t="s">
        <v>51</v>
      </c>
      <c r="E715" s="3">
        <v>4</v>
      </c>
      <c r="F715" s="3" t="str">
        <f>_xlfn.XLOOKUP([1]orders!C715,[1]customers!$A$2:$A$1001,[1]customers!$B$2:$B$1001,,0)</f>
        <v>Sacha Bruun</v>
      </c>
      <c r="G715" s="3" t="str">
        <f>IF(_xlfn.XLOOKUP(C715,[1]customers!$A$2:$A$1001,[1]customers!$C$2:$C$1001,,0)=0,"",_xlfn.XLOOKUP(C715,[1]customers!$A$2:$A$1001,[1]customers!$C$2:$C$1001,,0))</f>
        <v>aplluju@dagondesign.com</v>
      </c>
      <c r="H715" s="3" t="str">
        <f>_xlfn.XLOOKUP(C715,[1]customers!$A$2:$A$1001,[1]customers!$G$2:$G$1001,,0)</f>
        <v>Ireland</v>
      </c>
      <c r="I715" s="4" t="str">
        <f>INDEX([1]products!$A$1:$G$49,MATCH([1]orders!$D715,[1]products!$A$1:$A$49,0),MATCH([1]orders!I$1,[1]products!$A$1:$G$1,0))</f>
        <v>Rob</v>
      </c>
      <c r="J715" s="4" t="str">
        <f>INDEX([1]products!$A$1:$G$49,MATCH([1]orders!$D715,[1]products!$A$1:$A$49,0),MATCH([1]orders!J$1,[1]products!$A$1:$G$1,0))</f>
        <v>M</v>
      </c>
      <c r="K715" s="5">
        <f>INDEX([1]products!$A$1:$G$49,MATCH([1]orders!$D715,[1]products!$A$1:$A$49,0),MATCH([1]orders!K$1,[1]products!$A$1:$G$1,0))</f>
        <v>0.2</v>
      </c>
      <c r="L715" s="6">
        <f>INDEX([1]products!$A$1:$G$49,MATCH([1]orders!$D715,[1]products!$A$1:$A$49,0),MATCH([1]orders!L$1,[1]products!$A$1:$G$1,0))</f>
        <v>2.9849999999999999</v>
      </c>
      <c r="M715" s="6">
        <f t="shared" si="11"/>
        <v>11.94</v>
      </c>
      <c r="N715" s="7" t="str" cm="1">
        <f t="array" ref="N715">_xlfn.IFS(I715="Rob","Robusta",I715="Exc","Excelsa",I715="Ara","Arabica",I715="Lib","Liberica")</f>
        <v>Robusta</v>
      </c>
      <c r="O715" s="7" t="str" cm="1">
        <f t="array" ref="O715">_xlfn.IFS(J715="M","Medium",J715="L","Light",J715="D","Dark")</f>
        <v>Medium</v>
      </c>
      <c r="P715" s="8" t="str">
        <f>_xlfn.XLOOKUP([1]!Order_Table[[#This Row],[Customer ID]],[1]customers!$A$1:$A$1001,[1]customers!$I$1:$I$1001,,0)</f>
        <v>No</v>
      </c>
    </row>
    <row r="716" spans="1:16" x14ac:dyDescent="0.35">
      <c r="A716" s="1" t="s">
        <v>1390</v>
      </c>
      <c r="B716" s="2">
        <v>44504</v>
      </c>
      <c r="C716" s="3" t="s">
        <v>1391</v>
      </c>
      <c r="D716" s="4" t="s">
        <v>137</v>
      </c>
      <c r="E716" s="3">
        <v>6</v>
      </c>
      <c r="F716" s="3" t="str">
        <f>_xlfn.XLOOKUP([1]orders!C716,[1]customers!$A$2:$A$1001,[1]customers!$B$2:$B$1001,,0)</f>
        <v>Alon Pllu</v>
      </c>
      <c r="G716" s="3" t="str">
        <f>IF(_xlfn.XLOOKUP(C716,[1]customers!$A$2:$A$1001,[1]customers!$C$2:$C$1001,,0)=0,"",_xlfn.XLOOKUP(C716,[1]customers!$A$2:$A$1001,[1]customers!$C$2:$C$1001,,0))</f>
        <v>gcornierjv@techcrunch.com</v>
      </c>
      <c r="H716" s="3" t="str">
        <f>_xlfn.XLOOKUP(C716,[1]customers!$A$2:$A$1001,[1]customers!$G$2:$G$1001,,0)</f>
        <v>United States</v>
      </c>
      <c r="I716" s="4" t="str">
        <f>INDEX([1]products!$A$1:$G$49,MATCH([1]orders!$D716,[1]products!$A$1:$A$49,0),MATCH([1]orders!I$1,[1]products!$A$1:$G$1,0))</f>
        <v>Exc</v>
      </c>
      <c r="J716" s="4" t="str">
        <f>INDEX([1]products!$A$1:$G$49,MATCH([1]orders!$D716,[1]products!$A$1:$A$49,0),MATCH([1]orders!J$1,[1]products!$A$1:$G$1,0))</f>
        <v>D</v>
      </c>
      <c r="K716" s="5">
        <f>INDEX([1]products!$A$1:$G$49,MATCH([1]orders!$D716,[1]products!$A$1:$A$49,0),MATCH([1]orders!K$1,[1]products!$A$1:$G$1,0))</f>
        <v>0.2</v>
      </c>
      <c r="L716" s="6">
        <f>INDEX([1]products!$A$1:$G$49,MATCH([1]orders!$D716,[1]products!$A$1:$A$49,0),MATCH([1]orders!L$1,[1]products!$A$1:$G$1,0))</f>
        <v>3.645</v>
      </c>
      <c r="M716" s="6">
        <f t="shared" si="11"/>
        <v>21.87</v>
      </c>
      <c r="N716" s="7" t="str" cm="1">
        <f t="array" ref="N716">_xlfn.IFS(I716="Rob","Robusta",I716="Exc","Excelsa",I716="Ara","Arabica",I716="Lib","Liberica")</f>
        <v>Excelsa</v>
      </c>
      <c r="O716" s="7" t="str" cm="1">
        <f t="array" ref="O716">_xlfn.IFS(J716="M","Medium",J716="L","Light",J716="D","Dark")</f>
        <v>Dark</v>
      </c>
      <c r="P716" s="8" t="str">
        <f>_xlfn.XLOOKUP([1]!Order_Table[[#This Row],[Customer ID]],[1]customers!$A$1:$A$1001,[1]customers!$I$1:$I$1001,,0)</f>
        <v>Yes</v>
      </c>
    </row>
    <row r="717" spans="1:16" x14ac:dyDescent="0.35">
      <c r="A717" s="1" t="s">
        <v>1392</v>
      </c>
      <c r="B717" s="2">
        <v>44612</v>
      </c>
      <c r="C717" s="3" t="s">
        <v>1344</v>
      </c>
      <c r="D717" s="4" t="s">
        <v>189</v>
      </c>
      <c r="E717" s="3">
        <v>3</v>
      </c>
      <c r="F717" s="3" t="str">
        <f>_xlfn.XLOOKUP([1]orders!C717,[1]customers!$A$2:$A$1001,[1]customers!$B$2:$B$1001,,0)</f>
        <v>Gilberto Cornier</v>
      </c>
      <c r="G717" s="3" t="str">
        <f>IF(_xlfn.XLOOKUP(C717,[1]customers!$A$2:$A$1001,[1]customers!$C$2:$C$1001,,0)=0,"",_xlfn.XLOOKUP(C717,[1]customers!$A$2:$A$1001,[1]customers!$C$2:$C$1001,,0))</f>
        <v>jdymokeje@prnewswire.com</v>
      </c>
      <c r="H717" s="3" t="str">
        <f>_xlfn.XLOOKUP(C717,[1]customers!$A$2:$A$1001,[1]customers!$G$2:$G$1001,,0)</f>
        <v>Ireland</v>
      </c>
      <c r="I717" s="4" t="str">
        <f>INDEX([1]products!$A$1:$G$49,MATCH([1]orders!$D717,[1]products!$A$1:$A$49,0),MATCH([1]orders!I$1,[1]products!$A$1:$G$1,0))</f>
        <v>Exc</v>
      </c>
      <c r="J717" s="4" t="str">
        <f>INDEX([1]products!$A$1:$G$49,MATCH([1]orders!$D717,[1]products!$A$1:$A$49,0),MATCH([1]orders!J$1,[1]products!$A$1:$G$1,0))</f>
        <v>L</v>
      </c>
      <c r="K717" s="5">
        <f>INDEX([1]products!$A$1:$G$49,MATCH([1]orders!$D717,[1]products!$A$1:$A$49,0),MATCH([1]orders!K$1,[1]products!$A$1:$G$1,0))</f>
        <v>1</v>
      </c>
      <c r="L717" s="6">
        <f>INDEX([1]products!$A$1:$G$49,MATCH([1]orders!$D717,[1]products!$A$1:$A$49,0),MATCH([1]orders!L$1,[1]products!$A$1:$G$1,0))</f>
        <v>14.85</v>
      </c>
      <c r="M717" s="6">
        <f t="shared" si="11"/>
        <v>44.55</v>
      </c>
      <c r="N717" s="7" t="str" cm="1">
        <f t="array" ref="N717">_xlfn.IFS(I717="Rob","Robusta",I717="Exc","Excelsa",I717="Ara","Arabica",I717="Lib","Liberica")</f>
        <v>Excelsa</v>
      </c>
      <c r="O717" s="7" t="str" cm="1">
        <f t="array" ref="O717">_xlfn.IFS(J717="M","Medium",J717="L","Light",J717="D","Dark")</f>
        <v>Light</v>
      </c>
      <c r="P717" s="8" t="str">
        <f>_xlfn.XLOOKUP([1]!Order_Table[[#This Row],[Customer ID]],[1]customers!$A$1:$A$1001,[1]customers!$I$1:$I$1001,,0)</f>
        <v>No</v>
      </c>
    </row>
    <row r="718" spans="1:16" x14ac:dyDescent="0.35">
      <c r="A718" s="1" t="s">
        <v>1393</v>
      </c>
      <c r="B718" s="2">
        <v>43649</v>
      </c>
      <c r="C718" s="3" t="s">
        <v>1394</v>
      </c>
      <c r="D718" s="4" t="s">
        <v>118</v>
      </c>
      <c r="E718" s="3">
        <v>3</v>
      </c>
      <c r="F718" s="3" t="str">
        <f>_xlfn.XLOOKUP([1]orders!C718,[1]customers!$A$2:$A$1001,[1]customers!$B$2:$B$1001,,0)</f>
        <v>Jimmy Dymoke</v>
      </c>
      <c r="G718" s="3" t="str">
        <f>IF(_xlfn.XLOOKUP(C718,[1]customers!$A$2:$A$1001,[1]customers!$C$2:$C$1001,,0)=0,"",_xlfn.XLOOKUP(C718,[1]customers!$A$2:$A$1001,[1]customers!$C$2:$C$1001,,0))</f>
        <v>wharvisonjx@gizmodo.com</v>
      </c>
      <c r="H718" s="3" t="str">
        <f>_xlfn.XLOOKUP(C718,[1]customers!$A$2:$A$1001,[1]customers!$G$2:$G$1001,,0)</f>
        <v>United States</v>
      </c>
      <c r="I718" s="4" t="str">
        <f>INDEX([1]products!$A$1:$G$49,MATCH([1]orders!$D718,[1]products!$A$1:$A$49,0),MATCH([1]orders!I$1,[1]products!$A$1:$G$1,0))</f>
        <v>Rob</v>
      </c>
      <c r="J718" s="4" t="str">
        <f>INDEX([1]products!$A$1:$G$49,MATCH([1]orders!$D718,[1]products!$A$1:$A$49,0),MATCH([1]orders!J$1,[1]products!$A$1:$G$1,0))</f>
        <v>L</v>
      </c>
      <c r="K718" s="5">
        <f>INDEX([1]products!$A$1:$G$49,MATCH([1]orders!$D718,[1]products!$A$1:$A$49,0),MATCH([1]orders!K$1,[1]products!$A$1:$G$1,0))</f>
        <v>1</v>
      </c>
      <c r="L718" s="6">
        <f>INDEX([1]products!$A$1:$G$49,MATCH([1]orders!$D718,[1]products!$A$1:$A$49,0),MATCH([1]orders!L$1,[1]products!$A$1:$G$1,0))</f>
        <v>11.95</v>
      </c>
      <c r="M718" s="6">
        <f t="shared" si="11"/>
        <v>35.849999999999994</v>
      </c>
      <c r="N718" s="7" t="str" cm="1">
        <f t="array" ref="N718">_xlfn.IFS(I718="Rob","Robusta",I718="Exc","Excelsa",I718="Ara","Arabica",I718="Lib","Liberica")</f>
        <v>Robusta</v>
      </c>
      <c r="O718" s="7" t="str" cm="1">
        <f t="array" ref="O718">_xlfn.IFS(J718="M","Medium",J718="L","Light",J718="D","Dark")</f>
        <v>Light</v>
      </c>
      <c r="P718" s="8" t="str">
        <f>_xlfn.XLOOKUP([1]!Order_Table[[#This Row],[Customer ID]],[1]customers!$A$1:$A$1001,[1]customers!$I$1:$I$1001,,0)</f>
        <v>No</v>
      </c>
    </row>
    <row r="719" spans="1:16" x14ac:dyDescent="0.35">
      <c r="A719" s="1" t="s">
        <v>1395</v>
      </c>
      <c r="B719" s="2">
        <v>44348</v>
      </c>
      <c r="C719" s="3" t="s">
        <v>1396</v>
      </c>
      <c r="D719" s="4" t="s">
        <v>13</v>
      </c>
      <c r="E719" s="3">
        <v>3</v>
      </c>
      <c r="F719" s="3" t="str">
        <f>_xlfn.XLOOKUP([1]orders!C719,[1]customers!$A$2:$A$1001,[1]customers!$B$2:$B$1001,,0)</f>
        <v>Willabella Harvison</v>
      </c>
      <c r="G719" s="3" t="str">
        <f>IF(_xlfn.XLOOKUP(C719,[1]customers!$A$2:$A$1001,[1]customers!$C$2:$C$1001,,0)=0,"",_xlfn.XLOOKUP(C719,[1]customers!$A$2:$A$1001,[1]customers!$C$2:$C$1001,,0))</f>
        <v>dheafordjy@twitpic.com</v>
      </c>
      <c r="H719" s="3" t="str">
        <f>_xlfn.XLOOKUP(C719,[1]customers!$A$2:$A$1001,[1]customers!$G$2:$G$1001,,0)</f>
        <v>United States</v>
      </c>
      <c r="I719" s="4" t="str">
        <f>INDEX([1]products!$A$1:$G$49,MATCH([1]orders!$D719,[1]products!$A$1:$A$49,0),MATCH([1]orders!I$1,[1]products!$A$1:$G$1,0))</f>
        <v>Ara</v>
      </c>
      <c r="J719" s="4" t="str">
        <f>INDEX([1]products!$A$1:$G$49,MATCH([1]orders!$D719,[1]products!$A$1:$A$49,0),MATCH([1]orders!J$1,[1]products!$A$1:$G$1,0))</f>
        <v>D</v>
      </c>
      <c r="K719" s="5">
        <f>INDEX([1]products!$A$1:$G$49,MATCH([1]orders!$D719,[1]products!$A$1:$A$49,0),MATCH([1]orders!K$1,[1]products!$A$1:$G$1,0))</f>
        <v>2.5</v>
      </c>
      <c r="L719" s="6">
        <f>INDEX([1]products!$A$1:$G$49,MATCH([1]orders!$D719,[1]products!$A$1:$A$49,0),MATCH([1]orders!L$1,[1]products!$A$1:$G$1,0))</f>
        <v>22.884999999999998</v>
      </c>
      <c r="M719" s="6">
        <f t="shared" si="11"/>
        <v>68.655000000000001</v>
      </c>
      <c r="N719" s="7" t="str" cm="1">
        <f t="array" ref="N719">_xlfn.IFS(I719="Rob","Robusta",I719="Exc","Excelsa",I719="Ara","Arabica",I719="Lib","Liberica")</f>
        <v>Arabica</v>
      </c>
      <c r="O719" s="7" t="str" cm="1">
        <f t="array" ref="O719">_xlfn.IFS(J719="M","Medium",J719="L","Light",J719="D","Dark")</f>
        <v>Dark</v>
      </c>
      <c r="P719" s="8" t="str">
        <f>_xlfn.XLOOKUP([1]!Order_Table[[#This Row],[Customer ID]],[1]customers!$A$1:$A$1001,[1]customers!$I$1:$I$1001,,0)</f>
        <v>No</v>
      </c>
    </row>
    <row r="720" spans="1:16" x14ac:dyDescent="0.35">
      <c r="A720" s="1" t="s">
        <v>1397</v>
      </c>
      <c r="B720" s="2">
        <v>44150</v>
      </c>
      <c r="C720" s="3" t="s">
        <v>1398</v>
      </c>
      <c r="D720" s="4" t="s">
        <v>132</v>
      </c>
      <c r="E720" s="3">
        <v>5</v>
      </c>
      <c r="F720" s="3" t="str">
        <f>_xlfn.XLOOKUP([1]orders!C720,[1]customers!$A$2:$A$1001,[1]customers!$B$2:$B$1001,,0)</f>
        <v>Darice Heaford</v>
      </c>
      <c r="G720" s="3" t="str">
        <f>IF(_xlfn.XLOOKUP(C720,[1]customers!$A$2:$A$1001,[1]customers!$C$2:$C$1001,,0)=0,"",_xlfn.XLOOKUP(C720,[1]customers!$A$2:$A$1001,[1]customers!$C$2:$C$1001,,0))</f>
        <v>gfanthamjz@hexun.com</v>
      </c>
      <c r="H720" s="3" t="str">
        <f>_xlfn.XLOOKUP(C720,[1]customers!$A$2:$A$1001,[1]customers!$G$2:$G$1001,,0)</f>
        <v>United States</v>
      </c>
      <c r="I720" s="4" t="str">
        <f>INDEX([1]products!$A$1:$G$49,MATCH([1]orders!$D720,[1]products!$A$1:$A$49,0),MATCH([1]orders!I$1,[1]products!$A$1:$G$1,0))</f>
        <v>Lib</v>
      </c>
      <c r="J720" s="4" t="str">
        <f>INDEX([1]products!$A$1:$G$49,MATCH([1]orders!$D720,[1]products!$A$1:$A$49,0),MATCH([1]orders!J$1,[1]products!$A$1:$G$1,0))</f>
        <v>D</v>
      </c>
      <c r="K720" s="5">
        <f>INDEX([1]products!$A$1:$G$49,MATCH([1]orders!$D720,[1]products!$A$1:$A$49,0),MATCH([1]orders!K$1,[1]products!$A$1:$G$1,0))</f>
        <v>1</v>
      </c>
      <c r="L720" s="6">
        <f>INDEX([1]products!$A$1:$G$49,MATCH([1]orders!$D720,[1]products!$A$1:$A$49,0),MATCH([1]orders!L$1,[1]products!$A$1:$G$1,0))</f>
        <v>12.95</v>
      </c>
      <c r="M720" s="6">
        <f t="shared" si="11"/>
        <v>64.75</v>
      </c>
      <c r="N720" s="7" t="str" cm="1">
        <f t="array" ref="N720">_xlfn.IFS(I720="Rob","Robusta",I720="Exc","Excelsa",I720="Ara","Arabica",I720="Lib","Liberica")</f>
        <v>Liberica</v>
      </c>
      <c r="O720" s="7" t="str" cm="1">
        <f t="array" ref="O720">_xlfn.IFS(J720="M","Medium",J720="L","Light",J720="D","Dark")</f>
        <v>Dark</v>
      </c>
      <c r="P720" s="8" t="str">
        <f>_xlfn.XLOOKUP([1]!Order_Table[[#This Row],[Customer ID]],[1]customers!$A$1:$A$1001,[1]customers!$I$1:$I$1001,,0)</f>
        <v>No</v>
      </c>
    </row>
    <row r="721" spans="1:16" x14ac:dyDescent="0.35">
      <c r="A721" s="1" t="s">
        <v>1399</v>
      </c>
      <c r="B721" s="2">
        <v>44215</v>
      </c>
      <c r="C721" s="3" t="s">
        <v>1400</v>
      </c>
      <c r="D721" s="4" t="s">
        <v>16</v>
      </c>
      <c r="E721" s="3">
        <v>5</v>
      </c>
      <c r="F721" s="3" t="str">
        <f>_xlfn.XLOOKUP([1]orders!C721,[1]customers!$A$2:$A$1001,[1]customers!$B$2:$B$1001,,0)</f>
        <v>Granger Fantham</v>
      </c>
      <c r="G721" s="3" t="str">
        <f>IF(_xlfn.XLOOKUP(C721,[1]customers!$A$2:$A$1001,[1]customers!$C$2:$C$1001,,0)=0,"",_xlfn.XLOOKUP(C721,[1]customers!$A$2:$A$1001,[1]customers!$C$2:$C$1001,,0))</f>
        <v>rcrookshanksk0@unc.edu</v>
      </c>
      <c r="H721" s="3" t="str">
        <f>_xlfn.XLOOKUP(C721,[1]customers!$A$2:$A$1001,[1]customers!$G$2:$G$1001,,0)</f>
        <v>United States</v>
      </c>
      <c r="I721" s="4" t="str">
        <f>INDEX([1]products!$A$1:$G$49,MATCH([1]orders!$D721,[1]products!$A$1:$A$49,0),MATCH([1]orders!I$1,[1]products!$A$1:$G$1,0))</f>
        <v>Lib</v>
      </c>
      <c r="J721" s="4" t="str">
        <f>INDEX([1]products!$A$1:$G$49,MATCH([1]orders!$D721,[1]products!$A$1:$A$49,0),MATCH([1]orders!J$1,[1]products!$A$1:$G$1,0))</f>
        <v>L</v>
      </c>
      <c r="K721" s="5">
        <f>INDEX([1]products!$A$1:$G$49,MATCH([1]orders!$D721,[1]products!$A$1:$A$49,0),MATCH([1]orders!K$1,[1]products!$A$1:$G$1,0))</f>
        <v>1</v>
      </c>
      <c r="L721" s="6">
        <f>INDEX([1]products!$A$1:$G$49,MATCH([1]orders!$D721,[1]products!$A$1:$A$49,0),MATCH([1]orders!L$1,[1]products!$A$1:$G$1,0))</f>
        <v>15.85</v>
      </c>
      <c r="M721" s="6">
        <f t="shared" si="11"/>
        <v>79.25</v>
      </c>
      <c r="N721" s="7" t="str" cm="1">
        <f t="array" ref="N721">_xlfn.IFS(I721="Rob","Robusta",I721="Exc","Excelsa",I721="Ara","Arabica",I721="Lib","Liberica")</f>
        <v>Liberica</v>
      </c>
      <c r="O721" s="7" t="str" cm="1">
        <f t="array" ref="O721">_xlfn.IFS(J721="M","Medium",J721="L","Light",J721="D","Dark")</f>
        <v>Light</v>
      </c>
      <c r="P721" s="8" t="str">
        <f>_xlfn.XLOOKUP([1]!Order_Table[[#This Row],[Customer ID]],[1]customers!$A$1:$A$1001,[1]customers!$I$1:$I$1001,,0)</f>
        <v>Yes</v>
      </c>
    </row>
    <row r="722" spans="1:16" x14ac:dyDescent="0.35">
      <c r="A722" s="1" t="s">
        <v>1401</v>
      </c>
      <c r="B722" s="2">
        <v>44479</v>
      </c>
      <c r="C722" s="3" t="s">
        <v>1402</v>
      </c>
      <c r="D722" s="4" t="s">
        <v>162</v>
      </c>
      <c r="E722" s="3">
        <v>3</v>
      </c>
      <c r="F722" s="3" t="str">
        <f>_xlfn.XLOOKUP([1]orders!C722,[1]customers!$A$2:$A$1001,[1]customers!$B$2:$B$1001,,0)</f>
        <v>Reynolds Crookshanks</v>
      </c>
      <c r="G722" s="3" t="str">
        <f>IF(_xlfn.XLOOKUP(C722,[1]customers!$A$2:$A$1001,[1]customers!$C$2:$C$1001,,0)=0,"",_xlfn.XLOOKUP(C722,[1]customers!$A$2:$A$1001,[1]customers!$C$2:$C$1001,,0))</f>
        <v>nleakek1@cmu.edu</v>
      </c>
      <c r="H722" s="3" t="str">
        <f>_xlfn.XLOOKUP(C722,[1]customers!$A$2:$A$1001,[1]customers!$G$2:$G$1001,,0)</f>
        <v>United States</v>
      </c>
      <c r="I722" s="4" t="str">
        <f>INDEX([1]products!$A$1:$G$49,MATCH([1]orders!$D722,[1]products!$A$1:$A$49,0),MATCH([1]orders!I$1,[1]products!$A$1:$G$1,0))</f>
        <v>Exc</v>
      </c>
      <c r="J722" s="4" t="str">
        <f>INDEX([1]products!$A$1:$G$49,MATCH([1]orders!$D722,[1]products!$A$1:$A$49,0),MATCH([1]orders!J$1,[1]products!$A$1:$G$1,0))</f>
        <v>D</v>
      </c>
      <c r="K722" s="5">
        <f>INDEX([1]products!$A$1:$G$49,MATCH([1]orders!$D722,[1]products!$A$1:$A$49,0),MATCH([1]orders!K$1,[1]products!$A$1:$G$1,0))</f>
        <v>0.5</v>
      </c>
      <c r="L722" s="6">
        <f>INDEX([1]products!$A$1:$G$49,MATCH([1]orders!$D722,[1]products!$A$1:$A$49,0),MATCH([1]orders!L$1,[1]products!$A$1:$G$1,0))</f>
        <v>7.29</v>
      </c>
      <c r="M722" s="6">
        <f t="shared" si="11"/>
        <v>21.87</v>
      </c>
      <c r="N722" s="7" t="str" cm="1">
        <f t="array" ref="N722">_xlfn.IFS(I722="Rob","Robusta",I722="Exc","Excelsa",I722="Ara","Arabica",I722="Lib","Liberica")</f>
        <v>Excelsa</v>
      </c>
      <c r="O722" s="7" t="str" cm="1">
        <f t="array" ref="O722">_xlfn.IFS(J722="M","Medium",J722="L","Light",J722="D","Dark")</f>
        <v>Dark</v>
      </c>
      <c r="P722" s="8" t="str">
        <f>_xlfn.XLOOKUP([1]!Order_Table[[#This Row],[Customer ID]],[1]customers!$A$1:$A$1001,[1]customers!$I$1:$I$1001,,0)</f>
        <v>Yes</v>
      </c>
    </row>
    <row r="723" spans="1:16" x14ac:dyDescent="0.35">
      <c r="A723" s="1" t="s">
        <v>1403</v>
      </c>
      <c r="B723" s="2">
        <v>44620</v>
      </c>
      <c r="C723" s="3" t="s">
        <v>1404</v>
      </c>
      <c r="D723" s="4" t="s">
        <v>245</v>
      </c>
      <c r="E723" s="3">
        <v>2</v>
      </c>
      <c r="F723" s="3" t="str">
        <f>_xlfn.XLOOKUP([1]orders!C723,[1]customers!$A$2:$A$1001,[1]customers!$B$2:$B$1001,,0)</f>
        <v>Niels Leake</v>
      </c>
      <c r="G723" s="3" t="str">
        <f>IF(_xlfn.XLOOKUP(C723,[1]customers!$A$2:$A$1001,[1]customers!$C$2:$C$1001,,0)=0,"",_xlfn.XLOOKUP(C723,[1]customers!$A$2:$A$1001,[1]customers!$C$2:$C$1001,,0))</f>
        <v/>
      </c>
      <c r="H723" s="3" t="str">
        <f>_xlfn.XLOOKUP(C723,[1]customers!$A$2:$A$1001,[1]customers!$G$2:$G$1001,,0)</f>
        <v>United States</v>
      </c>
      <c r="I723" s="4" t="str">
        <f>INDEX([1]products!$A$1:$G$49,MATCH([1]orders!$D723,[1]products!$A$1:$A$49,0),MATCH([1]orders!I$1,[1]products!$A$1:$G$1,0))</f>
        <v>Rob</v>
      </c>
      <c r="J723" s="4" t="str">
        <f>INDEX([1]products!$A$1:$G$49,MATCH([1]orders!$D723,[1]products!$A$1:$A$49,0),MATCH([1]orders!J$1,[1]products!$A$1:$G$1,0))</f>
        <v>M</v>
      </c>
      <c r="K723" s="5">
        <f>INDEX([1]products!$A$1:$G$49,MATCH([1]orders!$D723,[1]products!$A$1:$A$49,0),MATCH([1]orders!K$1,[1]products!$A$1:$G$1,0))</f>
        <v>0.2</v>
      </c>
      <c r="L723" s="6">
        <f>INDEX([1]products!$A$1:$G$49,MATCH([1]orders!$D723,[1]products!$A$1:$A$49,0),MATCH([1]orders!L$1,[1]products!$A$1:$G$1,0))</f>
        <v>2.9849999999999999</v>
      </c>
      <c r="M723" s="6">
        <f t="shared" si="11"/>
        <v>5.97</v>
      </c>
      <c r="N723" s="7" t="str" cm="1">
        <f t="array" ref="N723">_xlfn.IFS(I723="Rob","Robusta",I723="Exc","Excelsa",I723="Ara","Arabica",I723="Lib","Liberica")</f>
        <v>Robusta</v>
      </c>
      <c r="O723" s="7" t="str" cm="1">
        <f t="array" ref="O723">_xlfn.IFS(J723="M","Medium",J723="L","Light",J723="D","Dark")</f>
        <v>Medium</v>
      </c>
      <c r="P723" s="8" t="str">
        <f>_xlfn.XLOOKUP([1]!Order_Table[[#This Row],[Customer ID]],[1]customers!$A$1:$A$1001,[1]customers!$I$1:$I$1001,,0)</f>
        <v>Yes</v>
      </c>
    </row>
    <row r="724" spans="1:16" x14ac:dyDescent="0.35">
      <c r="A724" s="1" t="s">
        <v>1405</v>
      </c>
      <c r="B724" s="2">
        <v>44470</v>
      </c>
      <c r="C724" s="3" t="s">
        <v>1406</v>
      </c>
      <c r="D724" s="4" t="s">
        <v>112</v>
      </c>
      <c r="E724" s="3">
        <v>2</v>
      </c>
      <c r="F724" s="3" t="str">
        <f>_xlfn.XLOOKUP([1]orders!C724,[1]customers!$A$2:$A$1001,[1]customers!$B$2:$B$1001,,0)</f>
        <v>Hetti Measures</v>
      </c>
      <c r="G724" s="3" t="str">
        <f>IF(_xlfn.XLOOKUP(C724,[1]customers!$A$2:$A$1001,[1]customers!$C$2:$C$1001,,0)=0,"",_xlfn.XLOOKUP(C724,[1]customers!$A$2:$A$1001,[1]customers!$C$2:$C$1001,,0))</f>
        <v>geilhersenk3@networksolutions.com</v>
      </c>
      <c r="H724" s="3" t="str">
        <f>_xlfn.XLOOKUP(C724,[1]customers!$A$2:$A$1001,[1]customers!$G$2:$G$1001,,0)</f>
        <v>United States</v>
      </c>
      <c r="I724" s="4" t="str">
        <f>INDEX([1]products!$A$1:$G$49,MATCH([1]orders!$D724,[1]products!$A$1:$A$49,0),MATCH([1]orders!I$1,[1]products!$A$1:$G$1,0))</f>
        <v>Exc</v>
      </c>
      <c r="J724" s="4" t="str">
        <f>INDEX([1]products!$A$1:$G$49,MATCH([1]orders!$D724,[1]products!$A$1:$A$49,0),MATCH([1]orders!J$1,[1]products!$A$1:$G$1,0))</f>
        <v>D</v>
      </c>
      <c r="K724" s="5">
        <f>INDEX([1]products!$A$1:$G$49,MATCH([1]orders!$D724,[1]products!$A$1:$A$49,0),MATCH([1]orders!K$1,[1]products!$A$1:$G$1,0))</f>
        <v>1</v>
      </c>
      <c r="L724" s="6">
        <f>INDEX([1]products!$A$1:$G$49,MATCH([1]orders!$D724,[1]products!$A$1:$A$49,0),MATCH([1]orders!L$1,[1]products!$A$1:$G$1,0))</f>
        <v>12.15</v>
      </c>
      <c r="M724" s="6">
        <f t="shared" si="11"/>
        <v>24.3</v>
      </c>
      <c r="N724" s="7" t="str" cm="1">
        <f t="array" ref="N724">_xlfn.IFS(I724="Rob","Robusta",I724="Exc","Excelsa",I724="Ara","Arabica",I724="Lib","Liberica")</f>
        <v>Excelsa</v>
      </c>
      <c r="O724" s="7" t="str" cm="1">
        <f t="array" ref="O724">_xlfn.IFS(J724="M","Medium",J724="L","Light",J724="D","Dark")</f>
        <v>Dark</v>
      </c>
      <c r="P724" s="8" t="str">
        <f>_xlfn.XLOOKUP([1]!Order_Table[[#This Row],[Customer ID]],[1]customers!$A$1:$A$1001,[1]customers!$I$1:$I$1001,,0)</f>
        <v>No</v>
      </c>
    </row>
    <row r="725" spans="1:16" x14ac:dyDescent="0.35">
      <c r="A725" s="1" t="s">
        <v>1407</v>
      </c>
      <c r="B725" s="2">
        <v>44076</v>
      </c>
      <c r="C725" s="3" t="s">
        <v>1408</v>
      </c>
      <c r="D725" s="4" t="s">
        <v>44</v>
      </c>
      <c r="E725" s="3">
        <v>2</v>
      </c>
      <c r="F725" s="3" t="str">
        <f>_xlfn.XLOOKUP([1]orders!C725,[1]customers!$A$2:$A$1001,[1]customers!$B$2:$B$1001,,0)</f>
        <v>Gay Eilhersen</v>
      </c>
      <c r="G725" s="3" t="str">
        <f>IF(_xlfn.XLOOKUP(C725,[1]customers!$A$2:$A$1001,[1]customers!$C$2:$C$1001,,0)=0,"",_xlfn.XLOOKUP(C725,[1]customers!$A$2:$A$1001,[1]customers!$C$2:$C$1001,,0))</f>
        <v/>
      </c>
      <c r="H725" s="3" t="str">
        <f>_xlfn.XLOOKUP(C725,[1]customers!$A$2:$A$1001,[1]customers!$G$2:$G$1001,,0)</f>
        <v>United States</v>
      </c>
      <c r="I725" s="4" t="str">
        <f>INDEX([1]products!$A$1:$G$49,MATCH([1]orders!$D725,[1]products!$A$1:$A$49,0),MATCH([1]orders!I$1,[1]products!$A$1:$G$1,0))</f>
        <v>Exc</v>
      </c>
      <c r="J725" s="4" t="str">
        <f>INDEX([1]products!$A$1:$G$49,MATCH([1]orders!$D725,[1]products!$A$1:$A$49,0),MATCH([1]orders!J$1,[1]products!$A$1:$G$1,0))</f>
        <v>M</v>
      </c>
      <c r="K725" s="5">
        <f>INDEX([1]products!$A$1:$G$49,MATCH([1]orders!$D725,[1]products!$A$1:$A$49,0),MATCH([1]orders!K$1,[1]products!$A$1:$G$1,0))</f>
        <v>2.5</v>
      </c>
      <c r="L725" s="6">
        <f>INDEX([1]products!$A$1:$G$49,MATCH([1]orders!$D725,[1]products!$A$1:$A$49,0),MATCH([1]orders!L$1,[1]products!$A$1:$G$1,0))</f>
        <v>31.624999999999996</v>
      </c>
      <c r="M725" s="6">
        <f t="shared" si="11"/>
        <v>63.249999999999993</v>
      </c>
      <c r="N725" s="7" t="str" cm="1">
        <f t="array" ref="N725">_xlfn.IFS(I725="Rob","Robusta",I725="Exc","Excelsa",I725="Ara","Arabica",I725="Lib","Liberica")</f>
        <v>Excelsa</v>
      </c>
      <c r="O725" s="7" t="str" cm="1">
        <f t="array" ref="O725">_xlfn.IFS(J725="M","Medium",J725="L","Light",J725="D","Dark")</f>
        <v>Medium</v>
      </c>
      <c r="P725" s="8" t="str">
        <f>_xlfn.XLOOKUP([1]!Order_Table[[#This Row],[Customer ID]],[1]customers!$A$1:$A$1001,[1]customers!$I$1:$I$1001,,0)</f>
        <v>No</v>
      </c>
    </row>
    <row r="726" spans="1:16" x14ac:dyDescent="0.35">
      <c r="A726" s="1" t="s">
        <v>1409</v>
      </c>
      <c r="B726" s="2">
        <v>44043</v>
      </c>
      <c r="C726" s="3" t="s">
        <v>1410</v>
      </c>
      <c r="D726" s="4" t="s">
        <v>115</v>
      </c>
      <c r="E726" s="3">
        <v>6</v>
      </c>
      <c r="F726" s="3" t="str">
        <f>_xlfn.XLOOKUP([1]orders!C726,[1]customers!$A$2:$A$1001,[1]customers!$B$2:$B$1001,,0)</f>
        <v>Nico Hubert</v>
      </c>
      <c r="G726" s="3" t="str">
        <f>IF(_xlfn.XLOOKUP(C726,[1]customers!$A$2:$A$1001,[1]customers!$C$2:$C$1001,,0)=0,"",_xlfn.XLOOKUP(C726,[1]customers!$A$2:$A$1001,[1]customers!$C$2:$C$1001,,0))</f>
        <v>caleixok5@globo.com</v>
      </c>
      <c r="H726" s="3" t="str">
        <f>_xlfn.XLOOKUP(C726,[1]customers!$A$2:$A$1001,[1]customers!$G$2:$G$1001,,0)</f>
        <v>United States</v>
      </c>
      <c r="I726" s="4" t="str">
        <f>INDEX([1]products!$A$1:$G$49,MATCH([1]orders!$D726,[1]products!$A$1:$A$49,0),MATCH([1]orders!I$1,[1]products!$A$1:$G$1,0))</f>
        <v>Ara</v>
      </c>
      <c r="J726" s="4" t="str">
        <f>INDEX([1]products!$A$1:$G$49,MATCH([1]orders!$D726,[1]products!$A$1:$A$49,0),MATCH([1]orders!J$1,[1]products!$A$1:$G$1,0))</f>
        <v>M</v>
      </c>
      <c r="K726" s="5">
        <f>INDEX([1]products!$A$1:$G$49,MATCH([1]orders!$D726,[1]products!$A$1:$A$49,0),MATCH([1]orders!K$1,[1]products!$A$1:$G$1,0))</f>
        <v>0.2</v>
      </c>
      <c r="L726" s="6">
        <f>INDEX([1]products!$A$1:$G$49,MATCH([1]orders!$D726,[1]products!$A$1:$A$49,0),MATCH([1]orders!L$1,[1]products!$A$1:$G$1,0))</f>
        <v>3.375</v>
      </c>
      <c r="M726" s="6">
        <f t="shared" si="11"/>
        <v>20.25</v>
      </c>
      <c r="N726" s="7" t="str" cm="1">
        <f t="array" ref="N726">_xlfn.IFS(I726="Rob","Robusta",I726="Exc","Excelsa",I726="Ara","Arabica",I726="Lib","Liberica")</f>
        <v>Arabica</v>
      </c>
      <c r="O726" s="7" t="str" cm="1">
        <f t="array" ref="O726">_xlfn.IFS(J726="M","Medium",J726="L","Light",J726="D","Dark")</f>
        <v>Medium</v>
      </c>
      <c r="P726" s="8" t="str">
        <f>_xlfn.XLOOKUP([1]!Order_Table[[#This Row],[Customer ID]],[1]customers!$A$1:$A$1001,[1]customers!$I$1:$I$1001,,0)</f>
        <v>Yes</v>
      </c>
    </row>
    <row r="727" spans="1:16" x14ac:dyDescent="0.35">
      <c r="A727" s="1" t="s">
        <v>1411</v>
      </c>
      <c r="B727" s="2">
        <v>44571</v>
      </c>
      <c r="C727" s="3" t="s">
        <v>1412</v>
      </c>
      <c r="D727" s="4" t="s">
        <v>104</v>
      </c>
      <c r="E727" s="3">
        <v>4</v>
      </c>
      <c r="F727" s="3" t="str">
        <f>_xlfn.XLOOKUP([1]orders!C727,[1]customers!$A$2:$A$1001,[1]customers!$B$2:$B$1001,,0)</f>
        <v>Cristina Aleixo</v>
      </c>
      <c r="G727" s="3" t="str">
        <f>IF(_xlfn.XLOOKUP(C727,[1]customers!$A$2:$A$1001,[1]customers!$C$2:$C$1001,,0)=0,"",_xlfn.XLOOKUP(C727,[1]customers!$A$2:$A$1001,[1]customers!$C$2:$C$1001,,0))</f>
        <v/>
      </c>
      <c r="H727" s="3" t="str">
        <f>_xlfn.XLOOKUP(C727,[1]customers!$A$2:$A$1001,[1]customers!$G$2:$G$1001,,0)</f>
        <v>United States</v>
      </c>
      <c r="I727" s="4" t="str">
        <f>INDEX([1]products!$A$1:$G$49,MATCH([1]orders!$D727,[1]products!$A$1:$A$49,0),MATCH([1]orders!I$1,[1]products!$A$1:$G$1,0))</f>
        <v>Ara</v>
      </c>
      <c r="J727" s="4" t="str">
        <f>INDEX([1]products!$A$1:$G$49,MATCH([1]orders!$D727,[1]products!$A$1:$A$49,0),MATCH([1]orders!J$1,[1]products!$A$1:$G$1,0))</f>
        <v>L</v>
      </c>
      <c r="K727" s="5">
        <f>INDEX([1]products!$A$1:$G$49,MATCH([1]orders!$D727,[1]products!$A$1:$A$49,0),MATCH([1]orders!K$1,[1]products!$A$1:$G$1,0))</f>
        <v>0.2</v>
      </c>
      <c r="L727" s="6">
        <f>INDEX([1]products!$A$1:$G$49,MATCH([1]orders!$D727,[1]products!$A$1:$A$49,0),MATCH([1]orders!L$1,[1]products!$A$1:$G$1,0))</f>
        <v>3.8849999999999998</v>
      </c>
      <c r="M727" s="6">
        <f t="shared" si="11"/>
        <v>15.54</v>
      </c>
      <c r="N727" s="7" t="str" cm="1">
        <f t="array" ref="N727">_xlfn.IFS(I727="Rob","Robusta",I727="Exc","Excelsa",I727="Ara","Arabica",I727="Lib","Liberica")</f>
        <v>Arabica</v>
      </c>
      <c r="O727" s="7" t="str" cm="1">
        <f t="array" ref="O727">_xlfn.IFS(J727="M","Medium",J727="L","Light",J727="D","Dark")</f>
        <v>Light</v>
      </c>
      <c r="P727" s="8" t="str">
        <f>_xlfn.XLOOKUP([1]!Order_Table[[#This Row],[Customer ID]],[1]customers!$A$1:$A$1001,[1]customers!$I$1:$I$1001,,0)</f>
        <v>No</v>
      </c>
    </row>
    <row r="728" spans="1:16" x14ac:dyDescent="0.35">
      <c r="A728" s="1" t="s">
        <v>1413</v>
      </c>
      <c r="B728" s="2">
        <v>44264</v>
      </c>
      <c r="C728" s="3" t="s">
        <v>1414</v>
      </c>
      <c r="D728" s="4" t="s">
        <v>22</v>
      </c>
      <c r="E728" s="3">
        <v>5</v>
      </c>
      <c r="F728" s="3" t="str">
        <f>_xlfn.XLOOKUP([1]orders!C728,[1]customers!$A$2:$A$1001,[1]customers!$B$2:$B$1001,,0)</f>
        <v>Derrek Allpress</v>
      </c>
      <c r="G728" s="3" t="str">
        <f>IF(_xlfn.XLOOKUP(C728,[1]customers!$A$2:$A$1001,[1]customers!$C$2:$C$1001,,0)=0,"",_xlfn.XLOOKUP(C728,[1]customers!$A$2:$A$1001,[1]customers!$C$2:$C$1001,,0))</f>
        <v>rtomkowiczk7@bravesites.com</v>
      </c>
      <c r="H728" s="3" t="str">
        <f>_xlfn.XLOOKUP(C728,[1]customers!$A$2:$A$1001,[1]customers!$G$2:$G$1001,,0)</f>
        <v>Ireland</v>
      </c>
      <c r="I728" s="4" t="str">
        <f>INDEX([1]products!$A$1:$G$49,MATCH([1]orders!$D728,[1]products!$A$1:$A$49,0),MATCH([1]orders!I$1,[1]products!$A$1:$G$1,0))</f>
        <v>Lib</v>
      </c>
      <c r="J728" s="4" t="str">
        <f>INDEX([1]products!$A$1:$G$49,MATCH([1]orders!$D728,[1]products!$A$1:$A$49,0),MATCH([1]orders!J$1,[1]products!$A$1:$G$1,0))</f>
        <v>L</v>
      </c>
      <c r="K728" s="5">
        <f>INDEX([1]products!$A$1:$G$49,MATCH([1]orders!$D728,[1]products!$A$1:$A$49,0),MATCH([1]orders!K$1,[1]products!$A$1:$G$1,0))</f>
        <v>2.5</v>
      </c>
      <c r="L728" s="6">
        <f>INDEX([1]products!$A$1:$G$49,MATCH([1]orders!$D728,[1]products!$A$1:$A$49,0),MATCH([1]orders!L$1,[1]products!$A$1:$G$1,0))</f>
        <v>36.454999999999998</v>
      </c>
      <c r="M728" s="6">
        <f t="shared" si="11"/>
        <v>182.27499999999998</v>
      </c>
      <c r="N728" s="7" t="str" cm="1">
        <f t="array" ref="N728">_xlfn.IFS(I728="Rob","Robusta",I728="Exc","Excelsa",I728="Ara","Arabica",I728="Lib","Liberica")</f>
        <v>Liberica</v>
      </c>
      <c r="O728" s="7" t="str" cm="1">
        <f t="array" ref="O728">_xlfn.IFS(J728="M","Medium",J728="L","Light",J728="D","Dark")</f>
        <v>Light</v>
      </c>
      <c r="P728" s="8" t="str">
        <f>_xlfn.XLOOKUP([1]!Order_Table[[#This Row],[Customer ID]],[1]customers!$A$1:$A$1001,[1]customers!$I$1:$I$1001,,0)</f>
        <v>No</v>
      </c>
    </row>
    <row r="729" spans="1:16" x14ac:dyDescent="0.35">
      <c r="A729" s="1" t="s">
        <v>1415</v>
      </c>
      <c r="B729" s="2">
        <v>44155</v>
      </c>
      <c r="C729" s="3" t="s">
        <v>1416</v>
      </c>
      <c r="D729" s="4" t="s">
        <v>16</v>
      </c>
      <c r="E729" s="3">
        <v>3</v>
      </c>
      <c r="F729" s="3" t="str">
        <f>_xlfn.XLOOKUP([1]orders!C729,[1]customers!$A$2:$A$1001,[1]customers!$B$2:$B$1001,,0)</f>
        <v>Rikki Tomkowicz</v>
      </c>
      <c r="G729" s="3" t="str">
        <f>IF(_xlfn.XLOOKUP(C729,[1]customers!$A$2:$A$1001,[1]customers!$C$2:$C$1001,,0)=0,"",_xlfn.XLOOKUP(C729,[1]customers!$A$2:$A$1001,[1]customers!$C$2:$C$1001,,0))</f>
        <v>rhuscroftk8@jimdo.com</v>
      </c>
      <c r="H729" s="3" t="str">
        <f>_xlfn.XLOOKUP(C729,[1]customers!$A$2:$A$1001,[1]customers!$G$2:$G$1001,,0)</f>
        <v>United States</v>
      </c>
      <c r="I729" s="4" t="str">
        <f>INDEX([1]products!$A$1:$G$49,MATCH([1]orders!$D729,[1]products!$A$1:$A$49,0),MATCH([1]orders!I$1,[1]products!$A$1:$G$1,0))</f>
        <v>Rob</v>
      </c>
      <c r="J729" s="4" t="str">
        <f>INDEX([1]products!$A$1:$G$49,MATCH([1]orders!$D729,[1]products!$A$1:$A$49,0),MATCH([1]orders!J$1,[1]products!$A$1:$G$1,0))</f>
        <v>M</v>
      </c>
      <c r="K729" s="5">
        <f>INDEX([1]products!$A$1:$G$49,MATCH([1]orders!$D729,[1]products!$A$1:$A$49,0),MATCH([1]orders!K$1,[1]products!$A$1:$G$1,0))</f>
        <v>0.5</v>
      </c>
      <c r="L729" s="6">
        <f>INDEX([1]products!$A$1:$G$49,MATCH([1]orders!$D729,[1]products!$A$1:$A$49,0),MATCH([1]orders!L$1,[1]products!$A$1:$G$1,0))</f>
        <v>5.97</v>
      </c>
      <c r="M729" s="6">
        <f t="shared" si="11"/>
        <v>17.91</v>
      </c>
      <c r="N729" s="7" t="str" cm="1">
        <f t="array" ref="N729">_xlfn.IFS(I729="Rob","Robusta",I729="Exc","Excelsa",I729="Ara","Arabica",I729="Lib","Liberica")</f>
        <v>Robusta</v>
      </c>
      <c r="O729" s="7" t="str" cm="1">
        <f t="array" ref="O729">_xlfn.IFS(J729="M","Medium",J729="L","Light",J729="D","Dark")</f>
        <v>Medium</v>
      </c>
      <c r="P729" s="8" t="str">
        <f>_xlfn.XLOOKUP([1]!Order_Table[[#This Row],[Customer ID]],[1]customers!$A$1:$A$1001,[1]customers!$I$1:$I$1001,,0)</f>
        <v>Yes</v>
      </c>
    </row>
    <row r="730" spans="1:16" x14ac:dyDescent="0.35">
      <c r="A730" s="1" t="s">
        <v>1417</v>
      </c>
      <c r="B730" s="2">
        <v>44634</v>
      </c>
      <c r="C730" s="3" t="s">
        <v>1418</v>
      </c>
      <c r="D730" s="4" t="s">
        <v>77</v>
      </c>
      <c r="E730" s="3">
        <v>1</v>
      </c>
      <c r="F730" s="3" t="str">
        <f>_xlfn.XLOOKUP([1]orders!C730,[1]customers!$A$2:$A$1001,[1]customers!$B$2:$B$1001,,0)</f>
        <v>Rochette Huscroft</v>
      </c>
      <c r="G730" s="3" t="str">
        <f>IF(_xlfn.XLOOKUP(C730,[1]customers!$A$2:$A$1001,[1]customers!$C$2:$C$1001,,0)=0,"",_xlfn.XLOOKUP(C730,[1]customers!$A$2:$A$1001,[1]customers!$C$2:$C$1001,,0))</f>
        <v>sscurrerk9@flavors.me</v>
      </c>
      <c r="H730" s="3" t="str">
        <f>_xlfn.XLOOKUP(C730,[1]customers!$A$2:$A$1001,[1]customers!$G$2:$G$1001,,0)</f>
        <v>United Kingdom</v>
      </c>
      <c r="I730" s="4" t="str">
        <f>INDEX([1]products!$A$1:$G$49,MATCH([1]orders!$D730,[1]products!$A$1:$A$49,0),MATCH([1]orders!I$1,[1]products!$A$1:$G$1,0))</f>
        <v>Exc</v>
      </c>
      <c r="J730" s="4" t="str">
        <f>INDEX([1]products!$A$1:$G$49,MATCH([1]orders!$D730,[1]products!$A$1:$A$49,0),MATCH([1]orders!J$1,[1]products!$A$1:$G$1,0))</f>
        <v>D</v>
      </c>
      <c r="K730" s="5">
        <f>INDEX([1]products!$A$1:$G$49,MATCH([1]orders!$D730,[1]products!$A$1:$A$49,0),MATCH([1]orders!K$1,[1]products!$A$1:$G$1,0))</f>
        <v>0.5</v>
      </c>
      <c r="L730" s="6">
        <f>INDEX([1]products!$A$1:$G$49,MATCH([1]orders!$D730,[1]products!$A$1:$A$49,0),MATCH([1]orders!L$1,[1]products!$A$1:$G$1,0))</f>
        <v>7.29</v>
      </c>
      <c r="M730" s="6">
        <f t="shared" si="11"/>
        <v>7.29</v>
      </c>
      <c r="N730" s="7" t="str" cm="1">
        <f t="array" ref="N730">_xlfn.IFS(I730="Rob","Robusta",I730="Exc","Excelsa",I730="Ara","Arabica",I730="Lib","Liberica")</f>
        <v>Excelsa</v>
      </c>
      <c r="O730" s="7" t="str" cm="1">
        <f t="array" ref="O730">_xlfn.IFS(J730="M","Medium",J730="L","Light",J730="D","Dark")</f>
        <v>Dark</v>
      </c>
      <c r="P730" s="8" t="str">
        <f>_xlfn.XLOOKUP([1]!Order_Table[[#This Row],[Customer ID]],[1]customers!$A$1:$A$1001,[1]customers!$I$1:$I$1001,,0)</f>
        <v>Yes</v>
      </c>
    </row>
    <row r="731" spans="1:16" x14ac:dyDescent="0.35">
      <c r="A731" s="1" t="s">
        <v>1419</v>
      </c>
      <c r="B731" s="2">
        <v>43475</v>
      </c>
      <c r="C731" s="3" t="s">
        <v>1420</v>
      </c>
      <c r="D731" s="4" t="s">
        <v>104</v>
      </c>
      <c r="E731" s="3">
        <v>1</v>
      </c>
      <c r="F731" s="3" t="str">
        <f>_xlfn.XLOOKUP([1]orders!C731,[1]customers!$A$2:$A$1001,[1]customers!$B$2:$B$1001,,0)</f>
        <v>Selle Scurrer</v>
      </c>
      <c r="G731" s="3" t="str">
        <f>IF(_xlfn.XLOOKUP(C731,[1]customers!$A$2:$A$1001,[1]customers!$C$2:$C$1001,,0)=0,"",_xlfn.XLOOKUP(C731,[1]customers!$A$2:$A$1001,[1]customers!$C$2:$C$1001,,0))</f>
        <v>arudramka@prnewswire.com</v>
      </c>
      <c r="H731" s="3" t="str">
        <f>_xlfn.XLOOKUP(C731,[1]customers!$A$2:$A$1001,[1]customers!$G$2:$G$1001,,0)</f>
        <v>United States</v>
      </c>
      <c r="I731" s="4" t="str">
        <f>INDEX([1]products!$A$1:$G$49,MATCH([1]orders!$D731,[1]products!$A$1:$A$49,0),MATCH([1]orders!I$1,[1]products!$A$1:$G$1,0))</f>
        <v>Lib</v>
      </c>
      <c r="J731" s="4" t="str">
        <f>INDEX([1]products!$A$1:$G$49,MATCH([1]orders!$D731,[1]products!$A$1:$A$49,0),MATCH([1]orders!J$1,[1]products!$A$1:$G$1,0))</f>
        <v>M</v>
      </c>
      <c r="K731" s="5">
        <f>INDEX([1]products!$A$1:$G$49,MATCH([1]orders!$D731,[1]products!$A$1:$A$49,0),MATCH([1]orders!K$1,[1]products!$A$1:$G$1,0))</f>
        <v>0.2</v>
      </c>
      <c r="L731" s="6">
        <f>INDEX([1]products!$A$1:$G$49,MATCH([1]orders!$D731,[1]products!$A$1:$A$49,0),MATCH([1]orders!L$1,[1]products!$A$1:$G$1,0))</f>
        <v>4.3650000000000002</v>
      </c>
      <c r="M731" s="6">
        <f t="shared" si="11"/>
        <v>4.3650000000000002</v>
      </c>
      <c r="N731" s="7" t="str" cm="1">
        <f t="array" ref="N731">_xlfn.IFS(I731="Rob","Robusta",I731="Exc","Excelsa",I731="Ara","Arabica",I731="Lib","Liberica")</f>
        <v>Liberica</v>
      </c>
      <c r="O731" s="7" t="str" cm="1">
        <f t="array" ref="O731">_xlfn.IFS(J731="M","Medium",J731="L","Light",J731="D","Dark")</f>
        <v>Medium</v>
      </c>
      <c r="P731" s="8" t="str">
        <f>_xlfn.XLOOKUP([1]!Order_Table[[#This Row],[Customer ID]],[1]customers!$A$1:$A$1001,[1]customers!$I$1:$I$1001,,0)</f>
        <v>No</v>
      </c>
    </row>
    <row r="732" spans="1:16" x14ac:dyDescent="0.35">
      <c r="A732" s="1" t="s">
        <v>1421</v>
      </c>
      <c r="B732" s="2">
        <v>44222</v>
      </c>
      <c r="C732" s="3" t="s">
        <v>1422</v>
      </c>
      <c r="D732" s="4" t="s">
        <v>38</v>
      </c>
      <c r="E732" s="3">
        <v>4</v>
      </c>
      <c r="F732" s="3" t="str">
        <f>_xlfn.XLOOKUP([1]orders!C732,[1]customers!$A$2:$A$1001,[1]customers!$B$2:$B$1001,,0)</f>
        <v>Andie Rudram</v>
      </c>
      <c r="G732" s="3" t="str">
        <f>IF(_xlfn.XLOOKUP(C732,[1]customers!$A$2:$A$1001,[1]customers!$C$2:$C$1001,,0)=0,"",_xlfn.XLOOKUP(C732,[1]customers!$A$2:$A$1001,[1]customers!$C$2:$C$1001,,0))</f>
        <v/>
      </c>
      <c r="H732" s="3" t="str">
        <f>_xlfn.XLOOKUP(C732,[1]customers!$A$2:$A$1001,[1]customers!$G$2:$G$1001,,0)</f>
        <v>United States</v>
      </c>
      <c r="I732" s="4" t="str">
        <f>INDEX([1]products!$A$1:$G$49,MATCH([1]orders!$D732,[1]products!$A$1:$A$49,0),MATCH([1]orders!I$1,[1]products!$A$1:$G$1,0))</f>
        <v>Lib</v>
      </c>
      <c r="J732" s="4" t="str">
        <f>INDEX([1]products!$A$1:$G$49,MATCH([1]orders!$D732,[1]products!$A$1:$A$49,0),MATCH([1]orders!J$1,[1]products!$A$1:$G$1,0))</f>
        <v>L</v>
      </c>
      <c r="K732" s="5">
        <f>INDEX([1]products!$A$1:$G$49,MATCH([1]orders!$D732,[1]products!$A$1:$A$49,0),MATCH([1]orders!K$1,[1]products!$A$1:$G$1,0))</f>
        <v>2.5</v>
      </c>
      <c r="L732" s="6">
        <f>INDEX([1]products!$A$1:$G$49,MATCH([1]orders!$D732,[1]products!$A$1:$A$49,0),MATCH([1]orders!L$1,[1]products!$A$1:$G$1,0))</f>
        <v>36.454999999999998</v>
      </c>
      <c r="M732" s="6">
        <f t="shared" si="11"/>
        <v>145.82</v>
      </c>
      <c r="N732" s="7" t="str" cm="1">
        <f t="array" ref="N732">_xlfn.IFS(I732="Rob","Robusta",I732="Exc","Excelsa",I732="Ara","Arabica",I732="Lib","Liberica")</f>
        <v>Liberica</v>
      </c>
      <c r="O732" s="7" t="str" cm="1">
        <f t="array" ref="O732">_xlfn.IFS(J732="M","Medium",J732="L","Light",J732="D","Dark")</f>
        <v>Light</v>
      </c>
      <c r="P732" s="8" t="str">
        <f>_xlfn.XLOOKUP([1]!Order_Table[[#This Row],[Customer ID]],[1]customers!$A$1:$A$1001,[1]customers!$I$1:$I$1001,,0)</f>
        <v>No</v>
      </c>
    </row>
    <row r="733" spans="1:16" x14ac:dyDescent="0.35">
      <c r="A733" s="1" t="s">
        <v>1423</v>
      </c>
      <c r="B733" s="2">
        <v>44312</v>
      </c>
      <c r="C733" s="3" t="s">
        <v>1424</v>
      </c>
      <c r="D733" s="4" t="s">
        <v>254</v>
      </c>
      <c r="E733" s="3">
        <v>2</v>
      </c>
      <c r="F733" s="3" t="str">
        <f>_xlfn.XLOOKUP([1]orders!C733,[1]customers!$A$2:$A$1001,[1]customers!$B$2:$B$1001,,0)</f>
        <v>Leta Clarricoates</v>
      </c>
      <c r="G733" s="3" t="str">
        <f>IF(_xlfn.XLOOKUP(C733,[1]customers!$A$2:$A$1001,[1]customers!$C$2:$C$1001,,0)=0,"",_xlfn.XLOOKUP(C733,[1]customers!$A$2:$A$1001,[1]customers!$C$2:$C$1001,,0))</f>
        <v>jmahakc@cyberchimps.com</v>
      </c>
      <c r="H733" s="3" t="str">
        <f>_xlfn.XLOOKUP(C733,[1]customers!$A$2:$A$1001,[1]customers!$G$2:$G$1001,,0)</f>
        <v>United States</v>
      </c>
      <c r="I733" s="4" t="str">
        <f>INDEX([1]products!$A$1:$G$49,MATCH([1]orders!$D733,[1]products!$A$1:$A$49,0),MATCH([1]orders!I$1,[1]products!$A$1:$G$1,0))</f>
        <v>Lib</v>
      </c>
      <c r="J733" s="4" t="str">
        <f>INDEX([1]products!$A$1:$G$49,MATCH([1]orders!$D733,[1]products!$A$1:$A$49,0),MATCH([1]orders!J$1,[1]products!$A$1:$G$1,0))</f>
        <v>D</v>
      </c>
      <c r="K733" s="5">
        <f>INDEX([1]products!$A$1:$G$49,MATCH([1]orders!$D733,[1]products!$A$1:$A$49,0),MATCH([1]orders!K$1,[1]products!$A$1:$G$1,0))</f>
        <v>0.2</v>
      </c>
      <c r="L733" s="6">
        <f>INDEX([1]products!$A$1:$G$49,MATCH([1]orders!$D733,[1]products!$A$1:$A$49,0),MATCH([1]orders!L$1,[1]products!$A$1:$G$1,0))</f>
        <v>3.8849999999999998</v>
      </c>
      <c r="M733" s="6">
        <f t="shared" si="11"/>
        <v>7.77</v>
      </c>
      <c r="N733" s="7" t="str" cm="1">
        <f t="array" ref="N733">_xlfn.IFS(I733="Rob","Robusta",I733="Exc","Excelsa",I733="Ara","Arabica",I733="Lib","Liberica")</f>
        <v>Liberica</v>
      </c>
      <c r="O733" s="7" t="str" cm="1">
        <f t="array" ref="O733">_xlfn.IFS(J733="M","Medium",J733="L","Light",J733="D","Dark")</f>
        <v>Dark</v>
      </c>
      <c r="P733" s="8" t="str">
        <f>_xlfn.XLOOKUP([1]!Order_Table[[#This Row],[Customer ID]],[1]customers!$A$1:$A$1001,[1]customers!$I$1:$I$1001,,0)</f>
        <v>Yes</v>
      </c>
    </row>
    <row r="734" spans="1:16" x14ac:dyDescent="0.35">
      <c r="A734" s="1" t="s">
        <v>1425</v>
      </c>
      <c r="B734" s="2">
        <v>44565</v>
      </c>
      <c r="C734" s="3" t="s">
        <v>1426</v>
      </c>
      <c r="D734" s="4" t="s">
        <v>197</v>
      </c>
      <c r="E734" s="3">
        <v>3</v>
      </c>
      <c r="F734" s="3" t="str">
        <f>_xlfn.XLOOKUP([1]orders!C734,[1]customers!$A$2:$A$1001,[1]customers!$B$2:$B$1001,,0)</f>
        <v>Jacquelyn Maha</v>
      </c>
      <c r="G734" s="3" t="str">
        <f>IF(_xlfn.XLOOKUP(C734,[1]customers!$A$2:$A$1001,[1]customers!$C$2:$C$1001,,0)=0,"",_xlfn.XLOOKUP(C734,[1]customers!$A$2:$A$1001,[1]customers!$C$2:$C$1001,,0))</f>
        <v>gclemonkd@networksolutions.com</v>
      </c>
      <c r="H734" s="3" t="str">
        <f>_xlfn.XLOOKUP(C734,[1]customers!$A$2:$A$1001,[1]customers!$G$2:$G$1001,,0)</f>
        <v>United States</v>
      </c>
      <c r="I734" s="4" t="str">
        <f>INDEX([1]products!$A$1:$G$49,MATCH([1]orders!$D734,[1]products!$A$1:$A$49,0),MATCH([1]orders!I$1,[1]products!$A$1:$G$1,0))</f>
        <v>Exc</v>
      </c>
      <c r="J734" s="4" t="str">
        <f>INDEX([1]products!$A$1:$G$49,MATCH([1]orders!$D734,[1]products!$A$1:$A$49,0),MATCH([1]orders!J$1,[1]products!$A$1:$G$1,0))</f>
        <v>L</v>
      </c>
      <c r="K734" s="5">
        <f>INDEX([1]products!$A$1:$G$49,MATCH([1]orders!$D734,[1]products!$A$1:$A$49,0),MATCH([1]orders!K$1,[1]products!$A$1:$G$1,0))</f>
        <v>0.2</v>
      </c>
      <c r="L734" s="6">
        <f>INDEX([1]products!$A$1:$G$49,MATCH([1]orders!$D734,[1]products!$A$1:$A$49,0),MATCH([1]orders!L$1,[1]products!$A$1:$G$1,0))</f>
        <v>4.4550000000000001</v>
      </c>
      <c r="M734" s="6">
        <f t="shared" si="11"/>
        <v>13.365</v>
      </c>
      <c r="N734" s="7" t="str" cm="1">
        <f t="array" ref="N734">_xlfn.IFS(I734="Rob","Robusta",I734="Exc","Excelsa",I734="Ara","Arabica",I734="Lib","Liberica")</f>
        <v>Excelsa</v>
      </c>
      <c r="O734" s="7" t="str" cm="1">
        <f t="array" ref="O734">_xlfn.IFS(J734="M","Medium",J734="L","Light",J734="D","Dark")</f>
        <v>Light</v>
      </c>
      <c r="P734" s="8" t="str">
        <f>_xlfn.XLOOKUP([1]!Order_Table[[#This Row],[Customer ID]],[1]customers!$A$1:$A$1001,[1]customers!$I$1:$I$1001,,0)</f>
        <v>No</v>
      </c>
    </row>
    <row r="735" spans="1:16" x14ac:dyDescent="0.35">
      <c r="A735" s="1" t="s">
        <v>1427</v>
      </c>
      <c r="B735" s="2">
        <v>43697</v>
      </c>
      <c r="C735" s="3" t="s">
        <v>1428</v>
      </c>
      <c r="D735" s="4" t="s">
        <v>101</v>
      </c>
      <c r="E735" s="3">
        <v>5</v>
      </c>
      <c r="F735" s="3" t="str">
        <f>_xlfn.XLOOKUP([1]orders!C735,[1]customers!$A$2:$A$1001,[1]customers!$B$2:$B$1001,,0)</f>
        <v>Glory Clemon</v>
      </c>
      <c r="G735" s="3" t="str">
        <f>IF(_xlfn.XLOOKUP(C735,[1]customers!$A$2:$A$1001,[1]customers!$C$2:$C$1001,,0)=0,"",_xlfn.XLOOKUP(C735,[1]customers!$A$2:$A$1001,[1]customers!$C$2:$C$1001,,0))</f>
        <v/>
      </c>
      <c r="H735" s="3" t="str">
        <f>_xlfn.XLOOKUP(C735,[1]customers!$A$2:$A$1001,[1]customers!$G$2:$G$1001,,0)</f>
        <v>United States</v>
      </c>
      <c r="I735" s="4" t="str">
        <f>INDEX([1]products!$A$1:$G$49,MATCH([1]orders!$D735,[1]products!$A$1:$A$49,0),MATCH([1]orders!I$1,[1]products!$A$1:$G$1,0))</f>
        <v>Lib</v>
      </c>
      <c r="J735" s="4" t="str">
        <f>INDEX([1]products!$A$1:$G$49,MATCH([1]orders!$D735,[1]products!$A$1:$A$49,0),MATCH([1]orders!J$1,[1]products!$A$1:$G$1,0))</f>
        <v>M</v>
      </c>
      <c r="K735" s="5">
        <f>INDEX([1]products!$A$1:$G$49,MATCH([1]orders!$D735,[1]products!$A$1:$A$49,0),MATCH([1]orders!K$1,[1]products!$A$1:$G$1,0))</f>
        <v>2.5</v>
      </c>
      <c r="L735" s="6">
        <f>INDEX([1]products!$A$1:$G$49,MATCH([1]orders!$D735,[1]products!$A$1:$A$49,0),MATCH([1]orders!L$1,[1]products!$A$1:$G$1,0))</f>
        <v>33.464999999999996</v>
      </c>
      <c r="M735" s="6">
        <f t="shared" si="11"/>
        <v>167.32499999999999</v>
      </c>
      <c r="N735" s="7" t="str" cm="1">
        <f t="array" ref="N735">_xlfn.IFS(I735="Rob","Robusta",I735="Exc","Excelsa",I735="Ara","Arabica",I735="Lib","Liberica")</f>
        <v>Liberica</v>
      </c>
      <c r="O735" s="7" t="str" cm="1">
        <f t="array" ref="O735">_xlfn.IFS(J735="M","Medium",J735="L","Light",J735="D","Dark")</f>
        <v>Medium</v>
      </c>
      <c r="P735" s="8" t="str">
        <f>_xlfn.XLOOKUP([1]!Order_Table[[#This Row],[Customer ID]],[1]customers!$A$1:$A$1001,[1]customers!$I$1:$I$1001,,0)</f>
        <v>Yes</v>
      </c>
    </row>
    <row r="736" spans="1:16" x14ac:dyDescent="0.35">
      <c r="A736" s="1" t="s">
        <v>1429</v>
      </c>
      <c r="B736" s="2">
        <v>44757</v>
      </c>
      <c r="C736" s="3" t="s">
        <v>1430</v>
      </c>
      <c r="D736" s="4" t="s">
        <v>51</v>
      </c>
      <c r="E736" s="3">
        <v>6</v>
      </c>
      <c r="F736" s="3" t="str">
        <f>_xlfn.XLOOKUP([1]orders!C736,[1]customers!$A$2:$A$1001,[1]customers!$B$2:$B$1001,,0)</f>
        <v>Alica Kift</v>
      </c>
      <c r="G736" s="3" t="str">
        <f>IF(_xlfn.XLOOKUP(C736,[1]customers!$A$2:$A$1001,[1]customers!$C$2:$C$1001,,0)=0,"",_xlfn.XLOOKUP(C736,[1]customers!$A$2:$A$1001,[1]customers!$C$2:$C$1001,,0))</f>
        <v>bpollinskf@shinystat.com</v>
      </c>
      <c r="H736" s="3" t="str">
        <f>_xlfn.XLOOKUP(C736,[1]customers!$A$2:$A$1001,[1]customers!$G$2:$G$1001,,0)</f>
        <v>United States</v>
      </c>
      <c r="I736" s="4" t="str">
        <f>INDEX([1]products!$A$1:$G$49,MATCH([1]orders!$D736,[1]products!$A$1:$A$49,0),MATCH([1]orders!I$1,[1]products!$A$1:$G$1,0))</f>
        <v>Rob</v>
      </c>
      <c r="J736" s="4" t="str">
        <f>INDEX([1]products!$A$1:$G$49,MATCH([1]orders!$D736,[1]products!$A$1:$A$49,0),MATCH([1]orders!J$1,[1]products!$A$1:$G$1,0))</f>
        <v>D</v>
      </c>
      <c r="K736" s="5">
        <f>INDEX([1]products!$A$1:$G$49,MATCH([1]orders!$D736,[1]products!$A$1:$A$49,0),MATCH([1]orders!K$1,[1]products!$A$1:$G$1,0))</f>
        <v>0.2</v>
      </c>
      <c r="L736" s="6">
        <f>INDEX([1]products!$A$1:$G$49,MATCH([1]orders!$D736,[1]products!$A$1:$A$49,0),MATCH([1]orders!L$1,[1]products!$A$1:$G$1,0))</f>
        <v>2.6849999999999996</v>
      </c>
      <c r="M736" s="6">
        <f t="shared" si="11"/>
        <v>16.11</v>
      </c>
      <c r="N736" s="7" t="str" cm="1">
        <f t="array" ref="N736">_xlfn.IFS(I736="Rob","Robusta",I736="Exc","Excelsa",I736="Ara","Arabica",I736="Lib","Liberica")</f>
        <v>Robusta</v>
      </c>
      <c r="O736" s="7" t="str" cm="1">
        <f t="array" ref="O736">_xlfn.IFS(J736="M","Medium",J736="L","Light",J736="D","Dark")</f>
        <v>Dark</v>
      </c>
      <c r="P736" s="8" t="str">
        <f>_xlfn.XLOOKUP([1]!Order_Table[[#This Row],[Customer ID]],[1]customers!$A$1:$A$1001,[1]customers!$I$1:$I$1001,,0)</f>
        <v>No</v>
      </c>
    </row>
    <row r="737" spans="1:16" x14ac:dyDescent="0.35">
      <c r="A737" s="1" t="s">
        <v>1431</v>
      </c>
      <c r="B737" s="2">
        <v>43508</v>
      </c>
      <c r="C737" s="3" t="s">
        <v>1432</v>
      </c>
      <c r="D737" s="4" t="s">
        <v>13</v>
      </c>
      <c r="E737" s="3">
        <v>2</v>
      </c>
      <c r="F737" s="3" t="str">
        <f>_xlfn.XLOOKUP([1]orders!C737,[1]customers!$A$2:$A$1001,[1]customers!$B$2:$B$1001,,0)</f>
        <v>Babb Pollins</v>
      </c>
      <c r="G737" s="3" t="str">
        <f>IF(_xlfn.XLOOKUP(C737,[1]customers!$A$2:$A$1001,[1]customers!$C$2:$C$1001,,0)=0,"",_xlfn.XLOOKUP(C737,[1]customers!$A$2:$A$1001,[1]customers!$C$2:$C$1001,,0))</f>
        <v>jtoyekg@pinterest.com</v>
      </c>
      <c r="H737" s="3" t="str">
        <f>_xlfn.XLOOKUP(C737,[1]customers!$A$2:$A$1001,[1]customers!$G$2:$G$1001,,0)</f>
        <v>Ireland</v>
      </c>
      <c r="I737" s="4" t="str">
        <f>INDEX([1]products!$A$1:$G$49,MATCH([1]orders!$D737,[1]products!$A$1:$A$49,0),MATCH([1]orders!I$1,[1]products!$A$1:$G$1,0))</f>
        <v>Exc</v>
      </c>
      <c r="J737" s="4" t="str">
        <f>INDEX([1]products!$A$1:$G$49,MATCH([1]orders!$D737,[1]products!$A$1:$A$49,0),MATCH([1]orders!J$1,[1]products!$A$1:$G$1,0))</f>
        <v>D</v>
      </c>
      <c r="K737" s="5">
        <f>INDEX([1]products!$A$1:$G$49,MATCH([1]orders!$D737,[1]products!$A$1:$A$49,0),MATCH([1]orders!K$1,[1]products!$A$1:$G$1,0))</f>
        <v>0.2</v>
      </c>
      <c r="L737" s="6">
        <f>INDEX([1]products!$A$1:$G$49,MATCH([1]orders!$D737,[1]products!$A$1:$A$49,0),MATCH([1]orders!L$1,[1]products!$A$1:$G$1,0))</f>
        <v>3.645</v>
      </c>
      <c r="M737" s="6">
        <f t="shared" si="11"/>
        <v>7.29</v>
      </c>
      <c r="N737" s="7" t="str" cm="1">
        <f t="array" ref="N737">_xlfn.IFS(I737="Rob","Robusta",I737="Exc","Excelsa",I737="Ara","Arabica",I737="Lib","Liberica")</f>
        <v>Excelsa</v>
      </c>
      <c r="O737" s="7" t="str" cm="1">
        <f t="array" ref="O737">_xlfn.IFS(J737="M","Medium",J737="L","Light",J737="D","Dark")</f>
        <v>Dark</v>
      </c>
      <c r="P737" s="8" t="str">
        <f>_xlfn.XLOOKUP([1]!Order_Table[[#This Row],[Customer ID]],[1]customers!$A$1:$A$1001,[1]customers!$I$1:$I$1001,,0)</f>
        <v>No</v>
      </c>
    </row>
    <row r="738" spans="1:16" x14ac:dyDescent="0.35">
      <c r="A738" s="1" t="s">
        <v>1433</v>
      </c>
      <c r="B738" s="2">
        <v>44447</v>
      </c>
      <c r="C738" s="3" t="s">
        <v>1434</v>
      </c>
      <c r="D738" s="4" t="s">
        <v>61</v>
      </c>
      <c r="E738" s="3">
        <v>5</v>
      </c>
      <c r="F738" s="3" t="str">
        <f>_xlfn.XLOOKUP([1]orders!C738,[1]customers!$A$2:$A$1001,[1]customers!$B$2:$B$1001,,0)</f>
        <v>Jarret Toye</v>
      </c>
      <c r="G738" s="3" t="str">
        <f>IF(_xlfn.XLOOKUP(C738,[1]customers!$A$2:$A$1001,[1]customers!$C$2:$C$1001,,0)=0,"",_xlfn.XLOOKUP(C738,[1]customers!$A$2:$A$1001,[1]customers!$C$2:$C$1001,,0))</f>
        <v>clinskillkh@sphinn.com</v>
      </c>
      <c r="H738" s="3" t="str">
        <f>_xlfn.XLOOKUP(C738,[1]customers!$A$2:$A$1001,[1]customers!$G$2:$G$1001,,0)</f>
        <v>United States</v>
      </c>
      <c r="I738" s="4" t="str">
        <f>INDEX([1]products!$A$1:$G$49,MATCH([1]orders!$D738,[1]products!$A$1:$A$49,0),MATCH([1]orders!I$1,[1]products!$A$1:$G$1,0))</f>
        <v>Lib</v>
      </c>
      <c r="J738" s="4" t="str">
        <f>INDEX([1]products!$A$1:$G$49,MATCH([1]orders!$D738,[1]products!$A$1:$A$49,0),MATCH([1]orders!J$1,[1]products!$A$1:$G$1,0))</f>
        <v>D</v>
      </c>
      <c r="K738" s="5">
        <f>INDEX([1]products!$A$1:$G$49,MATCH([1]orders!$D738,[1]products!$A$1:$A$49,0),MATCH([1]orders!K$1,[1]products!$A$1:$G$1,0))</f>
        <v>1</v>
      </c>
      <c r="L738" s="6">
        <f>INDEX([1]products!$A$1:$G$49,MATCH([1]orders!$D738,[1]products!$A$1:$A$49,0),MATCH([1]orders!L$1,[1]products!$A$1:$G$1,0))</f>
        <v>12.95</v>
      </c>
      <c r="M738" s="6">
        <f t="shared" si="11"/>
        <v>64.75</v>
      </c>
      <c r="N738" s="7" t="str" cm="1">
        <f t="array" ref="N738">_xlfn.IFS(I738="Rob","Robusta",I738="Exc","Excelsa",I738="Ara","Arabica",I738="Lib","Liberica")</f>
        <v>Liberica</v>
      </c>
      <c r="O738" s="7" t="str" cm="1">
        <f t="array" ref="O738">_xlfn.IFS(J738="M","Medium",J738="L","Light",J738="D","Dark")</f>
        <v>Dark</v>
      </c>
      <c r="P738" s="8" t="str">
        <f>_xlfn.XLOOKUP([1]!Order_Table[[#This Row],[Customer ID]],[1]customers!$A$1:$A$1001,[1]customers!$I$1:$I$1001,,0)</f>
        <v>Yes</v>
      </c>
    </row>
    <row r="739" spans="1:16" x14ac:dyDescent="0.35">
      <c r="A739" s="1" t="s">
        <v>1435</v>
      </c>
      <c r="B739" s="2">
        <v>43812</v>
      </c>
      <c r="C739" s="3" t="s">
        <v>1436</v>
      </c>
      <c r="D739" s="4" t="s">
        <v>182</v>
      </c>
      <c r="E739" s="3">
        <v>3</v>
      </c>
      <c r="F739" s="3" t="str">
        <f>_xlfn.XLOOKUP([1]orders!C739,[1]customers!$A$2:$A$1001,[1]customers!$B$2:$B$1001,,0)</f>
        <v>Carlie Linskill</v>
      </c>
      <c r="G739" s="3" t="str">
        <f>IF(_xlfn.XLOOKUP(C739,[1]customers!$A$2:$A$1001,[1]customers!$C$2:$C$1001,,0)=0,"",_xlfn.XLOOKUP(C739,[1]customers!$A$2:$A$1001,[1]customers!$C$2:$C$1001,,0))</f>
        <v>nvigrasski@ezinearticles.com</v>
      </c>
      <c r="H739" s="3" t="str">
        <f>_xlfn.XLOOKUP(C739,[1]customers!$A$2:$A$1001,[1]customers!$G$2:$G$1001,,0)</f>
        <v>United Kingdom</v>
      </c>
      <c r="I739" s="4" t="str">
        <f>INDEX([1]products!$A$1:$G$49,MATCH([1]orders!$D739,[1]products!$A$1:$A$49,0),MATCH([1]orders!I$1,[1]products!$A$1:$G$1,0))</f>
        <v>Ara</v>
      </c>
      <c r="J739" s="4" t="str">
        <f>INDEX([1]products!$A$1:$G$49,MATCH([1]orders!$D739,[1]products!$A$1:$A$49,0),MATCH([1]orders!J$1,[1]products!$A$1:$G$1,0))</f>
        <v>M</v>
      </c>
      <c r="K739" s="5">
        <f>INDEX([1]products!$A$1:$G$49,MATCH([1]orders!$D739,[1]products!$A$1:$A$49,0),MATCH([1]orders!K$1,[1]products!$A$1:$G$1,0))</f>
        <v>1</v>
      </c>
      <c r="L739" s="6">
        <f>INDEX([1]products!$A$1:$G$49,MATCH([1]orders!$D739,[1]products!$A$1:$A$49,0),MATCH([1]orders!L$1,[1]products!$A$1:$G$1,0))</f>
        <v>11.25</v>
      </c>
      <c r="M739" s="6">
        <f t="shared" si="11"/>
        <v>33.75</v>
      </c>
      <c r="N739" s="7" t="str" cm="1">
        <f t="array" ref="N739">_xlfn.IFS(I739="Rob","Robusta",I739="Exc","Excelsa",I739="Ara","Arabica",I739="Lib","Liberica")</f>
        <v>Arabica</v>
      </c>
      <c r="O739" s="7" t="str" cm="1">
        <f t="array" ref="O739">_xlfn.IFS(J739="M","Medium",J739="L","Light",J739="D","Dark")</f>
        <v>Medium</v>
      </c>
      <c r="P739" s="8" t="str">
        <f>_xlfn.XLOOKUP([1]!Order_Table[[#This Row],[Customer ID]],[1]customers!$A$1:$A$1001,[1]customers!$I$1:$I$1001,,0)</f>
        <v>No</v>
      </c>
    </row>
    <row r="740" spans="1:16" x14ac:dyDescent="0.35">
      <c r="A740" s="1" t="s">
        <v>1437</v>
      </c>
      <c r="B740" s="2">
        <v>44433</v>
      </c>
      <c r="C740" s="3" t="s">
        <v>1344</v>
      </c>
      <c r="D740" s="4" t="s">
        <v>51</v>
      </c>
      <c r="E740" s="3">
        <v>5</v>
      </c>
      <c r="F740" s="3" t="str">
        <f>_xlfn.XLOOKUP([1]orders!C740,[1]customers!$A$2:$A$1001,[1]customers!$B$2:$B$1001,,0)</f>
        <v>Natal Vigrass</v>
      </c>
      <c r="G740" s="3" t="str">
        <f>IF(_xlfn.XLOOKUP(C740,[1]customers!$A$2:$A$1001,[1]customers!$C$2:$C$1001,,0)=0,"",_xlfn.XLOOKUP(C740,[1]customers!$A$2:$A$1001,[1]customers!$C$2:$C$1001,,0))</f>
        <v>jdymokeje@prnewswire.com</v>
      </c>
      <c r="H740" s="3" t="str">
        <f>_xlfn.XLOOKUP(C740,[1]customers!$A$2:$A$1001,[1]customers!$G$2:$G$1001,,0)</f>
        <v>Ireland</v>
      </c>
      <c r="I740" s="4" t="str">
        <f>INDEX([1]products!$A$1:$G$49,MATCH([1]orders!$D740,[1]products!$A$1:$A$49,0),MATCH([1]orders!I$1,[1]products!$A$1:$G$1,0))</f>
        <v>Rob</v>
      </c>
      <c r="J740" s="4" t="str">
        <f>INDEX([1]products!$A$1:$G$49,MATCH([1]orders!$D740,[1]products!$A$1:$A$49,0),MATCH([1]orders!J$1,[1]products!$A$1:$G$1,0))</f>
        <v>L</v>
      </c>
      <c r="K740" s="5">
        <f>INDEX([1]products!$A$1:$G$49,MATCH([1]orders!$D740,[1]products!$A$1:$A$49,0),MATCH([1]orders!K$1,[1]products!$A$1:$G$1,0))</f>
        <v>0.2</v>
      </c>
      <c r="L740" s="6">
        <f>INDEX([1]products!$A$1:$G$49,MATCH([1]orders!$D740,[1]products!$A$1:$A$49,0),MATCH([1]orders!L$1,[1]products!$A$1:$G$1,0))</f>
        <v>3.5849999999999995</v>
      </c>
      <c r="M740" s="6">
        <f t="shared" si="11"/>
        <v>17.924999999999997</v>
      </c>
      <c r="N740" s="7" t="str" cm="1">
        <f t="array" ref="N740">_xlfn.IFS(I740="Rob","Robusta",I740="Exc","Excelsa",I740="Ara","Arabica",I740="Lib","Liberica")</f>
        <v>Robusta</v>
      </c>
      <c r="O740" s="7" t="str" cm="1">
        <f t="array" ref="O740">_xlfn.IFS(J740="M","Medium",J740="L","Light",J740="D","Dark")</f>
        <v>Light</v>
      </c>
      <c r="P740" s="8" t="str">
        <f>_xlfn.XLOOKUP([1]!Order_Table[[#This Row],[Customer ID]],[1]customers!$A$1:$A$1001,[1]customers!$I$1:$I$1001,,0)</f>
        <v>No</v>
      </c>
    </row>
    <row r="741" spans="1:16" x14ac:dyDescent="0.35">
      <c r="A741" s="1" t="s">
        <v>1438</v>
      </c>
      <c r="B741" s="2">
        <v>44643</v>
      </c>
      <c r="C741" s="3" t="s">
        <v>1439</v>
      </c>
      <c r="D741" s="4" t="s">
        <v>157</v>
      </c>
      <c r="E741" s="3">
        <v>4</v>
      </c>
      <c r="F741" s="3" t="str">
        <f>_xlfn.XLOOKUP([1]orders!C741,[1]customers!$A$2:$A$1001,[1]customers!$B$2:$B$1001,,0)</f>
        <v>Jimmy Dymoke</v>
      </c>
      <c r="G741" s="3" t="str">
        <f>IF(_xlfn.XLOOKUP(C741,[1]customers!$A$2:$A$1001,[1]customers!$C$2:$C$1001,,0)=0,"",_xlfn.XLOOKUP(C741,[1]customers!$A$2:$A$1001,[1]customers!$C$2:$C$1001,,0))</f>
        <v>kcragellkk@google.com</v>
      </c>
      <c r="H741" s="3" t="str">
        <f>_xlfn.XLOOKUP(C741,[1]customers!$A$2:$A$1001,[1]customers!$G$2:$G$1001,,0)</f>
        <v>Ireland</v>
      </c>
      <c r="I741" s="4" t="str">
        <f>INDEX([1]products!$A$1:$G$49,MATCH([1]orders!$D741,[1]products!$A$1:$A$49,0),MATCH([1]orders!I$1,[1]products!$A$1:$G$1,0))</f>
        <v>Exc</v>
      </c>
      <c r="J741" s="4" t="str">
        <f>INDEX([1]products!$A$1:$G$49,MATCH([1]orders!$D741,[1]products!$A$1:$A$49,0),MATCH([1]orders!J$1,[1]products!$A$1:$G$1,0))</f>
        <v>D</v>
      </c>
      <c r="K741" s="5">
        <f>INDEX([1]products!$A$1:$G$49,MATCH([1]orders!$D741,[1]products!$A$1:$A$49,0),MATCH([1]orders!K$1,[1]products!$A$1:$G$1,0))</f>
        <v>0.2</v>
      </c>
      <c r="L741" s="6">
        <f>INDEX([1]products!$A$1:$G$49,MATCH([1]orders!$D741,[1]products!$A$1:$A$49,0),MATCH([1]orders!L$1,[1]products!$A$1:$G$1,0))</f>
        <v>3.645</v>
      </c>
      <c r="M741" s="6">
        <f t="shared" si="11"/>
        <v>14.58</v>
      </c>
      <c r="N741" s="7" t="str" cm="1">
        <f t="array" ref="N741">_xlfn.IFS(I741="Rob","Robusta",I741="Exc","Excelsa",I741="Ara","Arabica",I741="Lib","Liberica")</f>
        <v>Excelsa</v>
      </c>
      <c r="O741" s="7" t="str" cm="1">
        <f t="array" ref="O741">_xlfn.IFS(J741="M","Medium",J741="L","Light",J741="D","Dark")</f>
        <v>Dark</v>
      </c>
      <c r="P741" s="8" t="str">
        <f>_xlfn.XLOOKUP([1]!Order_Table[[#This Row],[Customer ID]],[1]customers!$A$1:$A$1001,[1]customers!$I$1:$I$1001,,0)</f>
        <v>No</v>
      </c>
    </row>
    <row r="742" spans="1:16" x14ac:dyDescent="0.35">
      <c r="A742" s="1" t="s">
        <v>1440</v>
      </c>
      <c r="B742" s="2">
        <v>43566</v>
      </c>
      <c r="C742" s="3" t="s">
        <v>1441</v>
      </c>
      <c r="D742" s="4" t="s">
        <v>77</v>
      </c>
      <c r="E742" s="3">
        <v>2</v>
      </c>
      <c r="F742" s="3" t="str">
        <f>_xlfn.XLOOKUP([1]orders!C742,[1]customers!$A$2:$A$1001,[1]customers!$B$2:$B$1001,,0)</f>
        <v>Kandace Cragell</v>
      </c>
      <c r="G742" s="3" t="str">
        <f>IF(_xlfn.XLOOKUP(C742,[1]customers!$A$2:$A$1001,[1]customers!$C$2:$C$1001,,0)=0,"",_xlfn.XLOOKUP(C742,[1]customers!$A$2:$A$1001,[1]customers!$C$2:$C$1001,,0))</f>
        <v>libertkl@huffingtonpost.com</v>
      </c>
      <c r="H742" s="3" t="str">
        <f>_xlfn.XLOOKUP(C742,[1]customers!$A$2:$A$1001,[1]customers!$G$2:$G$1001,,0)</f>
        <v>United States</v>
      </c>
      <c r="I742" s="4" t="str">
        <f>INDEX([1]products!$A$1:$G$49,MATCH([1]orders!$D742,[1]products!$A$1:$A$49,0),MATCH([1]orders!I$1,[1]products!$A$1:$G$1,0))</f>
        <v>Rob</v>
      </c>
      <c r="J742" s="4" t="str">
        <f>INDEX([1]products!$A$1:$G$49,MATCH([1]orders!$D742,[1]products!$A$1:$A$49,0),MATCH([1]orders!J$1,[1]products!$A$1:$G$1,0))</f>
        <v>L</v>
      </c>
      <c r="K742" s="5">
        <f>INDEX([1]products!$A$1:$G$49,MATCH([1]orders!$D742,[1]products!$A$1:$A$49,0),MATCH([1]orders!K$1,[1]products!$A$1:$G$1,0))</f>
        <v>0.5</v>
      </c>
      <c r="L742" s="6">
        <f>INDEX([1]products!$A$1:$G$49,MATCH([1]orders!$D742,[1]products!$A$1:$A$49,0),MATCH([1]orders!L$1,[1]products!$A$1:$G$1,0))</f>
        <v>7.169999999999999</v>
      </c>
      <c r="M742" s="6">
        <f t="shared" si="11"/>
        <v>14.339999999999998</v>
      </c>
      <c r="N742" s="7" t="str" cm="1">
        <f t="array" ref="N742">_xlfn.IFS(I742="Rob","Robusta",I742="Exc","Excelsa",I742="Ara","Arabica",I742="Lib","Liberica")</f>
        <v>Robusta</v>
      </c>
      <c r="O742" s="7" t="str" cm="1">
        <f t="array" ref="O742">_xlfn.IFS(J742="M","Medium",J742="L","Light",J742="D","Dark")</f>
        <v>Light</v>
      </c>
      <c r="P742" s="8" t="str">
        <f>_xlfn.XLOOKUP([1]!Order_Table[[#This Row],[Customer ID]],[1]customers!$A$1:$A$1001,[1]customers!$I$1:$I$1001,,0)</f>
        <v>No</v>
      </c>
    </row>
    <row r="743" spans="1:16" x14ac:dyDescent="0.35">
      <c r="A743" s="1" t="s">
        <v>1442</v>
      </c>
      <c r="B743" s="2">
        <v>44133</v>
      </c>
      <c r="C743" s="3" t="s">
        <v>1443</v>
      </c>
      <c r="D743" s="4" t="s">
        <v>96</v>
      </c>
      <c r="E743" s="3">
        <v>4</v>
      </c>
      <c r="F743" s="3" t="str">
        <f>_xlfn.XLOOKUP([1]orders!C743,[1]customers!$A$2:$A$1001,[1]customers!$B$2:$B$1001,,0)</f>
        <v>Lyon Ibert</v>
      </c>
      <c r="G743" s="3" t="str">
        <f>IF(_xlfn.XLOOKUP(C743,[1]customers!$A$2:$A$1001,[1]customers!$C$2:$C$1001,,0)=0,"",_xlfn.XLOOKUP(C743,[1]customers!$A$2:$A$1001,[1]customers!$C$2:$C$1001,,0))</f>
        <v>rlidgeykm@vimeo.com</v>
      </c>
      <c r="H743" s="3" t="str">
        <f>_xlfn.XLOOKUP(C743,[1]customers!$A$2:$A$1001,[1]customers!$G$2:$G$1001,,0)</f>
        <v>United States</v>
      </c>
      <c r="I743" s="4" t="str">
        <f>INDEX([1]products!$A$1:$G$49,MATCH([1]orders!$D743,[1]products!$A$1:$A$49,0),MATCH([1]orders!I$1,[1]products!$A$1:$G$1,0))</f>
        <v>Lib</v>
      </c>
      <c r="J743" s="4" t="str">
        <f>INDEX([1]products!$A$1:$G$49,MATCH([1]orders!$D743,[1]products!$A$1:$A$49,0),MATCH([1]orders!J$1,[1]products!$A$1:$G$1,0))</f>
        <v>M</v>
      </c>
      <c r="K743" s="5">
        <f>INDEX([1]products!$A$1:$G$49,MATCH([1]orders!$D743,[1]products!$A$1:$A$49,0),MATCH([1]orders!K$1,[1]products!$A$1:$G$1,0))</f>
        <v>0.2</v>
      </c>
      <c r="L743" s="6">
        <f>INDEX([1]products!$A$1:$G$49,MATCH([1]orders!$D743,[1]products!$A$1:$A$49,0),MATCH([1]orders!L$1,[1]products!$A$1:$G$1,0))</f>
        <v>4.3650000000000002</v>
      </c>
      <c r="M743" s="6">
        <f t="shared" si="11"/>
        <v>17.46</v>
      </c>
      <c r="N743" s="7" t="str" cm="1">
        <f t="array" ref="N743">_xlfn.IFS(I743="Rob","Robusta",I743="Exc","Excelsa",I743="Ara","Arabica",I743="Lib","Liberica")</f>
        <v>Liberica</v>
      </c>
      <c r="O743" s="7" t="str" cm="1">
        <f t="array" ref="O743">_xlfn.IFS(J743="M","Medium",J743="L","Light",J743="D","Dark")</f>
        <v>Medium</v>
      </c>
      <c r="P743" s="8" t="str">
        <f>_xlfn.XLOOKUP([1]!Order_Table[[#This Row],[Customer ID]],[1]customers!$A$1:$A$1001,[1]customers!$I$1:$I$1001,,0)</f>
        <v>No</v>
      </c>
    </row>
    <row r="744" spans="1:16" x14ac:dyDescent="0.35">
      <c r="A744" s="1" t="s">
        <v>1444</v>
      </c>
      <c r="B744" s="2">
        <v>44042</v>
      </c>
      <c r="C744" s="3" t="s">
        <v>1445</v>
      </c>
      <c r="D744" s="4" t="s">
        <v>72</v>
      </c>
      <c r="E744" s="3">
        <v>3</v>
      </c>
      <c r="F744" s="3" t="str">
        <f>_xlfn.XLOOKUP([1]orders!C744,[1]customers!$A$2:$A$1001,[1]customers!$B$2:$B$1001,,0)</f>
        <v>Reese Lidgey</v>
      </c>
      <c r="G744" s="3" t="str">
        <f>IF(_xlfn.XLOOKUP(C744,[1]customers!$A$2:$A$1001,[1]customers!$C$2:$C$1001,,0)=0,"",_xlfn.XLOOKUP(C744,[1]customers!$A$2:$A$1001,[1]customers!$C$2:$C$1001,,0))</f>
        <v>tcastagnekn@wikia.com</v>
      </c>
      <c r="H744" s="3" t="str">
        <f>_xlfn.XLOOKUP(C744,[1]customers!$A$2:$A$1001,[1]customers!$G$2:$G$1001,,0)</f>
        <v>United States</v>
      </c>
      <c r="I744" s="4" t="str">
        <f>INDEX([1]products!$A$1:$G$49,MATCH([1]orders!$D744,[1]products!$A$1:$A$49,0),MATCH([1]orders!I$1,[1]products!$A$1:$G$1,0))</f>
        <v>Lib</v>
      </c>
      <c r="J744" s="4" t="str">
        <f>INDEX([1]products!$A$1:$G$49,MATCH([1]orders!$D744,[1]products!$A$1:$A$49,0),MATCH([1]orders!J$1,[1]products!$A$1:$G$1,0))</f>
        <v>M</v>
      </c>
      <c r="K744" s="5">
        <f>INDEX([1]products!$A$1:$G$49,MATCH([1]orders!$D744,[1]products!$A$1:$A$49,0),MATCH([1]orders!K$1,[1]products!$A$1:$G$1,0))</f>
        <v>1</v>
      </c>
      <c r="L744" s="6">
        <f>INDEX([1]products!$A$1:$G$49,MATCH([1]orders!$D744,[1]products!$A$1:$A$49,0),MATCH([1]orders!L$1,[1]products!$A$1:$G$1,0))</f>
        <v>14.55</v>
      </c>
      <c r="M744" s="6">
        <f t="shared" si="11"/>
        <v>43.650000000000006</v>
      </c>
      <c r="N744" s="7" t="str" cm="1">
        <f t="array" ref="N744">_xlfn.IFS(I744="Rob","Robusta",I744="Exc","Excelsa",I744="Ara","Arabica",I744="Lib","Liberica")</f>
        <v>Liberica</v>
      </c>
      <c r="O744" s="7" t="str" cm="1">
        <f t="array" ref="O744">_xlfn.IFS(J744="M","Medium",J744="L","Light",J744="D","Dark")</f>
        <v>Medium</v>
      </c>
      <c r="P744" s="8" t="str">
        <f>_xlfn.XLOOKUP([1]!Order_Table[[#This Row],[Customer ID]],[1]customers!$A$1:$A$1001,[1]customers!$I$1:$I$1001,,0)</f>
        <v>No</v>
      </c>
    </row>
    <row r="745" spans="1:16" x14ac:dyDescent="0.35">
      <c r="A745" s="1" t="s">
        <v>1446</v>
      </c>
      <c r="B745" s="2">
        <v>43539</v>
      </c>
      <c r="C745" s="3" t="s">
        <v>1447</v>
      </c>
      <c r="D745" s="4" t="s">
        <v>162</v>
      </c>
      <c r="E745" s="3">
        <v>6</v>
      </c>
      <c r="F745" s="3" t="str">
        <f>_xlfn.XLOOKUP([1]orders!C745,[1]customers!$A$2:$A$1001,[1]customers!$B$2:$B$1001,,0)</f>
        <v>Tersina Castagne</v>
      </c>
      <c r="G745" s="3" t="str">
        <f>IF(_xlfn.XLOOKUP(C745,[1]customers!$A$2:$A$1001,[1]customers!$C$2:$C$1001,,0)=0,"",_xlfn.XLOOKUP(C745,[1]customers!$A$2:$A$1001,[1]customers!$C$2:$C$1001,,0))</f>
        <v/>
      </c>
      <c r="H745" s="3" t="str">
        <f>_xlfn.XLOOKUP(C745,[1]customers!$A$2:$A$1001,[1]customers!$G$2:$G$1001,,0)</f>
        <v>United States</v>
      </c>
      <c r="I745" s="4" t="str">
        <f>INDEX([1]products!$A$1:$G$49,MATCH([1]orders!$D745,[1]products!$A$1:$A$49,0),MATCH([1]orders!I$1,[1]products!$A$1:$G$1,0))</f>
        <v>Ara</v>
      </c>
      <c r="J745" s="4" t="str">
        <f>INDEX([1]products!$A$1:$G$49,MATCH([1]orders!$D745,[1]products!$A$1:$A$49,0),MATCH([1]orders!J$1,[1]products!$A$1:$G$1,0))</f>
        <v>D</v>
      </c>
      <c r="K745" s="5">
        <f>INDEX([1]products!$A$1:$G$49,MATCH([1]orders!$D745,[1]products!$A$1:$A$49,0),MATCH([1]orders!K$1,[1]products!$A$1:$G$1,0))</f>
        <v>0.5</v>
      </c>
      <c r="L745" s="6">
        <f>INDEX([1]products!$A$1:$G$49,MATCH([1]orders!$D745,[1]products!$A$1:$A$49,0),MATCH([1]orders!L$1,[1]products!$A$1:$G$1,0))</f>
        <v>5.97</v>
      </c>
      <c r="M745" s="6">
        <f t="shared" si="11"/>
        <v>35.82</v>
      </c>
      <c r="N745" s="7" t="str" cm="1">
        <f t="array" ref="N745">_xlfn.IFS(I745="Rob","Robusta",I745="Exc","Excelsa",I745="Ara","Arabica",I745="Lib","Liberica")</f>
        <v>Arabica</v>
      </c>
      <c r="O745" s="7" t="str" cm="1">
        <f t="array" ref="O745">_xlfn.IFS(J745="M","Medium",J745="L","Light",J745="D","Dark")</f>
        <v>Dark</v>
      </c>
      <c r="P745" s="8" t="str">
        <f>_xlfn.XLOOKUP([1]!Order_Table[[#This Row],[Customer ID]],[1]customers!$A$1:$A$1001,[1]customers!$I$1:$I$1001,,0)</f>
        <v>No</v>
      </c>
    </row>
    <row r="746" spans="1:16" x14ac:dyDescent="0.35">
      <c r="A746" s="1" t="s">
        <v>1448</v>
      </c>
      <c r="B746" s="2">
        <v>44557</v>
      </c>
      <c r="C746" s="3" t="s">
        <v>1449</v>
      </c>
      <c r="D746" s="4" t="s">
        <v>16</v>
      </c>
      <c r="E746" s="3">
        <v>2</v>
      </c>
      <c r="F746" s="3" t="str">
        <f>_xlfn.XLOOKUP([1]orders!C746,[1]customers!$A$2:$A$1001,[1]customers!$B$2:$B$1001,,0)</f>
        <v>Samuele Klaaassen</v>
      </c>
      <c r="G746" s="3" t="str">
        <f>IF(_xlfn.XLOOKUP(C746,[1]customers!$A$2:$A$1001,[1]customers!$C$2:$C$1001,,0)=0,"",_xlfn.XLOOKUP(C746,[1]customers!$A$2:$A$1001,[1]customers!$C$2:$C$1001,,0))</f>
        <v>jhaldenkp@comcast.net</v>
      </c>
      <c r="H746" s="3" t="str">
        <f>_xlfn.XLOOKUP(C746,[1]customers!$A$2:$A$1001,[1]customers!$G$2:$G$1001,,0)</f>
        <v>Ireland</v>
      </c>
      <c r="I746" s="4" t="str">
        <f>INDEX([1]products!$A$1:$G$49,MATCH([1]orders!$D746,[1]products!$A$1:$A$49,0),MATCH([1]orders!I$1,[1]products!$A$1:$G$1,0))</f>
        <v>Rob</v>
      </c>
      <c r="J746" s="4" t="str">
        <f>INDEX([1]products!$A$1:$G$49,MATCH([1]orders!$D746,[1]products!$A$1:$A$49,0),MATCH([1]orders!J$1,[1]products!$A$1:$G$1,0))</f>
        <v>M</v>
      </c>
      <c r="K746" s="5">
        <f>INDEX([1]products!$A$1:$G$49,MATCH([1]orders!$D746,[1]products!$A$1:$A$49,0),MATCH([1]orders!K$1,[1]products!$A$1:$G$1,0))</f>
        <v>0.2</v>
      </c>
      <c r="L746" s="6">
        <f>INDEX([1]products!$A$1:$G$49,MATCH([1]orders!$D746,[1]products!$A$1:$A$49,0),MATCH([1]orders!L$1,[1]products!$A$1:$G$1,0))</f>
        <v>2.9849999999999999</v>
      </c>
      <c r="M746" s="6">
        <f t="shared" si="11"/>
        <v>5.97</v>
      </c>
      <c r="N746" s="7" t="str" cm="1">
        <f t="array" ref="N746">_xlfn.IFS(I746="Rob","Robusta",I746="Exc","Excelsa",I746="Ara","Arabica",I746="Lib","Liberica")</f>
        <v>Robusta</v>
      </c>
      <c r="O746" s="7" t="str" cm="1">
        <f t="array" ref="O746">_xlfn.IFS(J746="M","Medium",J746="L","Light",J746="D","Dark")</f>
        <v>Medium</v>
      </c>
      <c r="P746" s="8" t="str">
        <f>_xlfn.XLOOKUP([1]!Order_Table[[#This Row],[Customer ID]],[1]customers!$A$1:$A$1001,[1]customers!$I$1:$I$1001,,0)</f>
        <v>Yes</v>
      </c>
    </row>
    <row r="747" spans="1:16" x14ac:dyDescent="0.35">
      <c r="A747" s="1" t="s">
        <v>1450</v>
      </c>
      <c r="B747" s="2">
        <v>43741</v>
      </c>
      <c r="C747" s="3" t="s">
        <v>1451</v>
      </c>
      <c r="D747" s="4" t="s">
        <v>61</v>
      </c>
      <c r="E747" s="3">
        <v>3</v>
      </c>
      <c r="F747" s="3" t="str">
        <f>_xlfn.XLOOKUP([1]orders!C747,[1]customers!$A$2:$A$1001,[1]customers!$B$2:$B$1001,,0)</f>
        <v>Jordana Halden</v>
      </c>
      <c r="G747" s="3" t="str">
        <f>IF(_xlfn.XLOOKUP(C747,[1]customers!$A$2:$A$1001,[1]customers!$C$2:$C$1001,,0)=0,"",_xlfn.XLOOKUP(C747,[1]customers!$A$2:$A$1001,[1]customers!$C$2:$C$1001,,0))</f>
        <v>holliffkq@sciencedirect.com</v>
      </c>
      <c r="H747" s="3" t="str">
        <f>_xlfn.XLOOKUP(C747,[1]customers!$A$2:$A$1001,[1]customers!$G$2:$G$1001,,0)</f>
        <v>Ireland</v>
      </c>
      <c r="I747" s="4" t="str">
        <f>INDEX([1]products!$A$1:$G$49,MATCH([1]orders!$D747,[1]products!$A$1:$A$49,0),MATCH([1]orders!I$1,[1]products!$A$1:$G$1,0))</f>
        <v>Exc</v>
      </c>
      <c r="J747" s="4" t="str">
        <f>INDEX([1]products!$A$1:$G$49,MATCH([1]orders!$D747,[1]products!$A$1:$A$49,0),MATCH([1]orders!J$1,[1]products!$A$1:$G$1,0))</f>
        <v>D</v>
      </c>
      <c r="K747" s="5">
        <f>INDEX([1]products!$A$1:$G$49,MATCH([1]orders!$D747,[1]products!$A$1:$A$49,0),MATCH([1]orders!K$1,[1]products!$A$1:$G$1,0))</f>
        <v>0.5</v>
      </c>
      <c r="L747" s="6">
        <f>INDEX([1]products!$A$1:$G$49,MATCH([1]orders!$D747,[1]products!$A$1:$A$49,0),MATCH([1]orders!L$1,[1]products!$A$1:$G$1,0))</f>
        <v>7.29</v>
      </c>
      <c r="M747" s="6">
        <f t="shared" si="11"/>
        <v>21.87</v>
      </c>
      <c r="N747" s="7" t="str" cm="1">
        <f t="array" ref="N747">_xlfn.IFS(I747="Rob","Robusta",I747="Exc","Excelsa",I747="Ara","Arabica",I747="Lib","Liberica")</f>
        <v>Excelsa</v>
      </c>
      <c r="O747" s="7" t="str" cm="1">
        <f t="array" ref="O747">_xlfn.IFS(J747="M","Medium",J747="L","Light",J747="D","Dark")</f>
        <v>Dark</v>
      </c>
      <c r="P747" s="8" t="str">
        <f>_xlfn.XLOOKUP([1]!Order_Table[[#This Row],[Customer ID]],[1]customers!$A$1:$A$1001,[1]customers!$I$1:$I$1001,,0)</f>
        <v>No</v>
      </c>
    </row>
    <row r="748" spans="1:16" x14ac:dyDescent="0.35">
      <c r="A748" s="1" t="s">
        <v>1452</v>
      </c>
      <c r="B748" s="2">
        <v>43501</v>
      </c>
      <c r="C748" s="3" t="s">
        <v>1453</v>
      </c>
      <c r="D748" s="4" t="s">
        <v>78</v>
      </c>
      <c r="E748" s="3">
        <v>4</v>
      </c>
      <c r="F748" s="3" t="str">
        <f>_xlfn.XLOOKUP([1]orders!C748,[1]customers!$A$2:$A$1001,[1]customers!$B$2:$B$1001,,0)</f>
        <v>Hussein Olliff</v>
      </c>
      <c r="G748" s="3" t="str">
        <f>IF(_xlfn.XLOOKUP(C748,[1]customers!$A$2:$A$1001,[1]customers!$C$2:$C$1001,,0)=0,"",_xlfn.XLOOKUP(C748,[1]customers!$A$2:$A$1001,[1]customers!$C$2:$C$1001,,0))</f>
        <v>tquadrikr@opensource.org</v>
      </c>
      <c r="H748" s="3" t="str">
        <f>_xlfn.XLOOKUP(C748,[1]customers!$A$2:$A$1001,[1]customers!$G$2:$G$1001,,0)</f>
        <v>Ireland</v>
      </c>
      <c r="I748" s="4" t="str">
        <f>INDEX([1]products!$A$1:$G$49,MATCH([1]orders!$D748,[1]products!$A$1:$A$49,0),MATCH([1]orders!I$1,[1]products!$A$1:$G$1,0))</f>
        <v>Ara</v>
      </c>
      <c r="J748" s="4" t="str">
        <f>INDEX([1]products!$A$1:$G$49,MATCH([1]orders!$D748,[1]products!$A$1:$A$49,0),MATCH([1]orders!J$1,[1]products!$A$1:$G$1,0))</f>
        <v>M</v>
      </c>
      <c r="K748" s="5">
        <f>INDEX([1]products!$A$1:$G$49,MATCH([1]orders!$D748,[1]products!$A$1:$A$49,0),MATCH([1]orders!K$1,[1]products!$A$1:$G$1,0))</f>
        <v>1</v>
      </c>
      <c r="L748" s="6">
        <f>INDEX([1]products!$A$1:$G$49,MATCH([1]orders!$D748,[1]products!$A$1:$A$49,0),MATCH([1]orders!L$1,[1]products!$A$1:$G$1,0))</f>
        <v>11.25</v>
      </c>
      <c r="M748" s="6">
        <f t="shared" si="11"/>
        <v>45</v>
      </c>
      <c r="N748" s="7" t="str" cm="1">
        <f t="array" ref="N748">_xlfn.IFS(I748="Rob","Robusta",I748="Exc","Excelsa",I748="Ara","Arabica",I748="Lib","Liberica")</f>
        <v>Arabica</v>
      </c>
      <c r="O748" s="7" t="str" cm="1">
        <f t="array" ref="O748">_xlfn.IFS(J748="M","Medium",J748="L","Light",J748="D","Dark")</f>
        <v>Medium</v>
      </c>
      <c r="P748" s="8" t="str">
        <f>_xlfn.XLOOKUP([1]!Order_Table[[#This Row],[Customer ID]],[1]customers!$A$1:$A$1001,[1]customers!$I$1:$I$1001,,0)</f>
        <v>No</v>
      </c>
    </row>
    <row r="749" spans="1:16" x14ac:dyDescent="0.35">
      <c r="A749" s="1" t="s">
        <v>1454</v>
      </c>
      <c r="B749" s="2">
        <v>44074</v>
      </c>
      <c r="C749" s="3" t="s">
        <v>1455</v>
      </c>
      <c r="D749" s="4" t="s">
        <v>16</v>
      </c>
      <c r="E749" s="3">
        <v>2</v>
      </c>
      <c r="F749" s="3" t="str">
        <f>_xlfn.XLOOKUP([1]orders!C749,[1]customers!$A$2:$A$1001,[1]customers!$B$2:$B$1001,,0)</f>
        <v>Teddi Quadri</v>
      </c>
      <c r="G749" s="3" t="str">
        <f>IF(_xlfn.XLOOKUP(C749,[1]customers!$A$2:$A$1001,[1]customers!$C$2:$C$1001,,0)=0,"",_xlfn.XLOOKUP(C749,[1]customers!$A$2:$A$1001,[1]customers!$C$2:$C$1001,,0))</f>
        <v>feshmadeks@umn.edu</v>
      </c>
      <c r="H749" s="3" t="str">
        <f>_xlfn.XLOOKUP(C749,[1]customers!$A$2:$A$1001,[1]customers!$G$2:$G$1001,,0)</f>
        <v>United States</v>
      </c>
      <c r="I749" s="4" t="str">
        <f>INDEX([1]products!$A$1:$G$49,MATCH([1]orders!$D749,[1]products!$A$1:$A$49,0),MATCH([1]orders!I$1,[1]products!$A$1:$G$1,0))</f>
        <v>Lib</v>
      </c>
      <c r="J749" s="4" t="str">
        <f>INDEX([1]products!$A$1:$G$49,MATCH([1]orders!$D749,[1]products!$A$1:$A$49,0),MATCH([1]orders!J$1,[1]products!$A$1:$G$1,0))</f>
        <v>M</v>
      </c>
      <c r="K749" s="5">
        <f>INDEX([1]products!$A$1:$G$49,MATCH([1]orders!$D749,[1]products!$A$1:$A$49,0),MATCH([1]orders!K$1,[1]products!$A$1:$G$1,0))</f>
        <v>0.5</v>
      </c>
      <c r="L749" s="6">
        <f>INDEX([1]products!$A$1:$G$49,MATCH([1]orders!$D749,[1]products!$A$1:$A$49,0),MATCH([1]orders!L$1,[1]products!$A$1:$G$1,0))</f>
        <v>8.73</v>
      </c>
      <c r="M749" s="6">
        <f t="shared" si="11"/>
        <v>17.46</v>
      </c>
      <c r="N749" s="7" t="str" cm="1">
        <f t="array" ref="N749">_xlfn.IFS(I749="Rob","Robusta",I749="Exc","Excelsa",I749="Ara","Arabica",I749="Lib","Liberica")</f>
        <v>Liberica</v>
      </c>
      <c r="O749" s="7" t="str" cm="1">
        <f t="array" ref="O749">_xlfn.IFS(J749="M","Medium",J749="L","Light",J749="D","Dark")</f>
        <v>Medium</v>
      </c>
      <c r="P749" s="8" t="str">
        <f>_xlfn.XLOOKUP([1]!Order_Table[[#This Row],[Customer ID]],[1]customers!$A$1:$A$1001,[1]customers!$I$1:$I$1001,,0)</f>
        <v>Yes</v>
      </c>
    </row>
    <row r="750" spans="1:16" x14ac:dyDescent="0.35">
      <c r="A750" s="1" t="s">
        <v>1456</v>
      </c>
      <c r="B750" s="2">
        <v>44209</v>
      </c>
      <c r="C750" s="3" t="s">
        <v>1457</v>
      </c>
      <c r="D750" s="4" t="s">
        <v>101</v>
      </c>
      <c r="E750" s="3">
        <v>2</v>
      </c>
      <c r="F750" s="3" t="str">
        <f>_xlfn.XLOOKUP([1]orders!C750,[1]customers!$A$2:$A$1001,[1]customers!$B$2:$B$1001,,0)</f>
        <v>Felita Eshmade</v>
      </c>
      <c r="G750" s="3" t="str">
        <f>IF(_xlfn.XLOOKUP(C750,[1]customers!$A$2:$A$1001,[1]customers!$C$2:$C$1001,,0)=0,"",_xlfn.XLOOKUP(C750,[1]customers!$A$2:$A$1001,[1]customers!$C$2:$C$1001,,0))</f>
        <v>moilierkt@paginegialle.it</v>
      </c>
      <c r="H750" s="3" t="str">
        <f>_xlfn.XLOOKUP(C750,[1]customers!$A$2:$A$1001,[1]customers!$G$2:$G$1001,,0)</f>
        <v>Ireland</v>
      </c>
      <c r="I750" s="4" t="str">
        <f>INDEX([1]products!$A$1:$G$49,MATCH([1]orders!$D750,[1]products!$A$1:$A$49,0),MATCH([1]orders!I$1,[1]products!$A$1:$G$1,0))</f>
        <v>Exc</v>
      </c>
      <c r="J750" s="4" t="str">
        <f>INDEX([1]products!$A$1:$G$49,MATCH([1]orders!$D750,[1]products!$A$1:$A$49,0),MATCH([1]orders!J$1,[1]products!$A$1:$G$1,0))</f>
        <v>D</v>
      </c>
      <c r="K750" s="5">
        <f>INDEX([1]products!$A$1:$G$49,MATCH([1]orders!$D750,[1]products!$A$1:$A$49,0),MATCH([1]orders!K$1,[1]products!$A$1:$G$1,0))</f>
        <v>0.5</v>
      </c>
      <c r="L750" s="6">
        <f>INDEX([1]products!$A$1:$G$49,MATCH([1]orders!$D750,[1]products!$A$1:$A$49,0),MATCH([1]orders!L$1,[1]products!$A$1:$G$1,0))</f>
        <v>7.29</v>
      </c>
      <c r="M750" s="6">
        <f t="shared" si="11"/>
        <v>14.58</v>
      </c>
      <c r="N750" s="7" t="str" cm="1">
        <f t="array" ref="N750">_xlfn.IFS(I750="Rob","Robusta",I750="Exc","Excelsa",I750="Ara","Arabica",I750="Lib","Liberica")</f>
        <v>Excelsa</v>
      </c>
      <c r="O750" s="7" t="str" cm="1">
        <f t="array" ref="O750">_xlfn.IFS(J750="M","Medium",J750="L","Light",J750="D","Dark")</f>
        <v>Dark</v>
      </c>
      <c r="P750" s="8" t="str">
        <f>_xlfn.XLOOKUP([1]!Order_Table[[#This Row],[Customer ID]],[1]customers!$A$1:$A$1001,[1]customers!$I$1:$I$1001,,0)</f>
        <v>No</v>
      </c>
    </row>
    <row r="751" spans="1:16" x14ac:dyDescent="0.35">
      <c r="A751" s="1" t="s">
        <v>1458</v>
      </c>
      <c r="B751" s="2">
        <v>44277</v>
      </c>
      <c r="C751" s="3" t="s">
        <v>1459</v>
      </c>
      <c r="D751" s="4" t="s">
        <v>22</v>
      </c>
      <c r="E751" s="3">
        <v>1</v>
      </c>
      <c r="F751" s="3" t="str">
        <f>_xlfn.XLOOKUP([1]orders!C751,[1]customers!$A$2:$A$1001,[1]customers!$B$2:$B$1001,,0)</f>
        <v>Melodie OIlier</v>
      </c>
      <c r="G751" s="3" t="str">
        <f>IF(_xlfn.XLOOKUP(C751,[1]customers!$A$2:$A$1001,[1]customers!$C$2:$C$1001,,0)=0,"",_xlfn.XLOOKUP(C751,[1]customers!$A$2:$A$1001,[1]customers!$C$2:$C$1001,,0))</f>
        <v/>
      </c>
      <c r="H751" s="3" t="str">
        <f>_xlfn.XLOOKUP(C751,[1]customers!$A$2:$A$1001,[1]customers!$G$2:$G$1001,,0)</f>
        <v>United States</v>
      </c>
      <c r="I751" s="4" t="str">
        <f>INDEX([1]products!$A$1:$G$49,MATCH([1]orders!$D751,[1]products!$A$1:$A$49,0),MATCH([1]orders!I$1,[1]products!$A$1:$G$1,0))</f>
        <v>Rob</v>
      </c>
      <c r="J751" s="4" t="str">
        <f>INDEX([1]products!$A$1:$G$49,MATCH([1]orders!$D751,[1]products!$A$1:$A$49,0),MATCH([1]orders!J$1,[1]products!$A$1:$G$1,0))</f>
        <v>D</v>
      </c>
      <c r="K751" s="5">
        <f>INDEX([1]products!$A$1:$G$49,MATCH([1]orders!$D751,[1]products!$A$1:$A$49,0),MATCH([1]orders!K$1,[1]products!$A$1:$G$1,0))</f>
        <v>0.2</v>
      </c>
      <c r="L751" s="6">
        <f>INDEX([1]products!$A$1:$G$49,MATCH([1]orders!$D751,[1]products!$A$1:$A$49,0),MATCH([1]orders!L$1,[1]products!$A$1:$G$1,0))</f>
        <v>2.6849999999999996</v>
      </c>
      <c r="M751" s="6">
        <f t="shared" si="11"/>
        <v>2.6849999999999996</v>
      </c>
      <c r="N751" s="7" t="str" cm="1">
        <f t="array" ref="N751">_xlfn.IFS(I751="Rob","Robusta",I751="Exc","Excelsa",I751="Ara","Arabica",I751="Lib","Liberica")</f>
        <v>Robusta</v>
      </c>
      <c r="O751" s="7" t="str" cm="1">
        <f t="array" ref="O751">_xlfn.IFS(J751="M","Medium",J751="L","Light",J751="D","Dark")</f>
        <v>Dark</v>
      </c>
      <c r="P751" s="8" t="str">
        <f>_xlfn.XLOOKUP([1]!Order_Table[[#This Row],[Customer ID]],[1]customers!$A$1:$A$1001,[1]customers!$I$1:$I$1001,,0)</f>
        <v>Yes</v>
      </c>
    </row>
    <row r="752" spans="1:16" x14ac:dyDescent="0.35">
      <c r="A752" s="1" t="s">
        <v>1460</v>
      </c>
      <c r="B752" s="2">
        <v>43847</v>
      </c>
      <c r="C752" s="3" t="s">
        <v>1461</v>
      </c>
      <c r="D752" s="4" t="s">
        <v>83</v>
      </c>
      <c r="E752" s="3">
        <v>2</v>
      </c>
      <c r="F752" s="3" t="str">
        <f>_xlfn.XLOOKUP([1]orders!C752,[1]customers!$A$2:$A$1001,[1]customers!$B$2:$B$1001,,0)</f>
        <v>Hazel Iacopini</v>
      </c>
      <c r="G752" s="3" t="str">
        <f>IF(_xlfn.XLOOKUP(C752,[1]customers!$A$2:$A$1001,[1]customers!$C$2:$C$1001,,0)=0,"",_xlfn.XLOOKUP(C752,[1]customers!$A$2:$A$1001,[1]customers!$C$2:$C$1001,,0))</f>
        <v>vshoebothamkv@redcross.org</v>
      </c>
      <c r="H752" s="3" t="str">
        <f>_xlfn.XLOOKUP(C752,[1]customers!$A$2:$A$1001,[1]customers!$G$2:$G$1001,,0)</f>
        <v>United States</v>
      </c>
      <c r="I752" s="4" t="str">
        <f>INDEX([1]products!$A$1:$G$49,MATCH([1]orders!$D752,[1]products!$A$1:$A$49,0),MATCH([1]orders!I$1,[1]products!$A$1:$G$1,0))</f>
        <v>Rob</v>
      </c>
      <c r="J752" s="4" t="str">
        <f>INDEX([1]products!$A$1:$G$49,MATCH([1]orders!$D752,[1]products!$A$1:$A$49,0),MATCH([1]orders!J$1,[1]products!$A$1:$G$1,0))</f>
        <v>M</v>
      </c>
      <c r="K752" s="5">
        <f>INDEX([1]products!$A$1:$G$49,MATCH([1]orders!$D752,[1]products!$A$1:$A$49,0),MATCH([1]orders!K$1,[1]products!$A$1:$G$1,0))</f>
        <v>0.5</v>
      </c>
      <c r="L752" s="6">
        <f>INDEX([1]products!$A$1:$G$49,MATCH([1]orders!$D752,[1]products!$A$1:$A$49,0),MATCH([1]orders!L$1,[1]products!$A$1:$G$1,0))</f>
        <v>5.97</v>
      </c>
      <c r="M752" s="6">
        <f t="shared" si="11"/>
        <v>11.94</v>
      </c>
      <c r="N752" s="7" t="str" cm="1">
        <f t="array" ref="N752">_xlfn.IFS(I752="Rob","Robusta",I752="Exc","Excelsa",I752="Ara","Arabica",I752="Lib","Liberica")</f>
        <v>Robusta</v>
      </c>
      <c r="O752" s="7" t="str" cm="1">
        <f t="array" ref="O752">_xlfn.IFS(J752="M","Medium",J752="L","Light",J752="D","Dark")</f>
        <v>Medium</v>
      </c>
      <c r="P752" s="8" t="str">
        <f>_xlfn.XLOOKUP([1]!Order_Table[[#This Row],[Customer ID]],[1]customers!$A$1:$A$1001,[1]customers!$I$1:$I$1001,,0)</f>
        <v>Yes</v>
      </c>
    </row>
    <row r="753" spans="1:16" x14ac:dyDescent="0.35">
      <c r="A753" s="1" t="s">
        <v>1462</v>
      </c>
      <c r="B753" s="2">
        <v>43648</v>
      </c>
      <c r="C753" s="3" t="s">
        <v>1463</v>
      </c>
      <c r="D753" s="4" t="s">
        <v>9</v>
      </c>
      <c r="E753" s="3">
        <v>2</v>
      </c>
      <c r="F753" s="3" t="str">
        <f>_xlfn.XLOOKUP([1]orders!C753,[1]customers!$A$2:$A$1001,[1]customers!$B$2:$B$1001,,0)</f>
        <v>Vinny Shoebotham</v>
      </c>
      <c r="G753" s="3" t="str">
        <f>IF(_xlfn.XLOOKUP(C753,[1]customers!$A$2:$A$1001,[1]customers!$C$2:$C$1001,,0)=0,"",_xlfn.XLOOKUP(C753,[1]customers!$A$2:$A$1001,[1]customers!$C$2:$C$1001,,0))</f>
        <v>bsterkekw@biblegateway.com</v>
      </c>
      <c r="H753" s="3" t="str">
        <f>_xlfn.XLOOKUP(C753,[1]customers!$A$2:$A$1001,[1]customers!$G$2:$G$1001,,0)</f>
        <v>United States</v>
      </c>
      <c r="I753" s="4" t="str">
        <f>INDEX([1]products!$A$1:$G$49,MATCH([1]orders!$D753,[1]products!$A$1:$A$49,0),MATCH([1]orders!I$1,[1]products!$A$1:$G$1,0))</f>
        <v>Lib</v>
      </c>
      <c r="J753" s="4" t="str">
        <f>INDEX([1]products!$A$1:$G$49,MATCH([1]orders!$D753,[1]products!$A$1:$A$49,0),MATCH([1]orders!J$1,[1]products!$A$1:$G$1,0))</f>
        <v>L</v>
      </c>
      <c r="K753" s="5">
        <f>INDEX([1]products!$A$1:$G$49,MATCH([1]orders!$D753,[1]products!$A$1:$A$49,0),MATCH([1]orders!K$1,[1]products!$A$1:$G$1,0))</f>
        <v>0.5</v>
      </c>
      <c r="L753" s="6">
        <f>INDEX([1]products!$A$1:$G$49,MATCH([1]orders!$D753,[1]products!$A$1:$A$49,0),MATCH([1]orders!L$1,[1]products!$A$1:$G$1,0))</f>
        <v>9.51</v>
      </c>
      <c r="M753" s="6">
        <f t="shared" si="11"/>
        <v>19.02</v>
      </c>
      <c r="N753" s="7" t="str" cm="1">
        <f t="array" ref="N753">_xlfn.IFS(I753="Rob","Robusta",I753="Exc","Excelsa",I753="Ara","Arabica",I753="Lib","Liberica")</f>
        <v>Liberica</v>
      </c>
      <c r="O753" s="7" t="str" cm="1">
        <f t="array" ref="O753">_xlfn.IFS(J753="M","Medium",J753="L","Light",J753="D","Dark")</f>
        <v>Light</v>
      </c>
      <c r="P753" s="8" t="str">
        <f>_xlfn.XLOOKUP([1]!Order_Table[[#This Row],[Customer ID]],[1]customers!$A$1:$A$1001,[1]customers!$I$1:$I$1001,,0)</f>
        <v>No</v>
      </c>
    </row>
    <row r="754" spans="1:16" x14ac:dyDescent="0.35">
      <c r="A754" s="1" t="s">
        <v>1464</v>
      </c>
      <c r="B754" s="2">
        <v>44704</v>
      </c>
      <c r="C754" s="3" t="s">
        <v>1465</v>
      </c>
      <c r="D754" s="4" t="s">
        <v>72</v>
      </c>
      <c r="E754" s="3">
        <v>5</v>
      </c>
      <c r="F754" s="3" t="str">
        <f>_xlfn.XLOOKUP([1]orders!C754,[1]customers!$A$2:$A$1001,[1]customers!$B$2:$B$1001,,0)</f>
        <v>Bran Sterke</v>
      </c>
      <c r="G754" s="3" t="str">
        <f>IF(_xlfn.XLOOKUP(C754,[1]customers!$A$2:$A$1001,[1]customers!$C$2:$C$1001,,0)=0,"",_xlfn.XLOOKUP(C754,[1]customers!$A$2:$A$1001,[1]customers!$C$2:$C$1001,,0))</f>
        <v>scaponkx@craigslist.org</v>
      </c>
      <c r="H754" s="3" t="str">
        <f>_xlfn.XLOOKUP(C754,[1]customers!$A$2:$A$1001,[1]customers!$G$2:$G$1001,,0)</f>
        <v>United States</v>
      </c>
      <c r="I754" s="4" t="str">
        <f>INDEX([1]products!$A$1:$G$49,MATCH([1]orders!$D754,[1]products!$A$1:$A$49,0),MATCH([1]orders!I$1,[1]products!$A$1:$G$1,0))</f>
        <v>Exc</v>
      </c>
      <c r="J754" s="4" t="str">
        <f>INDEX([1]products!$A$1:$G$49,MATCH([1]orders!$D754,[1]products!$A$1:$A$49,0),MATCH([1]orders!J$1,[1]products!$A$1:$G$1,0))</f>
        <v>M</v>
      </c>
      <c r="K754" s="5">
        <f>INDEX([1]products!$A$1:$G$49,MATCH([1]orders!$D754,[1]products!$A$1:$A$49,0),MATCH([1]orders!K$1,[1]products!$A$1:$G$1,0))</f>
        <v>1</v>
      </c>
      <c r="L754" s="6">
        <f>INDEX([1]products!$A$1:$G$49,MATCH([1]orders!$D754,[1]products!$A$1:$A$49,0),MATCH([1]orders!L$1,[1]products!$A$1:$G$1,0))</f>
        <v>13.75</v>
      </c>
      <c r="M754" s="6">
        <f t="shared" si="11"/>
        <v>68.75</v>
      </c>
      <c r="N754" s="7" t="str" cm="1">
        <f t="array" ref="N754">_xlfn.IFS(I754="Rob","Robusta",I754="Exc","Excelsa",I754="Ara","Arabica",I754="Lib","Liberica")</f>
        <v>Excelsa</v>
      </c>
      <c r="O754" s="7" t="str" cm="1">
        <f t="array" ref="O754">_xlfn.IFS(J754="M","Medium",J754="L","Light",J754="D","Dark")</f>
        <v>Medium</v>
      </c>
      <c r="P754" s="8" t="str">
        <f>_xlfn.XLOOKUP([1]!Order_Table[[#This Row],[Customer ID]],[1]customers!$A$1:$A$1001,[1]customers!$I$1:$I$1001,,0)</f>
        <v>Yes</v>
      </c>
    </row>
    <row r="755" spans="1:16" x14ac:dyDescent="0.35">
      <c r="A755" s="1" t="s">
        <v>1466</v>
      </c>
      <c r="B755" s="2">
        <v>44726</v>
      </c>
      <c r="C755" s="3" t="s">
        <v>1344</v>
      </c>
      <c r="D755" s="4" t="s">
        <v>54</v>
      </c>
      <c r="E755" s="3">
        <v>6</v>
      </c>
      <c r="F755" s="3" t="str">
        <f>_xlfn.XLOOKUP([1]orders!C755,[1]customers!$A$2:$A$1001,[1]customers!$B$2:$B$1001,,0)</f>
        <v>Simone Capon</v>
      </c>
      <c r="G755" s="3" t="str">
        <f>IF(_xlfn.XLOOKUP(C755,[1]customers!$A$2:$A$1001,[1]customers!$C$2:$C$1001,,0)=0,"",_xlfn.XLOOKUP(C755,[1]customers!$A$2:$A$1001,[1]customers!$C$2:$C$1001,,0))</f>
        <v>jdymokeje@prnewswire.com</v>
      </c>
      <c r="H755" s="3" t="str">
        <f>_xlfn.XLOOKUP(C755,[1]customers!$A$2:$A$1001,[1]customers!$G$2:$G$1001,,0)</f>
        <v>Ireland</v>
      </c>
      <c r="I755" s="4" t="str">
        <f>INDEX([1]products!$A$1:$G$49,MATCH([1]orders!$D755,[1]products!$A$1:$A$49,0),MATCH([1]orders!I$1,[1]products!$A$1:$G$1,0))</f>
        <v>Ara</v>
      </c>
      <c r="J755" s="4" t="str">
        <f>INDEX([1]products!$A$1:$G$49,MATCH([1]orders!$D755,[1]products!$A$1:$A$49,0),MATCH([1]orders!J$1,[1]products!$A$1:$G$1,0))</f>
        <v>D</v>
      </c>
      <c r="K755" s="5">
        <f>INDEX([1]products!$A$1:$G$49,MATCH([1]orders!$D755,[1]products!$A$1:$A$49,0),MATCH([1]orders!K$1,[1]products!$A$1:$G$1,0))</f>
        <v>0.5</v>
      </c>
      <c r="L755" s="6">
        <f>INDEX([1]products!$A$1:$G$49,MATCH([1]orders!$D755,[1]products!$A$1:$A$49,0),MATCH([1]orders!L$1,[1]products!$A$1:$G$1,0))</f>
        <v>5.97</v>
      </c>
      <c r="M755" s="6">
        <f t="shared" si="11"/>
        <v>35.82</v>
      </c>
      <c r="N755" s="7" t="str" cm="1">
        <f t="array" ref="N755">_xlfn.IFS(I755="Rob","Robusta",I755="Exc","Excelsa",I755="Ara","Arabica",I755="Lib","Liberica")</f>
        <v>Arabica</v>
      </c>
      <c r="O755" s="7" t="str" cm="1">
        <f t="array" ref="O755">_xlfn.IFS(J755="M","Medium",J755="L","Light",J755="D","Dark")</f>
        <v>Dark</v>
      </c>
      <c r="P755" s="8" t="str">
        <f>_xlfn.XLOOKUP([1]!Order_Table[[#This Row],[Customer ID]],[1]customers!$A$1:$A$1001,[1]customers!$I$1:$I$1001,,0)</f>
        <v>No</v>
      </c>
    </row>
    <row r="756" spans="1:16" x14ac:dyDescent="0.35">
      <c r="A756" s="1" t="s">
        <v>1467</v>
      </c>
      <c r="B756" s="2">
        <v>44397</v>
      </c>
      <c r="C756" s="3" t="s">
        <v>1468</v>
      </c>
      <c r="D756" s="4" t="s">
        <v>19</v>
      </c>
      <c r="E756" s="3">
        <v>6</v>
      </c>
      <c r="F756" s="3" t="str">
        <f>_xlfn.XLOOKUP([1]orders!C756,[1]customers!$A$2:$A$1001,[1]customers!$B$2:$B$1001,,0)</f>
        <v>Jimmy Dymoke</v>
      </c>
      <c r="G756" s="3" t="str">
        <f>IF(_xlfn.XLOOKUP(C756,[1]customers!$A$2:$A$1001,[1]customers!$C$2:$C$1001,,0)=0,"",_xlfn.XLOOKUP(C756,[1]customers!$A$2:$A$1001,[1]customers!$C$2:$C$1001,,0))</f>
        <v>fconstancekz@ifeng.com</v>
      </c>
      <c r="H756" s="3" t="str">
        <f>_xlfn.XLOOKUP(C756,[1]customers!$A$2:$A$1001,[1]customers!$G$2:$G$1001,,0)</f>
        <v>United States</v>
      </c>
      <c r="I756" s="4" t="str">
        <f>INDEX([1]products!$A$1:$G$49,MATCH([1]orders!$D756,[1]products!$A$1:$A$49,0),MATCH([1]orders!I$1,[1]products!$A$1:$G$1,0))</f>
        <v>Ara</v>
      </c>
      <c r="J756" s="4" t="str">
        <f>INDEX([1]products!$A$1:$G$49,MATCH([1]orders!$D756,[1]products!$A$1:$A$49,0),MATCH([1]orders!J$1,[1]products!$A$1:$G$1,0))</f>
        <v>D</v>
      </c>
      <c r="K756" s="5">
        <f>INDEX([1]products!$A$1:$G$49,MATCH([1]orders!$D756,[1]products!$A$1:$A$49,0),MATCH([1]orders!K$1,[1]products!$A$1:$G$1,0))</f>
        <v>0.2</v>
      </c>
      <c r="L756" s="6">
        <f>INDEX([1]products!$A$1:$G$49,MATCH([1]orders!$D756,[1]products!$A$1:$A$49,0),MATCH([1]orders!L$1,[1]products!$A$1:$G$1,0))</f>
        <v>2.9849999999999999</v>
      </c>
      <c r="M756" s="6">
        <f t="shared" si="11"/>
        <v>17.91</v>
      </c>
      <c r="N756" s="7" t="str" cm="1">
        <f t="array" ref="N756">_xlfn.IFS(I756="Rob","Robusta",I756="Exc","Excelsa",I756="Ara","Arabica",I756="Lib","Liberica")</f>
        <v>Arabica</v>
      </c>
      <c r="O756" s="7" t="str" cm="1">
        <f t="array" ref="O756">_xlfn.IFS(J756="M","Medium",J756="L","Light",J756="D","Dark")</f>
        <v>Dark</v>
      </c>
      <c r="P756" s="8" t="str">
        <f>_xlfn.XLOOKUP([1]!Order_Table[[#This Row],[Customer ID]],[1]customers!$A$1:$A$1001,[1]customers!$I$1:$I$1001,,0)</f>
        <v>No</v>
      </c>
    </row>
    <row r="757" spans="1:16" x14ac:dyDescent="0.35">
      <c r="A757" s="1" t="s">
        <v>1469</v>
      </c>
      <c r="B757" s="2">
        <v>44715</v>
      </c>
      <c r="C757" s="3" t="s">
        <v>1470</v>
      </c>
      <c r="D757" s="4" t="s">
        <v>179</v>
      </c>
      <c r="E757" s="3">
        <v>4</v>
      </c>
      <c r="F757" s="3" t="str">
        <f>_xlfn.XLOOKUP([1]orders!C757,[1]customers!$A$2:$A$1001,[1]customers!$B$2:$B$1001,,0)</f>
        <v>Foster Constance</v>
      </c>
      <c r="G757" s="3" t="str">
        <f>IF(_xlfn.XLOOKUP(C757,[1]customers!$A$2:$A$1001,[1]customers!$C$2:$C$1001,,0)=0,"",_xlfn.XLOOKUP(C757,[1]customers!$A$2:$A$1001,[1]customers!$C$2:$C$1001,,0))</f>
        <v>fsulmanl0@washington.edu</v>
      </c>
      <c r="H757" s="3" t="str">
        <f>_xlfn.XLOOKUP(C757,[1]customers!$A$2:$A$1001,[1]customers!$G$2:$G$1001,,0)</f>
        <v>United States</v>
      </c>
      <c r="I757" s="4" t="str">
        <f>INDEX([1]products!$A$1:$G$49,MATCH([1]orders!$D757,[1]products!$A$1:$A$49,0),MATCH([1]orders!I$1,[1]products!$A$1:$G$1,0))</f>
        <v>Lib</v>
      </c>
      <c r="J757" s="4" t="str">
        <f>INDEX([1]products!$A$1:$G$49,MATCH([1]orders!$D757,[1]products!$A$1:$A$49,0),MATCH([1]orders!J$1,[1]products!$A$1:$G$1,0))</f>
        <v>L</v>
      </c>
      <c r="K757" s="5">
        <f>INDEX([1]products!$A$1:$G$49,MATCH([1]orders!$D757,[1]products!$A$1:$A$49,0),MATCH([1]orders!K$1,[1]products!$A$1:$G$1,0))</f>
        <v>0.2</v>
      </c>
      <c r="L757" s="6">
        <f>INDEX([1]products!$A$1:$G$49,MATCH([1]orders!$D757,[1]products!$A$1:$A$49,0),MATCH([1]orders!L$1,[1]products!$A$1:$G$1,0))</f>
        <v>4.7549999999999999</v>
      </c>
      <c r="M757" s="6">
        <f t="shared" si="11"/>
        <v>19.02</v>
      </c>
      <c r="N757" s="7" t="str" cm="1">
        <f t="array" ref="N757">_xlfn.IFS(I757="Rob","Robusta",I757="Exc","Excelsa",I757="Ara","Arabica",I757="Lib","Liberica")</f>
        <v>Liberica</v>
      </c>
      <c r="O757" s="7" t="str" cm="1">
        <f t="array" ref="O757">_xlfn.IFS(J757="M","Medium",J757="L","Light",J757="D","Dark")</f>
        <v>Light</v>
      </c>
      <c r="P757" s="8" t="str">
        <f>_xlfn.XLOOKUP([1]!Order_Table[[#This Row],[Customer ID]],[1]customers!$A$1:$A$1001,[1]customers!$I$1:$I$1001,,0)</f>
        <v>No</v>
      </c>
    </row>
    <row r="758" spans="1:16" x14ac:dyDescent="0.35">
      <c r="A758" s="1" t="s">
        <v>1471</v>
      </c>
      <c r="B758" s="2">
        <v>43977</v>
      </c>
      <c r="C758" s="3" t="s">
        <v>1472</v>
      </c>
      <c r="D758" s="4" t="s">
        <v>72</v>
      </c>
      <c r="E758" s="3">
        <v>3</v>
      </c>
      <c r="F758" s="3" t="str">
        <f>_xlfn.XLOOKUP([1]orders!C758,[1]customers!$A$2:$A$1001,[1]customers!$B$2:$B$1001,,0)</f>
        <v>Fernando Sulman</v>
      </c>
      <c r="G758" s="3" t="str">
        <f>IF(_xlfn.XLOOKUP(C758,[1]customers!$A$2:$A$1001,[1]customers!$C$2:$C$1001,,0)=0,"",_xlfn.XLOOKUP(C758,[1]customers!$A$2:$A$1001,[1]customers!$C$2:$C$1001,,0))</f>
        <v>dhollymanl1@ibm.com</v>
      </c>
      <c r="H758" s="3" t="str">
        <f>_xlfn.XLOOKUP(C758,[1]customers!$A$2:$A$1001,[1]customers!$G$2:$G$1001,,0)</f>
        <v>United States</v>
      </c>
      <c r="I758" s="4" t="str">
        <f>INDEX([1]products!$A$1:$G$49,MATCH([1]orders!$D758,[1]products!$A$1:$A$49,0),MATCH([1]orders!I$1,[1]products!$A$1:$G$1,0))</f>
        <v>Rob</v>
      </c>
      <c r="J758" s="4" t="str">
        <f>INDEX([1]products!$A$1:$G$49,MATCH([1]orders!$D758,[1]products!$A$1:$A$49,0),MATCH([1]orders!J$1,[1]products!$A$1:$G$1,0))</f>
        <v>D</v>
      </c>
      <c r="K758" s="5">
        <f>INDEX([1]products!$A$1:$G$49,MATCH([1]orders!$D758,[1]products!$A$1:$A$49,0),MATCH([1]orders!K$1,[1]products!$A$1:$G$1,0))</f>
        <v>1</v>
      </c>
      <c r="L758" s="6">
        <f>INDEX([1]products!$A$1:$G$49,MATCH([1]orders!$D758,[1]products!$A$1:$A$49,0),MATCH([1]orders!L$1,[1]products!$A$1:$G$1,0))</f>
        <v>8.9499999999999993</v>
      </c>
      <c r="M758" s="6">
        <f t="shared" si="11"/>
        <v>26.849999999999998</v>
      </c>
      <c r="N758" s="7" t="str" cm="1">
        <f t="array" ref="N758">_xlfn.IFS(I758="Rob","Robusta",I758="Exc","Excelsa",I758="Ara","Arabica",I758="Lib","Liberica")</f>
        <v>Robusta</v>
      </c>
      <c r="O758" s="7" t="str" cm="1">
        <f t="array" ref="O758">_xlfn.IFS(J758="M","Medium",J758="L","Light",J758="D","Dark")</f>
        <v>Dark</v>
      </c>
      <c r="P758" s="8" t="str">
        <f>_xlfn.XLOOKUP([1]!Order_Table[[#This Row],[Customer ID]],[1]customers!$A$1:$A$1001,[1]customers!$I$1:$I$1001,,0)</f>
        <v>Yes</v>
      </c>
    </row>
    <row r="759" spans="1:16" x14ac:dyDescent="0.35">
      <c r="A759" s="1" t="s">
        <v>1473</v>
      </c>
      <c r="B759" s="2">
        <v>43672</v>
      </c>
      <c r="C759" s="3" t="s">
        <v>1474</v>
      </c>
      <c r="D759" s="4" t="s">
        <v>179</v>
      </c>
      <c r="E759" s="3">
        <v>1</v>
      </c>
      <c r="F759" s="3" t="str">
        <f>_xlfn.XLOOKUP([1]orders!C759,[1]customers!$A$2:$A$1001,[1]customers!$B$2:$B$1001,,0)</f>
        <v>Dorotea Hollyman</v>
      </c>
      <c r="G759" s="3" t="str">
        <f>IF(_xlfn.XLOOKUP(C759,[1]customers!$A$2:$A$1001,[1]customers!$C$2:$C$1001,,0)=0,"",_xlfn.XLOOKUP(C759,[1]customers!$A$2:$A$1001,[1]customers!$C$2:$C$1001,,0))</f>
        <v>lnardonil2@hao123.com</v>
      </c>
      <c r="H759" s="3" t="str">
        <f>_xlfn.XLOOKUP(C759,[1]customers!$A$2:$A$1001,[1]customers!$G$2:$G$1001,,0)</f>
        <v>United States</v>
      </c>
      <c r="I759" s="4" t="str">
        <f>INDEX([1]products!$A$1:$G$49,MATCH([1]orders!$D759,[1]products!$A$1:$A$49,0),MATCH([1]orders!I$1,[1]products!$A$1:$G$1,0))</f>
        <v>Ara</v>
      </c>
      <c r="J759" s="4" t="str">
        <f>INDEX([1]products!$A$1:$G$49,MATCH([1]orders!$D759,[1]products!$A$1:$A$49,0),MATCH([1]orders!J$1,[1]products!$A$1:$G$1,0))</f>
        <v>D</v>
      </c>
      <c r="K759" s="5">
        <f>INDEX([1]products!$A$1:$G$49,MATCH([1]orders!$D759,[1]products!$A$1:$A$49,0),MATCH([1]orders!K$1,[1]products!$A$1:$G$1,0))</f>
        <v>0.5</v>
      </c>
      <c r="L759" s="6">
        <f>INDEX([1]products!$A$1:$G$49,MATCH([1]orders!$D759,[1]products!$A$1:$A$49,0),MATCH([1]orders!L$1,[1]products!$A$1:$G$1,0))</f>
        <v>5.97</v>
      </c>
      <c r="M759" s="6">
        <f t="shared" si="11"/>
        <v>5.97</v>
      </c>
      <c r="N759" s="7" t="str" cm="1">
        <f t="array" ref="N759">_xlfn.IFS(I759="Rob","Robusta",I759="Exc","Excelsa",I759="Ara","Arabica",I759="Lib","Liberica")</f>
        <v>Arabica</v>
      </c>
      <c r="O759" s="7" t="str" cm="1">
        <f t="array" ref="O759">_xlfn.IFS(J759="M","Medium",J759="L","Light",J759="D","Dark")</f>
        <v>Dark</v>
      </c>
      <c r="P759" s="8" t="str">
        <f>_xlfn.XLOOKUP([1]!Order_Table[[#This Row],[Customer ID]],[1]customers!$A$1:$A$1001,[1]customers!$I$1:$I$1001,,0)</f>
        <v>Yes</v>
      </c>
    </row>
    <row r="760" spans="1:16" x14ac:dyDescent="0.35">
      <c r="A760" s="1" t="s">
        <v>1475</v>
      </c>
      <c r="B760" s="2">
        <v>44126</v>
      </c>
      <c r="C760" s="3" t="s">
        <v>1476</v>
      </c>
      <c r="D760" s="4" t="s">
        <v>109</v>
      </c>
      <c r="E760" s="3">
        <v>1</v>
      </c>
      <c r="F760" s="3" t="str">
        <f>_xlfn.XLOOKUP([1]orders!C760,[1]customers!$A$2:$A$1001,[1]customers!$B$2:$B$1001,,0)</f>
        <v>Lorelei Nardoni</v>
      </c>
      <c r="G760" s="3" t="str">
        <f>IF(_xlfn.XLOOKUP(C760,[1]customers!$A$2:$A$1001,[1]customers!$C$2:$C$1001,,0)=0,"",_xlfn.XLOOKUP(C760,[1]customers!$A$2:$A$1001,[1]customers!$C$2:$C$1001,,0))</f>
        <v>dyarhaml3@moonfruit.com</v>
      </c>
      <c r="H760" s="3" t="str">
        <f>_xlfn.XLOOKUP(C760,[1]customers!$A$2:$A$1001,[1]customers!$G$2:$G$1001,,0)</f>
        <v>United States</v>
      </c>
      <c r="I760" s="4" t="str">
        <f>INDEX([1]products!$A$1:$G$49,MATCH([1]orders!$D760,[1]products!$A$1:$A$49,0),MATCH([1]orders!I$1,[1]products!$A$1:$G$1,0))</f>
        <v>Rob</v>
      </c>
      <c r="J760" s="4" t="str">
        <f>INDEX([1]products!$A$1:$G$49,MATCH([1]orders!$D760,[1]products!$A$1:$A$49,0),MATCH([1]orders!J$1,[1]products!$A$1:$G$1,0))</f>
        <v>D</v>
      </c>
      <c r="K760" s="5">
        <f>INDEX([1]products!$A$1:$G$49,MATCH([1]orders!$D760,[1]products!$A$1:$A$49,0),MATCH([1]orders!K$1,[1]products!$A$1:$G$1,0))</f>
        <v>1</v>
      </c>
      <c r="L760" s="6">
        <f>INDEX([1]products!$A$1:$G$49,MATCH([1]orders!$D760,[1]products!$A$1:$A$49,0),MATCH([1]orders!L$1,[1]products!$A$1:$G$1,0))</f>
        <v>8.9499999999999993</v>
      </c>
      <c r="M760" s="6">
        <f t="shared" si="11"/>
        <v>8.9499999999999993</v>
      </c>
      <c r="N760" s="7" t="str" cm="1">
        <f t="array" ref="N760">_xlfn.IFS(I760="Rob","Robusta",I760="Exc","Excelsa",I760="Ara","Arabica",I760="Lib","Liberica")</f>
        <v>Robusta</v>
      </c>
      <c r="O760" s="7" t="str" cm="1">
        <f t="array" ref="O760">_xlfn.IFS(J760="M","Medium",J760="L","Light",J760="D","Dark")</f>
        <v>Dark</v>
      </c>
      <c r="P760" s="8" t="str">
        <f>_xlfn.XLOOKUP([1]!Order_Table[[#This Row],[Customer ID]],[1]customers!$A$1:$A$1001,[1]customers!$I$1:$I$1001,,0)</f>
        <v>No</v>
      </c>
    </row>
    <row r="761" spans="1:16" x14ac:dyDescent="0.35">
      <c r="A761" s="1" t="s">
        <v>1477</v>
      </c>
      <c r="B761" s="2">
        <v>44189</v>
      </c>
      <c r="C761" s="3" t="s">
        <v>1478</v>
      </c>
      <c r="D761" s="4" t="s">
        <v>176</v>
      </c>
      <c r="E761" s="3">
        <v>5</v>
      </c>
      <c r="F761" s="3" t="str">
        <f>_xlfn.XLOOKUP([1]orders!C761,[1]customers!$A$2:$A$1001,[1]customers!$B$2:$B$1001,,0)</f>
        <v>Dallas Yarham</v>
      </c>
      <c r="G761" s="3" t="str">
        <f>IF(_xlfn.XLOOKUP(C761,[1]customers!$A$2:$A$1001,[1]customers!$C$2:$C$1001,,0)=0,"",_xlfn.XLOOKUP(C761,[1]customers!$A$2:$A$1001,[1]customers!$C$2:$C$1001,,0))</f>
        <v>aferreal4@wikia.com</v>
      </c>
      <c r="H761" s="3" t="str">
        <f>_xlfn.XLOOKUP(C761,[1]customers!$A$2:$A$1001,[1]customers!$G$2:$G$1001,,0)</f>
        <v>United States</v>
      </c>
      <c r="I761" s="4" t="str">
        <f>INDEX([1]products!$A$1:$G$49,MATCH([1]orders!$D761,[1]products!$A$1:$A$49,0),MATCH([1]orders!I$1,[1]products!$A$1:$G$1,0))</f>
        <v>Lib</v>
      </c>
      <c r="J761" s="4" t="str">
        <f>INDEX([1]products!$A$1:$G$49,MATCH([1]orders!$D761,[1]products!$A$1:$A$49,0),MATCH([1]orders!J$1,[1]products!$A$1:$G$1,0))</f>
        <v>D</v>
      </c>
      <c r="K761" s="5">
        <f>INDEX([1]products!$A$1:$G$49,MATCH([1]orders!$D761,[1]products!$A$1:$A$49,0),MATCH([1]orders!K$1,[1]products!$A$1:$G$1,0))</f>
        <v>2.5</v>
      </c>
      <c r="L761" s="6">
        <f>INDEX([1]products!$A$1:$G$49,MATCH([1]orders!$D761,[1]products!$A$1:$A$49,0),MATCH([1]orders!L$1,[1]products!$A$1:$G$1,0))</f>
        <v>29.784999999999997</v>
      </c>
      <c r="M761" s="6">
        <f t="shared" si="11"/>
        <v>148.92499999999998</v>
      </c>
      <c r="N761" s="7" t="str" cm="1">
        <f t="array" ref="N761">_xlfn.IFS(I761="Rob","Robusta",I761="Exc","Excelsa",I761="Ara","Arabica",I761="Lib","Liberica")</f>
        <v>Liberica</v>
      </c>
      <c r="O761" s="7" t="str" cm="1">
        <f t="array" ref="O761">_xlfn.IFS(J761="M","Medium",J761="L","Light",J761="D","Dark")</f>
        <v>Dark</v>
      </c>
      <c r="P761" s="8" t="str">
        <f>_xlfn.XLOOKUP([1]!Order_Table[[#This Row],[Customer ID]],[1]customers!$A$1:$A$1001,[1]customers!$I$1:$I$1001,,0)</f>
        <v>Yes</v>
      </c>
    </row>
    <row r="762" spans="1:16" x14ac:dyDescent="0.35">
      <c r="A762" s="1" t="s">
        <v>1479</v>
      </c>
      <c r="B762" s="2">
        <v>43714</v>
      </c>
      <c r="C762" s="3" t="s">
        <v>1480</v>
      </c>
      <c r="D762" s="4" t="s">
        <v>137</v>
      </c>
      <c r="E762" s="3">
        <v>6</v>
      </c>
      <c r="F762" s="3" t="str">
        <f>_xlfn.XLOOKUP([1]orders!C762,[1]customers!$A$2:$A$1001,[1]customers!$B$2:$B$1001,,0)</f>
        <v>Arlana Ferrea</v>
      </c>
      <c r="G762" s="3" t="str">
        <f>IF(_xlfn.XLOOKUP(C762,[1]customers!$A$2:$A$1001,[1]customers!$C$2:$C$1001,,0)=0,"",_xlfn.XLOOKUP(C762,[1]customers!$A$2:$A$1001,[1]customers!$C$2:$C$1001,,0))</f>
        <v>ckendrickl5@webnode.com</v>
      </c>
      <c r="H762" s="3" t="str">
        <f>_xlfn.XLOOKUP(C762,[1]customers!$A$2:$A$1001,[1]customers!$G$2:$G$1001,,0)</f>
        <v>United States</v>
      </c>
      <c r="I762" s="4" t="str">
        <f>INDEX([1]products!$A$1:$G$49,MATCH([1]orders!$D762,[1]products!$A$1:$A$49,0),MATCH([1]orders!I$1,[1]products!$A$1:$G$1,0))</f>
        <v>Exc</v>
      </c>
      <c r="J762" s="4" t="str">
        <f>INDEX([1]products!$A$1:$G$49,MATCH([1]orders!$D762,[1]products!$A$1:$A$49,0),MATCH([1]orders!J$1,[1]products!$A$1:$G$1,0))</f>
        <v>L</v>
      </c>
      <c r="K762" s="5">
        <f>INDEX([1]products!$A$1:$G$49,MATCH([1]orders!$D762,[1]products!$A$1:$A$49,0),MATCH([1]orders!K$1,[1]products!$A$1:$G$1,0))</f>
        <v>0.5</v>
      </c>
      <c r="L762" s="6">
        <f>INDEX([1]products!$A$1:$G$49,MATCH([1]orders!$D762,[1]products!$A$1:$A$49,0),MATCH([1]orders!L$1,[1]products!$A$1:$G$1,0))</f>
        <v>8.91</v>
      </c>
      <c r="M762" s="6">
        <f t="shared" si="11"/>
        <v>53.46</v>
      </c>
      <c r="N762" s="7" t="str" cm="1">
        <f t="array" ref="N762">_xlfn.IFS(I762="Rob","Robusta",I762="Exc","Excelsa",I762="Ara","Arabica",I762="Lib","Liberica")</f>
        <v>Excelsa</v>
      </c>
      <c r="O762" s="7" t="str" cm="1">
        <f t="array" ref="O762">_xlfn.IFS(J762="M","Medium",J762="L","Light",J762="D","Dark")</f>
        <v>Light</v>
      </c>
      <c r="P762" s="8" t="str">
        <f>_xlfn.XLOOKUP([1]!Order_Table[[#This Row],[Customer ID]],[1]customers!$A$1:$A$1001,[1]customers!$I$1:$I$1001,,0)</f>
        <v>No</v>
      </c>
    </row>
    <row r="763" spans="1:16" x14ac:dyDescent="0.35">
      <c r="A763" s="1" t="s">
        <v>1481</v>
      </c>
      <c r="B763" s="2">
        <v>43563</v>
      </c>
      <c r="C763" s="3" t="s">
        <v>1482</v>
      </c>
      <c r="D763" s="4" t="s">
        <v>78</v>
      </c>
      <c r="E763" s="3">
        <v>5</v>
      </c>
      <c r="F763" s="3" t="str">
        <f>_xlfn.XLOOKUP([1]orders!C763,[1]customers!$A$2:$A$1001,[1]customers!$B$2:$B$1001,,0)</f>
        <v>Chuck Kendrick</v>
      </c>
      <c r="G763" s="3" t="str">
        <f>IF(_xlfn.XLOOKUP(C763,[1]customers!$A$2:$A$1001,[1]customers!$C$2:$C$1001,,0)=0,"",_xlfn.XLOOKUP(C763,[1]customers!$A$2:$A$1001,[1]customers!$C$2:$C$1001,,0))</f>
        <v>sdanilchikl6@mit.edu</v>
      </c>
      <c r="H763" s="3" t="str">
        <f>_xlfn.XLOOKUP(C763,[1]customers!$A$2:$A$1001,[1]customers!$G$2:$G$1001,,0)</f>
        <v>United Kingdom</v>
      </c>
      <c r="I763" s="4" t="str">
        <f>INDEX([1]products!$A$1:$G$49,MATCH([1]orders!$D763,[1]products!$A$1:$A$49,0),MATCH([1]orders!I$1,[1]products!$A$1:$G$1,0))</f>
        <v>Exc</v>
      </c>
      <c r="J763" s="4" t="str">
        <f>INDEX([1]products!$A$1:$G$49,MATCH([1]orders!$D763,[1]products!$A$1:$A$49,0),MATCH([1]orders!J$1,[1]products!$A$1:$G$1,0))</f>
        <v>L</v>
      </c>
      <c r="K763" s="5">
        <f>INDEX([1]products!$A$1:$G$49,MATCH([1]orders!$D763,[1]products!$A$1:$A$49,0),MATCH([1]orders!K$1,[1]products!$A$1:$G$1,0))</f>
        <v>1</v>
      </c>
      <c r="L763" s="6">
        <f>INDEX([1]products!$A$1:$G$49,MATCH([1]orders!$D763,[1]products!$A$1:$A$49,0),MATCH([1]orders!L$1,[1]products!$A$1:$G$1,0))</f>
        <v>14.85</v>
      </c>
      <c r="M763" s="6">
        <f t="shared" si="11"/>
        <v>74.25</v>
      </c>
      <c r="N763" s="7" t="str" cm="1">
        <f t="array" ref="N763">_xlfn.IFS(I763="Rob","Robusta",I763="Exc","Excelsa",I763="Ara","Arabica",I763="Lib","Liberica")</f>
        <v>Excelsa</v>
      </c>
      <c r="O763" s="7" t="str" cm="1">
        <f t="array" ref="O763">_xlfn.IFS(J763="M","Medium",J763="L","Light",J763="D","Dark")</f>
        <v>Light</v>
      </c>
      <c r="P763" s="8" t="str">
        <f>_xlfn.XLOOKUP([1]!Order_Table[[#This Row],[Customer ID]],[1]customers!$A$1:$A$1001,[1]customers!$I$1:$I$1001,,0)</f>
        <v>Yes</v>
      </c>
    </row>
    <row r="764" spans="1:16" x14ac:dyDescent="0.35">
      <c r="A764" s="1" t="s">
        <v>1483</v>
      </c>
      <c r="B764" s="2">
        <v>44587</v>
      </c>
      <c r="C764" s="3" t="s">
        <v>1484</v>
      </c>
      <c r="D764" s="4" t="s">
        <v>192</v>
      </c>
      <c r="E764" s="3">
        <v>3</v>
      </c>
      <c r="F764" s="3" t="str">
        <f>_xlfn.XLOOKUP([1]orders!C764,[1]customers!$A$2:$A$1001,[1]customers!$B$2:$B$1001,,0)</f>
        <v>Sharona Danilchik</v>
      </c>
      <c r="G764" s="3" t="str">
        <f>IF(_xlfn.XLOOKUP(C764,[1]customers!$A$2:$A$1001,[1]customers!$C$2:$C$1001,,0)=0,"",_xlfn.XLOOKUP(C764,[1]customers!$A$2:$A$1001,[1]customers!$C$2:$C$1001,,0))</f>
        <v/>
      </c>
      <c r="H764" s="3" t="str">
        <f>_xlfn.XLOOKUP(C764,[1]customers!$A$2:$A$1001,[1]customers!$G$2:$G$1001,,0)</f>
        <v>United States</v>
      </c>
      <c r="I764" s="4" t="str">
        <f>INDEX([1]products!$A$1:$G$49,MATCH([1]orders!$D764,[1]products!$A$1:$A$49,0),MATCH([1]orders!I$1,[1]products!$A$1:$G$1,0))</f>
        <v>Lib</v>
      </c>
      <c r="J764" s="4" t="str">
        <f>INDEX([1]products!$A$1:$G$49,MATCH([1]orders!$D764,[1]products!$A$1:$A$49,0),MATCH([1]orders!J$1,[1]products!$A$1:$G$1,0))</f>
        <v>M</v>
      </c>
      <c r="K764" s="5">
        <f>INDEX([1]products!$A$1:$G$49,MATCH([1]orders!$D764,[1]products!$A$1:$A$49,0),MATCH([1]orders!K$1,[1]products!$A$1:$G$1,0))</f>
        <v>0.5</v>
      </c>
      <c r="L764" s="6">
        <f>INDEX([1]products!$A$1:$G$49,MATCH([1]orders!$D764,[1]products!$A$1:$A$49,0),MATCH([1]orders!L$1,[1]products!$A$1:$G$1,0))</f>
        <v>8.73</v>
      </c>
      <c r="M764" s="6">
        <f t="shared" si="11"/>
        <v>26.19</v>
      </c>
      <c r="N764" s="7" t="str" cm="1">
        <f t="array" ref="N764">_xlfn.IFS(I764="Rob","Robusta",I764="Exc","Excelsa",I764="Ara","Arabica",I764="Lib","Liberica")</f>
        <v>Liberica</v>
      </c>
      <c r="O764" s="7" t="str" cm="1">
        <f t="array" ref="O764">_xlfn.IFS(J764="M","Medium",J764="L","Light",J764="D","Dark")</f>
        <v>Medium</v>
      </c>
      <c r="P764" s="8" t="str">
        <f>_xlfn.XLOOKUP([1]!Order_Table[[#This Row],[Customer ID]],[1]customers!$A$1:$A$1001,[1]customers!$I$1:$I$1001,,0)</f>
        <v>No</v>
      </c>
    </row>
    <row r="765" spans="1:16" x14ac:dyDescent="0.35">
      <c r="A765" s="1" t="s">
        <v>1485</v>
      </c>
      <c r="B765" s="2">
        <v>43797</v>
      </c>
      <c r="C765" s="3" t="s">
        <v>1486</v>
      </c>
      <c r="D765" s="4" t="s">
        <v>204</v>
      </c>
      <c r="E765" s="3">
        <v>6</v>
      </c>
      <c r="F765" s="3" t="str">
        <f>_xlfn.XLOOKUP([1]orders!C765,[1]customers!$A$2:$A$1001,[1]customers!$B$2:$B$1001,,0)</f>
        <v>Sarajane Potter</v>
      </c>
      <c r="G765" s="3" t="str">
        <f>IF(_xlfn.XLOOKUP(C765,[1]customers!$A$2:$A$1001,[1]customers!$C$2:$C$1001,,0)=0,"",_xlfn.XLOOKUP(C765,[1]customers!$A$2:$A$1001,[1]customers!$C$2:$C$1001,,0))</f>
        <v>bfolomkinl8@yolasite.com</v>
      </c>
      <c r="H765" s="3" t="str">
        <f>_xlfn.XLOOKUP(C765,[1]customers!$A$2:$A$1001,[1]customers!$G$2:$G$1001,,0)</f>
        <v>United States</v>
      </c>
      <c r="I765" s="4" t="str">
        <f>INDEX([1]products!$A$1:$G$49,MATCH([1]orders!$D765,[1]products!$A$1:$A$49,0),MATCH([1]orders!I$1,[1]products!$A$1:$G$1,0))</f>
        <v>Ara</v>
      </c>
      <c r="J765" s="4" t="str">
        <f>INDEX([1]products!$A$1:$G$49,MATCH([1]orders!$D765,[1]products!$A$1:$A$49,0),MATCH([1]orders!J$1,[1]products!$A$1:$G$1,0))</f>
        <v>L</v>
      </c>
      <c r="K765" s="5">
        <f>INDEX([1]products!$A$1:$G$49,MATCH([1]orders!$D765,[1]products!$A$1:$A$49,0),MATCH([1]orders!K$1,[1]products!$A$1:$G$1,0))</f>
        <v>0.5</v>
      </c>
      <c r="L765" s="6">
        <f>INDEX([1]products!$A$1:$G$49,MATCH([1]orders!$D765,[1]products!$A$1:$A$49,0),MATCH([1]orders!L$1,[1]products!$A$1:$G$1,0))</f>
        <v>7.77</v>
      </c>
      <c r="M765" s="6">
        <f t="shared" si="11"/>
        <v>46.62</v>
      </c>
      <c r="N765" s="7" t="str" cm="1">
        <f t="array" ref="N765">_xlfn.IFS(I765="Rob","Robusta",I765="Exc","Excelsa",I765="Ara","Arabica",I765="Lib","Liberica")</f>
        <v>Arabica</v>
      </c>
      <c r="O765" s="7" t="str" cm="1">
        <f t="array" ref="O765">_xlfn.IFS(J765="M","Medium",J765="L","Light",J765="D","Dark")</f>
        <v>Light</v>
      </c>
      <c r="P765" s="8" t="str">
        <f>_xlfn.XLOOKUP([1]!Order_Table[[#This Row],[Customer ID]],[1]customers!$A$1:$A$1001,[1]customers!$I$1:$I$1001,,0)</f>
        <v>No</v>
      </c>
    </row>
    <row r="766" spans="1:16" x14ac:dyDescent="0.35">
      <c r="A766" s="1" t="s">
        <v>1487</v>
      </c>
      <c r="B766" s="2">
        <v>43667</v>
      </c>
      <c r="C766" s="3" t="s">
        <v>1488</v>
      </c>
      <c r="D766" s="4" t="s">
        <v>2</v>
      </c>
      <c r="E766" s="3">
        <v>6</v>
      </c>
      <c r="F766" s="3" t="str">
        <f>_xlfn.XLOOKUP([1]orders!C766,[1]customers!$A$2:$A$1001,[1]customers!$B$2:$B$1001,,0)</f>
        <v>Bobby Folomkin</v>
      </c>
      <c r="G766" s="3" t="str">
        <f>IF(_xlfn.XLOOKUP(C766,[1]customers!$A$2:$A$1001,[1]customers!$C$2:$C$1001,,0)=0,"",_xlfn.XLOOKUP(C766,[1]customers!$A$2:$A$1001,[1]customers!$C$2:$C$1001,,0))</f>
        <v>rpursglovel9@biblegateway.com</v>
      </c>
      <c r="H766" s="3" t="str">
        <f>_xlfn.XLOOKUP(C766,[1]customers!$A$2:$A$1001,[1]customers!$G$2:$G$1001,,0)</f>
        <v>United States</v>
      </c>
      <c r="I766" s="4" t="str">
        <f>INDEX([1]products!$A$1:$G$49,MATCH([1]orders!$D766,[1]products!$A$1:$A$49,0),MATCH([1]orders!I$1,[1]products!$A$1:$G$1,0))</f>
        <v>Ara</v>
      </c>
      <c r="J766" s="4" t="str">
        <f>INDEX([1]products!$A$1:$G$49,MATCH([1]orders!$D766,[1]products!$A$1:$A$49,0),MATCH([1]orders!J$1,[1]products!$A$1:$G$1,0))</f>
        <v>L</v>
      </c>
      <c r="K766" s="5">
        <f>INDEX([1]products!$A$1:$G$49,MATCH([1]orders!$D766,[1]products!$A$1:$A$49,0),MATCH([1]orders!K$1,[1]products!$A$1:$G$1,0))</f>
        <v>2.5</v>
      </c>
      <c r="L766" s="6">
        <f>INDEX([1]products!$A$1:$G$49,MATCH([1]orders!$D766,[1]products!$A$1:$A$49,0),MATCH([1]orders!L$1,[1]products!$A$1:$G$1,0))</f>
        <v>29.784999999999997</v>
      </c>
      <c r="M766" s="6">
        <f t="shared" si="11"/>
        <v>178.70999999999998</v>
      </c>
      <c r="N766" s="7" t="str" cm="1">
        <f t="array" ref="N766">_xlfn.IFS(I766="Rob","Robusta",I766="Exc","Excelsa",I766="Ara","Arabica",I766="Lib","Liberica")</f>
        <v>Arabica</v>
      </c>
      <c r="O766" s="7" t="str" cm="1">
        <f t="array" ref="O766">_xlfn.IFS(J766="M","Medium",J766="L","Light",J766="D","Dark")</f>
        <v>Light</v>
      </c>
      <c r="P766" s="8" t="str">
        <f>_xlfn.XLOOKUP([1]!Order_Table[[#This Row],[Customer ID]],[1]customers!$A$1:$A$1001,[1]customers!$I$1:$I$1001,,0)</f>
        <v>Yes</v>
      </c>
    </row>
    <row r="767" spans="1:16" x14ac:dyDescent="0.35">
      <c r="A767" s="1" t="s">
        <v>1487</v>
      </c>
      <c r="B767" s="2">
        <v>43667</v>
      </c>
      <c r="C767" s="3" t="s">
        <v>1488</v>
      </c>
      <c r="D767" s="4" t="s">
        <v>192</v>
      </c>
      <c r="E767" s="3">
        <v>2</v>
      </c>
      <c r="F767" s="3" t="str">
        <f>_xlfn.XLOOKUP([1]orders!C767,[1]customers!$A$2:$A$1001,[1]customers!$B$2:$B$1001,,0)</f>
        <v>Rafferty Pursglove</v>
      </c>
      <c r="G767" s="3" t="str">
        <f>IF(_xlfn.XLOOKUP(C767,[1]customers!$A$2:$A$1001,[1]customers!$C$2:$C$1001,,0)=0,"",_xlfn.XLOOKUP(C767,[1]customers!$A$2:$A$1001,[1]customers!$C$2:$C$1001,,0))</f>
        <v>rpursglovel9@biblegateway.com</v>
      </c>
      <c r="H767" s="3" t="str">
        <f>_xlfn.XLOOKUP(C767,[1]customers!$A$2:$A$1001,[1]customers!$G$2:$G$1001,,0)</f>
        <v>United States</v>
      </c>
      <c r="I767" s="4" t="str">
        <f>INDEX([1]products!$A$1:$G$49,MATCH([1]orders!$D767,[1]products!$A$1:$A$49,0),MATCH([1]orders!I$1,[1]products!$A$1:$G$1,0))</f>
        <v>Rob</v>
      </c>
      <c r="J767" s="4" t="str">
        <f>INDEX([1]products!$A$1:$G$49,MATCH([1]orders!$D767,[1]products!$A$1:$A$49,0),MATCH([1]orders!J$1,[1]products!$A$1:$G$1,0))</f>
        <v>M</v>
      </c>
      <c r="K767" s="5">
        <f>INDEX([1]products!$A$1:$G$49,MATCH([1]orders!$D767,[1]products!$A$1:$A$49,0),MATCH([1]orders!K$1,[1]products!$A$1:$G$1,0))</f>
        <v>1</v>
      </c>
      <c r="L767" s="6">
        <f>INDEX([1]products!$A$1:$G$49,MATCH([1]orders!$D767,[1]products!$A$1:$A$49,0),MATCH([1]orders!L$1,[1]products!$A$1:$G$1,0))</f>
        <v>9.9499999999999993</v>
      </c>
      <c r="M767" s="6">
        <f t="shared" si="11"/>
        <v>19.899999999999999</v>
      </c>
      <c r="N767" s="7" t="str" cm="1">
        <f t="array" ref="N767">_xlfn.IFS(I767="Rob","Robusta",I767="Exc","Excelsa",I767="Ara","Arabica",I767="Lib","Liberica")</f>
        <v>Robusta</v>
      </c>
      <c r="O767" s="7" t="str" cm="1">
        <f t="array" ref="O767">_xlfn.IFS(J767="M","Medium",J767="L","Light",J767="D","Dark")</f>
        <v>Medium</v>
      </c>
      <c r="P767" s="8" t="str">
        <f>_xlfn.XLOOKUP([1]!Order_Table[[#This Row],[Customer ID]],[1]customers!$A$1:$A$1001,[1]customers!$I$1:$I$1001,,0)</f>
        <v>Yes</v>
      </c>
    </row>
    <row r="768" spans="1:16" x14ac:dyDescent="0.35">
      <c r="A768" s="1" t="s">
        <v>1489</v>
      </c>
      <c r="B768" s="2">
        <v>44267</v>
      </c>
      <c r="C768" s="3" t="s">
        <v>1468</v>
      </c>
      <c r="D768" s="4" t="s">
        <v>204</v>
      </c>
      <c r="E768" s="3">
        <v>3</v>
      </c>
      <c r="F768" s="3" t="str">
        <f>_xlfn.XLOOKUP([1]orders!C768,[1]customers!$A$2:$A$1001,[1]customers!$B$2:$B$1001,,0)</f>
        <v>Rafferty Pursglove</v>
      </c>
      <c r="G768" s="3" t="str">
        <f>IF(_xlfn.XLOOKUP(C768,[1]customers!$A$2:$A$1001,[1]customers!$C$2:$C$1001,,0)=0,"",_xlfn.XLOOKUP(C768,[1]customers!$A$2:$A$1001,[1]customers!$C$2:$C$1001,,0))</f>
        <v>fconstancekz@ifeng.com</v>
      </c>
      <c r="H768" s="3" t="str">
        <f>_xlfn.XLOOKUP(C768,[1]customers!$A$2:$A$1001,[1]customers!$G$2:$G$1001,,0)</f>
        <v>United States</v>
      </c>
      <c r="I768" s="4" t="str">
        <f>INDEX([1]products!$A$1:$G$49,MATCH([1]orders!$D768,[1]products!$A$1:$A$49,0),MATCH([1]orders!I$1,[1]products!$A$1:$G$1,0))</f>
        <v>Ara</v>
      </c>
      <c r="J768" s="4" t="str">
        <f>INDEX([1]products!$A$1:$G$49,MATCH([1]orders!$D768,[1]products!$A$1:$A$49,0),MATCH([1]orders!J$1,[1]products!$A$1:$G$1,0))</f>
        <v>L</v>
      </c>
      <c r="K768" s="5">
        <f>INDEX([1]products!$A$1:$G$49,MATCH([1]orders!$D768,[1]products!$A$1:$A$49,0),MATCH([1]orders!K$1,[1]products!$A$1:$G$1,0))</f>
        <v>0.5</v>
      </c>
      <c r="L768" s="6">
        <f>INDEX([1]products!$A$1:$G$49,MATCH([1]orders!$D768,[1]products!$A$1:$A$49,0),MATCH([1]orders!L$1,[1]products!$A$1:$G$1,0))</f>
        <v>7.77</v>
      </c>
      <c r="M768" s="6">
        <f t="shared" si="11"/>
        <v>23.31</v>
      </c>
      <c r="N768" s="7" t="str" cm="1">
        <f t="array" ref="N768">_xlfn.IFS(I768="Rob","Robusta",I768="Exc","Excelsa",I768="Ara","Arabica",I768="Lib","Liberica")</f>
        <v>Arabica</v>
      </c>
      <c r="O768" s="7" t="str" cm="1">
        <f t="array" ref="O768">_xlfn.IFS(J768="M","Medium",J768="L","Light",J768="D","Dark")</f>
        <v>Light</v>
      </c>
      <c r="P768" s="8" t="str">
        <f>_xlfn.XLOOKUP([1]!Order_Table[[#This Row],[Customer ID]],[1]customers!$A$1:$A$1001,[1]customers!$I$1:$I$1001,,0)</f>
        <v>Yes</v>
      </c>
    </row>
    <row r="769" spans="1:16" x14ac:dyDescent="0.35">
      <c r="A769" s="1" t="s">
        <v>1490</v>
      </c>
      <c r="B769" s="2">
        <v>44562</v>
      </c>
      <c r="C769" s="3" t="s">
        <v>1468</v>
      </c>
      <c r="D769" s="4" t="s">
        <v>189</v>
      </c>
      <c r="E769" s="3">
        <v>2</v>
      </c>
      <c r="F769" s="3" t="str">
        <f>_xlfn.XLOOKUP([1]orders!C769,[1]customers!$A$2:$A$1001,[1]customers!$B$2:$B$1001,,0)</f>
        <v>Foster Constance</v>
      </c>
      <c r="G769" s="3" t="str">
        <f>IF(_xlfn.XLOOKUP(C769,[1]customers!$A$2:$A$1001,[1]customers!$C$2:$C$1001,,0)=0,"",_xlfn.XLOOKUP(C769,[1]customers!$A$2:$A$1001,[1]customers!$C$2:$C$1001,,0))</f>
        <v>fconstancekz@ifeng.com</v>
      </c>
      <c r="H769" s="3" t="str">
        <f>_xlfn.XLOOKUP(C769,[1]customers!$A$2:$A$1001,[1]customers!$G$2:$G$1001,,0)</f>
        <v>United States</v>
      </c>
      <c r="I769" s="4" t="str">
        <f>INDEX([1]products!$A$1:$G$49,MATCH([1]orders!$D769,[1]products!$A$1:$A$49,0),MATCH([1]orders!I$1,[1]products!$A$1:$G$1,0))</f>
        <v>Ara</v>
      </c>
      <c r="J769" s="4" t="str">
        <f>INDEX([1]products!$A$1:$G$49,MATCH([1]orders!$D769,[1]products!$A$1:$A$49,0),MATCH([1]orders!J$1,[1]products!$A$1:$G$1,0))</f>
        <v>L</v>
      </c>
      <c r="K769" s="5">
        <f>INDEX([1]products!$A$1:$G$49,MATCH([1]orders!$D769,[1]products!$A$1:$A$49,0),MATCH([1]orders!K$1,[1]products!$A$1:$G$1,0))</f>
        <v>2.5</v>
      </c>
      <c r="L769" s="6">
        <f>INDEX([1]products!$A$1:$G$49,MATCH([1]orders!$D769,[1]products!$A$1:$A$49,0),MATCH([1]orders!L$1,[1]products!$A$1:$G$1,0))</f>
        <v>29.784999999999997</v>
      </c>
      <c r="M769" s="6">
        <f t="shared" si="11"/>
        <v>59.569999999999993</v>
      </c>
      <c r="N769" s="7" t="str" cm="1">
        <f t="array" ref="N769">_xlfn.IFS(I769="Rob","Robusta",I769="Exc","Excelsa",I769="Ara","Arabica",I769="Lib","Liberica")</f>
        <v>Arabica</v>
      </c>
      <c r="O769" s="7" t="str" cm="1">
        <f t="array" ref="O769">_xlfn.IFS(J769="M","Medium",J769="L","Light",J769="D","Dark")</f>
        <v>Light</v>
      </c>
      <c r="P769" s="8" t="str">
        <f>_xlfn.XLOOKUP([1]!Order_Table[[#This Row],[Customer ID]],[1]customers!$A$1:$A$1001,[1]customers!$I$1:$I$1001,,0)</f>
        <v>No</v>
      </c>
    </row>
    <row r="770" spans="1:16" x14ac:dyDescent="0.35">
      <c r="A770" s="1" t="s">
        <v>1491</v>
      </c>
      <c r="B770" s="2">
        <v>43912</v>
      </c>
      <c r="C770" s="3" t="s">
        <v>1492</v>
      </c>
      <c r="D770" s="4" t="s">
        <v>41</v>
      </c>
      <c r="E770" s="3">
        <v>6</v>
      </c>
      <c r="F770" s="3" t="str">
        <f>_xlfn.XLOOKUP([1]orders!C770,[1]customers!$A$2:$A$1001,[1]customers!$B$2:$B$1001,,0)</f>
        <v>Foster Constance</v>
      </c>
      <c r="G770" s="3" t="str">
        <f>IF(_xlfn.XLOOKUP(C770,[1]customers!$A$2:$A$1001,[1]customers!$C$2:$C$1001,,0)=0,"",_xlfn.XLOOKUP(C770,[1]customers!$A$2:$A$1001,[1]customers!$C$2:$C$1001,,0))</f>
        <v>deburahld@google.co.jp</v>
      </c>
      <c r="H770" s="3" t="str">
        <f>_xlfn.XLOOKUP(C770,[1]customers!$A$2:$A$1001,[1]customers!$G$2:$G$1001,,0)</f>
        <v>United Kingdom</v>
      </c>
      <c r="I770" s="4" t="str">
        <f>INDEX([1]products!$A$1:$G$49,MATCH([1]orders!$D770,[1]products!$A$1:$A$49,0),MATCH([1]orders!I$1,[1]products!$A$1:$G$1,0))</f>
        <v>Rob</v>
      </c>
      <c r="J770" s="4" t="str">
        <f>INDEX([1]products!$A$1:$G$49,MATCH([1]orders!$D770,[1]products!$A$1:$A$49,0),MATCH([1]orders!J$1,[1]products!$A$1:$G$1,0))</f>
        <v>L</v>
      </c>
      <c r="K770" s="5">
        <f>INDEX([1]products!$A$1:$G$49,MATCH([1]orders!$D770,[1]products!$A$1:$A$49,0),MATCH([1]orders!K$1,[1]products!$A$1:$G$1,0))</f>
        <v>1</v>
      </c>
      <c r="L770" s="6">
        <f>INDEX([1]products!$A$1:$G$49,MATCH([1]orders!$D770,[1]products!$A$1:$A$49,0),MATCH([1]orders!L$1,[1]products!$A$1:$G$1,0))</f>
        <v>11.95</v>
      </c>
      <c r="M770" s="6">
        <f t="shared" ref="M770:M833" si="12">L770*E770</f>
        <v>71.699999999999989</v>
      </c>
      <c r="N770" s="7" t="str" cm="1">
        <f t="array" ref="N770">_xlfn.IFS(I770="Rob","Robusta",I770="Exc","Excelsa",I770="Ara","Arabica",I770="Lib","Liberica")</f>
        <v>Robusta</v>
      </c>
      <c r="O770" s="7" t="str" cm="1">
        <f t="array" ref="O770">_xlfn.IFS(J770="M","Medium",J770="L","Light",J770="D","Dark")</f>
        <v>Light</v>
      </c>
      <c r="P770" s="8" t="str">
        <f>_xlfn.XLOOKUP([1]!Order_Table[[#This Row],[Customer ID]],[1]customers!$A$1:$A$1001,[1]customers!$I$1:$I$1001,,0)</f>
        <v>No</v>
      </c>
    </row>
    <row r="771" spans="1:16" x14ac:dyDescent="0.35">
      <c r="A771" s="1" t="s">
        <v>1493</v>
      </c>
      <c r="B771" s="2">
        <v>44092</v>
      </c>
      <c r="C771" s="3" t="s">
        <v>1494</v>
      </c>
      <c r="D771" s="4" t="s">
        <v>27</v>
      </c>
      <c r="E771" s="3">
        <v>1</v>
      </c>
      <c r="F771" s="3" t="str">
        <f>_xlfn.XLOOKUP([1]orders!C771,[1]customers!$A$2:$A$1001,[1]customers!$B$2:$B$1001,,0)</f>
        <v>Dalia Eburah</v>
      </c>
      <c r="G771" s="3" t="str">
        <f>IF(_xlfn.XLOOKUP(C771,[1]customers!$A$2:$A$1001,[1]customers!$C$2:$C$1001,,0)=0,"",_xlfn.XLOOKUP(C771,[1]customers!$A$2:$A$1001,[1]customers!$C$2:$C$1001,,0))</f>
        <v>mbrimilcombele@cnn.com</v>
      </c>
      <c r="H771" s="3" t="str">
        <f>_xlfn.XLOOKUP(C771,[1]customers!$A$2:$A$1001,[1]customers!$G$2:$G$1001,,0)</f>
        <v>United States</v>
      </c>
      <c r="I771" s="4" t="str">
        <f>INDEX([1]products!$A$1:$G$49,MATCH([1]orders!$D771,[1]products!$A$1:$A$49,0),MATCH([1]orders!I$1,[1]products!$A$1:$G$1,0))</f>
        <v>Rob</v>
      </c>
      <c r="J771" s="4" t="str">
        <f>INDEX([1]products!$A$1:$G$49,MATCH([1]orders!$D771,[1]products!$A$1:$A$49,0),MATCH([1]orders!J$1,[1]products!$A$1:$G$1,0))</f>
        <v>M</v>
      </c>
      <c r="K771" s="5">
        <f>INDEX([1]products!$A$1:$G$49,MATCH([1]orders!$D771,[1]products!$A$1:$A$49,0),MATCH([1]orders!K$1,[1]products!$A$1:$G$1,0))</f>
        <v>2.5</v>
      </c>
      <c r="L771" s="6">
        <f>INDEX([1]products!$A$1:$G$49,MATCH([1]orders!$D771,[1]products!$A$1:$A$49,0),MATCH([1]orders!L$1,[1]products!$A$1:$G$1,0))</f>
        <v>22.884999999999998</v>
      </c>
      <c r="M771" s="6">
        <f t="shared" si="12"/>
        <v>22.884999999999998</v>
      </c>
      <c r="N771" s="7" t="str" cm="1">
        <f t="array" ref="N771">_xlfn.IFS(I771="Rob","Robusta",I771="Exc","Excelsa",I771="Ara","Arabica",I771="Lib","Liberica")</f>
        <v>Robusta</v>
      </c>
      <c r="O771" s="7" t="str" cm="1">
        <f t="array" ref="O771">_xlfn.IFS(J771="M","Medium",J771="L","Light",J771="D","Dark")</f>
        <v>Medium</v>
      </c>
      <c r="P771" s="8" t="str">
        <f>_xlfn.XLOOKUP([1]!Order_Table[[#This Row],[Customer ID]],[1]customers!$A$1:$A$1001,[1]customers!$I$1:$I$1001,,0)</f>
        <v>No</v>
      </c>
    </row>
    <row r="772" spans="1:16" x14ac:dyDescent="0.35">
      <c r="A772" s="1" t="s">
        <v>1495</v>
      </c>
      <c r="B772" s="2">
        <v>43468</v>
      </c>
      <c r="C772" s="3" t="s">
        <v>1496</v>
      </c>
      <c r="D772" s="4" t="s">
        <v>157</v>
      </c>
      <c r="E772" s="3">
        <v>3</v>
      </c>
      <c r="F772" s="3" t="str">
        <f>_xlfn.XLOOKUP([1]orders!C772,[1]customers!$A$2:$A$1001,[1]customers!$B$2:$B$1001,,0)</f>
        <v>Martie Brimilcombe</v>
      </c>
      <c r="G772" s="3" t="str">
        <f>IF(_xlfn.XLOOKUP(C772,[1]customers!$A$2:$A$1001,[1]customers!$C$2:$C$1001,,0)=0,"",_xlfn.XLOOKUP(C772,[1]customers!$A$2:$A$1001,[1]customers!$C$2:$C$1001,,0))</f>
        <v>sbollamlf@list-manage.com</v>
      </c>
      <c r="H772" s="3" t="str">
        <f>_xlfn.XLOOKUP(C772,[1]customers!$A$2:$A$1001,[1]customers!$G$2:$G$1001,,0)</f>
        <v>United States</v>
      </c>
      <c r="I772" s="4" t="str">
        <f>INDEX([1]products!$A$1:$G$49,MATCH([1]orders!$D772,[1]products!$A$1:$A$49,0),MATCH([1]orders!I$1,[1]products!$A$1:$G$1,0))</f>
        <v>Ara</v>
      </c>
      <c r="J772" s="4" t="str">
        <f>INDEX([1]products!$A$1:$G$49,MATCH([1]orders!$D772,[1]products!$A$1:$A$49,0),MATCH([1]orders!J$1,[1]products!$A$1:$G$1,0))</f>
        <v>D</v>
      </c>
      <c r="K772" s="5">
        <f>INDEX([1]products!$A$1:$G$49,MATCH([1]orders!$D772,[1]products!$A$1:$A$49,0),MATCH([1]orders!K$1,[1]products!$A$1:$G$1,0))</f>
        <v>1</v>
      </c>
      <c r="L772" s="6">
        <f>INDEX([1]products!$A$1:$G$49,MATCH([1]orders!$D772,[1]products!$A$1:$A$49,0),MATCH([1]orders!L$1,[1]products!$A$1:$G$1,0))</f>
        <v>9.9499999999999993</v>
      </c>
      <c r="M772" s="6">
        <f t="shared" si="12"/>
        <v>29.849999999999998</v>
      </c>
      <c r="N772" s="7" t="str" cm="1">
        <f t="array" ref="N772">_xlfn.IFS(I772="Rob","Robusta",I772="Exc","Excelsa",I772="Ara","Arabica",I772="Lib","Liberica")</f>
        <v>Arabica</v>
      </c>
      <c r="O772" s="7" t="str" cm="1">
        <f t="array" ref="O772">_xlfn.IFS(J772="M","Medium",J772="L","Light",J772="D","Dark")</f>
        <v>Dark</v>
      </c>
      <c r="P772" s="8" t="str">
        <f>_xlfn.XLOOKUP([1]!Order_Table[[#This Row],[Customer ID]],[1]customers!$A$1:$A$1001,[1]customers!$I$1:$I$1001,,0)</f>
        <v>No</v>
      </c>
    </row>
    <row r="773" spans="1:16" x14ac:dyDescent="0.35">
      <c r="A773" s="1" t="s">
        <v>1497</v>
      </c>
      <c r="B773" s="2">
        <v>44468</v>
      </c>
      <c r="C773" s="3" t="s">
        <v>1498</v>
      </c>
      <c r="D773" s="4" t="s">
        <v>9</v>
      </c>
      <c r="E773" s="3">
        <v>6</v>
      </c>
      <c r="F773" s="3" t="str">
        <f>_xlfn.XLOOKUP([1]orders!C773,[1]customers!$A$2:$A$1001,[1]customers!$B$2:$B$1001,,0)</f>
        <v>Suzanna Bollam</v>
      </c>
      <c r="G773" s="3" t="str">
        <f>IF(_xlfn.XLOOKUP(C773,[1]customers!$A$2:$A$1001,[1]customers!$C$2:$C$1001,,0)=0,"",_xlfn.XLOOKUP(C773,[1]customers!$A$2:$A$1001,[1]customers!$C$2:$C$1001,,0))</f>
        <v/>
      </c>
      <c r="H773" s="3" t="str">
        <f>_xlfn.XLOOKUP(C773,[1]customers!$A$2:$A$1001,[1]customers!$G$2:$G$1001,,0)</f>
        <v>United States</v>
      </c>
      <c r="I773" s="4" t="str">
        <f>INDEX([1]products!$A$1:$G$49,MATCH([1]orders!$D773,[1]products!$A$1:$A$49,0),MATCH([1]orders!I$1,[1]products!$A$1:$G$1,0))</f>
        <v>Rob</v>
      </c>
      <c r="J773" s="4" t="str">
        <f>INDEX([1]products!$A$1:$G$49,MATCH([1]orders!$D773,[1]products!$A$1:$A$49,0),MATCH([1]orders!J$1,[1]products!$A$1:$G$1,0))</f>
        <v>L</v>
      </c>
      <c r="K773" s="5">
        <f>INDEX([1]products!$A$1:$G$49,MATCH([1]orders!$D773,[1]products!$A$1:$A$49,0),MATCH([1]orders!K$1,[1]products!$A$1:$G$1,0))</f>
        <v>0.5</v>
      </c>
      <c r="L773" s="6">
        <f>INDEX([1]products!$A$1:$G$49,MATCH([1]orders!$D773,[1]products!$A$1:$A$49,0),MATCH([1]orders!L$1,[1]products!$A$1:$G$1,0))</f>
        <v>7.169999999999999</v>
      </c>
      <c r="M773" s="6">
        <f t="shared" si="12"/>
        <v>43.019999999999996</v>
      </c>
      <c r="N773" s="7" t="str" cm="1">
        <f t="array" ref="N773">_xlfn.IFS(I773="Rob","Robusta",I773="Exc","Excelsa",I773="Ara","Arabica",I773="Lib","Liberica")</f>
        <v>Robusta</v>
      </c>
      <c r="O773" s="7" t="str" cm="1">
        <f t="array" ref="O773">_xlfn.IFS(J773="M","Medium",J773="L","Light",J773="D","Dark")</f>
        <v>Light</v>
      </c>
      <c r="P773" s="8" t="str">
        <f>_xlfn.XLOOKUP([1]!Order_Table[[#This Row],[Customer ID]],[1]customers!$A$1:$A$1001,[1]customers!$I$1:$I$1001,,0)</f>
        <v>No</v>
      </c>
    </row>
    <row r="774" spans="1:16" x14ac:dyDescent="0.35">
      <c r="A774" s="1" t="s">
        <v>1499</v>
      </c>
      <c r="B774" s="2">
        <v>44488</v>
      </c>
      <c r="C774" s="3" t="s">
        <v>1500</v>
      </c>
      <c r="D774" s="4" t="s">
        <v>77</v>
      </c>
      <c r="E774" s="3">
        <v>2</v>
      </c>
      <c r="F774" s="3" t="str">
        <f>_xlfn.XLOOKUP([1]orders!C774,[1]customers!$A$2:$A$1001,[1]customers!$B$2:$B$1001,,0)</f>
        <v>Mellisa Mebes</v>
      </c>
      <c r="G774" s="3" t="str">
        <f>IF(_xlfn.XLOOKUP(C774,[1]customers!$A$2:$A$1001,[1]customers!$C$2:$C$1001,,0)=0,"",_xlfn.XLOOKUP(C774,[1]customers!$A$2:$A$1001,[1]customers!$C$2:$C$1001,,0))</f>
        <v>afilipczaklh@ning.com</v>
      </c>
      <c r="H774" s="3" t="str">
        <f>_xlfn.XLOOKUP(C774,[1]customers!$A$2:$A$1001,[1]customers!$G$2:$G$1001,,0)</f>
        <v>Ireland</v>
      </c>
      <c r="I774" s="4" t="str">
        <f>INDEX([1]products!$A$1:$G$49,MATCH([1]orders!$D774,[1]products!$A$1:$A$49,0),MATCH([1]orders!I$1,[1]products!$A$1:$G$1,0))</f>
        <v>Exc</v>
      </c>
      <c r="J774" s="4" t="str">
        <f>INDEX([1]products!$A$1:$G$49,MATCH([1]orders!$D774,[1]products!$A$1:$A$49,0),MATCH([1]orders!J$1,[1]products!$A$1:$G$1,0))</f>
        <v>M</v>
      </c>
      <c r="K774" s="5">
        <f>INDEX([1]products!$A$1:$G$49,MATCH([1]orders!$D774,[1]products!$A$1:$A$49,0),MATCH([1]orders!K$1,[1]products!$A$1:$G$1,0))</f>
        <v>1</v>
      </c>
      <c r="L774" s="6">
        <f>INDEX([1]products!$A$1:$G$49,MATCH([1]orders!$D774,[1]products!$A$1:$A$49,0),MATCH([1]orders!L$1,[1]products!$A$1:$G$1,0))</f>
        <v>13.75</v>
      </c>
      <c r="M774" s="6">
        <f t="shared" si="12"/>
        <v>27.5</v>
      </c>
      <c r="N774" s="7" t="str" cm="1">
        <f t="array" ref="N774">_xlfn.IFS(I774="Rob","Robusta",I774="Exc","Excelsa",I774="Ara","Arabica",I774="Lib","Liberica")</f>
        <v>Excelsa</v>
      </c>
      <c r="O774" s="7" t="str" cm="1">
        <f t="array" ref="O774">_xlfn.IFS(J774="M","Medium",J774="L","Light",J774="D","Dark")</f>
        <v>Medium</v>
      </c>
      <c r="P774" s="8" t="str">
        <f>_xlfn.XLOOKUP([1]!Order_Table[[#This Row],[Customer ID]],[1]customers!$A$1:$A$1001,[1]customers!$I$1:$I$1001,,0)</f>
        <v>No</v>
      </c>
    </row>
    <row r="775" spans="1:16" x14ac:dyDescent="0.35">
      <c r="A775" s="1" t="s">
        <v>1501</v>
      </c>
      <c r="B775" s="2">
        <v>44756</v>
      </c>
      <c r="C775" s="3" t="s">
        <v>1502</v>
      </c>
      <c r="D775" s="4" t="s">
        <v>2</v>
      </c>
      <c r="E775" s="3">
        <v>2</v>
      </c>
      <c r="F775" s="3" t="str">
        <f>_xlfn.XLOOKUP([1]orders!C775,[1]customers!$A$2:$A$1001,[1]customers!$B$2:$B$1001,,0)</f>
        <v>Alva Filipczak</v>
      </c>
      <c r="G775" s="3" t="str">
        <f>IF(_xlfn.XLOOKUP(C775,[1]customers!$A$2:$A$1001,[1]customers!$C$2:$C$1001,,0)=0,"",_xlfn.XLOOKUP(C775,[1]customers!$A$2:$A$1001,[1]customers!$C$2:$C$1001,,0))</f>
        <v/>
      </c>
      <c r="H775" s="3" t="str">
        <f>_xlfn.XLOOKUP(C775,[1]customers!$A$2:$A$1001,[1]customers!$G$2:$G$1001,,0)</f>
        <v>United States</v>
      </c>
      <c r="I775" s="4" t="str">
        <f>INDEX([1]products!$A$1:$G$49,MATCH([1]orders!$D775,[1]products!$A$1:$A$49,0),MATCH([1]orders!I$1,[1]products!$A$1:$G$1,0))</f>
        <v>Lib</v>
      </c>
      <c r="J775" s="4" t="str">
        <f>INDEX([1]products!$A$1:$G$49,MATCH([1]orders!$D775,[1]products!$A$1:$A$49,0),MATCH([1]orders!J$1,[1]products!$A$1:$G$1,0))</f>
        <v>M</v>
      </c>
      <c r="K775" s="5">
        <f>INDEX([1]products!$A$1:$G$49,MATCH([1]orders!$D775,[1]products!$A$1:$A$49,0),MATCH([1]orders!K$1,[1]products!$A$1:$G$1,0))</f>
        <v>0.2</v>
      </c>
      <c r="L775" s="6">
        <f>INDEX([1]products!$A$1:$G$49,MATCH([1]orders!$D775,[1]products!$A$1:$A$49,0),MATCH([1]orders!L$1,[1]products!$A$1:$G$1,0))</f>
        <v>4.3650000000000002</v>
      </c>
      <c r="M775" s="6">
        <f t="shared" si="12"/>
        <v>8.73</v>
      </c>
      <c r="N775" s="7" t="str" cm="1">
        <f t="array" ref="N775">_xlfn.IFS(I775="Rob","Robusta",I775="Exc","Excelsa",I775="Ara","Arabica",I775="Lib","Liberica")</f>
        <v>Liberica</v>
      </c>
      <c r="O775" s="7" t="str" cm="1">
        <f t="array" ref="O775">_xlfn.IFS(J775="M","Medium",J775="L","Light",J775="D","Dark")</f>
        <v>Medium</v>
      </c>
      <c r="P775" s="8" t="str">
        <f>_xlfn.XLOOKUP([1]!Order_Table[[#This Row],[Customer ID]],[1]customers!$A$1:$A$1001,[1]customers!$I$1:$I$1001,,0)</f>
        <v>No</v>
      </c>
    </row>
    <row r="776" spans="1:16" x14ac:dyDescent="0.35">
      <c r="A776" s="1" t="s">
        <v>1503</v>
      </c>
      <c r="B776" s="2">
        <v>44396</v>
      </c>
      <c r="C776" s="3" t="s">
        <v>1504</v>
      </c>
      <c r="D776" s="4" t="s">
        <v>176</v>
      </c>
      <c r="E776" s="3">
        <v>2</v>
      </c>
      <c r="F776" s="3" t="str">
        <f>_xlfn.XLOOKUP([1]orders!C776,[1]customers!$A$2:$A$1001,[1]customers!$B$2:$B$1001,,0)</f>
        <v>Dorette Hinemoor</v>
      </c>
      <c r="G776" s="3" t="str">
        <f>IF(_xlfn.XLOOKUP(C776,[1]customers!$A$2:$A$1001,[1]customers!$C$2:$C$1001,,0)=0,"",_xlfn.XLOOKUP(C776,[1]customers!$A$2:$A$1001,[1]customers!$C$2:$C$1001,,0))</f>
        <v>relnaughlj@comsenz.com</v>
      </c>
      <c r="H776" s="3" t="str">
        <f>_xlfn.XLOOKUP(C776,[1]customers!$A$2:$A$1001,[1]customers!$G$2:$G$1001,,0)</f>
        <v>United States</v>
      </c>
      <c r="I776" s="4" t="str">
        <f>INDEX([1]products!$A$1:$G$49,MATCH([1]orders!$D776,[1]products!$A$1:$A$49,0),MATCH([1]orders!I$1,[1]products!$A$1:$G$1,0))</f>
        <v>Rob</v>
      </c>
      <c r="J776" s="4" t="str">
        <f>INDEX([1]products!$A$1:$G$49,MATCH([1]orders!$D776,[1]products!$A$1:$A$49,0),MATCH([1]orders!J$1,[1]products!$A$1:$G$1,0))</f>
        <v>M</v>
      </c>
      <c r="K776" s="5">
        <f>INDEX([1]products!$A$1:$G$49,MATCH([1]orders!$D776,[1]products!$A$1:$A$49,0),MATCH([1]orders!K$1,[1]products!$A$1:$G$1,0))</f>
        <v>1</v>
      </c>
      <c r="L776" s="6">
        <f>INDEX([1]products!$A$1:$G$49,MATCH([1]orders!$D776,[1]products!$A$1:$A$49,0),MATCH([1]orders!L$1,[1]products!$A$1:$G$1,0))</f>
        <v>9.9499999999999993</v>
      </c>
      <c r="M776" s="6">
        <f t="shared" si="12"/>
        <v>19.899999999999999</v>
      </c>
      <c r="N776" s="7" t="str" cm="1">
        <f t="array" ref="N776">_xlfn.IFS(I776="Rob","Robusta",I776="Exc","Excelsa",I776="Ara","Arabica",I776="Lib","Liberica")</f>
        <v>Robusta</v>
      </c>
      <c r="O776" s="7" t="str" cm="1">
        <f t="array" ref="O776">_xlfn.IFS(J776="M","Medium",J776="L","Light",J776="D","Dark")</f>
        <v>Medium</v>
      </c>
      <c r="P776" s="8" t="str">
        <f>_xlfn.XLOOKUP([1]!Order_Table[[#This Row],[Customer ID]],[1]customers!$A$1:$A$1001,[1]customers!$I$1:$I$1001,,0)</f>
        <v>Yes</v>
      </c>
    </row>
    <row r="777" spans="1:16" x14ac:dyDescent="0.35">
      <c r="A777" s="1" t="s">
        <v>1505</v>
      </c>
      <c r="B777" s="2">
        <v>44540</v>
      </c>
      <c r="C777" s="3" t="s">
        <v>1506</v>
      </c>
      <c r="D777" s="4" t="s">
        <v>67</v>
      </c>
      <c r="E777" s="3">
        <v>3</v>
      </c>
      <c r="F777" s="3" t="str">
        <f>_xlfn.XLOOKUP([1]orders!C777,[1]customers!$A$2:$A$1001,[1]customers!$B$2:$B$1001,,0)</f>
        <v>Rhetta Elnaugh</v>
      </c>
      <c r="G777" s="3" t="str">
        <f>IF(_xlfn.XLOOKUP(C777,[1]customers!$A$2:$A$1001,[1]customers!$C$2:$C$1001,,0)=0,"",_xlfn.XLOOKUP(C777,[1]customers!$A$2:$A$1001,[1]customers!$C$2:$C$1001,,0))</f>
        <v>jdeehanlk@about.me</v>
      </c>
      <c r="H777" s="3" t="str">
        <f>_xlfn.XLOOKUP(C777,[1]customers!$A$2:$A$1001,[1]customers!$G$2:$G$1001,,0)</f>
        <v>United States</v>
      </c>
      <c r="I777" s="4" t="str">
        <f>INDEX([1]products!$A$1:$G$49,MATCH([1]orders!$D777,[1]products!$A$1:$A$49,0),MATCH([1]orders!I$1,[1]products!$A$1:$G$1,0))</f>
        <v>Exc</v>
      </c>
      <c r="J777" s="4" t="str">
        <f>INDEX([1]products!$A$1:$G$49,MATCH([1]orders!$D777,[1]products!$A$1:$A$49,0),MATCH([1]orders!J$1,[1]products!$A$1:$G$1,0))</f>
        <v>L</v>
      </c>
      <c r="K777" s="5">
        <f>INDEX([1]products!$A$1:$G$49,MATCH([1]orders!$D777,[1]products!$A$1:$A$49,0),MATCH([1]orders!K$1,[1]products!$A$1:$G$1,0))</f>
        <v>0.5</v>
      </c>
      <c r="L777" s="6">
        <f>INDEX([1]products!$A$1:$G$49,MATCH([1]orders!$D777,[1]products!$A$1:$A$49,0),MATCH([1]orders!L$1,[1]products!$A$1:$G$1,0))</f>
        <v>8.91</v>
      </c>
      <c r="M777" s="6">
        <f t="shared" si="12"/>
        <v>26.73</v>
      </c>
      <c r="N777" s="7" t="str" cm="1">
        <f t="array" ref="N777">_xlfn.IFS(I777="Rob","Robusta",I777="Exc","Excelsa",I777="Ara","Arabica",I777="Lib","Liberica")</f>
        <v>Excelsa</v>
      </c>
      <c r="O777" s="7" t="str" cm="1">
        <f t="array" ref="O777">_xlfn.IFS(J777="M","Medium",J777="L","Light",J777="D","Dark")</f>
        <v>Light</v>
      </c>
      <c r="P777" s="8" t="str">
        <f>_xlfn.XLOOKUP([1]!Order_Table[[#This Row],[Customer ID]],[1]customers!$A$1:$A$1001,[1]customers!$I$1:$I$1001,,0)</f>
        <v>Yes</v>
      </c>
    </row>
    <row r="778" spans="1:16" x14ac:dyDescent="0.35">
      <c r="A778" s="1" t="s">
        <v>1507</v>
      </c>
      <c r="B778" s="2">
        <v>43541</v>
      </c>
      <c r="C778" s="3" t="s">
        <v>1508</v>
      </c>
      <c r="D778" s="4" t="s">
        <v>204</v>
      </c>
      <c r="E778" s="3">
        <v>2</v>
      </c>
      <c r="F778" s="3" t="str">
        <f>_xlfn.XLOOKUP([1]orders!C778,[1]customers!$A$2:$A$1001,[1]customers!$B$2:$B$1001,,0)</f>
        <v>Jule Deehan</v>
      </c>
      <c r="G778" s="3" t="str">
        <f>IF(_xlfn.XLOOKUP(C778,[1]customers!$A$2:$A$1001,[1]customers!$C$2:$C$1001,,0)=0,"",_xlfn.XLOOKUP(C778,[1]customers!$A$2:$A$1001,[1]customers!$C$2:$C$1001,,0))</f>
        <v>jedenll@e-recht24.de</v>
      </c>
      <c r="H778" s="3" t="str">
        <f>_xlfn.XLOOKUP(C778,[1]customers!$A$2:$A$1001,[1]customers!$G$2:$G$1001,,0)</f>
        <v>United States</v>
      </c>
      <c r="I778" s="4" t="str">
        <f>INDEX([1]products!$A$1:$G$49,MATCH([1]orders!$D778,[1]products!$A$1:$A$49,0),MATCH([1]orders!I$1,[1]products!$A$1:$G$1,0))</f>
        <v>Ara</v>
      </c>
      <c r="J778" s="4" t="str">
        <f>INDEX([1]products!$A$1:$G$49,MATCH([1]orders!$D778,[1]products!$A$1:$A$49,0),MATCH([1]orders!J$1,[1]products!$A$1:$G$1,0))</f>
        <v>M</v>
      </c>
      <c r="K778" s="5">
        <f>INDEX([1]products!$A$1:$G$49,MATCH([1]orders!$D778,[1]products!$A$1:$A$49,0),MATCH([1]orders!K$1,[1]products!$A$1:$G$1,0))</f>
        <v>0.5</v>
      </c>
      <c r="L778" s="6">
        <f>INDEX([1]products!$A$1:$G$49,MATCH([1]orders!$D778,[1]products!$A$1:$A$49,0),MATCH([1]orders!L$1,[1]products!$A$1:$G$1,0))</f>
        <v>6.75</v>
      </c>
      <c r="M778" s="6">
        <f t="shared" si="12"/>
        <v>13.5</v>
      </c>
      <c r="N778" s="7" t="str" cm="1">
        <f t="array" ref="N778">_xlfn.IFS(I778="Rob","Robusta",I778="Exc","Excelsa",I778="Ara","Arabica",I778="Lib","Liberica")</f>
        <v>Arabica</v>
      </c>
      <c r="O778" s="7" t="str" cm="1">
        <f t="array" ref="O778">_xlfn.IFS(J778="M","Medium",J778="L","Light",J778="D","Dark")</f>
        <v>Medium</v>
      </c>
      <c r="P778" s="8" t="str">
        <f>_xlfn.XLOOKUP([1]!Order_Table[[#This Row],[Customer ID]],[1]customers!$A$1:$A$1001,[1]customers!$I$1:$I$1001,,0)</f>
        <v>No</v>
      </c>
    </row>
    <row r="779" spans="1:16" x14ac:dyDescent="0.35">
      <c r="A779" s="1" t="s">
        <v>1509</v>
      </c>
      <c r="B779" s="2">
        <v>43889</v>
      </c>
      <c r="C779" s="3" t="s">
        <v>1510</v>
      </c>
      <c r="D779" s="4" t="s">
        <v>83</v>
      </c>
      <c r="E779" s="3">
        <v>2</v>
      </c>
      <c r="F779" s="3" t="str">
        <f>_xlfn.XLOOKUP([1]orders!C779,[1]customers!$A$2:$A$1001,[1]customers!$B$2:$B$1001,,0)</f>
        <v>Janella Eden</v>
      </c>
      <c r="G779" s="3" t="str">
        <f>IF(_xlfn.XLOOKUP(C779,[1]customers!$A$2:$A$1001,[1]customers!$C$2:$C$1001,,0)=0,"",_xlfn.XLOOKUP(C779,[1]customers!$A$2:$A$1001,[1]customers!$C$2:$C$1001,,0))</f>
        <v>cjewsterlu@moonfruit.com</v>
      </c>
      <c r="H779" s="3" t="str">
        <f>_xlfn.XLOOKUP(C779,[1]customers!$A$2:$A$1001,[1]customers!$G$2:$G$1001,,0)</f>
        <v>United States</v>
      </c>
      <c r="I779" s="4" t="str">
        <f>INDEX([1]products!$A$1:$G$49,MATCH([1]orders!$D779,[1]products!$A$1:$A$49,0),MATCH([1]orders!I$1,[1]products!$A$1:$G$1,0))</f>
        <v>Ara</v>
      </c>
      <c r="J779" s="4" t="str">
        <f>INDEX([1]products!$A$1:$G$49,MATCH([1]orders!$D779,[1]products!$A$1:$A$49,0),MATCH([1]orders!J$1,[1]products!$A$1:$G$1,0))</f>
        <v>L</v>
      </c>
      <c r="K779" s="5">
        <f>INDEX([1]products!$A$1:$G$49,MATCH([1]orders!$D779,[1]products!$A$1:$A$49,0),MATCH([1]orders!K$1,[1]products!$A$1:$G$1,0))</f>
        <v>2.5</v>
      </c>
      <c r="L779" s="6">
        <f>INDEX([1]products!$A$1:$G$49,MATCH([1]orders!$D779,[1]products!$A$1:$A$49,0),MATCH([1]orders!L$1,[1]products!$A$1:$G$1,0))</f>
        <v>29.784999999999997</v>
      </c>
      <c r="M779" s="6">
        <f t="shared" si="12"/>
        <v>59.569999999999993</v>
      </c>
      <c r="N779" s="7" t="str" cm="1">
        <f t="array" ref="N779">_xlfn.IFS(I779="Rob","Robusta",I779="Exc","Excelsa",I779="Ara","Arabica",I779="Lib","Liberica")</f>
        <v>Arabica</v>
      </c>
      <c r="O779" s="7" t="str" cm="1">
        <f t="array" ref="O779">_xlfn.IFS(J779="M","Medium",J779="L","Light",J779="D","Dark")</f>
        <v>Light</v>
      </c>
      <c r="P779" s="8" t="str">
        <f>_xlfn.XLOOKUP([1]!Order_Table[[#This Row],[Customer ID]],[1]customers!$A$1:$A$1001,[1]customers!$I$1:$I$1001,,0)</f>
        <v>No</v>
      </c>
    </row>
    <row r="780" spans="1:16" x14ac:dyDescent="0.35">
      <c r="A780" s="1" t="s">
        <v>1511</v>
      </c>
      <c r="B780" s="2">
        <v>43985</v>
      </c>
      <c r="C780" s="3" t="s">
        <v>1512</v>
      </c>
      <c r="D780" s="4" t="s">
        <v>13</v>
      </c>
      <c r="E780" s="3">
        <v>6</v>
      </c>
      <c r="F780" s="3" t="str">
        <f>_xlfn.XLOOKUP([1]orders!C780,[1]customers!$A$2:$A$1001,[1]customers!$B$2:$B$1001,,0)</f>
        <v>Cam Jewster</v>
      </c>
      <c r="G780" s="3" t="str">
        <f>IF(_xlfn.XLOOKUP(C780,[1]customers!$A$2:$A$1001,[1]customers!$C$2:$C$1001,,0)=0,"",_xlfn.XLOOKUP(C780,[1]customers!$A$2:$A$1001,[1]customers!$C$2:$C$1001,,0))</f>
        <v>usoutherdenln@hao123.com</v>
      </c>
      <c r="H780" s="3" t="str">
        <f>_xlfn.XLOOKUP(C780,[1]customers!$A$2:$A$1001,[1]customers!$G$2:$G$1001,,0)</f>
        <v>United States</v>
      </c>
      <c r="I780" s="4" t="str">
        <f>INDEX([1]products!$A$1:$G$49,MATCH([1]orders!$D780,[1]products!$A$1:$A$49,0),MATCH([1]orders!I$1,[1]products!$A$1:$G$1,0))</f>
        <v>Lib</v>
      </c>
      <c r="J780" s="4" t="str">
        <f>INDEX([1]products!$A$1:$G$49,MATCH([1]orders!$D780,[1]products!$A$1:$A$49,0),MATCH([1]orders!J$1,[1]products!$A$1:$G$1,0))</f>
        <v>L</v>
      </c>
      <c r="K780" s="5">
        <f>INDEX([1]products!$A$1:$G$49,MATCH([1]orders!$D780,[1]products!$A$1:$A$49,0),MATCH([1]orders!K$1,[1]products!$A$1:$G$1,0))</f>
        <v>0.5</v>
      </c>
      <c r="L780" s="6">
        <f>INDEX([1]products!$A$1:$G$49,MATCH([1]orders!$D780,[1]products!$A$1:$A$49,0),MATCH([1]orders!L$1,[1]products!$A$1:$G$1,0))</f>
        <v>9.51</v>
      </c>
      <c r="M780" s="6">
        <f t="shared" si="12"/>
        <v>57.06</v>
      </c>
      <c r="N780" s="7" t="str" cm="1">
        <f t="array" ref="N780">_xlfn.IFS(I780="Rob","Robusta",I780="Exc","Excelsa",I780="Ara","Arabica",I780="Lib","Liberica")</f>
        <v>Liberica</v>
      </c>
      <c r="O780" s="7" t="str" cm="1">
        <f t="array" ref="O780">_xlfn.IFS(J780="M","Medium",J780="L","Light",J780="D","Dark")</f>
        <v>Light</v>
      </c>
      <c r="P780" s="8" t="str">
        <f>_xlfn.XLOOKUP([1]!Order_Table[[#This Row],[Customer ID]],[1]customers!$A$1:$A$1001,[1]customers!$I$1:$I$1001,,0)</f>
        <v>Yes</v>
      </c>
    </row>
    <row r="781" spans="1:16" x14ac:dyDescent="0.35">
      <c r="A781" s="1" t="s">
        <v>1513</v>
      </c>
      <c r="B781" s="2">
        <v>43883</v>
      </c>
      <c r="C781" s="3" t="s">
        <v>1514</v>
      </c>
      <c r="D781" s="4" t="s">
        <v>9</v>
      </c>
      <c r="E781" s="3">
        <v>3</v>
      </c>
      <c r="F781" s="3" t="str">
        <f>_xlfn.XLOOKUP([1]orders!C781,[1]customers!$A$2:$A$1001,[1]customers!$B$2:$B$1001,,0)</f>
        <v>Ugo Southerden</v>
      </c>
      <c r="G781" s="3" t="str">
        <f>IF(_xlfn.XLOOKUP(C781,[1]customers!$A$2:$A$1001,[1]customers!$C$2:$C$1001,,0)=0,"",_xlfn.XLOOKUP(C781,[1]customers!$A$2:$A$1001,[1]customers!$C$2:$C$1001,,0))</f>
        <v/>
      </c>
      <c r="H781" s="3" t="str">
        <f>_xlfn.XLOOKUP(C781,[1]customers!$A$2:$A$1001,[1]customers!$G$2:$G$1001,,0)</f>
        <v>United States</v>
      </c>
      <c r="I781" s="4" t="str">
        <f>INDEX([1]products!$A$1:$G$49,MATCH([1]orders!$D781,[1]products!$A$1:$A$49,0),MATCH([1]orders!I$1,[1]products!$A$1:$G$1,0))</f>
        <v>Lib</v>
      </c>
      <c r="J781" s="4" t="str">
        <f>INDEX([1]products!$A$1:$G$49,MATCH([1]orders!$D781,[1]products!$A$1:$A$49,0),MATCH([1]orders!J$1,[1]products!$A$1:$G$1,0))</f>
        <v>D</v>
      </c>
      <c r="K781" s="5">
        <f>INDEX([1]products!$A$1:$G$49,MATCH([1]orders!$D781,[1]products!$A$1:$A$49,0),MATCH([1]orders!K$1,[1]products!$A$1:$G$1,0))</f>
        <v>1</v>
      </c>
      <c r="L781" s="6">
        <f>INDEX([1]products!$A$1:$G$49,MATCH([1]orders!$D781,[1]products!$A$1:$A$49,0),MATCH([1]orders!L$1,[1]products!$A$1:$G$1,0))</f>
        <v>12.95</v>
      </c>
      <c r="M781" s="6">
        <f t="shared" si="12"/>
        <v>38.849999999999994</v>
      </c>
      <c r="N781" s="7" t="str" cm="1">
        <f t="array" ref="N781">_xlfn.IFS(I781="Rob","Robusta",I781="Exc","Excelsa",I781="Ara","Arabica",I781="Lib","Liberica")</f>
        <v>Liberica</v>
      </c>
      <c r="O781" s="7" t="str" cm="1">
        <f t="array" ref="O781">_xlfn.IFS(J781="M","Medium",J781="L","Light",J781="D","Dark")</f>
        <v>Dark</v>
      </c>
      <c r="P781" s="8" t="str">
        <f>_xlfn.XLOOKUP([1]!Order_Table[[#This Row],[Customer ID]],[1]customers!$A$1:$A$1001,[1]customers!$I$1:$I$1001,,0)</f>
        <v>Yes</v>
      </c>
    </row>
    <row r="782" spans="1:16" x14ac:dyDescent="0.35">
      <c r="A782" s="1" t="s">
        <v>1515</v>
      </c>
      <c r="B782" s="2">
        <v>43778</v>
      </c>
      <c r="C782" s="3" t="s">
        <v>1516</v>
      </c>
      <c r="D782" s="4" t="s">
        <v>104</v>
      </c>
      <c r="E782" s="3">
        <v>4</v>
      </c>
      <c r="F782" s="3" t="str">
        <f>_xlfn.XLOOKUP([1]orders!C782,[1]customers!$A$2:$A$1001,[1]customers!$B$2:$B$1001,,0)</f>
        <v>Verne Dunkerley</v>
      </c>
      <c r="G782" s="3" t="str">
        <f>IF(_xlfn.XLOOKUP(C782,[1]customers!$A$2:$A$1001,[1]customers!$C$2:$C$1001,,0)=0,"",_xlfn.XLOOKUP(C782,[1]customers!$A$2:$A$1001,[1]customers!$C$2:$C$1001,,0))</f>
        <v>lburtenshawlp@shinystat.com</v>
      </c>
      <c r="H782" s="3" t="str">
        <f>_xlfn.XLOOKUP(C782,[1]customers!$A$2:$A$1001,[1]customers!$G$2:$G$1001,,0)</f>
        <v>United States</v>
      </c>
      <c r="I782" s="4" t="str">
        <f>INDEX([1]products!$A$1:$G$49,MATCH([1]orders!$D782,[1]products!$A$1:$A$49,0),MATCH([1]orders!I$1,[1]products!$A$1:$G$1,0))</f>
        <v>Exc</v>
      </c>
      <c r="J782" s="4" t="str">
        <f>INDEX([1]products!$A$1:$G$49,MATCH([1]orders!$D782,[1]products!$A$1:$A$49,0),MATCH([1]orders!J$1,[1]products!$A$1:$G$1,0))</f>
        <v>M</v>
      </c>
      <c r="K782" s="5">
        <f>INDEX([1]products!$A$1:$G$49,MATCH([1]orders!$D782,[1]products!$A$1:$A$49,0),MATCH([1]orders!K$1,[1]products!$A$1:$G$1,0))</f>
        <v>1</v>
      </c>
      <c r="L782" s="6">
        <f>INDEX([1]products!$A$1:$G$49,MATCH([1]orders!$D782,[1]products!$A$1:$A$49,0),MATCH([1]orders!L$1,[1]products!$A$1:$G$1,0))</f>
        <v>13.75</v>
      </c>
      <c r="M782" s="6">
        <f t="shared" si="12"/>
        <v>55</v>
      </c>
      <c r="N782" s="7" t="str" cm="1">
        <f t="array" ref="N782">_xlfn.IFS(I782="Rob","Robusta",I782="Exc","Excelsa",I782="Ara","Arabica",I782="Lib","Liberica")</f>
        <v>Excelsa</v>
      </c>
      <c r="O782" s="7" t="str" cm="1">
        <f t="array" ref="O782">_xlfn.IFS(J782="M","Medium",J782="L","Light",J782="D","Dark")</f>
        <v>Medium</v>
      </c>
      <c r="P782" s="8" t="str">
        <f>_xlfn.XLOOKUP([1]!Order_Table[[#This Row],[Customer ID]],[1]customers!$A$1:$A$1001,[1]customers!$I$1:$I$1001,,0)</f>
        <v>No</v>
      </c>
    </row>
    <row r="783" spans="1:16" x14ac:dyDescent="0.35">
      <c r="A783" s="1" t="s">
        <v>1517</v>
      </c>
      <c r="B783" s="2">
        <v>43897</v>
      </c>
      <c r="C783" s="3" t="s">
        <v>1518</v>
      </c>
      <c r="D783" s="4" t="s">
        <v>254</v>
      </c>
      <c r="E783" s="3">
        <v>6</v>
      </c>
      <c r="F783" s="3" t="str">
        <f>_xlfn.XLOOKUP([1]orders!C783,[1]customers!$A$2:$A$1001,[1]customers!$B$2:$B$1001,,0)</f>
        <v>Lacee Burtenshaw</v>
      </c>
      <c r="G783" s="3" t="str">
        <f>IF(_xlfn.XLOOKUP(C783,[1]customers!$A$2:$A$1001,[1]customers!$C$2:$C$1001,,0)=0,"",_xlfn.XLOOKUP(C783,[1]customers!$A$2:$A$1001,[1]customers!$C$2:$C$1001,,0))</f>
        <v>agregorattilq@vistaprint.com</v>
      </c>
      <c r="H783" s="3" t="str">
        <f>_xlfn.XLOOKUP(C783,[1]customers!$A$2:$A$1001,[1]customers!$G$2:$G$1001,,0)</f>
        <v>Ireland</v>
      </c>
      <c r="I783" s="4" t="str">
        <f>INDEX([1]products!$A$1:$G$49,MATCH([1]orders!$D783,[1]products!$A$1:$A$49,0),MATCH([1]orders!I$1,[1]products!$A$1:$G$1,0))</f>
        <v>Lib</v>
      </c>
      <c r="J783" s="4" t="str">
        <f>INDEX([1]products!$A$1:$G$49,MATCH([1]orders!$D783,[1]products!$A$1:$A$49,0),MATCH([1]orders!J$1,[1]products!$A$1:$G$1,0))</f>
        <v>L</v>
      </c>
      <c r="K783" s="5">
        <f>INDEX([1]products!$A$1:$G$49,MATCH([1]orders!$D783,[1]products!$A$1:$A$49,0),MATCH([1]orders!K$1,[1]products!$A$1:$G$1,0))</f>
        <v>2.5</v>
      </c>
      <c r="L783" s="6">
        <f>INDEX([1]products!$A$1:$G$49,MATCH([1]orders!$D783,[1]products!$A$1:$A$49,0),MATCH([1]orders!L$1,[1]products!$A$1:$G$1,0))</f>
        <v>36.454999999999998</v>
      </c>
      <c r="M783" s="6">
        <f t="shared" si="12"/>
        <v>218.73</v>
      </c>
      <c r="N783" s="7" t="str" cm="1">
        <f t="array" ref="N783">_xlfn.IFS(I783="Rob","Robusta",I783="Exc","Excelsa",I783="Ara","Arabica",I783="Lib","Liberica")</f>
        <v>Liberica</v>
      </c>
      <c r="O783" s="7" t="str" cm="1">
        <f t="array" ref="O783">_xlfn.IFS(J783="M","Medium",J783="L","Light",J783="D","Dark")</f>
        <v>Light</v>
      </c>
      <c r="P783" s="8" t="str">
        <f>_xlfn.XLOOKUP([1]!Order_Table[[#This Row],[Customer ID]],[1]customers!$A$1:$A$1001,[1]customers!$I$1:$I$1001,,0)</f>
        <v>No</v>
      </c>
    </row>
    <row r="784" spans="1:16" x14ac:dyDescent="0.35">
      <c r="A784" s="1" t="s">
        <v>1519</v>
      </c>
      <c r="B784" s="2">
        <v>44312</v>
      </c>
      <c r="C784" s="3" t="s">
        <v>1520</v>
      </c>
      <c r="D784" s="4" t="s">
        <v>78</v>
      </c>
      <c r="E784" s="3">
        <v>5</v>
      </c>
      <c r="F784" s="3" t="str">
        <f>_xlfn.XLOOKUP([1]orders!C784,[1]customers!$A$2:$A$1001,[1]customers!$B$2:$B$1001,,0)</f>
        <v>Adorne Gregoratti</v>
      </c>
      <c r="G784" s="3" t="str">
        <f>IF(_xlfn.XLOOKUP(C784,[1]customers!$A$2:$A$1001,[1]customers!$C$2:$C$1001,,0)=0,"",_xlfn.XLOOKUP(C784,[1]customers!$A$2:$A$1001,[1]customers!$C$2:$C$1001,,0))</f>
        <v>ccrosterlr@gov.uk</v>
      </c>
      <c r="H784" s="3" t="str">
        <f>_xlfn.XLOOKUP(C784,[1]customers!$A$2:$A$1001,[1]customers!$G$2:$G$1001,,0)</f>
        <v>United States</v>
      </c>
      <c r="I784" s="4" t="str">
        <f>INDEX([1]products!$A$1:$G$49,MATCH([1]orders!$D784,[1]products!$A$1:$A$49,0),MATCH([1]orders!I$1,[1]products!$A$1:$G$1,0))</f>
        <v>Exc</v>
      </c>
      <c r="J784" s="4" t="str">
        <f>INDEX([1]products!$A$1:$G$49,MATCH([1]orders!$D784,[1]products!$A$1:$A$49,0),MATCH([1]orders!J$1,[1]products!$A$1:$G$1,0))</f>
        <v>L</v>
      </c>
      <c r="K784" s="5">
        <f>INDEX([1]products!$A$1:$G$49,MATCH([1]orders!$D784,[1]products!$A$1:$A$49,0),MATCH([1]orders!K$1,[1]products!$A$1:$G$1,0))</f>
        <v>0.2</v>
      </c>
      <c r="L784" s="6">
        <f>INDEX([1]products!$A$1:$G$49,MATCH([1]orders!$D784,[1]products!$A$1:$A$49,0),MATCH([1]orders!L$1,[1]products!$A$1:$G$1,0))</f>
        <v>4.4550000000000001</v>
      </c>
      <c r="M784" s="6">
        <f t="shared" si="12"/>
        <v>22.274999999999999</v>
      </c>
      <c r="N784" s="7" t="str" cm="1">
        <f t="array" ref="N784">_xlfn.IFS(I784="Rob","Robusta",I784="Exc","Excelsa",I784="Ara","Arabica",I784="Lib","Liberica")</f>
        <v>Excelsa</v>
      </c>
      <c r="O784" s="7" t="str" cm="1">
        <f t="array" ref="O784">_xlfn.IFS(J784="M","Medium",J784="L","Light",J784="D","Dark")</f>
        <v>Light</v>
      </c>
      <c r="P784" s="8" t="str">
        <f>_xlfn.XLOOKUP([1]!Order_Table[[#This Row],[Customer ID]],[1]customers!$A$1:$A$1001,[1]customers!$I$1:$I$1001,,0)</f>
        <v>No</v>
      </c>
    </row>
    <row r="785" spans="1:16" x14ac:dyDescent="0.35">
      <c r="A785" s="1" t="s">
        <v>1521</v>
      </c>
      <c r="B785" s="2">
        <v>44511</v>
      </c>
      <c r="C785" s="3" t="s">
        <v>1522</v>
      </c>
      <c r="D785" s="4" t="s">
        <v>132</v>
      </c>
      <c r="E785" s="3">
        <v>2</v>
      </c>
      <c r="F785" s="3" t="str">
        <f>_xlfn.XLOOKUP([1]orders!C785,[1]customers!$A$2:$A$1001,[1]customers!$B$2:$B$1001,,0)</f>
        <v>Chris Croster</v>
      </c>
      <c r="G785" s="3" t="str">
        <f>IF(_xlfn.XLOOKUP(C785,[1]customers!$A$2:$A$1001,[1]customers!$C$2:$C$1001,,0)=0,"",_xlfn.XLOOKUP(C785,[1]customers!$A$2:$A$1001,[1]customers!$C$2:$C$1001,,0))</f>
        <v>gwhiteheadls@hp.com</v>
      </c>
      <c r="H785" s="3" t="str">
        <f>_xlfn.XLOOKUP(C785,[1]customers!$A$2:$A$1001,[1]customers!$G$2:$G$1001,,0)</f>
        <v>United States</v>
      </c>
      <c r="I785" s="4" t="str">
        <f>INDEX([1]products!$A$1:$G$49,MATCH([1]orders!$D785,[1]products!$A$1:$A$49,0),MATCH([1]orders!I$1,[1]products!$A$1:$G$1,0))</f>
        <v>Lib</v>
      </c>
      <c r="J785" s="4" t="str">
        <f>INDEX([1]products!$A$1:$G$49,MATCH([1]orders!$D785,[1]products!$A$1:$A$49,0),MATCH([1]orders!J$1,[1]products!$A$1:$G$1,0))</f>
        <v>M</v>
      </c>
      <c r="K785" s="5">
        <f>INDEX([1]products!$A$1:$G$49,MATCH([1]orders!$D785,[1]products!$A$1:$A$49,0),MATCH([1]orders!K$1,[1]products!$A$1:$G$1,0))</f>
        <v>0.5</v>
      </c>
      <c r="L785" s="6">
        <f>INDEX([1]products!$A$1:$G$49,MATCH([1]orders!$D785,[1]products!$A$1:$A$49,0),MATCH([1]orders!L$1,[1]products!$A$1:$G$1,0))</f>
        <v>8.73</v>
      </c>
      <c r="M785" s="6">
        <f t="shared" si="12"/>
        <v>17.46</v>
      </c>
      <c r="N785" s="7" t="str" cm="1">
        <f t="array" ref="N785">_xlfn.IFS(I785="Rob","Robusta",I785="Exc","Excelsa",I785="Ara","Arabica",I785="Lib","Liberica")</f>
        <v>Liberica</v>
      </c>
      <c r="O785" s="7" t="str" cm="1">
        <f t="array" ref="O785">_xlfn.IFS(J785="M","Medium",J785="L","Light",J785="D","Dark")</f>
        <v>Medium</v>
      </c>
      <c r="P785" s="8" t="str">
        <f>_xlfn.XLOOKUP([1]!Order_Table[[#This Row],[Customer ID]],[1]customers!$A$1:$A$1001,[1]customers!$I$1:$I$1001,,0)</f>
        <v>Yes</v>
      </c>
    </row>
    <row r="786" spans="1:16" x14ac:dyDescent="0.35">
      <c r="A786" s="1" t="s">
        <v>1523</v>
      </c>
      <c r="B786" s="2">
        <v>44362</v>
      </c>
      <c r="C786" s="3" t="s">
        <v>1524</v>
      </c>
      <c r="D786" s="4" t="s">
        <v>118</v>
      </c>
      <c r="E786" s="3">
        <v>1</v>
      </c>
      <c r="F786" s="3" t="str">
        <f>_xlfn.XLOOKUP([1]orders!C786,[1]customers!$A$2:$A$1001,[1]customers!$B$2:$B$1001,,0)</f>
        <v>Graeme Whitehead</v>
      </c>
      <c r="G786" s="3" t="str">
        <f>IF(_xlfn.XLOOKUP(C786,[1]customers!$A$2:$A$1001,[1]customers!$C$2:$C$1001,,0)=0,"",_xlfn.XLOOKUP(C786,[1]customers!$A$2:$A$1001,[1]customers!$C$2:$C$1001,,0))</f>
        <v>hjodrellelt@samsung.com</v>
      </c>
      <c r="H786" s="3" t="str">
        <f>_xlfn.XLOOKUP(C786,[1]customers!$A$2:$A$1001,[1]customers!$G$2:$G$1001,,0)</f>
        <v>United States</v>
      </c>
      <c r="I786" s="4" t="str">
        <f>INDEX([1]products!$A$1:$G$49,MATCH([1]orders!$D786,[1]products!$A$1:$A$49,0),MATCH([1]orders!I$1,[1]products!$A$1:$G$1,0))</f>
        <v>Lib</v>
      </c>
      <c r="J786" s="4" t="str">
        <f>INDEX([1]products!$A$1:$G$49,MATCH([1]orders!$D786,[1]products!$A$1:$A$49,0),MATCH([1]orders!J$1,[1]products!$A$1:$G$1,0))</f>
        <v>L</v>
      </c>
      <c r="K786" s="5">
        <f>INDEX([1]products!$A$1:$G$49,MATCH([1]orders!$D786,[1]products!$A$1:$A$49,0),MATCH([1]orders!K$1,[1]products!$A$1:$G$1,0))</f>
        <v>1</v>
      </c>
      <c r="L786" s="6">
        <f>INDEX([1]products!$A$1:$G$49,MATCH([1]orders!$D786,[1]products!$A$1:$A$49,0),MATCH([1]orders!L$1,[1]products!$A$1:$G$1,0))</f>
        <v>15.85</v>
      </c>
      <c r="M786" s="6">
        <f t="shared" si="12"/>
        <v>15.85</v>
      </c>
      <c r="N786" s="7" t="str" cm="1">
        <f t="array" ref="N786">_xlfn.IFS(I786="Rob","Robusta",I786="Exc","Excelsa",I786="Ara","Arabica",I786="Lib","Liberica")</f>
        <v>Liberica</v>
      </c>
      <c r="O786" s="7" t="str" cm="1">
        <f t="array" ref="O786">_xlfn.IFS(J786="M","Medium",J786="L","Light",J786="D","Dark")</f>
        <v>Light</v>
      </c>
      <c r="P786" s="8" t="str">
        <f>_xlfn.XLOOKUP([1]!Order_Table[[#This Row],[Customer ID]],[1]customers!$A$1:$A$1001,[1]customers!$I$1:$I$1001,,0)</f>
        <v>No</v>
      </c>
    </row>
    <row r="787" spans="1:16" x14ac:dyDescent="0.35">
      <c r="A787" s="1" t="s">
        <v>1525</v>
      </c>
      <c r="B787" s="2">
        <v>43888</v>
      </c>
      <c r="C787" s="3" t="s">
        <v>1510</v>
      </c>
      <c r="D787" s="4" t="s">
        <v>530</v>
      </c>
      <c r="E787" s="3">
        <v>1</v>
      </c>
      <c r="F787" s="3" t="str">
        <f>_xlfn.XLOOKUP([1]orders!C787,[1]customers!$A$2:$A$1001,[1]customers!$B$2:$B$1001,,0)</f>
        <v>Haslett Jodrelle</v>
      </c>
      <c r="G787" s="3" t="str">
        <f>IF(_xlfn.XLOOKUP(C787,[1]customers!$A$2:$A$1001,[1]customers!$C$2:$C$1001,,0)=0,"",_xlfn.XLOOKUP(C787,[1]customers!$A$2:$A$1001,[1]customers!$C$2:$C$1001,,0))</f>
        <v>cjewsterlu@moonfruit.com</v>
      </c>
      <c r="H787" s="3" t="str">
        <f>_xlfn.XLOOKUP(C787,[1]customers!$A$2:$A$1001,[1]customers!$G$2:$G$1001,,0)</f>
        <v>United States</v>
      </c>
      <c r="I787" s="4" t="str">
        <f>INDEX([1]products!$A$1:$G$49,MATCH([1]orders!$D787,[1]products!$A$1:$A$49,0),MATCH([1]orders!I$1,[1]products!$A$1:$G$1,0))</f>
        <v>Ara</v>
      </c>
      <c r="J787" s="4" t="str">
        <f>INDEX([1]products!$A$1:$G$49,MATCH([1]orders!$D787,[1]products!$A$1:$A$49,0),MATCH([1]orders!J$1,[1]products!$A$1:$G$1,0))</f>
        <v>D</v>
      </c>
      <c r="K787" s="5">
        <f>INDEX([1]products!$A$1:$G$49,MATCH([1]orders!$D787,[1]products!$A$1:$A$49,0),MATCH([1]orders!K$1,[1]products!$A$1:$G$1,0))</f>
        <v>2.5</v>
      </c>
      <c r="L787" s="6">
        <f>INDEX([1]products!$A$1:$G$49,MATCH([1]orders!$D787,[1]products!$A$1:$A$49,0),MATCH([1]orders!L$1,[1]products!$A$1:$G$1,0))</f>
        <v>22.884999999999998</v>
      </c>
      <c r="M787" s="6">
        <f t="shared" si="12"/>
        <v>22.884999999999998</v>
      </c>
      <c r="N787" s="7" t="str" cm="1">
        <f t="array" ref="N787">_xlfn.IFS(I787="Rob","Robusta",I787="Exc","Excelsa",I787="Ara","Arabica",I787="Lib","Liberica")</f>
        <v>Arabica</v>
      </c>
      <c r="O787" s="7" t="str" cm="1">
        <f t="array" ref="O787">_xlfn.IFS(J787="M","Medium",J787="L","Light",J787="D","Dark")</f>
        <v>Dark</v>
      </c>
      <c r="P787" s="8" t="str">
        <f>_xlfn.XLOOKUP([1]!Order_Table[[#This Row],[Customer ID]],[1]customers!$A$1:$A$1001,[1]customers!$I$1:$I$1001,,0)</f>
        <v>No</v>
      </c>
    </row>
    <row r="788" spans="1:16" x14ac:dyDescent="0.35">
      <c r="A788" s="1" t="s">
        <v>1526</v>
      </c>
      <c r="B788" s="2">
        <v>44305</v>
      </c>
      <c r="C788" s="3" t="s">
        <v>1527</v>
      </c>
      <c r="D788" s="4" t="s">
        <v>9</v>
      </c>
      <c r="E788" s="3">
        <v>6</v>
      </c>
      <c r="F788" s="3" t="str">
        <f>_xlfn.XLOOKUP([1]orders!C788,[1]customers!$A$2:$A$1001,[1]customers!$B$2:$B$1001,,0)</f>
        <v>Cam Jewster</v>
      </c>
      <c r="G788" s="3" t="str">
        <f>IF(_xlfn.XLOOKUP(C788,[1]customers!$A$2:$A$1001,[1]customers!$C$2:$C$1001,,0)=0,"",_xlfn.XLOOKUP(C788,[1]customers!$A$2:$A$1001,[1]customers!$C$2:$C$1001,,0))</f>
        <v/>
      </c>
      <c r="H788" s="3" t="str">
        <f>_xlfn.XLOOKUP(C788,[1]customers!$A$2:$A$1001,[1]customers!$G$2:$G$1001,,0)</f>
        <v>United States</v>
      </c>
      <c r="I788" s="4" t="str">
        <f>INDEX([1]products!$A$1:$G$49,MATCH([1]orders!$D788,[1]products!$A$1:$A$49,0),MATCH([1]orders!I$1,[1]products!$A$1:$G$1,0))</f>
        <v>Exc</v>
      </c>
      <c r="J788" s="4" t="str">
        <f>INDEX([1]products!$A$1:$G$49,MATCH([1]orders!$D788,[1]products!$A$1:$A$49,0),MATCH([1]orders!J$1,[1]products!$A$1:$G$1,0))</f>
        <v>D</v>
      </c>
      <c r="K788" s="5">
        <f>INDEX([1]products!$A$1:$G$49,MATCH([1]orders!$D788,[1]products!$A$1:$A$49,0),MATCH([1]orders!K$1,[1]products!$A$1:$G$1,0))</f>
        <v>2.5</v>
      </c>
      <c r="L788" s="6">
        <f>INDEX([1]products!$A$1:$G$49,MATCH([1]orders!$D788,[1]products!$A$1:$A$49,0),MATCH([1]orders!L$1,[1]products!$A$1:$G$1,0))</f>
        <v>27.945</v>
      </c>
      <c r="M788" s="6">
        <f t="shared" si="12"/>
        <v>167.67000000000002</v>
      </c>
      <c r="N788" s="7" t="str" cm="1">
        <f t="array" ref="N788">_xlfn.IFS(I788="Rob","Robusta",I788="Exc","Excelsa",I788="Ara","Arabica",I788="Lib","Liberica")</f>
        <v>Excelsa</v>
      </c>
      <c r="O788" s="7" t="str" cm="1">
        <f t="array" ref="O788">_xlfn.IFS(J788="M","Medium",J788="L","Light",J788="D","Dark")</f>
        <v>Dark</v>
      </c>
      <c r="P788" s="8" t="str">
        <f>_xlfn.XLOOKUP([1]!Order_Table[[#This Row],[Customer ID]],[1]customers!$A$1:$A$1001,[1]customers!$I$1:$I$1001,,0)</f>
        <v>Yes</v>
      </c>
    </row>
    <row r="789" spans="1:16" x14ac:dyDescent="0.35">
      <c r="A789" s="1" t="s">
        <v>1528</v>
      </c>
      <c r="B789" s="2">
        <v>44771</v>
      </c>
      <c r="C789" s="3" t="s">
        <v>1529</v>
      </c>
      <c r="D789" s="4" t="s">
        <v>41</v>
      </c>
      <c r="E789" s="3">
        <v>2</v>
      </c>
      <c r="F789" s="3" t="str">
        <f>_xlfn.XLOOKUP([1]orders!C789,[1]customers!$A$2:$A$1001,[1]customers!$B$2:$B$1001,,0)</f>
        <v>Beryl Osborn</v>
      </c>
      <c r="G789" s="3" t="str">
        <f>IF(_xlfn.XLOOKUP(C789,[1]customers!$A$2:$A$1001,[1]customers!$C$2:$C$1001,,0)=0,"",_xlfn.XLOOKUP(C789,[1]customers!$A$2:$A$1001,[1]customers!$C$2:$C$1001,,0))</f>
        <v>knottramlw@odnoklassniki.ru</v>
      </c>
      <c r="H789" s="3" t="str">
        <f>_xlfn.XLOOKUP(C789,[1]customers!$A$2:$A$1001,[1]customers!$G$2:$G$1001,,0)</f>
        <v>Ireland</v>
      </c>
      <c r="I789" s="4" t="str">
        <f>INDEX([1]products!$A$1:$G$49,MATCH([1]orders!$D789,[1]products!$A$1:$A$49,0),MATCH([1]orders!I$1,[1]products!$A$1:$G$1,0))</f>
        <v>Exc</v>
      </c>
      <c r="J789" s="4" t="str">
        <f>INDEX([1]products!$A$1:$G$49,MATCH([1]orders!$D789,[1]products!$A$1:$A$49,0),MATCH([1]orders!J$1,[1]products!$A$1:$G$1,0))</f>
        <v>M</v>
      </c>
      <c r="K789" s="5">
        <f>INDEX([1]products!$A$1:$G$49,MATCH([1]orders!$D789,[1]products!$A$1:$A$49,0),MATCH([1]orders!K$1,[1]products!$A$1:$G$1,0))</f>
        <v>1</v>
      </c>
      <c r="L789" s="6">
        <f>INDEX([1]products!$A$1:$G$49,MATCH([1]orders!$D789,[1]products!$A$1:$A$49,0),MATCH([1]orders!L$1,[1]products!$A$1:$G$1,0))</f>
        <v>13.75</v>
      </c>
      <c r="M789" s="6">
        <f t="shared" si="12"/>
        <v>27.5</v>
      </c>
      <c r="N789" s="7" t="str" cm="1">
        <f t="array" ref="N789">_xlfn.IFS(I789="Rob","Robusta",I789="Exc","Excelsa",I789="Ara","Arabica",I789="Lib","Liberica")</f>
        <v>Excelsa</v>
      </c>
      <c r="O789" s="7" t="str" cm="1">
        <f t="array" ref="O789">_xlfn.IFS(J789="M","Medium",J789="L","Light",J789="D","Dark")</f>
        <v>Medium</v>
      </c>
      <c r="P789" s="8" t="str">
        <f>_xlfn.XLOOKUP([1]!Order_Table[[#This Row],[Customer ID]],[1]customers!$A$1:$A$1001,[1]customers!$I$1:$I$1001,,0)</f>
        <v>Yes</v>
      </c>
    </row>
    <row r="790" spans="1:16" x14ac:dyDescent="0.35">
      <c r="A790" s="1" t="s">
        <v>1530</v>
      </c>
      <c r="B790" s="2">
        <v>43485</v>
      </c>
      <c r="C790" s="3" t="s">
        <v>1531</v>
      </c>
      <c r="D790" s="4" t="s">
        <v>6</v>
      </c>
      <c r="E790" s="3">
        <v>6</v>
      </c>
      <c r="F790" s="3" t="str">
        <f>_xlfn.XLOOKUP([1]orders!C790,[1]customers!$A$2:$A$1001,[1]customers!$B$2:$B$1001,,0)</f>
        <v>Kaela Nottram</v>
      </c>
      <c r="G790" s="3" t="str">
        <f>IF(_xlfn.XLOOKUP(C790,[1]customers!$A$2:$A$1001,[1]customers!$C$2:$C$1001,,0)=0,"",_xlfn.XLOOKUP(C790,[1]customers!$A$2:$A$1001,[1]customers!$C$2:$C$1001,,0))</f>
        <v>nbuneylx@jugem.jp</v>
      </c>
      <c r="H790" s="3" t="str">
        <f>_xlfn.XLOOKUP(C790,[1]customers!$A$2:$A$1001,[1]customers!$G$2:$G$1001,,0)</f>
        <v>United States</v>
      </c>
      <c r="I790" s="4" t="str">
        <f>INDEX([1]products!$A$1:$G$49,MATCH([1]orders!$D790,[1]products!$A$1:$A$49,0),MATCH([1]orders!I$1,[1]products!$A$1:$G$1,0))</f>
        <v>Rob</v>
      </c>
      <c r="J790" s="4" t="str">
        <f>INDEX([1]products!$A$1:$G$49,MATCH([1]orders!$D790,[1]products!$A$1:$A$49,0),MATCH([1]orders!J$1,[1]products!$A$1:$G$1,0))</f>
        <v>M</v>
      </c>
      <c r="K790" s="5">
        <f>INDEX([1]products!$A$1:$G$49,MATCH([1]orders!$D790,[1]products!$A$1:$A$49,0),MATCH([1]orders!K$1,[1]products!$A$1:$G$1,0))</f>
        <v>2.5</v>
      </c>
      <c r="L790" s="6">
        <f>INDEX([1]products!$A$1:$G$49,MATCH([1]orders!$D790,[1]products!$A$1:$A$49,0),MATCH([1]orders!L$1,[1]products!$A$1:$G$1,0))</f>
        <v>22.884999999999998</v>
      </c>
      <c r="M790" s="6">
        <f t="shared" si="12"/>
        <v>137.31</v>
      </c>
      <c r="N790" s="7" t="str" cm="1">
        <f t="array" ref="N790">_xlfn.IFS(I790="Rob","Robusta",I790="Exc","Excelsa",I790="Ara","Arabica",I790="Lib","Liberica")</f>
        <v>Robusta</v>
      </c>
      <c r="O790" s="7" t="str" cm="1">
        <f t="array" ref="O790">_xlfn.IFS(J790="M","Medium",J790="L","Light",J790="D","Dark")</f>
        <v>Medium</v>
      </c>
      <c r="P790" s="8" t="str">
        <f>_xlfn.XLOOKUP([1]!Order_Table[[#This Row],[Customer ID]],[1]customers!$A$1:$A$1001,[1]customers!$I$1:$I$1001,,0)</f>
        <v>Yes</v>
      </c>
    </row>
    <row r="791" spans="1:16" x14ac:dyDescent="0.35">
      <c r="A791" s="1" t="s">
        <v>1532</v>
      </c>
      <c r="B791" s="2">
        <v>44613</v>
      </c>
      <c r="C791" s="3" t="s">
        <v>1533</v>
      </c>
      <c r="D791" s="4" t="s">
        <v>192</v>
      </c>
      <c r="E791" s="3">
        <v>3</v>
      </c>
      <c r="F791" s="3" t="str">
        <f>_xlfn.XLOOKUP([1]orders!C791,[1]customers!$A$2:$A$1001,[1]customers!$B$2:$B$1001,,0)</f>
        <v>Nobe Buney</v>
      </c>
      <c r="G791" s="3" t="str">
        <f>IF(_xlfn.XLOOKUP(C791,[1]customers!$A$2:$A$1001,[1]customers!$C$2:$C$1001,,0)=0,"",_xlfn.XLOOKUP(C791,[1]customers!$A$2:$A$1001,[1]customers!$C$2:$C$1001,,0))</f>
        <v>smcshealy@photobucket.com</v>
      </c>
      <c r="H791" s="3" t="str">
        <f>_xlfn.XLOOKUP(C791,[1]customers!$A$2:$A$1001,[1]customers!$G$2:$G$1001,,0)</f>
        <v>United States</v>
      </c>
      <c r="I791" s="4" t="str">
        <f>INDEX([1]products!$A$1:$G$49,MATCH([1]orders!$D791,[1]products!$A$1:$A$49,0),MATCH([1]orders!I$1,[1]products!$A$1:$G$1,0))</f>
        <v>Ara</v>
      </c>
      <c r="J791" s="4" t="str">
        <f>INDEX([1]products!$A$1:$G$49,MATCH([1]orders!$D791,[1]products!$A$1:$A$49,0),MATCH([1]orders!J$1,[1]products!$A$1:$G$1,0))</f>
        <v>L</v>
      </c>
      <c r="K791" s="5">
        <f>INDEX([1]products!$A$1:$G$49,MATCH([1]orders!$D791,[1]products!$A$1:$A$49,0),MATCH([1]orders!K$1,[1]products!$A$1:$G$1,0))</f>
        <v>1</v>
      </c>
      <c r="L791" s="6">
        <f>INDEX([1]products!$A$1:$G$49,MATCH([1]orders!$D791,[1]products!$A$1:$A$49,0),MATCH([1]orders!L$1,[1]products!$A$1:$G$1,0))</f>
        <v>12.95</v>
      </c>
      <c r="M791" s="6">
        <f t="shared" si="12"/>
        <v>38.849999999999994</v>
      </c>
      <c r="N791" s="7" t="str" cm="1">
        <f t="array" ref="N791">_xlfn.IFS(I791="Rob","Robusta",I791="Exc","Excelsa",I791="Ara","Arabica",I791="Lib","Liberica")</f>
        <v>Arabica</v>
      </c>
      <c r="O791" s="7" t="str" cm="1">
        <f t="array" ref="O791">_xlfn.IFS(J791="M","Medium",J791="L","Light",J791="D","Dark")</f>
        <v>Light</v>
      </c>
      <c r="P791" s="8" t="str">
        <f>_xlfn.XLOOKUP([1]!Order_Table[[#This Row],[Customer ID]],[1]customers!$A$1:$A$1001,[1]customers!$I$1:$I$1001,,0)</f>
        <v>No</v>
      </c>
    </row>
    <row r="792" spans="1:16" x14ac:dyDescent="0.35">
      <c r="A792" s="1" t="s">
        <v>1534</v>
      </c>
      <c r="B792" s="2">
        <v>43954</v>
      </c>
      <c r="C792" s="3" t="s">
        <v>1535</v>
      </c>
      <c r="D792" s="4" t="s">
        <v>19</v>
      </c>
      <c r="E792" s="3">
        <v>5</v>
      </c>
      <c r="F792" s="3" t="str">
        <f>_xlfn.XLOOKUP([1]orders!C792,[1]customers!$A$2:$A$1001,[1]customers!$B$2:$B$1001,,0)</f>
        <v>Silvan McShea</v>
      </c>
      <c r="G792" s="3" t="str">
        <f>IF(_xlfn.XLOOKUP(C792,[1]customers!$A$2:$A$1001,[1]customers!$C$2:$C$1001,,0)=0,"",_xlfn.XLOOKUP(C792,[1]customers!$A$2:$A$1001,[1]customers!$C$2:$C$1001,,0))</f>
        <v>khuddartlz@about.com</v>
      </c>
      <c r="H792" s="3" t="str">
        <f>_xlfn.XLOOKUP(C792,[1]customers!$A$2:$A$1001,[1]customers!$G$2:$G$1001,,0)</f>
        <v>United States</v>
      </c>
      <c r="I792" s="4" t="str">
        <f>INDEX([1]products!$A$1:$G$49,MATCH([1]orders!$D792,[1]products!$A$1:$A$49,0),MATCH([1]orders!I$1,[1]products!$A$1:$G$1,0))</f>
        <v>Ara</v>
      </c>
      <c r="J792" s="4" t="str">
        <f>INDEX([1]products!$A$1:$G$49,MATCH([1]orders!$D792,[1]products!$A$1:$A$49,0),MATCH([1]orders!J$1,[1]products!$A$1:$G$1,0))</f>
        <v>L</v>
      </c>
      <c r="K792" s="5">
        <f>INDEX([1]products!$A$1:$G$49,MATCH([1]orders!$D792,[1]products!$A$1:$A$49,0),MATCH([1]orders!K$1,[1]products!$A$1:$G$1,0))</f>
        <v>0.5</v>
      </c>
      <c r="L792" s="6">
        <f>INDEX([1]products!$A$1:$G$49,MATCH([1]orders!$D792,[1]products!$A$1:$A$49,0),MATCH([1]orders!L$1,[1]products!$A$1:$G$1,0))</f>
        <v>7.77</v>
      </c>
      <c r="M792" s="6">
        <f t="shared" si="12"/>
        <v>38.849999999999994</v>
      </c>
      <c r="N792" s="7" t="str" cm="1">
        <f t="array" ref="N792">_xlfn.IFS(I792="Rob","Robusta",I792="Exc","Excelsa",I792="Ara","Arabica",I792="Lib","Liberica")</f>
        <v>Arabica</v>
      </c>
      <c r="O792" s="7" t="str" cm="1">
        <f t="array" ref="O792">_xlfn.IFS(J792="M","Medium",J792="L","Light",J792="D","Dark")</f>
        <v>Light</v>
      </c>
      <c r="P792" s="8" t="str">
        <f>_xlfn.XLOOKUP([1]!Order_Table[[#This Row],[Customer ID]],[1]customers!$A$1:$A$1001,[1]customers!$I$1:$I$1001,,0)</f>
        <v>No</v>
      </c>
    </row>
    <row r="793" spans="1:16" x14ac:dyDescent="0.35">
      <c r="A793" s="1" t="s">
        <v>1536</v>
      </c>
      <c r="B793" s="2">
        <v>43545</v>
      </c>
      <c r="C793" s="3" t="s">
        <v>1537</v>
      </c>
      <c r="D793" s="4" t="s">
        <v>78</v>
      </c>
      <c r="E793" s="3">
        <v>6</v>
      </c>
      <c r="F793" s="3" t="str">
        <f>_xlfn.XLOOKUP([1]orders!C793,[1]customers!$A$2:$A$1001,[1]customers!$B$2:$B$1001,,0)</f>
        <v>Karylin Huddart</v>
      </c>
      <c r="G793" s="3" t="str">
        <f>IF(_xlfn.XLOOKUP(C793,[1]customers!$A$2:$A$1001,[1]customers!$C$2:$C$1001,,0)=0,"",_xlfn.XLOOKUP(C793,[1]customers!$A$2:$A$1001,[1]customers!$C$2:$C$1001,,0))</f>
        <v>jgippesm0@cloudflare.com</v>
      </c>
      <c r="H793" s="3" t="str">
        <f>_xlfn.XLOOKUP(C793,[1]customers!$A$2:$A$1001,[1]customers!$G$2:$G$1001,,0)</f>
        <v>United Kingdom</v>
      </c>
      <c r="I793" s="4" t="str">
        <f>INDEX([1]products!$A$1:$G$49,MATCH([1]orders!$D793,[1]products!$A$1:$A$49,0),MATCH([1]orders!I$1,[1]products!$A$1:$G$1,0))</f>
        <v>Lib</v>
      </c>
      <c r="J793" s="4" t="str">
        <f>INDEX([1]products!$A$1:$G$49,MATCH([1]orders!$D793,[1]products!$A$1:$A$49,0),MATCH([1]orders!J$1,[1]products!$A$1:$G$1,0))</f>
        <v>L</v>
      </c>
      <c r="K793" s="5">
        <f>INDEX([1]products!$A$1:$G$49,MATCH([1]orders!$D793,[1]products!$A$1:$A$49,0),MATCH([1]orders!K$1,[1]products!$A$1:$G$1,0))</f>
        <v>0.2</v>
      </c>
      <c r="L793" s="6">
        <f>INDEX([1]products!$A$1:$G$49,MATCH([1]orders!$D793,[1]products!$A$1:$A$49,0),MATCH([1]orders!L$1,[1]products!$A$1:$G$1,0))</f>
        <v>4.7549999999999999</v>
      </c>
      <c r="M793" s="6">
        <f t="shared" si="12"/>
        <v>28.53</v>
      </c>
      <c r="N793" s="7" t="str" cm="1">
        <f t="array" ref="N793">_xlfn.IFS(I793="Rob","Robusta",I793="Exc","Excelsa",I793="Ara","Arabica",I793="Lib","Liberica")</f>
        <v>Liberica</v>
      </c>
      <c r="O793" s="7" t="str" cm="1">
        <f t="array" ref="O793">_xlfn.IFS(J793="M","Medium",J793="L","Light",J793="D","Dark")</f>
        <v>Light</v>
      </c>
      <c r="P793" s="8" t="str">
        <f>_xlfn.XLOOKUP([1]!Order_Table[[#This Row],[Customer ID]],[1]customers!$A$1:$A$1001,[1]customers!$I$1:$I$1001,,0)</f>
        <v>Yes</v>
      </c>
    </row>
    <row r="794" spans="1:16" x14ac:dyDescent="0.35">
      <c r="A794" s="1" t="s">
        <v>1538</v>
      </c>
      <c r="B794" s="2">
        <v>43629</v>
      </c>
      <c r="C794" s="3" t="s">
        <v>1539</v>
      </c>
      <c r="D794" s="4" t="s">
        <v>182</v>
      </c>
      <c r="E794" s="3">
        <v>5</v>
      </c>
      <c r="F794" s="3" t="str">
        <f>_xlfn.XLOOKUP([1]orders!C794,[1]customers!$A$2:$A$1001,[1]customers!$B$2:$B$1001,,0)</f>
        <v>Jereme Gippes</v>
      </c>
      <c r="G794" s="3" t="str">
        <f>IF(_xlfn.XLOOKUP(C794,[1]customers!$A$2:$A$1001,[1]customers!$C$2:$C$1001,,0)=0,"",_xlfn.XLOOKUP(C794,[1]customers!$A$2:$A$1001,[1]customers!$C$2:$C$1001,,0))</f>
        <v>lwhittleseem1@e-recht24.de</v>
      </c>
      <c r="H794" s="3" t="str">
        <f>_xlfn.XLOOKUP(C794,[1]customers!$A$2:$A$1001,[1]customers!$G$2:$G$1001,,0)</f>
        <v>United States</v>
      </c>
      <c r="I794" s="4" t="str">
        <f>INDEX([1]products!$A$1:$G$49,MATCH([1]orders!$D794,[1]products!$A$1:$A$49,0),MATCH([1]orders!I$1,[1]products!$A$1:$G$1,0))</f>
        <v>Lib</v>
      </c>
      <c r="J794" s="4" t="str">
        <f>INDEX([1]products!$A$1:$G$49,MATCH([1]orders!$D794,[1]products!$A$1:$A$49,0),MATCH([1]orders!J$1,[1]products!$A$1:$G$1,0))</f>
        <v>M</v>
      </c>
      <c r="K794" s="5">
        <f>INDEX([1]products!$A$1:$G$49,MATCH([1]orders!$D794,[1]products!$A$1:$A$49,0),MATCH([1]orders!K$1,[1]products!$A$1:$G$1,0))</f>
        <v>0.5</v>
      </c>
      <c r="L794" s="6">
        <f>INDEX([1]products!$A$1:$G$49,MATCH([1]orders!$D794,[1]products!$A$1:$A$49,0),MATCH([1]orders!L$1,[1]products!$A$1:$G$1,0))</f>
        <v>8.73</v>
      </c>
      <c r="M794" s="6">
        <f t="shared" si="12"/>
        <v>43.650000000000006</v>
      </c>
      <c r="N794" s="7" t="str" cm="1">
        <f t="array" ref="N794">_xlfn.IFS(I794="Rob","Robusta",I794="Exc","Excelsa",I794="Ara","Arabica",I794="Lib","Liberica")</f>
        <v>Liberica</v>
      </c>
      <c r="O794" s="7" t="str" cm="1">
        <f t="array" ref="O794">_xlfn.IFS(J794="M","Medium",J794="L","Light",J794="D","Dark")</f>
        <v>Medium</v>
      </c>
      <c r="P794" s="8" t="str">
        <f>_xlfn.XLOOKUP([1]!Order_Table[[#This Row],[Customer ID]],[1]customers!$A$1:$A$1001,[1]customers!$I$1:$I$1001,,0)</f>
        <v>Yes</v>
      </c>
    </row>
    <row r="795" spans="1:16" x14ac:dyDescent="0.35">
      <c r="A795" s="1" t="s">
        <v>1540</v>
      </c>
      <c r="B795" s="2">
        <v>43987</v>
      </c>
      <c r="C795" s="3" t="s">
        <v>1541</v>
      </c>
      <c r="D795" s="4" t="s">
        <v>204</v>
      </c>
      <c r="E795" s="3">
        <v>5</v>
      </c>
      <c r="F795" s="3" t="str">
        <f>_xlfn.XLOOKUP([1]orders!C795,[1]customers!$A$2:$A$1001,[1]customers!$B$2:$B$1001,,0)</f>
        <v>Lukas Whittlesee</v>
      </c>
      <c r="G795" s="3" t="str">
        <f>IF(_xlfn.XLOOKUP(C795,[1]customers!$A$2:$A$1001,[1]customers!$C$2:$C$1001,,0)=0,"",_xlfn.XLOOKUP(C795,[1]customers!$A$2:$A$1001,[1]customers!$C$2:$C$1001,,0))</f>
        <v>gtrengrovem2@elpais.com</v>
      </c>
      <c r="H795" s="3" t="str">
        <f>_xlfn.XLOOKUP(C795,[1]customers!$A$2:$A$1001,[1]customers!$G$2:$G$1001,,0)</f>
        <v>United States</v>
      </c>
      <c r="I795" s="4" t="str">
        <f>INDEX([1]products!$A$1:$G$49,MATCH([1]orders!$D795,[1]products!$A$1:$A$49,0),MATCH([1]orders!I$1,[1]products!$A$1:$G$1,0))</f>
        <v>Rob</v>
      </c>
      <c r="J795" s="4" t="str">
        <f>INDEX([1]products!$A$1:$G$49,MATCH([1]orders!$D795,[1]products!$A$1:$A$49,0),MATCH([1]orders!J$1,[1]products!$A$1:$G$1,0))</f>
        <v>L</v>
      </c>
      <c r="K795" s="5">
        <f>INDEX([1]products!$A$1:$G$49,MATCH([1]orders!$D795,[1]products!$A$1:$A$49,0),MATCH([1]orders!K$1,[1]products!$A$1:$G$1,0))</f>
        <v>0.2</v>
      </c>
      <c r="L795" s="6">
        <f>INDEX([1]products!$A$1:$G$49,MATCH([1]orders!$D795,[1]products!$A$1:$A$49,0),MATCH([1]orders!L$1,[1]products!$A$1:$G$1,0))</f>
        <v>3.5849999999999995</v>
      </c>
      <c r="M795" s="6">
        <f t="shared" si="12"/>
        <v>17.924999999999997</v>
      </c>
      <c r="N795" s="7" t="str" cm="1">
        <f t="array" ref="N795">_xlfn.IFS(I795="Rob","Robusta",I795="Exc","Excelsa",I795="Ara","Arabica",I795="Lib","Liberica")</f>
        <v>Robusta</v>
      </c>
      <c r="O795" s="7" t="str" cm="1">
        <f t="array" ref="O795">_xlfn.IFS(J795="M","Medium",J795="L","Light",J795="D","Dark")</f>
        <v>Light</v>
      </c>
      <c r="P795" s="8" t="str">
        <f>_xlfn.XLOOKUP([1]!Order_Table[[#This Row],[Customer ID]],[1]customers!$A$1:$A$1001,[1]customers!$I$1:$I$1001,,0)</f>
        <v>No</v>
      </c>
    </row>
    <row r="796" spans="1:16" x14ac:dyDescent="0.35">
      <c r="A796" s="1" t="s">
        <v>1542</v>
      </c>
      <c r="B796" s="2">
        <v>43540</v>
      </c>
      <c r="C796" s="3" t="s">
        <v>1543</v>
      </c>
      <c r="D796" s="4" t="s">
        <v>157</v>
      </c>
      <c r="E796" s="3">
        <v>4</v>
      </c>
      <c r="F796" s="3" t="str">
        <f>_xlfn.XLOOKUP([1]orders!C796,[1]customers!$A$2:$A$1001,[1]customers!$B$2:$B$1001,,0)</f>
        <v>Gregorius Trengrove</v>
      </c>
      <c r="G796" s="3" t="str">
        <f>IF(_xlfn.XLOOKUP(C796,[1]customers!$A$2:$A$1001,[1]customers!$C$2:$C$1001,,0)=0,"",_xlfn.XLOOKUP(C796,[1]customers!$A$2:$A$1001,[1]customers!$C$2:$C$1001,,0))</f>
        <v>wcalderom3@stumbleupon.com</v>
      </c>
      <c r="H796" s="3" t="str">
        <f>_xlfn.XLOOKUP(C796,[1]customers!$A$2:$A$1001,[1]customers!$G$2:$G$1001,,0)</f>
        <v>United States</v>
      </c>
      <c r="I796" s="4" t="str">
        <f>INDEX([1]products!$A$1:$G$49,MATCH([1]orders!$D796,[1]products!$A$1:$A$49,0),MATCH([1]orders!I$1,[1]products!$A$1:$G$1,0))</f>
        <v>Ara</v>
      </c>
      <c r="J796" s="4" t="str">
        <f>INDEX([1]products!$A$1:$G$49,MATCH([1]orders!$D796,[1]products!$A$1:$A$49,0),MATCH([1]orders!J$1,[1]products!$A$1:$G$1,0))</f>
        <v>L</v>
      </c>
      <c r="K796" s="5">
        <f>INDEX([1]products!$A$1:$G$49,MATCH([1]orders!$D796,[1]products!$A$1:$A$49,0),MATCH([1]orders!K$1,[1]products!$A$1:$G$1,0))</f>
        <v>2.5</v>
      </c>
      <c r="L796" s="6">
        <f>INDEX([1]products!$A$1:$G$49,MATCH([1]orders!$D796,[1]products!$A$1:$A$49,0),MATCH([1]orders!L$1,[1]products!$A$1:$G$1,0))</f>
        <v>29.784999999999997</v>
      </c>
      <c r="M796" s="6">
        <f t="shared" si="12"/>
        <v>119.13999999999999</v>
      </c>
      <c r="N796" s="7" t="str" cm="1">
        <f t="array" ref="N796">_xlfn.IFS(I796="Rob","Robusta",I796="Exc","Excelsa",I796="Ara","Arabica",I796="Lib","Liberica")</f>
        <v>Arabica</v>
      </c>
      <c r="O796" s="7" t="str" cm="1">
        <f t="array" ref="O796">_xlfn.IFS(J796="M","Medium",J796="L","Light",J796="D","Dark")</f>
        <v>Light</v>
      </c>
      <c r="P796" s="8" t="str">
        <f>_xlfn.XLOOKUP([1]!Order_Table[[#This Row],[Customer ID]],[1]customers!$A$1:$A$1001,[1]customers!$I$1:$I$1001,,0)</f>
        <v>No</v>
      </c>
    </row>
    <row r="797" spans="1:16" x14ac:dyDescent="0.35">
      <c r="A797" s="1" t="s">
        <v>1544</v>
      </c>
      <c r="B797" s="2">
        <v>44533</v>
      </c>
      <c r="C797" s="3" t="s">
        <v>1545</v>
      </c>
      <c r="D797" s="4" t="s">
        <v>83</v>
      </c>
      <c r="E797" s="3">
        <v>1</v>
      </c>
      <c r="F797" s="3" t="str">
        <f>_xlfn.XLOOKUP([1]orders!C797,[1]customers!$A$2:$A$1001,[1]customers!$B$2:$B$1001,,0)</f>
        <v>Wright Caldero</v>
      </c>
      <c r="G797" s="3" t="str">
        <f>IF(_xlfn.XLOOKUP(C797,[1]customers!$A$2:$A$1001,[1]customers!$C$2:$C$1001,,0)=0,"",_xlfn.XLOOKUP(C797,[1]customers!$A$2:$A$1001,[1]customers!$C$2:$C$1001,,0))</f>
        <v/>
      </c>
      <c r="H797" s="3" t="str">
        <f>_xlfn.XLOOKUP(C797,[1]customers!$A$2:$A$1001,[1]customers!$G$2:$G$1001,,0)</f>
        <v>United States</v>
      </c>
      <c r="I797" s="4" t="str">
        <f>INDEX([1]products!$A$1:$G$49,MATCH([1]orders!$D797,[1]products!$A$1:$A$49,0),MATCH([1]orders!I$1,[1]products!$A$1:$G$1,0))</f>
        <v>Rob</v>
      </c>
      <c r="J797" s="4" t="str">
        <f>INDEX([1]products!$A$1:$G$49,MATCH([1]orders!$D797,[1]products!$A$1:$A$49,0),MATCH([1]orders!J$1,[1]products!$A$1:$G$1,0))</f>
        <v>L</v>
      </c>
      <c r="K797" s="5">
        <f>INDEX([1]products!$A$1:$G$49,MATCH([1]orders!$D797,[1]products!$A$1:$A$49,0),MATCH([1]orders!K$1,[1]products!$A$1:$G$1,0))</f>
        <v>0.5</v>
      </c>
      <c r="L797" s="6">
        <f>INDEX([1]products!$A$1:$G$49,MATCH([1]orders!$D797,[1]products!$A$1:$A$49,0),MATCH([1]orders!L$1,[1]products!$A$1:$G$1,0))</f>
        <v>7.169999999999999</v>
      </c>
      <c r="M797" s="6">
        <f t="shared" si="12"/>
        <v>7.169999999999999</v>
      </c>
      <c r="N797" s="7" t="str" cm="1">
        <f t="array" ref="N797">_xlfn.IFS(I797="Rob","Robusta",I797="Exc","Excelsa",I797="Ara","Arabica",I797="Lib","Liberica")</f>
        <v>Robusta</v>
      </c>
      <c r="O797" s="7" t="str" cm="1">
        <f t="array" ref="O797">_xlfn.IFS(J797="M","Medium",J797="L","Light",J797="D","Dark")</f>
        <v>Light</v>
      </c>
      <c r="P797" s="8" t="str">
        <f>_xlfn.XLOOKUP([1]!Order_Table[[#This Row],[Customer ID]],[1]customers!$A$1:$A$1001,[1]customers!$I$1:$I$1001,,0)</f>
        <v>No</v>
      </c>
    </row>
    <row r="798" spans="1:16" x14ac:dyDescent="0.35">
      <c r="A798" s="1" t="s">
        <v>1546</v>
      </c>
      <c r="B798" s="2">
        <v>44751</v>
      </c>
      <c r="C798" s="3" t="s">
        <v>1547</v>
      </c>
      <c r="D798" s="4" t="s">
        <v>192</v>
      </c>
      <c r="E798" s="3">
        <v>4</v>
      </c>
      <c r="F798" s="3" t="str">
        <f>_xlfn.XLOOKUP([1]orders!C798,[1]customers!$A$2:$A$1001,[1]customers!$B$2:$B$1001,,0)</f>
        <v>Merell Zanazzi</v>
      </c>
      <c r="G798" s="3" t="str">
        <f>IF(_xlfn.XLOOKUP(C798,[1]customers!$A$2:$A$1001,[1]customers!$C$2:$C$1001,,0)=0,"",_xlfn.XLOOKUP(C798,[1]customers!$A$2:$A$1001,[1]customers!$C$2:$C$1001,,0))</f>
        <v>jkennicottm5@yahoo.co.jp</v>
      </c>
      <c r="H798" s="3" t="str">
        <f>_xlfn.XLOOKUP(C798,[1]customers!$A$2:$A$1001,[1]customers!$G$2:$G$1001,,0)</f>
        <v>United States</v>
      </c>
      <c r="I798" s="4" t="str">
        <f>INDEX([1]products!$A$1:$G$49,MATCH([1]orders!$D798,[1]products!$A$1:$A$49,0),MATCH([1]orders!I$1,[1]products!$A$1:$G$1,0))</f>
        <v>Lib</v>
      </c>
      <c r="J798" s="4" t="str">
        <f>INDEX([1]products!$A$1:$G$49,MATCH([1]orders!$D798,[1]products!$A$1:$A$49,0),MATCH([1]orders!J$1,[1]products!$A$1:$G$1,0))</f>
        <v>L</v>
      </c>
      <c r="K798" s="5">
        <f>INDEX([1]products!$A$1:$G$49,MATCH([1]orders!$D798,[1]products!$A$1:$A$49,0),MATCH([1]orders!K$1,[1]products!$A$1:$G$1,0))</f>
        <v>0.5</v>
      </c>
      <c r="L798" s="6">
        <f>INDEX([1]products!$A$1:$G$49,MATCH([1]orders!$D798,[1]products!$A$1:$A$49,0),MATCH([1]orders!L$1,[1]products!$A$1:$G$1,0))</f>
        <v>9.51</v>
      </c>
      <c r="M798" s="6">
        <f t="shared" si="12"/>
        <v>38.04</v>
      </c>
      <c r="N798" s="7" t="str" cm="1">
        <f t="array" ref="N798">_xlfn.IFS(I798="Rob","Robusta",I798="Exc","Excelsa",I798="Ara","Arabica",I798="Lib","Liberica")</f>
        <v>Liberica</v>
      </c>
      <c r="O798" s="7" t="str" cm="1">
        <f t="array" ref="O798">_xlfn.IFS(J798="M","Medium",J798="L","Light",J798="D","Dark")</f>
        <v>Light</v>
      </c>
      <c r="P798" s="8" t="str">
        <f>_xlfn.XLOOKUP([1]!Order_Table[[#This Row],[Customer ID]],[1]customers!$A$1:$A$1001,[1]customers!$I$1:$I$1001,,0)</f>
        <v>No</v>
      </c>
    </row>
    <row r="799" spans="1:16" x14ac:dyDescent="0.35">
      <c r="A799" s="1" t="s">
        <v>1548</v>
      </c>
      <c r="B799" s="2">
        <v>43950</v>
      </c>
      <c r="C799" s="3" t="s">
        <v>1549</v>
      </c>
      <c r="D799" s="4" t="s">
        <v>101</v>
      </c>
      <c r="E799" s="3">
        <v>3</v>
      </c>
      <c r="F799" s="3" t="str">
        <f>_xlfn.XLOOKUP([1]orders!C799,[1]customers!$A$2:$A$1001,[1]customers!$B$2:$B$1001,,0)</f>
        <v>Jed Kennicott</v>
      </c>
      <c r="G799" s="3" t="str">
        <f>IF(_xlfn.XLOOKUP(C799,[1]customers!$A$2:$A$1001,[1]customers!$C$2:$C$1001,,0)=0,"",_xlfn.XLOOKUP(C799,[1]customers!$A$2:$A$1001,[1]customers!$C$2:$C$1001,,0))</f>
        <v>gruggenm6@nymag.com</v>
      </c>
      <c r="H799" s="3" t="str">
        <f>_xlfn.XLOOKUP(C799,[1]customers!$A$2:$A$1001,[1]customers!$G$2:$G$1001,,0)</f>
        <v>United States</v>
      </c>
      <c r="I799" s="4" t="str">
        <f>INDEX([1]products!$A$1:$G$49,MATCH([1]orders!$D799,[1]products!$A$1:$A$49,0),MATCH([1]orders!I$1,[1]products!$A$1:$G$1,0))</f>
        <v>Ara</v>
      </c>
      <c r="J799" s="4" t="str">
        <f>INDEX([1]products!$A$1:$G$49,MATCH([1]orders!$D799,[1]products!$A$1:$A$49,0),MATCH([1]orders!J$1,[1]products!$A$1:$G$1,0))</f>
        <v>L</v>
      </c>
      <c r="K799" s="5">
        <f>INDEX([1]products!$A$1:$G$49,MATCH([1]orders!$D799,[1]products!$A$1:$A$49,0),MATCH([1]orders!K$1,[1]products!$A$1:$G$1,0))</f>
        <v>0.5</v>
      </c>
      <c r="L799" s="6">
        <f>INDEX([1]products!$A$1:$G$49,MATCH([1]orders!$D799,[1]products!$A$1:$A$49,0),MATCH([1]orders!L$1,[1]products!$A$1:$G$1,0))</f>
        <v>7.77</v>
      </c>
      <c r="M799" s="6">
        <f t="shared" si="12"/>
        <v>23.31</v>
      </c>
      <c r="N799" s="7" t="str" cm="1">
        <f t="array" ref="N799">_xlfn.IFS(I799="Rob","Robusta",I799="Exc","Excelsa",I799="Ara","Arabica",I799="Lib","Liberica")</f>
        <v>Arabica</v>
      </c>
      <c r="O799" s="7" t="str" cm="1">
        <f t="array" ref="O799">_xlfn.IFS(J799="M","Medium",J799="L","Light",J799="D","Dark")</f>
        <v>Light</v>
      </c>
      <c r="P799" s="8" t="str">
        <f>_xlfn.XLOOKUP([1]!Order_Table[[#This Row],[Customer ID]],[1]customers!$A$1:$A$1001,[1]customers!$I$1:$I$1001,,0)</f>
        <v>No</v>
      </c>
    </row>
    <row r="800" spans="1:16" x14ac:dyDescent="0.35">
      <c r="A800" s="1" t="s">
        <v>1550</v>
      </c>
      <c r="B800" s="2">
        <v>44588</v>
      </c>
      <c r="C800" s="3" t="s">
        <v>1551</v>
      </c>
      <c r="D800" s="4" t="s">
        <v>245</v>
      </c>
      <c r="E800" s="3">
        <v>3</v>
      </c>
      <c r="F800" s="3" t="str">
        <f>_xlfn.XLOOKUP([1]orders!C800,[1]customers!$A$2:$A$1001,[1]customers!$B$2:$B$1001,,0)</f>
        <v>Guenevere Ruggen</v>
      </c>
      <c r="G800" s="3" t="str">
        <f>IF(_xlfn.XLOOKUP(C800,[1]customers!$A$2:$A$1001,[1]customers!$C$2:$C$1001,,0)=0,"",_xlfn.XLOOKUP(C800,[1]customers!$A$2:$A$1001,[1]customers!$C$2:$C$1001,,0))</f>
        <v/>
      </c>
      <c r="H800" s="3" t="str">
        <f>_xlfn.XLOOKUP(C800,[1]customers!$A$2:$A$1001,[1]customers!$G$2:$G$1001,,0)</f>
        <v>United States</v>
      </c>
      <c r="I800" s="4" t="str">
        <f>INDEX([1]products!$A$1:$G$49,MATCH([1]orders!$D800,[1]products!$A$1:$A$49,0),MATCH([1]orders!I$1,[1]products!$A$1:$G$1,0))</f>
        <v>Rob</v>
      </c>
      <c r="J800" s="4" t="str">
        <f>INDEX([1]products!$A$1:$G$49,MATCH([1]orders!$D800,[1]products!$A$1:$A$49,0),MATCH([1]orders!J$1,[1]products!$A$1:$G$1,0))</f>
        <v>D</v>
      </c>
      <c r="K800" s="5">
        <f>INDEX([1]products!$A$1:$G$49,MATCH([1]orders!$D800,[1]products!$A$1:$A$49,0),MATCH([1]orders!K$1,[1]products!$A$1:$G$1,0))</f>
        <v>0.2</v>
      </c>
      <c r="L800" s="6">
        <f>INDEX([1]products!$A$1:$G$49,MATCH([1]orders!$D800,[1]products!$A$1:$A$49,0),MATCH([1]orders!L$1,[1]products!$A$1:$G$1,0))</f>
        <v>2.6849999999999996</v>
      </c>
      <c r="M800" s="6">
        <f t="shared" si="12"/>
        <v>8.0549999999999997</v>
      </c>
      <c r="N800" s="7" t="str" cm="1">
        <f t="array" ref="N800">_xlfn.IFS(I800="Rob","Robusta",I800="Exc","Excelsa",I800="Ara","Arabica",I800="Lib","Liberica")</f>
        <v>Robusta</v>
      </c>
      <c r="O800" s="7" t="str" cm="1">
        <f t="array" ref="O800">_xlfn.IFS(J800="M","Medium",J800="L","Light",J800="D","Dark")</f>
        <v>Dark</v>
      </c>
      <c r="P800" s="8" t="str">
        <f>_xlfn.XLOOKUP([1]!Order_Table[[#This Row],[Customer ID]],[1]customers!$A$1:$A$1001,[1]customers!$I$1:$I$1001,,0)</f>
        <v>Yes</v>
      </c>
    </row>
    <row r="801" spans="1:16" x14ac:dyDescent="0.35">
      <c r="A801" s="1" t="s">
        <v>1552</v>
      </c>
      <c r="B801" s="2">
        <v>44240</v>
      </c>
      <c r="C801" s="3" t="s">
        <v>1553</v>
      </c>
      <c r="D801" s="4" t="s">
        <v>101</v>
      </c>
      <c r="E801" s="3">
        <v>6</v>
      </c>
      <c r="F801" s="3" t="str">
        <f>_xlfn.XLOOKUP([1]orders!C801,[1]customers!$A$2:$A$1001,[1]customers!$B$2:$B$1001,,0)</f>
        <v>Gonzales Cicculi</v>
      </c>
      <c r="G801" s="3" t="str">
        <f>IF(_xlfn.XLOOKUP(C801,[1]customers!$A$2:$A$1001,[1]customers!$C$2:$C$1001,,0)=0,"",_xlfn.XLOOKUP(C801,[1]customers!$A$2:$A$1001,[1]customers!$C$2:$C$1001,,0))</f>
        <v>mfrightm8@harvard.edu</v>
      </c>
      <c r="H801" s="3" t="str">
        <f>_xlfn.XLOOKUP(C801,[1]customers!$A$2:$A$1001,[1]customers!$G$2:$G$1001,,0)</f>
        <v>Ireland</v>
      </c>
      <c r="I801" s="4" t="str">
        <f>INDEX([1]products!$A$1:$G$49,MATCH([1]orders!$D801,[1]products!$A$1:$A$49,0),MATCH([1]orders!I$1,[1]products!$A$1:$G$1,0))</f>
        <v>Exc</v>
      </c>
      <c r="J801" s="4" t="str">
        <f>INDEX([1]products!$A$1:$G$49,MATCH([1]orders!$D801,[1]products!$A$1:$A$49,0),MATCH([1]orders!J$1,[1]products!$A$1:$G$1,0))</f>
        <v>D</v>
      </c>
      <c r="K801" s="5">
        <f>INDEX([1]products!$A$1:$G$49,MATCH([1]orders!$D801,[1]products!$A$1:$A$49,0),MATCH([1]orders!K$1,[1]products!$A$1:$G$1,0))</f>
        <v>1</v>
      </c>
      <c r="L801" s="6">
        <f>INDEX([1]products!$A$1:$G$49,MATCH([1]orders!$D801,[1]products!$A$1:$A$49,0),MATCH([1]orders!L$1,[1]products!$A$1:$G$1,0))</f>
        <v>12.15</v>
      </c>
      <c r="M801" s="6">
        <f t="shared" si="12"/>
        <v>72.900000000000006</v>
      </c>
      <c r="N801" s="7" t="str" cm="1">
        <f t="array" ref="N801">_xlfn.IFS(I801="Rob","Robusta",I801="Exc","Excelsa",I801="Ara","Arabica",I801="Lib","Liberica")</f>
        <v>Excelsa</v>
      </c>
      <c r="O801" s="7" t="str" cm="1">
        <f t="array" ref="O801">_xlfn.IFS(J801="M","Medium",J801="L","Light",J801="D","Dark")</f>
        <v>Dark</v>
      </c>
      <c r="P801" s="8" t="str">
        <f>_xlfn.XLOOKUP([1]!Order_Table[[#This Row],[Customer ID]],[1]customers!$A$1:$A$1001,[1]customers!$I$1:$I$1001,,0)</f>
        <v>Yes</v>
      </c>
    </row>
    <row r="802" spans="1:16" x14ac:dyDescent="0.35">
      <c r="A802" s="1" t="s">
        <v>1554</v>
      </c>
      <c r="B802" s="2">
        <v>44025</v>
      </c>
      <c r="C802" s="3" t="s">
        <v>1555</v>
      </c>
      <c r="D802" s="4" t="s">
        <v>35</v>
      </c>
      <c r="E802" s="3">
        <v>2</v>
      </c>
      <c r="F802" s="3" t="str">
        <f>_xlfn.XLOOKUP([1]orders!C802,[1]customers!$A$2:$A$1001,[1]customers!$B$2:$B$1001,,0)</f>
        <v>Man Fright</v>
      </c>
      <c r="G802" s="3" t="str">
        <f>IF(_xlfn.XLOOKUP(C802,[1]customers!$A$2:$A$1001,[1]customers!$C$2:$C$1001,,0)=0,"",_xlfn.XLOOKUP(C802,[1]customers!$A$2:$A$1001,[1]customers!$C$2:$C$1001,,0))</f>
        <v>btartem9@aol.com</v>
      </c>
      <c r="H802" s="3" t="str">
        <f>_xlfn.XLOOKUP(C802,[1]customers!$A$2:$A$1001,[1]customers!$G$2:$G$1001,,0)</f>
        <v>United States</v>
      </c>
      <c r="I802" s="4" t="str">
        <f>INDEX([1]products!$A$1:$G$49,MATCH([1]orders!$D802,[1]products!$A$1:$A$49,0),MATCH([1]orders!I$1,[1]products!$A$1:$G$1,0))</f>
        <v>Rob</v>
      </c>
      <c r="J802" s="4" t="str">
        <f>INDEX([1]products!$A$1:$G$49,MATCH([1]orders!$D802,[1]products!$A$1:$A$49,0),MATCH([1]orders!J$1,[1]products!$A$1:$G$1,0))</f>
        <v>D</v>
      </c>
      <c r="K802" s="5">
        <f>INDEX([1]products!$A$1:$G$49,MATCH([1]orders!$D802,[1]products!$A$1:$A$49,0),MATCH([1]orders!K$1,[1]products!$A$1:$G$1,0))</f>
        <v>0.2</v>
      </c>
      <c r="L802" s="6">
        <f>INDEX([1]products!$A$1:$G$49,MATCH([1]orders!$D802,[1]products!$A$1:$A$49,0),MATCH([1]orders!L$1,[1]products!$A$1:$G$1,0))</f>
        <v>2.6849999999999996</v>
      </c>
      <c r="M802" s="6">
        <f t="shared" si="12"/>
        <v>5.3699999999999992</v>
      </c>
      <c r="N802" s="7" t="str" cm="1">
        <f t="array" ref="N802">_xlfn.IFS(I802="Rob","Robusta",I802="Exc","Excelsa",I802="Ara","Arabica",I802="Lib","Liberica")</f>
        <v>Robusta</v>
      </c>
      <c r="O802" s="7" t="str" cm="1">
        <f t="array" ref="O802">_xlfn.IFS(J802="M","Medium",J802="L","Light",J802="D","Dark")</f>
        <v>Dark</v>
      </c>
      <c r="P802" s="8" t="str">
        <f>_xlfn.XLOOKUP([1]!Order_Table[[#This Row],[Customer ID]],[1]customers!$A$1:$A$1001,[1]customers!$I$1:$I$1001,,0)</f>
        <v>No</v>
      </c>
    </row>
    <row r="803" spans="1:16" x14ac:dyDescent="0.35">
      <c r="A803" s="1" t="s">
        <v>1556</v>
      </c>
      <c r="B803" s="2">
        <v>43902</v>
      </c>
      <c r="C803" s="3" t="s">
        <v>1557</v>
      </c>
      <c r="D803" s="4" t="s">
        <v>101</v>
      </c>
      <c r="E803" s="3">
        <v>4</v>
      </c>
      <c r="F803" s="3" t="str">
        <f>_xlfn.XLOOKUP([1]orders!C803,[1]customers!$A$2:$A$1001,[1]customers!$B$2:$B$1001,,0)</f>
        <v>Boyce Tarte</v>
      </c>
      <c r="G803" s="3" t="str">
        <f>IF(_xlfn.XLOOKUP(C803,[1]customers!$A$2:$A$1001,[1]customers!$C$2:$C$1001,,0)=0,"",_xlfn.XLOOKUP(C803,[1]customers!$A$2:$A$1001,[1]customers!$C$2:$C$1001,,0))</f>
        <v>ckrzysztofiakma@skyrock.com</v>
      </c>
      <c r="H803" s="3" t="str">
        <f>_xlfn.XLOOKUP(C803,[1]customers!$A$2:$A$1001,[1]customers!$G$2:$G$1001,,0)</f>
        <v>United States</v>
      </c>
      <c r="I803" s="4" t="str">
        <f>INDEX([1]products!$A$1:$G$49,MATCH([1]orders!$D803,[1]products!$A$1:$A$49,0),MATCH([1]orders!I$1,[1]products!$A$1:$G$1,0))</f>
        <v>Rob</v>
      </c>
      <c r="J803" s="4" t="str">
        <f>INDEX([1]products!$A$1:$G$49,MATCH([1]orders!$D803,[1]products!$A$1:$A$49,0),MATCH([1]orders!J$1,[1]products!$A$1:$G$1,0))</f>
        <v>D</v>
      </c>
      <c r="K803" s="5">
        <f>INDEX([1]products!$A$1:$G$49,MATCH([1]orders!$D803,[1]products!$A$1:$A$49,0),MATCH([1]orders!K$1,[1]products!$A$1:$G$1,0))</f>
        <v>2.5</v>
      </c>
      <c r="L803" s="6">
        <f>INDEX([1]products!$A$1:$G$49,MATCH([1]orders!$D803,[1]products!$A$1:$A$49,0),MATCH([1]orders!L$1,[1]products!$A$1:$G$1,0))</f>
        <v>20.584999999999997</v>
      </c>
      <c r="M803" s="6">
        <f t="shared" si="12"/>
        <v>82.339999999999989</v>
      </c>
      <c r="N803" s="7" t="str" cm="1">
        <f t="array" ref="N803">_xlfn.IFS(I803="Rob","Robusta",I803="Exc","Excelsa",I803="Ara","Arabica",I803="Lib","Liberica")</f>
        <v>Robusta</v>
      </c>
      <c r="O803" s="7" t="str" cm="1">
        <f t="array" ref="O803">_xlfn.IFS(J803="M","Medium",J803="L","Light",J803="D","Dark")</f>
        <v>Dark</v>
      </c>
      <c r="P803" s="8" t="str">
        <f>_xlfn.XLOOKUP([1]!Order_Table[[#This Row],[Customer ID]],[1]customers!$A$1:$A$1001,[1]customers!$I$1:$I$1001,,0)</f>
        <v>Yes</v>
      </c>
    </row>
    <row r="804" spans="1:16" x14ac:dyDescent="0.35">
      <c r="A804" s="1" t="s">
        <v>1558</v>
      </c>
      <c r="B804" s="2">
        <v>43955</v>
      </c>
      <c r="C804" s="3" t="s">
        <v>1559</v>
      </c>
      <c r="D804" s="4" t="s">
        <v>112</v>
      </c>
      <c r="E804" s="3">
        <v>4</v>
      </c>
      <c r="F804" s="3" t="str">
        <f>_xlfn.XLOOKUP([1]orders!C804,[1]customers!$A$2:$A$1001,[1]customers!$B$2:$B$1001,,0)</f>
        <v>Caddric Krzysztofiak</v>
      </c>
      <c r="G804" s="3" t="str">
        <f>IF(_xlfn.XLOOKUP(C804,[1]customers!$A$2:$A$1001,[1]customers!$C$2:$C$1001,,0)=0,"",_xlfn.XLOOKUP(C804,[1]customers!$A$2:$A$1001,[1]customers!$C$2:$C$1001,,0))</f>
        <v>dpenquetmb@diigo.com</v>
      </c>
      <c r="H804" s="3" t="str">
        <f>_xlfn.XLOOKUP(C804,[1]customers!$A$2:$A$1001,[1]customers!$G$2:$G$1001,,0)</f>
        <v>United States</v>
      </c>
      <c r="I804" s="4" t="str">
        <f>INDEX([1]products!$A$1:$G$49,MATCH([1]orders!$D804,[1]products!$A$1:$A$49,0),MATCH([1]orders!I$1,[1]products!$A$1:$G$1,0))</f>
        <v>Rob</v>
      </c>
      <c r="J804" s="4" t="str">
        <f>INDEX([1]products!$A$1:$G$49,MATCH([1]orders!$D804,[1]products!$A$1:$A$49,0),MATCH([1]orders!J$1,[1]products!$A$1:$G$1,0))</f>
        <v>D</v>
      </c>
      <c r="K804" s="5">
        <f>INDEX([1]products!$A$1:$G$49,MATCH([1]orders!$D804,[1]products!$A$1:$A$49,0),MATCH([1]orders!K$1,[1]products!$A$1:$G$1,0))</f>
        <v>0.2</v>
      </c>
      <c r="L804" s="6">
        <f>INDEX([1]products!$A$1:$G$49,MATCH([1]orders!$D804,[1]products!$A$1:$A$49,0),MATCH([1]orders!L$1,[1]products!$A$1:$G$1,0))</f>
        <v>2.6849999999999996</v>
      </c>
      <c r="M804" s="6">
        <f t="shared" si="12"/>
        <v>10.739999999999998</v>
      </c>
      <c r="N804" s="7" t="str" cm="1">
        <f t="array" ref="N804">_xlfn.IFS(I804="Rob","Robusta",I804="Exc","Excelsa",I804="Ara","Arabica",I804="Lib","Liberica")</f>
        <v>Robusta</v>
      </c>
      <c r="O804" s="7" t="str" cm="1">
        <f t="array" ref="O804">_xlfn.IFS(J804="M","Medium",J804="L","Light",J804="D","Dark")</f>
        <v>Dark</v>
      </c>
      <c r="P804" s="8" t="str">
        <f>_xlfn.XLOOKUP([1]!Order_Table[[#This Row],[Customer ID]],[1]customers!$A$1:$A$1001,[1]customers!$I$1:$I$1001,,0)</f>
        <v>No</v>
      </c>
    </row>
    <row r="805" spans="1:16" x14ac:dyDescent="0.35">
      <c r="A805" s="1" t="s">
        <v>1560</v>
      </c>
      <c r="B805" s="2">
        <v>44289</v>
      </c>
      <c r="C805" s="3" t="s">
        <v>1561</v>
      </c>
      <c r="D805" s="4" t="s">
        <v>189</v>
      </c>
      <c r="E805" s="3">
        <v>2</v>
      </c>
      <c r="F805" s="3" t="str">
        <f>_xlfn.XLOOKUP([1]orders!C805,[1]customers!$A$2:$A$1001,[1]customers!$B$2:$B$1001,,0)</f>
        <v>Darn Penquet</v>
      </c>
      <c r="G805" s="3" t="str">
        <f>IF(_xlfn.XLOOKUP(C805,[1]customers!$A$2:$A$1001,[1]customers!$C$2:$C$1001,,0)=0,"",_xlfn.XLOOKUP(C805,[1]customers!$A$2:$A$1001,[1]customers!$C$2:$C$1001,,0))</f>
        <v/>
      </c>
      <c r="H805" s="3" t="str">
        <f>_xlfn.XLOOKUP(C805,[1]customers!$A$2:$A$1001,[1]customers!$G$2:$G$1001,,0)</f>
        <v>United Kingdom</v>
      </c>
      <c r="I805" s="4" t="str">
        <f>INDEX([1]products!$A$1:$G$49,MATCH([1]orders!$D805,[1]products!$A$1:$A$49,0),MATCH([1]orders!I$1,[1]products!$A$1:$G$1,0))</f>
        <v>Exc</v>
      </c>
      <c r="J805" s="4" t="str">
        <f>INDEX([1]products!$A$1:$G$49,MATCH([1]orders!$D805,[1]products!$A$1:$A$49,0),MATCH([1]orders!J$1,[1]products!$A$1:$G$1,0))</f>
        <v>M</v>
      </c>
      <c r="K805" s="5">
        <f>INDEX([1]products!$A$1:$G$49,MATCH([1]orders!$D805,[1]products!$A$1:$A$49,0),MATCH([1]orders!K$1,[1]products!$A$1:$G$1,0))</f>
        <v>2.5</v>
      </c>
      <c r="L805" s="6">
        <f>INDEX([1]products!$A$1:$G$49,MATCH([1]orders!$D805,[1]products!$A$1:$A$49,0),MATCH([1]orders!L$1,[1]products!$A$1:$G$1,0))</f>
        <v>31.624999999999996</v>
      </c>
      <c r="M805" s="6">
        <f t="shared" si="12"/>
        <v>63.249999999999993</v>
      </c>
      <c r="N805" s="7" t="str" cm="1">
        <f t="array" ref="N805">_xlfn.IFS(I805="Rob","Robusta",I805="Exc","Excelsa",I805="Ara","Arabica",I805="Lib","Liberica")</f>
        <v>Excelsa</v>
      </c>
      <c r="O805" s="7" t="str" cm="1">
        <f t="array" ref="O805">_xlfn.IFS(J805="M","Medium",J805="L","Light",J805="D","Dark")</f>
        <v>Medium</v>
      </c>
      <c r="P805" s="8" t="str">
        <f>_xlfn.XLOOKUP([1]!Order_Table[[#This Row],[Customer ID]],[1]customers!$A$1:$A$1001,[1]customers!$I$1:$I$1001,,0)</f>
        <v>No</v>
      </c>
    </row>
    <row r="806" spans="1:16" x14ac:dyDescent="0.35">
      <c r="A806" s="1" t="s">
        <v>1562</v>
      </c>
      <c r="B806" s="2">
        <v>44713</v>
      </c>
      <c r="C806" s="3" t="s">
        <v>1563</v>
      </c>
      <c r="D806" s="4" t="s">
        <v>22</v>
      </c>
      <c r="E806" s="3">
        <v>1</v>
      </c>
      <c r="F806" s="3" t="str">
        <f>_xlfn.XLOOKUP([1]orders!C806,[1]customers!$A$2:$A$1001,[1]customers!$B$2:$B$1001,,0)</f>
        <v>Jammie Cloke</v>
      </c>
      <c r="G806" s="3" t="str">
        <f>IF(_xlfn.XLOOKUP(C806,[1]customers!$A$2:$A$1001,[1]customers!$C$2:$C$1001,,0)=0,"",_xlfn.XLOOKUP(C806,[1]customers!$A$2:$A$1001,[1]customers!$C$2:$C$1001,,0))</f>
        <v/>
      </c>
      <c r="H806" s="3" t="str">
        <f>_xlfn.XLOOKUP(C806,[1]customers!$A$2:$A$1001,[1]customers!$G$2:$G$1001,,0)</f>
        <v>United States</v>
      </c>
      <c r="I806" s="4" t="str">
        <f>INDEX([1]products!$A$1:$G$49,MATCH([1]orders!$D806,[1]products!$A$1:$A$49,0),MATCH([1]orders!I$1,[1]products!$A$1:$G$1,0))</f>
        <v>Rob</v>
      </c>
      <c r="J806" s="4" t="str">
        <f>INDEX([1]products!$A$1:$G$49,MATCH([1]orders!$D806,[1]products!$A$1:$A$49,0),MATCH([1]orders!J$1,[1]products!$A$1:$G$1,0))</f>
        <v>L</v>
      </c>
      <c r="K806" s="5">
        <f>INDEX([1]products!$A$1:$G$49,MATCH([1]orders!$D806,[1]products!$A$1:$A$49,0),MATCH([1]orders!K$1,[1]products!$A$1:$G$1,0))</f>
        <v>1</v>
      </c>
      <c r="L806" s="6">
        <f>INDEX([1]products!$A$1:$G$49,MATCH([1]orders!$D806,[1]products!$A$1:$A$49,0),MATCH([1]orders!L$1,[1]products!$A$1:$G$1,0))</f>
        <v>11.95</v>
      </c>
      <c r="M806" s="6">
        <f t="shared" si="12"/>
        <v>11.95</v>
      </c>
      <c r="N806" s="7" t="str" cm="1">
        <f t="array" ref="N806">_xlfn.IFS(I806="Rob","Robusta",I806="Exc","Excelsa",I806="Ara","Arabica",I806="Lib","Liberica")</f>
        <v>Robusta</v>
      </c>
      <c r="O806" s="7" t="str" cm="1">
        <f t="array" ref="O806">_xlfn.IFS(J806="M","Medium",J806="L","Light",J806="D","Dark")</f>
        <v>Light</v>
      </c>
      <c r="P806" s="8" t="str">
        <f>_xlfn.XLOOKUP([1]!Order_Table[[#This Row],[Customer ID]],[1]customers!$A$1:$A$1001,[1]customers!$I$1:$I$1001,,0)</f>
        <v>No</v>
      </c>
    </row>
    <row r="807" spans="1:16" x14ac:dyDescent="0.35">
      <c r="A807" s="1" t="s">
        <v>1564</v>
      </c>
      <c r="B807" s="2">
        <v>44241</v>
      </c>
      <c r="C807" s="3" t="s">
        <v>1565</v>
      </c>
      <c r="D807" s="4" t="s">
        <v>38</v>
      </c>
      <c r="E807" s="3">
        <v>2</v>
      </c>
      <c r="F807" s="3" t="str">
        <f>_xlfn.XLOOKUP([1]orders!C807,[1]customers!$A$2:$A$1001,[1]customers!$B$2:$B$1001,,0)</f>
        <v>Chester Clowton</v>
      </c>
      <c r="G807" s="3" t="str">
        <f>IF(_xlfn.XLOOKUP(C807,[1]customers!$A$2:$A$1001,[1]customers!$C$2:$C$1001,,0)=0,"",_xlfn.XLOOKUP(C807,[1]customers!$A$2:$A$1001,[1]customers!$C$2:$C$1001,,0))</f>
        <v/>
      </c>
      <c r="H807" s="3" t="str">
        <f>_xlfn.XLOOKUP(C807,[1]customers!$A$2:$A$1001,[1]customers!$G$2:$G$1001,,0)</f>
        <v>United Kingdom</v>
      </c>
      <c r="I807" s="4" t="str">
        <f>INDEX([1]products!$A$1:$G$49,MATCH([1]orders!$D807,[1]products!$A$1:$A$49,0),MATCH([1]orders!I$1,[1]products!$A$1:$G$1,0))</f>
        <v>Rob</v>
      </c>
      <c r="J807" s="4" t="str">
        <f>INDEX([1]products!$A$1:$G$49,MATCH([1]orders!$D807,[1]products!$A$1:$A$49,0),MATCH([1]orders!J$1,[1]products!$A$1:$G$1,0))</f>
        <v>M</v>
      </c>
      <c r="K807" s="5">
        <f>INDEX([1]products!$A$1:$G$49,MATCH([1]orders!$D807,[1]products!$A$1:$A$49,0),MATCH([1]orders!K$1,[1]products!$A$1:$G$1,0))</f>
        <v>0.5</v>
      </c>
      <c r="L807" s="6">
        <f>INDEX([1]products!$A$1:$G$49,MATCH([1]orders!$D807,[1]products!$A$1:$A$49,0),MATCH([1]orders!L$1,[1]products!$A$1:$G$1,0))</f>
        <v>5.97</v>
      </c>
      <c r="M807" s="6">
        <f t="shared" si="12"/>
        <v>11.94</v>
      </c>
      <c r="N807" s="7" t="str" cm="1">
        <f t="array" ref="N807">_xlfn.IFS(I807="Rob","Robusta",I807="Exc","Excelsa",I807="Ara","Arabica",I807="Lib","Liberica")</f>
        <v>Robusta</v>
      </c>
      <c r="O807" s="7" t="str" cm="1">
        <f t="array" ref="O807">_xlfn.IFS(J807="M","Medium",J807="L","Light",J807="D","Dark")</f>
        <v>Medium</v>
      </c>
      <c r="P807" s="8" t="str">
        <f>_xlfn.XLOOKUP([1]!Order_Table[[#This Row],[Customer ID]],[1]customers!$A$1:$A$1001,[1]customers!$I$1:$I$1001,,0)</f>
        <v>No</v>
      </c>
    </row>
    <row r="808" spans="1:16" x14ac:dyDescent="0.35">
      <c r="A808" s="1" t="s">
        <v>1566</v>
      </c>
      <c r="B808" s="2">
        <v>44543</v>
      </c>
      <c r="C808" s="3" t="s">
        <v>1567</v>
      </c>
      <c r="D808" s="4" t="s">
        <v>123</v>
      </c>
      <c r="E808" s="3">
        <v>3</v>
      </c>
      <c r="F808" s="3" t="str">
        <f>_xlfn.XLOOKUP([1]orders!C808,[1]customers!$A$2:$A$1001,[1]customers!$B$2:$B$1001,,0)</f>
        <v>Kathleen Diable</v>
      </c>
      <c r="G808" s="3" t="str">
        <f>IF(_xlfn.XLOOKUP(C808,[1]customers!$A$2:$A$1001,[1]customers!$C$2:$C$1001,,0)=0,"",_xlfn.XLOOKUP(C808,[1]customers!$A$2:$A$1001,[1]customers!$C$2:$C$1001,,0))</f>
        <v>kferrettimf@huffingtonpost.com</v>
      </c>
      <c r="H808" s="3" t="str">
        <f>_xlfn.XLOOKUP(C808,[1]customers!$A$2:$A$1001,[1]customers!$G$2:$G$1001,,0)</f>
        <v>Ireland</v>
      </c>
      <c r="I808" s="4" t="str">
        <f>INDEX([1]products!$A$1:$G$49,MATCH([1]orders!$D808,[1]products!$A$1:$A$49,0),MATCH([1]orders!I$1,[1]products!$A$1:$G$1,0))</f>
        <v>Lib</v>
      </c>
      <c r="J808" s="4" t="str">
        <f>INDEX([1]products!$A$1:$G$49,MATCH([1]orders!$D808,[1]products!$A$1:$A$49,0),MATCH([1]orders!J$1,[1]products!$A$1:$G$1,0))</f>
        <v>D</v>
      </c>
      <c r="K808" s="5">
        <f>INDEX([1]products!$A$1:$G$49,MATCH([1]orders!$D808,[1]products!$A$1:$A$49,0),MATCH([1]orders!K$1,[1]products!$A$1:$G$1,0))</f>
        <v>0.2</v>
      </c>
      <c r="L808" s="6">
        <f>INDEX([1]products!$A$1:$G$49,MATCH([1]orders!$D808,[1]products!$A$1:$A$49,0),MATCH([1]orders!L$1,[1]products!$A$1:$G$1,0))</f>
        <v>3.8849999999999998</v>
      </c>
      <c r="M808" s="6">
        <f t="shared" si="12"/>
        <v>11.654999999999999</v>
      </c>
      <c r="N808" s="7" t="str" cm="1">
        <f t="array" ref="N808">_xlfn.IFS(I808="Rob","Robusta",I808="Exc","Excelsa",I808="Ara","Arabica",I808="Lib","Liberica")</f>
        <v>Liberica</v>
      </c>
      <c r="O808" s="7" t="str" cm="1">
        <f t="array" ref="O808">_xlfn.IFS(J808="M","Medium",J808="L","Light",J808="D","Dark")</f>
        <v>Dark</v>
      </c>
      <c r="P808" s="8" t="str">
        <f>_xlfn.XLOOKUP([1]!Order_Table[[#This Row],[Customer ID]],[1]customers!$A$1:$A$1001,[1]customers!$I$1:$I$1001,,0)</f>
        <v>Yes</v>
      </c>
    </row>
    <row r="809" spans="1:16" x14ac:dyDescent="0.35">
      <c r="A809" s="1" t="s">
        <v>1568</v>
      </c>
      <c r="B809" s="2">
        <v>43868</v>
      </c>
      <c r="C809" s="3" t="s">
        <v>1569</v>
      </c>
      <c r="D809" s="4" t="s">
        <v>10</v>
      </c>
      <c r="E809" s="3">
        <v>5</v>
      </c>
      <c r="F809" s="3" t="str">
        <f>_xlfn.XLOOKUP([1]orders!C809,[1]customers!$A$2:$A$1001,[1]customers!$B$2:$B$1001,,0)</f>
        <v>Koren Ferretti</v>
      </c>
      <c r="G809" s="3" t="str">
        <f>IF(_xlfn.XLOOKUP(C809,[1]customers!$A$2:$A$1001,[1]customers!$C$2:$C$1001,,0)=0,"",_xlfn.XLOOKUP(C809,[1]customers!$A$2:$A$1001,[1]customers!$C$2:$C$1001,,0))</f>
        <v/>
      </c>
      <c r="H809" s="3" t="str">
        <f>_xlfn.XLOOKUP(C809,[1]customers!$A$2:$A$1001,[1]customers!$G$2:$G$1001,,0)</f>
        <v>United States</v>
      </c>
      <c r="I809" s="4" t="str">
        <f>INDEX([1]products!$A$1:$G$49,MATCH([1]orders!$D809,[1]products!$A$1:$A$49,0),MATCH([1]orders!I$1,[1]products!$A$1:$G$1,0))</f>
        <v>Lib</v>
      </c>
      <c r="J809" s="4" t="str">
        <f>INDEX([1]products!$A$1:$G$49,MATCH([1]orders!$D809,[1]products!$A$1:$A$49,0),MATCH([1]orders!J$1,[1]products!$A$1:$G$1,0))</f>
        <v>D</v>
      </c>
      <c r="K809" s="5">
        <f>INDEX([1]products!$A$1:$G$49,MATCH([1]orders!$D809,[1]products!$A$1:$A$49,0),MATCH([1]orders!K$1,[1]products!$A$1:$G$1,0))</f>
        <v>0.5</v>
      </c>
      <c r="L809" s="6">
        <f>INDEX([1]products!$A$1:$G$49,MATCH([1]orders!$D809,[1]products!$A$1:$A$49,0),MATCH([1]orders!L$1,[1]products!$A$1:$G$1,0))</f>
        <v>7.77</v>
      </c>
      <c r="M809" s="6">
        <f t="shared" si="12"/>
        <v>38.849999999999994</v>
      </c>
      <c r="N809" s="7" t="str" cm="1">
        <f t="array" ref="N809">_xlfn.IFS(I809="Rob","Robusta",I809="Exc","Excelsa",I809="Ara","Arabica",I809="Lib","Liberica")</f>
        <v>Liberica</v>
      </c>
      <c r="O809" s="7" t="str" cm="1">
        <f t="array" ref="O809">_xlfn.IFS(J809="M","Medium",J809="L","Light",J809="D","Dark")</f>
        <v>Dark</v>
      </c>
      <c r="P809" s="8" t="str">
        <f>_xlfn.XLOOKUP([1]!Order_Table[[#This Row],[Customer ID]],[1]customers!$A$1:$A$1001,[1]customers!$I$1:$I$1001,,0)</f>
        <v>No</v>
      </c>
    </row>
    <row r="810" spans="1:16" x14ac:dyDescent="0.35">
      <c r="A810" s="1" t="s">
        <v>1570</v>
      </c>
      <c r="B810" s="2">
        <v>44235</v>
      </c>
      <c r="C810" s="3" t="s">
        <v>1571</v>
      </c>
      <c r="D810" s="4" t="s">
        <v>101</v>
      </c>
      <c r="E810" s="3">
        <v>3</v>
      </c>
      <c r="F810" s="3" t="str">
        <f>_xlfn.XLOOKUP([1]orders!C810,[1]customers!$A$2:$A$1001,[1]customers!$B$2:$B$1001,,0)</f>
        <v>Allis Wilmore</v>
      </c>
      <c r="G810" s="3" t="str">
        <f>IF(_xlfn.XLOOKUP(C810,[1]customers!$A$2:$A$1001,[1]customers!$C$2:$C$1001,,0)=0,"",_xlfn.XLOOKUP(C810,[1]customers!$A$2:$A$1001,[1]customers!$C$2:$C$1001,,0))</f>
        <v/>
      </c>
      <c r="H810" s="3" t="str">
        <f>_xlfn.XLOOKUP(C810,[1]customers!$A$2:$A$1001,[1]customers!$G$2:$G$1001,,0)</f>
        <v>United States</v>
      </c>
      <c r="I810" s="4" t="str">
        <f>INDEX([1]products!$A$1:$G$49,MATCH([1]orders!$D810,[1]products!$A$1:$A$49,0),MATCH([1]orders!I$1,[1]products!$A$1:$G$1,0))</f>
        <v>Rob</v>
      </c>
      <c r="J810" s="4" t="str">
        <f>INDEX([1]products!$A$1:$G$49,MATCH([1]orders!$D810,[1]products!$A$1:$A$49,0),MATCH([1]orders!J$1,[1]products!$A$1:$G$1,0))</f>
        <v>L</v>
      </c>
      <c r="K810" s="5">
        <f>INDEX([1]products!$A$1:$G$49,MATCH([1]orders!$D810,[1]products!$A$1:$A$49,0),MATCH([1]orders!K$1,[1]products!$A$1:$G$1,0))</f>
        <v>2.5</v>
      </c>
      <c r="L810" s="6">
        <f>INDEX([1]products!$A$1:$G$49,MATCH([1]orders!$D810,[1]products!$A$1:$A$49,0),MATCH([1]orders!L$1,[1]products!$A$1:$G$1,0))</f>
        <v>27.484999999999996</v>
      </c>
      <c r="M810" s="6">
        <f t="shared" si="12"/>
        <v>82.454999999999984</v>
      </c>
      <c r="N810" s="7" t="str" cm="1">
        <f t="array" ref="N810">_xlfn.IFS(I810="Rob","Robusta",I810="Exc","Excelsa",I810="Ara","Arabica",I810="Lib","Liberica")</f>
        <v>Robusta</v>
      </c>
      <c r="O810" s="7" t="str" cm="1">
        <f t="array" ref="O810">_xlfn.IFS(J810="M","Medium",J810="L","Light",J810="D","Dark")</f>
        <v>Light</v>
      </c>
      <c r="P810" s="8" t="str">
        <f>_xlfn.XLOOKUP([1]!Order_Table[[#This Row],[Customer ID]],[1]customers!$A$1:$A$1001,[1]customers!$I$1:$I$1001,,0)</f>
        <v>No</v>
      </c>
    </row>
    <row r="811" spans="1:16" x14ac:dyDescent="0.35">
      <c r="A811" s="1" t="s">
        <v>1572</v>
      </c>
      <c r="B811" s="2">
        <v>44054</v>
      </c>
      <c r="C811" s="3" t="s">
        <v>1573</v>
      </c>
      <c r="D811" s="4" t="s">
        <v>83</v>
      </c>
      <c r="E811" s="3">
        <v>3</v>
      </c>
      <c r="F811" s="3" t="str">
        <f>_xlfn.XLOOKUP([1]orders!C811,[1]customers!$A$2:$A$1001,[1]customers!$B$2:$B$1001,,0)</f>
        <v>Chaddie Bennie</v>
      </c>
      <c r="G811" s="3" t="str">
        <f>IF(_xlfn.XLOOKUP(C811,[1]customers!$A$2:$A$1001,[1]customers!$C$2:$C$1001,,0)=0,"",_xlfn.XLOOKUP(C811,[1]customers!$A$2:$A$1001,[1]customers!$C$2:$C$1001,,0))</f>
        <v>abalsdonemi@toplist.cz</v>
      </c>
      <c r="H811" s="3" t="str">
        <f>_xlfn.XLOOKUP(C811,[1]customers!$A$2:$A$1001,[1]customers!$G$2:$G$1001,,0)</f>
        <v>United States</v>
      </c>
      <c r="I811" s="4" t="str">
        <f>INDEX([1]products!$A$1:$G$49,MATCH([1]orders!$D811,[1]products!$A$1:$A$49,0),MATCH([1]orders!I$1,[1]products!$A$1:$G$1,0))</f>
        <v>Rob</v>
      </c>
      <c r="J811" s="4" t="str">
        <f>INDEX([1]products!$A$1:$G$49,MATCH([1]orders!$D811,[1]products!$A$1:$A$49,0),MATCH([1]orders!J$1,[1]products!$A$1:$G$1,0))</f>
        <v>D</v>
      </c>
      <c r="K811" s="5">
        <f>INDEX([1]products!$A$1:$G$49,MATCH([1]orders!$D811,[1]products!$A$1:$A$49,0),MATCH([1]orders!K$1,[1]products!$A$1:$G$1,0))</f>
        <v>0.2</v>
      </c>
      <c r="L811" s="6">
        <f>INDEX([1]products!$A$1:$G$49,MATCH([1]orders!$D811,[1]products!$A$1:$A$49,0),MATCH([1]orders!L$1,[1]products!$A$1:$G$1,0))</f>
        <v>2.6849999999999996</v>
      </c>
      <c r="M811" s="6">
        <f t="shared" si="12"/>
        <v>8.0549999999999997</v>
      </c>
      <c r="N811" s="7" t="str" cm="1">
        <f t="array" ref="N811">_xlfn.IFS(I811="Rob","Robusta",I811="Exc","Excelsa",I811="Ara","Arabica",I811="Lib","Liberica")</f>
        <v>Robusta</v>
      </c>
      <c r="O811" s="7" t="str" cm="1">
        <f t="array" ref="O811">_xlfn.IFS(J811="M","Medium",J811="L","Light",J811="D","Dark")</f>
        <v>Dark</v>
      </c>
      <c r="P811" s="8" t="str">
        <f>_xlfn.XLOOKUP([1]!Order_Table[[#This Row],[Customer ID]],[1]customers!$A$1:$A$1001,[1]customers!$I$1:$I$1001,,0)</f>
        <v>Yes</v>
      </c>
    </row>
    <row r="812" spans="1:16" x14ac:dyDescent="0.35">
      <c r="A812" s="1" t="s">
        <v>1574</v>
      </c>
      <c r="B812" s="2">
        <v>44114</v>
      </c>
      <c r="C812" s="3" t="s">
        <v>1575</v>
      </c>
      <c r="D812" s="4" t="s">
        <v>61</v>
      </c>
      <c r="E812" s="3">
        <v>6</v>
      </c>
      <c r="F812" s="3" t="str">
        <f>_xlfn.XLOOKUP([1]orders!C812,[1]customers!$A$2:$A$1001,[1]customers!$B$2:$B$1001,,0)</f>
        <v>Alberta Balsdone</v>
      </c>
      <c r="G812" s="3" t="str">
        <f>IF(_xlfn.XLOOKUP(C812,[1]customers!$A$2:$A$1001,[1]customers!$C$2:$C$1001,,0)=0,"",_xlfn.XLOOKUP(C812,[1]customers!$A$2:$A$1001,[1]customers!$C$2:$C$1001,,0))</f>
        <v>bromeramj@list-manage.com</v>
      </c>
      <c r="H812" s="3" t="str">
        <f>_xlfn.XLOOKUP(C812,[1]customers!$A$2:$A$1001,[1]customers!$G$2:$G$1001,,0)</f>
        <v>Ireland</v>
      </c>
      <c r="I812" s="4" t="str">
        <f>INDEX([1]products!$A$1:$G$49,MATCH([1]orders!$D812,[1]products!$A$1:$A$49,0),MATCH([1]orders!I$1,[1]products!$A$1:$G$1,0))</f>
        <v>Lib</v>
      </c>
      <c r="J812" s="4" t="str">
        <f>INDEX([1]products!$A$1:$G$49,MATCH([1]orders!$D812,[1]products!$A$1:$A$49,0),MATCH([1]orders!J$1,[1]products!$A$1:$G$1,0))</f>
        <v>L</v>
      </c>
      <c r="K812" s="5">
        <f>INDEX([1]products!$A$1:$G$49,MATCH([1]orders!$D812,[1]products!$A$1:$A$49,0),MATCH([1]orders!K$1,[1]products!$A$1:$G$1,0))</f>
        <v>0.5</v>
      </c>
      <c r="L812" s="6">
        <f>INDEX([1]products!$A$1:$G$49,MATCH([1]orders!$D812,[1]products!$A$1:$A$49,0),MATCH([1]orders!L$1,[1]products!$A$1:$G$1,0))</f>
        <v>9.51</v>
      </c>
      <c r="M812" s="6">
        <f t="shared" si="12"/>
        <v>57.06</v>
      </c>
      <c r="N812" s="7" t="str" cm="1">
        <f t="array" ref="N812">_xlfn.IFS(I812="Rob","Robusta",I812="Exc","Excelsa",I812="Ara","Arabica",I812="Lib","Liberica")</f>
        <v>Liberica</v>
      </c>
      <c r="O812" s="7" t="str" cm="1">
        <f t="array" ref="O812">_xlfn.IFS(J812="M","Medium",J812="L","Light",J812="D","Dark")</f>
        <v>Light</v>
      </c>
      <c r="P812" s="8" t="str">
        <f>_xlfn.XLOOKUP([1]!Order_Table[[#This Row],[Customer ID]],[1]customers!$A$1:$A$1001,[1]customers!$I$1:$I$1001,,0)</f>
        <v>No</v>
      </c>
    </row>
    <row r="813" spans="1:16" x14ac:dyDescent="0.35">
      <c r="A813" s="1" t="s">
        <v>1574</v>
      </c>
      <c r="B813" s="2">
        <v>44114</v>
      </c>
      <c r="C813" s="3" t="s">
        <v>1575</v>
      </c>
      <c r="D813" s="4" t="s">
        <v>109</v>
      </c>
      <c r="E813" s="3">
        <v>6</v>
      </c>
      <c r="F813" s="3" t="str">
        <f>_xlfn.XLOOKUP([1]orders!C813,[1]customers!$A$2:$A$1001,[1]customers!$B$2:$B$1001,,0)</f>
        <v>Brice Romera</v>
      </c>
      <c r="G813" s="3" t="str">
        <f>IF(_xlfn.XLOOKUP(C813,[1]customers!$A$2:$A$1001,[1]customers!$C$2:$C$1001,,0)=0,"",_xlfn.XLOOKUP(C813,[1]customers!$A$2:$A$1001,[1]customers!$C$2:$C$1001,,0))</f>
        <v>bromeramj@list-manage.com</v>
      </c>
      <c r="H813" s="3" t="str">
        <f>_xlfn.XLOOKUP(C813,[1]customers!$A$2:$A$1001,[1]customers!$G$2:$G$1001,,0)</f>
        <v>Ireland</v>
      </c>
      <c r="I813" s="4" t="str">
        <f>INDEX([1]products!$A$1:$G$49,MATCH([1]orders!$D813,[1]products!$A$1:$A$49,0),MATCH([1]orders!I$1,[1]products!$A$1:$G$1,0))</f>
        <v>Ara</v>
      </c>
      <c r="J813" s="4" t="str">
        <f>INDEX([1]products!$A$1:$G$49,MATCH([1]orders!$D813,[1]products!$A$1:$A$49,0),MATCH([1]orders!J$1,[1]products!$A$1:$G$1,0))</f>
        <v>M</v>
      </c>
      <c r="K813" s="5">
        <f>INDEX([1]products!$A$1:$G$49,MATCH([1]orders!$D813,[1]products!$A$1:$A$49,0),MATCH([1]orders!K$1,[1]products!$A$1:$G$1,0))</f>
        <v>1</v>
      </c>
      <c r="L813" s="6">
        <f>INDEX([1]products!$A$1:$G$49,MATCH([1]orders!$D813,[1]products!$A$1:$A$49,0),MATCH([1]orders!L$1,[1]products!$A$1:$G$1,0))</f>
        <v>11.25</v>
      </c>
      <c r="M813" s="6">
        <f t="shared" si="12"/>
        <v>67.5</v>
      </c>
      <c r="N813" s="7" t="str" cm="1">
        <f t="array" ref="N813">_xlfn.IFS(I813="Rob","Robusta",I813="Exc","Excelsa",I813="Ara","Arabica",I813="Lib","Liberica")</f>
        <v>Arabica</v>
      </c>
      <c r="O813" s="7" t="str" cm="1">
        <f t="array" ref="O813">_xlfn.IFS(J813="M","Medium",J813="L","Light",J813="D","Dark")</f>
        <v>Medium</v>
      </c>
      <c r="P813" s="8" t="str">
        <f>_xlfn.XLOOKUP([1]!Order_Table[[#This Row],[Customer ID]],[1]customers!$A$1:$A$1001,[1]customers!$I$1:$I$1001,,0)</f>
        <v>Yes</v>
      </c>
    </row>
    <row r="814" spans="1:16" x14ac:dyDescent="0.35">
      <c r="A814" s="1" t="s">
        <v>1576</v>
      </c>
      <c r="B814" s="2">
        <v>44173</v>
      </c>
      <c r="C814" s="3" t="s">
        <v>1577</v>
      </c>
      <c r="D814" s="4" t="s">
        <v>112</v>
      </c>
      <c r="E814" s="3">
        <v>1</v>
      </c>
      <c r="F814" s="3" t="str">
        <f>_xlfn.XLOOKUP([1]orders!C814,[1]customers!$A$2:$A$1001,[1]customers!$B$2:$B$1001,,0)</f>
        <v>Brice Romera</v>
      </c>
      <c r="G814" s="3" t="str">
        <f>IF(_xlfn.XLOOKUP(C814,[1]customers!$A$2:$A$1001,[1]customers!$C$2:$C$1001,,0)=0,"",_xlfn.XLOOKUP(C814,[1]customers!$A$2:$A$1001,[1]customers!$C$2:$C$1001,,0))</f>
        <v>cbrydeml@tuttocitta.it</v>
      </c>
      <c r="H814" s="3" t="str">
        <f>_xlfn.XLOOKUP(C814,[1]customers!$A$2:$A$1001,[1]customers!$G$2:$G$1001,,0)</f>
        <v>United States</v>
      </c>
      <c r="I814" s="4" t="str">
        <f>INDEX([1]products!$A$1:$G$49,MATCH([1]orders!$D814,[1]products!$A$1:$A$49,0),MATCH([1]orders!I$1,[1]products!$A$1:$G$1,0))</f>
        <v>Lib</v>
      </c>
      <c r="J814" s="4" t="str">
        <f>INDEX([1]products!$A$1:$G$49,MATCH([1]orders!$D814,[1]products!$A$1:$A$49,0),MATCH([1]orders!J$1,[1]products!$A$1:$G$1,0))</f>
        <v>D</v>
      </c>
      <c r="K814" s="5">
        <f>INDEX([1]products!$A$1:$G$49,MATCH([1]orders!$D814,[1]products!$A$1:$A$49,0),MATCH([1]orders!K$1,[1]products!$A$1:$G$1,0))</f>
        <v>2.5</v>
      </c>
      <c r="L814" s="6">
        <f>INDEX([1]products!$A$1:$G$49,MATCH([1]orders!$D814,[1]products!$A$1:$A$49,0),MATCH([1]orders!L$1,[1]products!$A$1:$G$1,0))</f>
        <v>29.784999999999997</v>
      </c>
      <c r="M814" s="6">
        <f t="shared" si="12"/>
        <v>29.784999999999997</v>
      </c>
      <c r="N814" s="7" t="str" cm="1">
        <f t="array" ref="N814">_xlfn.IFS(I814="Rob","Robusta",I814="Exc","Excelsa",I814="Ara","Arabica",I814="Lib","Liberica")</f>
        <v>Liberica</v>
      </c>
      <c r="O814" s="7" t="str" cm="1">
        <f t="array" ref="O814">_xlfn.IFS(J814="M","Medium",J814="L","Light",J814="D","Dark")</f>
        <v>Dark</v>
      </c>
      <c r="P814" s="8" t="str">
        <f>_xlfn.XLOOKUP([1]!Order_Table[[#This Row],[Customer ID]],[1]customers!$A$1:$A$1001,[1]customers!$I$1:$I$1001,,0)</f>
        <v>Yes</v>
      </c>
    </row>
    <row r="815" spans="1:16" x14ac:dyDescent="0.35">
      <c r="A815" s="1" t="s">
        <v>1578</v>
      </c>
      <c r="B815" s="2">
        <v>43573</v>
      </c>
      <c r="C815" s="3" t="s">
        <v>1579</v>
      </c>
      <c r="D815" s="4" t="s">
        <v>254</v>
      </c>
      <c r="E815" s="3">
        <v>2</v>
      </c>
      <c r="F815" s="3" t="str">
        <f>_xlfn.XLOOKUP([1]orders!C815,[1]customers!$A$2:$A$1001,[1]customers!$B$2:$B$1001,,0)</f>
        <v>Conchita Bryde</v>
      </c>
      <c r="G815" s="3" t="str">
        <f>IF(_xlfn.XLOOKUP(C815,[1]customers!$A$2:$A$1001,[1]customers!$C$2:$C$1001,,0)=0,"",_xlfn.XLOOKUP(C815,[1]customers!$A$2:$A$1001,[1]customers!$C$2:$C$1001,,0))</f>
        <v>senefermm@blog.com</v>
      </c>
      <c r="H815" s="3" t="str">
        <f>_xlfn.XLOOKUP(C815,[1]customers!$A$2:$A$1001,[1]customers!$G$2:$G$1001,,0)</f>
        <v>United States</v>
      </c>
      <c r="I815" s="4" t="str">
        <f>INDEX([1]products!$A$1:$G$49,MATCH([1]orders!$D815,[1]products!$A$1:$A$49,0),MATCH([1]orders!I$1,[1]products!$A$1:$G$1,0))</f>
        <v>Exc</v>
      </c>
      <c r="J815" s="4" t="str">
        <f>INDEX([1]products!$A$1:$G$49,MATCH([1]orders!$D815,[1]products!$A$1:$A$49,0),MATCH([1]orders!J$1,[1]products!$A$1:$G$1,0))</f>
        <v>M</v>
      </c>
      <c r="K815" s="5">
        <f>INDEX([1]products!$A$1:$G$49,MATCH([1]orders!$D815,[1]products!$A$1:$A$49,0),MATCH([1]orders!K$1,[1]products!$A$1:$G$1,0))</f>
        <v>2.5</v>
      </c>
      <c r="L815" s="6">
        <f>INDEX([1]products!$A$1:$G$49,MATCH([1]orders!$D815,[1]products!$A$1:$A$49,0),MATCH([1]orders!L$1,[1]products!$A$1:$G$1,0))</f>
        <v>31.624999999999996</v>
      </c>
      <c r="M815" s="6">
        <f t="shared" si="12"/>
        <v>63.249999999999993</v>
      </c>
      <c r="N815" s="7" t="str" cm="1">
        <f t="array" ref="N815">_xlfn.IFS(I815="Rob","Robusta",I815="Exc","Excelsa",I815="Ara","Arabica",I815="Lib","Liberica")</f>
        <v>Excelsa</v>
      </c>
      <c r="O815" s="7" t="str" cm="1">
        <f t="array" ref="O815">_xlfn.IFS(J815="M","Medium",J815="L","Light",J815="D","Dark")</f>
        <v>Medium</v>
      </c>
      <c r="P815" s="8" t="str">
        <f>_xlfn.XLOOKUP([1]!Order_Table[[#This Row],[Customer ID]],[1]customers!$A$1:$A$1001,[1]customers!$I$1:$I$1001,,0)</f>
        <v>Yes</v>
      </c>
    </row>
    <row r="816" spans="1:16" x14ac:dyDescent="0.35">
      <c r="A816" s="1" t="s">
        <v>1580</v>
      </c>
      <c r="B816" s="2">
        <v>44200</v>
      </c>
      <c r="C816" s="3" t="s">
        <v>1581</v>
      </c>
      <c r="D816" s="4" t="s">
        <v>22</v>
      </c>
      <c r="E816" s="3">
        <v>6</v>
      </c>
      <c r="F816" s="3" t="str">
        <f>_xlfn.XLOOKUP([1]orders!C816,[1]customers!$A$2:$A$1001,[1]customers!$B$2:$B$1001,,0)</f>
        <v>Silvanus Enefer</v>
      </c>
      <c r="G816" s="3" t="str">
        <f>IF(_xlfn.XLOOKUP(C816,[1]customers!$A$2:$A$1001,[1]customers!$C$2:$C$1001,,0)=0,"",_xlfn.XLOOKUP(C816,[1]customers!$A$2:$A$1001,[1]customers!$C$2:$C$1001,,0))</f>
        <v>lhaggerstonemn@independent.co.uk</v>
      </c>
      <c r="H816" s="3" t="str">
        <f>_xlfn.XLOOKUP(C816,[1]customers!$A$2:$A$1001,[1]customers!$G$2:$G$1001,,0)</f>
        <v>United States</v>
      </c>
      <c r="I816" s="4" t="str">
        <f>INDEX([1]products!$A$1:$G$49,MATCH([1]orders!$D816,[1]products!$A$1:$A$49,0),MATCH([1]orders!I$1,[1]products!$A$1:$G$1,0))</f>
        <v>Exc</v>
      </c>
      <c r="J816" s="4" t="str">
        <f>INDEX([1]products!$A$1:$G$49,MATCH([1]orders!$D816,[1]products!$A$1:$A$49,0),MATCH([1]orders!J$1,[1]products!$A$1:$G$1,0))</f>
        <v>L</v>
      </c>
      <c r="K816" s="5">
        <f>INDEX([1]products!$A$1:$G$49,MATCH([1]orders!$D816,[1]products!$A$1:$A$49,0),MATCH([1]orders!K$1,[1]products!$A$1:$G$1,0))</f>
        <v>0.2</v>
      </c>
      <c r="L816" s="6">
        <f>INDEX([1]products!$A$1:$G$49,MATCH([1]orders!$D816,[1]products!$A$1:$A$49,0),MATCH([1]orders!L$1,[1]products!$A$1:$G$1,0))</f>
        <v>4.4550000000000001</v>
      </c>
      <c r="M816" s="6">
        <f t="shared" si="12"/>
        <v>26.73</v>
      </c>
      <c r="N816" s="7" t="str" cm="1">
        <f t="array" ref="N816">_xlfn.IFS(I816="Rob","Robusta",I816="Exc","Excelsa",I816="Ara","Arabica",I816="Lib","Liberica")</f>
        <v>Excelsa</v>
      </c>
      <c r="O816" s="7" t="str" cm="1">
        <f t="array" ref="O816">_xlfn.IFS(J816="M","Medium",J816="L","Light",J816="D","Dark")</f>
        <v>Light</v>
      </c>
      <c r="P816" s="8" t="str">
        <f>_xlfn.XLOOKUP([1]!Order_Table[[#This Row],[Customer ID]],[1]customers!$A$1:$A$1001,[1]customers!$I$1:$I$1001,,0)</f>
        <v>No</v>
      </c>
    </row>
    <row r="817" spans="1:16" x14ac:dyDescent="0.35">
      <c r="A817" s="1" t="s">
        <v>1582</v>
      </c>
      <c r="B817" s="2">
        <v>43534</v>
      </c>
      <c r="C817" s="3" t="s">
        <v>1583</v>
      </c>
      <c r="D817" s="4" t="s">
        <v>83</v>
      </c>
      <c r="E817" s="3">
        <v>4</v>
      </c>
      <c r="F817" s="3" t="str">
        <f>_xlfn.XLOOKUP([1]orders!C817,[1]customers!$A$2:$A$1001,[1]customers!$B$2:$B$1001,,0)</f>
        <v>Lenci Haggerstone</v>
      </c>
      <c r="G817" s="3" t="str">
        <f>IF(_xlfn.XLOOKUP(C817,[1]customers!$A$2:$A$1001,[1]customers!$C$2:$C$1001,,0)=0,"",_xlfn.XLOOKUP(C817,[1]customers!$A$2:$A$1001,[1]customers!$C$2:$C$1001,,0))</f>
        <v>mgundrymo@omniture.com</v>
      </c>
      <c r="H817" s="3" t="str">
        <f>_xlfn.XLOOKUP(C817,[1]customers!$A$2:$A$1001,[1]customers!$G$2:$G$1001,,0)</f>
        <v>Ireland</v>
      </c>
      <c r="I817" s="4" t="str">
        <f>INDEX([1]products!$A$1:$G$49,MATCH([1]orders!$D817,[1]products!$A$1:$A$49,0),MATCH([1]orders!I$1,[1]products!$A$1:$G$1,0))</f>
        <v>Rob</v>
      </c>
      <c r="J817" s="4" t="str">
        <f>INDEX([1]products!$A$1:$G$49,MATCH([1]orders!$D817,[1]products!$A$1:$A$49,0),MATCH([1]orders!J$1,[1]products!$A$1:$G$1,0))</f>
        <v>M</v>
      </c>
      <c r="K817" s="5">
        <f>INDEX([1]products!$A$1:$G$49,MATCH([1]orders!$D817,[1]products!$A$1:$A$49,0),MATCH([1]orders!K$1,[1]products!$A$1:$G$1,0))</f>
        <v>0.5</v>
      </c>
      <c r="L817" s="6">
        <f>INDEX([1]products!$A$1:$G$49,MATCH([1]orders!$D817,[1]products!$A$1:$A$49,0),MATCH([1]orders!L$1,[1]products!$A$1:$G$1,0))</f>
        <v>5.97</v>
      </c>
      <c r="M817" s="6">
        <f t="shared" si="12"/>
        <v>23.88</v>
      </c>
      <c r="N817" s="7" t="str" cm="1">
        <f t="array" ref="N817">_xlfn.IFS(I817="Rob","Robusta",I817="Exc","Excelsa",I817="Ara","Arabica",I817="Lib","Liberica")</f>
        <v>Robusta</v>
      </c>
      <c r="O817" s="7" t="str" cm="1">
        <f t="array" ref="O817">_xlfn.IFS(J817="M","Medium",J817="L","Light",J817="D","Dark")</f>
        <v>Medium</v>
      </c>
      <c r="P817" s="8" t="str">
        <f>_xlfn.XLOOKUP([1]!Order_Table[[#This Row],[Customer ID]],[1]customers!$A$1:$A$1001,[1]customers!$I$1:$I$1001,,0)</f>
        <v>No</v>
      </c>
    </row>
    <row r="818" spans="1:16" x14ac:dyDescent="0.35">
      <c r="A818" s="1" t="s">
        <v>1584</v>
      </c>
      <c r="B818" s="2">
        <v>43798</v>
      </c>
      <c r="C818" s="3" t="s">
        <v>1585</v>
      </c>
      <c r="D818" s="4" t="s">
        <v>123</v>
      </c>
      <c r="E818" s="3">
        <v>2</v>
      </c>
      <c r="F818" s="3" t="str">
        <f>_xlfn.XLOOKUP([1]orders!C818,[1]customers!$A$2:$A$1001,[1]customers!$B$2:$B$1001,,0)</f>
        <v>Marvin Gundry</v>
      </c>
      <c r="G818" s="3" t="str">
        <f>IF(_xlfn.XLOOKUP(C818,[1]customers!$A$2:$A$1001,[1]customers!$C$2:$C$1001,,0)=0,"",_xlfn.XLOOKUP(C818,[1]customers!$A$2:$A$1001,[1]customers!$C$2:$C$1001,,0))</f>
        <v>bwellanmp@cafepress.com</v>
      </c>
      <c r="H818" s="3" t="str">
        <f>_xlfn.XLOOKUP(C818,[1]customers!$A$2:$A$1001,[1]customers!$G$2:$G$1001,,0)</f>
        <v>United States</v>
      </c>
      <c r="I818" s="4" t="str">
        <f>INDEX([1]products!$A$1:$G$49,MATCH([1]orders!$D818,[1]products!$A$1:$A$49,0),MATCH([1]orders!I$1,[1]products!$A$1:$G$1,0))</f>
        <v>Lib</v>
      </c>
      <c r="J818" s="4" t="str">
        <f>INDEX([1]products!$A$1:$G$49,MATCH([1]orders!$D818,[1]products!$A$1:$A$49,0),MATCH([1]orders!J$1,[1]products!$A$1:$G$1,0))</f>
        <v>L</v>
      </c>
      <c r="K818" s="5">
        <f>INDEX([1]products!$A$1:$G$49,MATCH([1]orders!$D818,[1]products!$A$1:$A$49,0),MATCH([1]orders!K$1,[1]products!$A$1:$G$1,0))</f>
        <v>0.5</v>
      </c>
      <c r="L818" s="6">
        <f>INDEX([1]products!$A$1:$G$49,MATCH([1]orders!$D818,[1]products!$A$1:$A$49,0),MATCH([1]orders!L$1,[1]products!$A$1:$G$1,0))</f>
        <v>9.51</v>
      </c>
      <c r="M818" s="6">
        <f t="shared" si="12"/>
        <v>19.02</v>
      </c>
      <c r="N818" s="7" t="str" cm="1">
        <f t="array" ref="N818">_xlfn.IFS(I818="Rob","Robusta",I818="Exc","Excelsa",I818="Ara","Arabica",I818="Lib","Liberica")</f>
        <v>Liberica</v>
      </c>
      <c r="O818" s="7" t="str" cm="1">
        <f t="array" ref="O818">_xlfn.IFS(J818="M","Medium",J818="L","Light",J818="D","Dark")</f>
        <v>Light</v>
      </c>
      <c r="P818" s="8" t="str">
        <f>_xlfn.XLOOKUP([1]!Order_Table[[#This Row],[Customer ID]],[1]customers!$A$1:$A$1001,[1]customers!$I$1:$I$1001,,0)</f>
        <v>No</v>
      </c>
    </row>
    <row r="819" spans="1:16" x14ac:dyDescent="0.35">
      <c r="A819" s="1" t="s">
        <v>1586</v>
      </c>
      <c r="B819" s="2">
        <v>44761</v>
      </c>
      <c r="C819" s="3" t="s">
        <v>1569</v>
      </c>
      <c r="D819" s="4" t="s">
        <v>132</v>
      </c>
      <c r="E819" s="3">
        <v>5</v>
      </c>
      <c r="F819" s="3" t="str">
        <f>_xlfn.XLOOKUP([1]orders!C819,[1]customers!$A$2:$A$1001,[1]customers!$B$2:$B$1001,,0)</f>
        <v>Bayard Wellan</v>
      </c>
      <c r="G819" s="3" t="str">
        <f>IF(_xlfn.XLOOKUP(C819,[1]customers!$A$2:$A$1001,[1]customers!$C$2:$C$1001,,0)=0,"",_xlfn.XLOOKUP(C819,[1]customers!$A$2:$A$1001,[1]customers!$C$2:$C$1001,,0))</f>
        <v/>
      </c>
      <c r="H819" s="3" t="str">
        <f>_xlfn.XLOOKUP(C819,[1]customers!$A$2:$A$1001,[1]customers!$G$2:$G$1001,,0)</f>
        <v>United States</v>
      </c>
      <c r="I819" s="4" t="str">
        <f>INDEX([1]products!$A$1:$G$49,MATCH([1]orders!$D819,[1]products!$A$1:$A$49,0),MATCH([1]orders!I$1,[1]products!$A$1:$G$1,0))</f>
        <v>Lib</v>
      </c>
      <c r="J819" s="4" t="str">
        <f>INDEX([1]products!$A$1:$G$49,MATCH([1]orders!$D819,[1]products!$A$1:$A$49,0),MATCH([1]orders!J$1,[1]products!$A$1:$G$1,0))</f>
        <v>D</v>
      </c>
      <c r="K819" s="5">
        <f>INDEX([1]products!$A$1:$G$49,MATCH([1]orders!$D819,[1]products!$A$1:$A$49,0),MATCH([1]orders!K$1,[1]products!$A$1:$G$1,0))</f>
        <v>0.5</v>
      </c>
      <c r="L819" s="6">
        <f>INDEX([1]products!$A$1:$G$49,MATCH([1]orders!$D819,[1]products!$A$1:$A$49,0),MATCH([1]orders!L$1,[1]products!$A$1:$G$1,0))</f>
        <v>7.77</v>
      </c>
      <c r="M819" s="6">
        <f t="shared" si="12"/>
        <v>38.849999999999994</v>
      </c>
      <c r="N819" s="7" t="str" cm="1">
        <f t="array" ref="N819">_xlfn.IFS(I819="Rob","Robusta",I819="Exc","Excelsa",I819="Ara","Arabica",I819="Lib","Liberica")</f>
        <v>Liberica</v>
      </c>
      <c r="O819" s="7" t="str" cm="1">
        <f t="array" ref="O819">_xlfn.IFS(J819="M","Medium",J819="L","Light",J819="D","Dark")</f>
        <v>Dark</v>
      </c>
      <c r="P819" s="8" t="str">
        <f>_xlfn.XLOOKUP([1]!Order_Table[[#This Row],[Customer ID]],[1]customers!$A$1:$A$1001,[1]customers!$I$1:$I$1001,,0)</f>
        <v>No</v>
      </c>
    </row>
    <row r="820" spans="1:16" x14ac:dyDescent="0.35">
      <c r="A820" s="1" t="s">
        <v>1587</v>
      </c>
      <c r="B820" s="2">
        <v>44008</v>
      </c>
      <c r="C820" s="3" t="s">
        <v>1588</v>
      </c>
      <c r="D820" s="4" t="s">
        <v>19</v>
      </c>
      <c r="E820" s="3">
        <v>1</v>
      </c>
      <c r="F820" s="3" t="str">
        <f>_xlfn.XLOOKUP([1]orders!C820,[1]customers!$A$2:$A$1001,[1]customers!$B$2:$B$1001,,0)</f>
        <v>Allis Wilmore</v>
      </c>
      <c r="G820" s="3" t="str">
        <f>IF(_xlfn.XLOOKUP(C820,[1]customers!$A$2:$A$1001,[1]customers!$C$2:$C$1001,,0)=0,"",_xlfn.XLOOKUP(C820,[1]customers!$A$2:$A$1001,[1]customers!$C$2:$C$1001,,0))</f>
        <v>catchesonmr@xinhuanet.com</v>
      </c>
      <c r="H820" s="3" t="str">
        <f>_xlfn.XLOOKUP(C820,[1]customers!$A$2:$A$1001,[1]customers!$G$2:$G$1001,,0)</f>
        <v>United States</v>
      </c>
      <c r="I820" s="4" t="str">
        <f>INDEX([1]products!$A$1:$G$49,MATCH([1]orders!$D820,[1]products!$A$1:$A$49,0),MATCH([1]orders!I$1,[1]products!$A$1:$G$1,0))</f>
        <v>Lib</v>
      </c>
      <c r="J820" s="4" t="str">
        <f>INDEX([1]products!$A$1:$G$49,MATCH([1]orders!$D820,[1]products!$A$1:$A$49,0),MATCH([1]orders!J$1,[1]products!$A$1:$G$1,0))</f>
        <v>L</v>
      </c>
      <c r="K820" s="5">
        <f>INDEX([1]products!$A$1:$G$49,MATCH([1]orders!$D820,[1]products!$A$1:$A$49,0),MATCH([1]orders!K$1,[1]products!$A$1:$G$1,0))</f>
        <v>1</v>
      </c>
      <c r="L820" s="6">
        <f>INDEX([1]products!$A$1:$G$49,MATCH([1]orders!$D820,[1]products!$A$1:$A$49,0),MATCH([1]orders!L$1,[1]products!$A$1:$G$1,0))</f>
        <v>15.85</v>
      </c>
      <c r="M820" s="6">
        <f t="shared" si="12"/>
        <v>15.85</v>
      </c>
      <c r="N820" s="7" t="str" cm="1">
        <f t="array" ref="N820">_xlfn.IFS(I820="Rob","Robusta",I820="Exc","Excelsa",I820="Ara","Arabica",I820="Lib","Liberica")</f>
        <v>Liberica</v>
      </c>
      <c r="O820" s="7" t="str" cm="1">
        <f t="array" ref="O820">_xlfn.IFS(J820="M","Medium",J820="L","Light",J820="D","Dark")</f>
        <v>Light</v>
      </c>
      <c r="P820" s="8" t="str">
        <f>_xlfn.XLOOKUP([1]!Order_Table[[#This Row],[Customer ID]],[1]customers!$A$1:$A$1001,[1]customers!$I$1:$I$1001,,0)</f>
        <v>No</v>
      </c>
    </row>
    <row r="821" spans="1:16" x14ac:dyDescent="0.35">
      <c r="A821" s="1" t="s">
        <v>1589</v>
      </c>
      <c r="B821" s="2">
        <v>43510</v>
      </c>
      <c r="C821" s="3" t="s">
        <v>1590</v>
      </c>
      <c r="D821" s="4" t="s">
        <v>9</v>
      </c>
      <c r="E821" s="3">
        <v>4</v>
      </c>
      <c r="F821" s="3" t="str">
        <f>_xlfn.XLOOKUP([1]orders!C821,[1]customers!$A$2:$A$1001,[1]customers!$B$2:$B$1001,,0)</f>
        <v>Caddric Atcheson</v>
      </c>
      <c r="G821" s="3" t="str">
        <f>IF(_xlfn.XLOOKUP(C821,[1]customers!$A$2:$A$1001,[1]customers!$C$2:$C$1001,,0)=0,"",_xlfn.XLOOKUP(C821,[1]customers!$A$2:$A$1001,[1]customers!$C$2:$C$1001,,0))</f>
        <v>estentonms@google.it</v>
      </c>
      <c r="H821" s="3" t="str">
        <f>_xlfn.XLOOKUP(C821,[1]customers!$A$2:$A$1001,[1]customers!$G$2:$G$1001,,0)</f>
        <v>United States</v>
      </c>
      <c r="I821" s="4" t="str">
        <f>INDEX([1]products!$A$1:$G$49,MATCH([1]orders!$D821,[1]products!$A$1:$A$49,0),MATCH([1]orders!I$1,[1]products!$A$1:$G$1,0))</f>
        <v>Lib</v>
      </c>
      <c r="J821" s="4" t="str">
        <f>INDEX([1]products!$A$1:$G$49,MATCH([1]orders!$D821,[1]products!$A$1:$A$49,0),MATCH([1]orders!J$1,[1]products!$A$1:$G$1,0))</f>
        <v>L</v>
      </c>
      <c r="K821" s="5">
        <f>INDEX([1]products!$A$1:$G$49,MATCH([1]orders!$D821,[1]products!$A$1:$A$49,0),MATCH([1]orders!K$1,[1]products!$A$1:$G$1,0))</f>
        <v>0.2</v>
      </c>
      <c r="L821" s="6">
        <f>INDEX([1]products!$A$1:$G$49,MATCH([1]orders!$D821,[1]products!$A$1:$A$49,0),MATCH([1]orders!L$1,[1]products!$A$1:$G$1,0))</f>
        <v>4.7549999999999999</v>
      </c>
      <c r="M821" s="6">
        <f t="shared" si="12"/>
        <v>19.02</v>
      </c>
      <c r="N821" s="7" t="str" cm="1">
        <f t="array" ref="N821">_xlfn.IFS(I821="Rob","Robusta",I821="Exc","Excelsa",I821="Ara","Arabica",I821="Lib","Liberica")</f>
        <v>Liberica</v>
      </c>
      <c r="O821" s="7" t="str" cm="1">
        <f t="array" ref="O821">_xlfn.IFS(J821="M","Medium",J821="L","Light",J821="D","Dark")</f>
        <v>Light</v>
      </c>
      <c r="P821" s="8" t="str">
        <f>_xlfn.XLOOKUP([1]!Order_Table[[#This Row],[Customer ID]],[1]customers!$A$1:$A$1001,[1]customers!$I$1:$I$1001,,0)</f>
        <v>Yes</v>
      </c>
    </row>
    <row r="822" spans="1:16" x14ac:dyDescent="0.35">
      <c r="A822" s="1" t="s">
        <v>1591</v>
      </c>
      <c r="B822" s="2">
        <v>44144</v>
      </c>
      <c r="C822" s="3" t="s">
        <v>1592</v>
      </c>
      <c r="D822" s="4" t="s">
        <v>146</v>
      </c>
      <c r="E822" s="3">
        <v>5</v>
      </c>
      <c r="F822" s="3" t="str">
        <f>_xlfn.XLOOKUP([1]orders!C822,[1]customers!$A$2:$A$1001,[1]customers!$B$2:$B$1001,,0)</f>
        <v>Eustace Stenton</v>
      </c>
      <c r="G822" s="3" t="str">
        <f>IF(_xlfn.XLOOKUP(C822,[1]customers!$A$2:$A$1001,[1]customers!$C$2:$C$1001,,0)=0,"",_xlfn.XLOOKUP(C822,[1]customers!$A$2:$A$1001,[1]customers!$C$2:$C$1001,,0))</f>
        <v>etrippmt@wp.com</v>
      </c>
      <c r="H822" s="3" t="str">
        <f>_xlfn.XLOOKUP(C822,[1]customers!$A$2:$A$1001,[1]customers!$G$2:$G$1001,,0)</f>
        <v>United States</v>
      </c>
      <c r="I822" s="4" t="str">
        <f>INDEX([1]products!$A$1:$G$49,MATCH([1]orders!$D822,[1]products!$A$1:$A$49,0),MATCH([1]orders!I$1,[1]products!$A$1:$G$1,0))</f>
        <v>Exc</v>
      </c>
      <c r="J822" s="4" t="str">
        <f>INDEX([1]products!$A$1:$G$49,MATCH([1]orders!$D822,[1]products!$A$1:$A$49,0),MATCH([1]orders!J$1,[1]products!$A$1:$G$1,0))</f>
        <v>M</v>
      </c>
      <c r="K822" s="5">
        <f>INDEX([1]products!$A$1:$G$49,MATCH([1]orders!$D822,[1]products!$A$1:$A$49,0),MATCH([1]orders!K$1,[1]products!$A$1:$G$1,0))</f>
        <v>1</v>
      </c>
      <c r="L822" s="6">
        <f>INDEX([1]products!$A$1:$G$49,MATCH([1]orders!$D822,[1]products!$A$1:$A$49,0),MATCH([1]orders!L$1,[1]products!$A$1:$G$1,0))</f>
        <v>13.75</v>
      </c>
      <c r="M822" s="6">
        <f t="shared" si="12"/>
        <v>68.75</v>
      </c>
      <c r="N822" s="7" t="str" cm="1">
        <f t="array" ref="N822">_xlfn.IFS(I822="Rob","Robusta",I822="Exc","Excelsa",I822="Ara","Arabica",I822="Lib","Liberica")</f>
        <v>Excelsa</v>
      </c>
      <c r="O822" s="7" t="str" cm="1">
        <f t="array" ref="O822">_xlfn.IFS(J822="M","Medium",J822="L","Light",J822="D","Dark")</f>
        <v>Medium</v>
      </c>
      <c r="P822" s="8" t="str">
        <f>_xlfn.XLOOKUP([1]!Order_Table[[#This Row],[Customer ID]],[1]customers!$A$1:$A$1001,[1]customers!$I$1:$I$1001,,0)</f>
        <v>Yes</v>
      </c>
    </row>
    <row r="823" spans="1:16" x14ac:dyDescent="0.35">
      <c r="A823" s="1" t="s">
        <v>1593</v>
      </c>
      <c r="B823" s="2">
        <v>43585</v>
      </c>
      <c r="C823" s="3" t="s">
        <v>1594</v>
      </c>
      <c r="D823" s="4" t="s">
        <v>30</v>
      </c>
      <c r="E823" s="3">
        <v>4</v>
      </c>
      <c r="F823" s="3" t="str">
        <f>_xlfn.XLOOKUP([1]orders!C823,[1]customers!$A$2:$A$1001,[1]customers!$B$2:$B$1001,,0)</f>
        <v>Ericka Tripp</v>
      </c>
      <c r="G823" s="3" t="str">
        <f>IF(_xlfn.XLOOKUP(C823,[1]customers!$A$2:$A$1001,[1]customers!$C$2:$C$1001,,0)=0,"",_xlfn.XLOOKUP(C823,[1]customers!$A$2:$A$1001,[1]customers!$C$2:$C$1001,,0))</f>
        <v>lmacmanusmu@imdb.com</v>
      </c>
      <c r="H823" s="3" t="str">
        <f>_xlfn.XLOOKUP(C823,[1]customers!$A$2:$A$1001,[1]customers!$G$2:$G$1001,,0)</f>
        <v>United States</v>
      </c>
      <c r="I823" s="4" t="str">
        <f>INDEX([1]products!$A$1:$G$49,MATCH([1]orders!$D823,[1]products!$A$1:$A$49,0),MATCH([1]orders!I$1,[1]products!$A$1:$G$1,0))</f>
        <v>Rob</v>
      </c>
      <c r="J823" s="4" t="str">
        <f>INDEX([1]products!$A$1:$G$49,MATCH([1]orders!$D823,[1]products!$A$1:$A$49,0),MATCH([1]orders!J$1,[1]products!$A$1:$G$1,0))</f>
        <v>D</v>
      </c>
      <c r="K823" s="5">
        <f>INDEX([1]products!$A$1:$G$49,MATCH([1]orders!$D823,[1]products!$A$1:$A$49,0),MATCH([1]orders!K$1,[1]products!$A$1:$G$1,0))</f>
        <v>0.5</v>
      </c>
      <c r="L823" s="6">
        <f>INDEX([1]products!$A$1:$G$49,MATCH([1]orders!$D823,[1]products!$A$1:$A$49,0),MATCH([1]orders!L$1,[1]products!$A$1:$G$1,0))</f>
        <v>5.3699999999999992</v>
      </c>
      <c r="M823" s="6">
        <f t="shared" si="12"/>
        <v>21.479999999999997</v>
      </c>
      <c r="N823" s="7" t="str" cm="1">
        <f t="array" ref="N823">_xlfn.IFS(I823="Rob","Robusta",I823="Exc","Excelsa",I823="Ara","Arabica",I823="Lib","Liberica")</f>
        <v>Robusta</v>
      </c>
      <c r="O823" s="7" t="str" cm="1">
        <f t="array" ref="O823">_xlfn.IFS(J823="M","Medium",J823="L","Light",J823="D","Dark")</f>
        <v>Dark</v>
      </c>
      <c r="P823" s="8" t="str">
        <f>_xlfn.XLOOKUP([1]!Order_Table[[#This Row],[Customer ID]],[1]customers!$A$1:$A$1001,[1]customers!$I$1:$I$1001,,0)</f>
        <v>No</v>
      </c>
    </row>
    <row r="824" spans="1:16" x14ac:dyDescent="0.35">
      <c r="A824" s="1" t="s">
        <v>1595</v>
      </c>
      <c r="B824" s="2">
        <v>44134</v>
      </c>
      <c r="C824" s="3" t="s">
        <v>1596</v>
      </c>
      <c r="D824" s="4" t="s">
        <v>132</v>
      </c>
      <c r="E824" s="3">
        <v>3</v>
      </c>
      <c r="F824" s="3" t="str">
        <f>_xlfn.XLOOKUP([1]orders!C824,[1]customers!$A$2:$A$1001,[1]customers!$B$2:$B$1001,,0)</f>
        <v>Lyndsey MacManus</v>
      </c>
      <c r="G824" s="3" t="str">
        <f>IF(_xlfn.XLOOKUP(C824,[1]customers!$A$2:$A$1001,[1]customers!$C$2:$C$1001,,0)=0,"",_xlfn.XLOOKUP(C824,[1]customers!$A$2:$A$1001,[1]customers!$C$2:$C$1001,,0))</f>
        <v>tbenediktovichmv@ebay.com</v>
      </c>
      <c r="H824" s="3" t="str">
        <f>_xlfn.XLOOKUP(C824,[1]customers!$A$2:$A$1001,[1]customers!$G$2:$G$1001,,0)</f>
        <v>United States</v>
      </c>
      <c r="I824" s="4" t="str">
        <f>INDEX([1]products!$A$1:$G$49,MATCH([1]orders!$D824,[1]products!$A$1:$A$49,0),MATCH([1]orders!I$1,[1]products!$A$1:$G$1,0))</f>
        <v>Exc</v>
      </c>
      <c r="J824" s="4" t="str">
        <f>INDEX([1]products!$A$1:$G$49,MATCH([1]orders!$D824,[1]products!$A$1:$A$49,0),MATCH([1]orders!J$1,[1]products!$A$1:$G$1,0))</f>
        <v>L</v>
      </c>
      <c r="K824" s="5">
        <f>INDEX([1]products!$A$1:$G$49,MATCH([1]orders!$D824,[1]products!$A$1:$A$49,0),MATCH([1]orders!K$1,[1]products!$A$1:$G$1,0))</f>
        <v>2.5</v>
      </c>
      <c r="L824" s="6">
        <f>INDEX([1]products!$A$1:$G$49,MATCH([1]orders!$D824,[1]products!$A$1:$A$49,0),MATCH([1]orders!L$1,[1]products!$A$1:$G$1,0))</f>
        <v>34.154999999999994</v>
      </c>
      <c r="M824" s="6">
        <f t="shared" si="12"/>
        <v>102.46499999999997</v>
      </c>
      <c r="N824" s="7" t="str" cm="1">
        <f t="array" ref="N824">_xlfn.IFS(I824="Rob","Robusta",I824="Exc","Excelsa",I824="Ara","Arabica",I824="Lib","Liberica")</f>
        <v>Excelsa</v>
      </c>
      <c r="O824" s="7" t="str" cm="1">
        <f t="array" ref="O824">_xlfn.IFS(J824="M","Medium",J824="L","Light",J824="D","Dark")</f>
        <v>Light</v>
      </c>
      <c r="P824" s="8" t="str">
        <f>_xlfn.XLOOKUP([1]!Order_Table[[#This Row],[Customer ID]],[1]customers!$A$1:$A$1001,[1]customers!$I$1:$I$1001,,0)</f>
        <v>No</v>
      </c>
    </row>
    <row r="825" spans="1:16" x14ac:dyDescent="0.35">
      <c r="A825" s="1" t="s">
        <v>1597</v>
      </c>
      <c r="B825" s="2">
        <v>43781</v>
      </c>
      <c r="C825" s="3" t="s">
        <v>1598</v>
      </c>
      <c r="D825" s="4" t="s">
        <v>44</v>
      </c>
      <c r="E825" s="3">
        <v>5</v>
      </c>
      <c r="F825" s="3" t="str">
        <f>_xlfn.XLOOKUP([1]orders!C825,[1]customers!$A$2:$A$1001,[1]customers!$B$2:$B$1001,,0)</f>
        <v>Tess Benediktovich</v>
      </c>
      <c r="G825" s="3" t="str">
        <f>IF(_xlfn.XLOOKUP(C825,[1]customers!$A$2:$A$1001,[1]customers!$C$2:$C$1001,,0)=0,"",_xlfn.XLOOKUP(C825,[1]customers!$A$2:$A$1001,[1]customers!$C$2:$C$1001,,0))</f>
        <v>cbournermw@chronoengine.com</v>
      </c>
      <c r="H825" s="3" t="str">
        <f>_xlfn.XLOOKUP(C825,[1]customers!$A$2:$A$1001,[1]customers!$G$2:$G$1001,,0)</f>
        <v>United States</v>
      </c>
      <c r="I825" s="4" t="str">
        <f>INDEX([1]products!$A$1:$G$49,MATCH([1]orders!$D825,[1]products!$A$1:$A$49,0),MATCH([1]orders!I$1,[1]products!$A$1:$G$1,0))</f>
        <v>Lib</v>
      </c>
      <c r="J825" s="4" t="str">
        <f>INDEX([1]products!$A$1:$G$49,MATCH([1]orders!$D825,[1]products!$A$1:$A$49,0),MATCH([1]orders!J$1,[1]products!$A$1:$G$1,0))</f>
        <v>L</v>
      </c>
      <c r="K825" s="5">
        <f>INDEX([1]products!$A$1:$G$49,MATCH([1]orders!$D825,[1]products!$A$1:$A$49,0),MATCH([1]orders!K$1,[1]products!$A$1:$G$1,0))</f>
        <v>1</v>
      </c>
      <c r="L825" s="6">
        <f>INDEX([1]products!$A$1:$G$49,MATCH([1]orders!$D825,[1]products!$A$1:$A$49,0),MATCH([1]orders!L$1,[1]products!$A$1:$G$1,0))</f>
        <v>15.85</v>
      </c>
      <c r="M825" s="6">
        <f t="shared" si="12"/>
        <v>79.25</v>
      </c>
      <c r="N825" s="7" t="str" cm="1">
        <f t="array" ref="N825">_xlfn.IFS(I825="Rob","Robusta",I825="Exc","Excelsa",I825="Ara","Arabica",I825="Lib","Liberica")</f>
        <v>Liberica</v>
      </c>
      <c r="O825" s="7" t="str" cm="1">
        <f t="array" ref="O825">_xlfn.IFS(J825="M","Medium",J825="L","Light",J825="D","Dark")</f>
        <v>Light</v>
      </c>
      <c r="P825" s="8" t="str">
        <f>_xlfn.XLOOKUP([1]!Order_Table[[#This Row],[Customer ID]],[1]customers!$A$1:$A$1001,[1]customers!$I$1:$I$1001,,0)</f>
        <v>Yes</v>
      </c>
    </row>
    <row r="826" spans="1:16" x14ac:dyDescent="0.35">
      <c r="A826" s="1" t="s">
        <v>1599</v>
      </c>
      <c r="B826" s="2">
        <v>44603</v>
      </c>
      <c r="C826" s="3" t="s">
        <v>1600</v>
      </c>
      <c r="D826" s="4" t="s">
        <v>27</v>
      </c>
      <c r="E826" s="3">
        <v>3</v>
      </c>
      <c r="F826" s="3" t="str">
        <f>_xlfn.XLOOKUP([1]orders!C826,[1]customers!$A$2:$A$1001,[1]customers!$B$2:$B$1001,,0)</f>
        <v>Correy Bourner</v>
      </c>
      <c r="G826" s="3" t="str">
        <f>IF(_xlfn.XLOOKUP(C826,[1]customers!$A$2:$A$1001,[1]customers!$C$2:$C$1001,,0)=0,"",_xlfn.XLOOKUP(C826,[1]customers!$A$2:$A$1001,[1]customers!$C$2:$C$1001,,0))</f>
        <v>oskermen3@hatena.ne.jp</v>
      </c>
      <c r="H826" s="3" t="str">
        <f>_xlfn.XLOOKUP(C826,[1]customers!$A$2:$A$1001,[1]customers!$G$2:$G$1001,,0)</f>
        <v>United States</v>
      </c>
      <c r="I826" s="4" t="str">
        <f>INDEX([1]products!$A$1:$G$49,MATCH([1]orders!$D826,[1]products!$A$1:$A$49,0),MATCH([1]orders!I$1,[1]products!$A$1:$G$1,0))</f>
        <v>Ara</v>
      </c>
      <c r="J826" s="4" t="str">
        <f>INDEX([1]products!$A$1:$G$49,MATCH([1]orders!$D826,[1]products!$A$1:$A$49,0),MATCH([1]orders!J$1,[1]products!$A$1:$G$1,0))</f>
        <v>M</v>
      </c>
      <c r="K826" s="5">
        <f>INDEX([1]products!$A$1:$G$49,MATCH([1]orders!$D826,[1]products!$A$1:$A$49,0),MATCH([1]orders!K$1,[1]products!$A$1:$G$1,0))</f>
        <v>0.2</v>
      </c>
      <c r="L826" s="6">
        <f>INDEX([1]products!$A$1:$G$49,MATCH([1]orders!$D826,[1]products!$A$1:$A$49,0),MATCH([1]orders!L$1,[1]products!$A$1:$G$1,0))</f>
        <v>3.375</v>
      </c>
      <c r="M826" s="6">
        <f t="shared" si="12"/>
        <v>10.125</v>
      </c>
      <c r="N826" s="7" t="str" cm="1">
        <f t="array" ref="N826">_xlfn.IFS(I826="Rob","Robusta",I826="Exc","Excelsa",I826="Ara","Arabica",I826="Lib","Liberica")</f>
        <v>Arabica</v>
      </c>
      <c r="O826" s="7" t="str" cm="1">
        <f t="array" ref="O826">_xlfn.IFS(J826="M","Medium",J826="L","Light",J826="D","Dark")</f>
        <v>Medium</v>
      </c>
      <c r="P826" s="8" t="str">
        <f>_xlfn.XLOOKUP([1]!Order_Table[[#This Row],[Customer ID]],[1]customers!$A$1:$A$1001,[1]customers!$I$1:$I$1001,,0)</f>
        <v>Yes</v>
      </c>
    </row>
    <row r="827" spans="1:16" x14ac:dyDescent="0.35">
      <c r="A827" s="1" t="s">
        <v>1601</v>
      </c>
      <c r="B827" s="2">
        <v>44283</v>
      </c>
      <c r="C827" s="3" t="s">
        <v>1602</v>
      </c>
      <c r="D827" s="4" t="s">
        <v>3</v>
      </c>
      <c r="E827" s="3">
        <v>5</v>
      </c>
      <c r="F827" s="3" t="str">
        <f>_xlfn.XLOOKUP([1]orders!C827,[1]customers!$A$2:$A$1001,[1]customers!$B$2:$B$1001,,0)</f>
        <v>Odelia Skerme</v>
      </c>
      <c r="G827" s="3" t="str">
        <f>IF(_xlfn.XLOOKUP(C827,[1]customers!$A$2:$A$1001,[1]customers!$C$2:$C$1001,,0)=0,"",_xlfn.XLOOKUP(C827,[1]customers!$A$2:$A$1001,[1]customers!$C$2:$C$1001,,0))</f>
        <v>kheddanmy@icq.com</v>
      </c>
      <c r="H827" s="3" t="str">
        <f>_xlfn.XLOOKUP(C827,[1]customers!$A$2:$A$1001,[1]customers!$G$2:$G$1001,,0)</f>
        <v>United States</v>
      </c>
      <c r="I827" s="4" t="str">
        <f>INDEX([1]products!$A$1:$G$49,MATCH([1]orders!$D827,[1]products!$A$1:$A$49,0),MATCH([1]orders!I$1,[1]products!$A$1:$G$1,0))</f>
        <v>Ara</v>
      </c>
      <c r="J827" s="4" t="str">
        <f>INDEX([1]products!$A$1:$G$49,MATCH([1]orders!$D827,[1]products!$A$1:$A$49,0),MATCH([1]orders!J$1,[1]products!$A$1:$G$1,0))</f>
        <v>D</v>
      </c>
      <c r="K827" s="5">
        <f>INDEX([1]products!$A$1:$G$49,MATCH([1]orders!$D827,[1]products!$A$1:$A$49,0),MATCH([1]orders!K$1,[1]products!$A$1:$G$1,0))</f>
        <v>1</v>
      </c>
      <c r="L827" s="6">
        <f>INDEX([1]products!$A$1:$G$49,MATCH([1]orders!$D827,[1]products!$A$1:$A$49,0),MATCH([1]orders!L$1,[1]products!$A$1:$G$1,0))</f>
        <v>9.9499999999999993</v>
      </c>
      <c r="M827" s="6">
        <f t="shared" si="12"/>
        <v>49.75</v>
      </c>
      <c r="N827" s="7" t="str" cm="1">
        <f t="array" ref="N827">_xlfn.IFS(I827="Rob","Robusta",I827="Exc","Excelsa",I827="Ara","Arabica",I827="Lib","Liberica")</f>
        <v>Arabica</v>
      </c>
      <c r="O827" s="7" t="str" cm="1">
        <f t="array" ref="O827">_xlfn.IFS(J827="M","Medium",J827="L","Light",J827="D","Dark")</f>
        <v>Dark</v>
      </c>
      <c r="P827" s="8" t="str">
        <f>_xlfn.XLOOKUP([1]!Order_Table[[#This Row],[Customer ID]],[1]customers!$A$1:$A$1001,[1]customers!$I$1:$I$1001,,0)</f>
        <v>Yes</v>
      </c>
    </row>
    <row r="828" spans="1:16" x14ac:dyDescent="0.35">
      <c r="A828" s="1" t="s">
        <v>1603</v>
      </c>
      <c r="B828" s="2">
        <v>44540</v>
      </c>
      <c r="C828" s="3" t="s">
        <v>1604</v>
      </c>
      <c r="D828" s="4" t="s">
        <v>64</v>
      </c>
      <c r="E828" s="3">
        <v>5</v>
      </c>
      <c r="F828" s="3" t="str">
        <f>_xlfn.XLOOKUP([1]orders!C828,[1]customers!$A$2:$A$1001,[1]customers!$B$2:$B$1001,,0)</f>
        <v>Kandy Heddan</v>
      </c>
      <c r="G828" s="3" t="str">
        <f>IF(_xlfn.XLOOKUP(C828,[1]customers!$A$2:$A$1001,[1]customers!$C$2:$C$1001,,0)=0,"",_xlfn.XLOOKUP(C828,[1]customers!$A$2:$A$1001,[1]customers!$C$2:$C$1001,,0))</f>
        <v>ichartersmz@abc.net.au</v>
      </c>
      <c r="H828" s="3" t="str">
        <f>_xlfn.XLOOKUP(C828,[1]customers!$A$2:$A$1001,[1]customers!$G$2:$G$1001,,0)</f>
        <v>United States</v>
      </c>
      <c r="I828" s="4" t="str">
        <f>INDEX([1]products!$A$1:$G$49,MATCH([1]orders!$D828,[1]products!$A$1:$A$49,0),MATCH([1]orders!I$1,[1]products!$A$1:$G$1,0))</f>
        <v>Exc</v>
      </c>
      <c r="J828" s="4" t="str">
        <f>INDEX([1]products!$A$1:$G$49,MATCH([1]orders!$D828,[1]products!$A$1:$A$49,0),MATCH([1]orders!J$1,[1]products!$A$1:$G$1,0))</f>
        <v>M</v>
      </c>
      <c r="K828" s="5">
        <f>INDEX([1]products!$A$1:$G$49,MATCH([1]orders!$D828,[1]products!$A$1:$A$49,0),MATCH([1]orders!K$1,[1]products!$A$1:$G$1,0))</f>
        <v>0.5</v>
      </c>
      <c r="L828" s="6">
        <f>INDEX([1]products!$A$1:$G$49,MATCH([1]orders!$D828,[1]products!$A$1:$A$49,0),MATCH([1]orders!L$1,[1]products!$A$1:$G$1,0))</f>
        <v>8.25</v>
      </c>
      <c r="M828" s="6">
        <f t="shared" si="12"/>
        <v>41.25</v>
      </c>
      <c r="N828" s="7" t="str" cm="1">
        <f t="array" ref="N828">_xlfn.IFS(I828="Rob","Robusta",I828="Exc","Excelsa",I828="Ara","Arabica",I828="Lib","Liberica")</f>
        <v>Excelsa</v>
      </c>
      <c r="O828" s="7" t="str" cm="1">
        <f t="array" ref="O828">_xlfn.IFS(J828="M","Medium",J828="L","Light",J828="D","Dark")</f>
        <v>Medium</v>
      </c>
      <c r="P828" s="8" t="str">
        <f>_xlfn.XLOOKUP([1]!Order_Table[[#This Row],[Customer ID]],[1]customers!$A$1:$A$1001,[1]customers!$I$1:$I$1001,,0)</f>
        <v>Yes</v>
      </c>
    </row>
    <row r="829" spans="1:16" x14ac:dyDescent="0.35">
      <c r="A829" s="1" t="s">
        <v>1605</v>
      </c>
      <c r="B829" s="2">
        <v>44505</v>
      </c>
      <c r="C829" s="3" t="s">
        <v>1606</v>
      </c>
      <c r="D829" s="4" t="s">
        <v>118</v>
      </c>
      <c r="E829" s="3">
        <v>6</v>
      </c>
      <c r="F829" s="3" t="str">
        <f>_xlfn.XLOOKUP([1]orders!C829,[1]customers!$A$2:$A$1001,[1]customers!$B$2:$B$1001,,0)</f>
        <v>Ibby Charters</v>
      </c>
      <c r="G829" s="3" t="str">
        <f>IF(_xlfn.XLOOKUP(C829,[1]customers!$A$2:$A$1001,[1]customers!$C$2:$C$1001,,0)=0,"",_xlfn.XLOOKUP(C829,[1]customers!$A$2:$A$1001,[1]customers!$C$2:$C$1001,,0))</f>
        <v>aroubertn0@tmall.com</v>
      </c>
      <c r="H829" s="3" t="str">
        <f>_xlfn.XLOOKUP(C829,[1]customers!$A$2:$A$1001,[1]customers!$G$2:$G$1001,,0)</f>
        <v>United States</v>
      </c>
      <c r="I829" s="4" t="str">
        <f>INDEX([1]products!$A$1:$G$49,MATCH([1]orders!$D829,[1]products!$A$1:$A$49,0),MATCH([1]orders!I$1,[1]products!$A$1:$G$1,0))</f>
        <v>Exc</v>
      </c>
      <c r="J829" s="4" t="str">
        <f>INDEX([1]products!$A$1:$G$49,MATCH([1]orders!$D829,[1]products!$A$1:$A$49,0),MATCH([1]orders!J$1,[1]products!$A$1:$G$1,0))</f>
        <v>M</v>
      </c>
      <c r="K829" s="5">
        <f>INDEX([1]products!$A$1:$G$49,MATCH([1]orders!$D829,[1]products!$A$1:$A$49,0),MATCH([1]orders!K$1,[1]products!$A$1:$G$1,0))</f>
        <v>0.2</v>
      </c>
      <c r="L829" s="6">
        <f>INDEX([1]products!$A$1:$G$49,MATCH([1]orders!$D829,[1]products!$A$1:$A$49,0),MATCH([1]orders!L$1,[1]products!$A$1:$G$1,0))</f>
        <v>4.125</v>
      </c>
      <c r="M829" s="6">
        <f t="shared" si="12"/>
        <v>24.75</v>
      </c>
      <c r="N829" s="7" t="str" cm="1">
        <f t="array" ref="N829">_xlfn.IFS(I829="Rob","Robusta",I829="Exc","Excelsa",I829="Ara","Arabica",I829="Lib","Liberica")</f>
        <v>Excelsa</v>
      </c>
      <c r="O829" s="7" t="str" cm="1">
        <f t="array" ref="O829">_xlfn.IFS(J829="M","Medium",J829="L","Light",J829="D","Dark")</f>
        <v>Medium</v>
      </c>
      <c r="P829" s="8" t="str">
        <f>_xlfn.XLOOKUP([1]!Order_Table[[#This Row],[Customer ID]],[1]customers!$A$1:$A$1001,[1]customers!$I$1:$I$1001,,0)</f>
        <v>No</v>
      </c>
    </row>
    <row r="830" spans="1:16" x14ac:dyDescent="0.35">
      <c r="A830" s="1" t="s">
        <v>1607</v>
      </c>
      <c r="B830" s="2">
        <v>43890</v>
      </c>
      <c r="C830" s="3" t="s">
        <v>1608</v>
      </c>
      <c r="D830" s="4" t="s">
        <v>54</v>
      </c>
      <c r="E830" s="3">
        <v>1</v>
      </c>
      <c r="F830" s="3" t="str">
        <f>_xlfn.XLOOKUP([1]orders!C830,[1]customers!$A$2:$A$1001,[1]customers!$B$2:$B$1001,,0)</f>
        <v>Adora Roubert</v>
      </c>
      <c r="G830" s="3" t="str">
        <f>IF(_xlfn.XLOOKUP(C830,[1]customers!$A$2:$A$1001,[1]customers!$C$2:$C$1001,,0)=0,"",_xlfn.XLOOKUP(C830,[1]customers!$A$2:$A$1001,[1]customers!$C$2:$C$1001,,0))</f>
        <v>hmairsn1@so-net.ne.jp</v>
      </c>
      <c r="H830" s="3" t="str">
        <f>_xlfn.XLOOKUP(C830,[1]customers!$A$2:$A$1001,[1]customers!$G$2:$G$1001,,0)</f>
        <v>United States</v>
      </c>
      <c r="I830" s="4" t="str">
        <f>INDEX([1]products!$A$1:$G$49,MATCH([1]orders!$D830,[1]products!$A$1:$A$49,0),MATCH([1]orders!I$1,[1]products!$A$1:$G$1,0))</f>
        <v>Ara</v>
      </c>
      <c r="J830" s="4" t="str">
        <f>INDEX([1]products!$A$1:$G$49,MATCH([1]orders!$D830,[1]products!$A$1:$A$49,0),MATCH([1]orders!J$1,[1]products!$A$1:$G$1,0))</f>
        <v>D</v>
      </c>
      <c r="K830" s="5">
        <f>INDEX([1]products!$A$1:$G$49,MATCH([1]orders!$D830,[1]products!$A$1:$A$49,0),MATCH([1]orders!K$1,[1]products!$A$1:$G$1,0))</f>
        <v>2.5</v>
      </c>
      <c r="L830" s="6">
        <f>INDEX([1]products!$A$1:$G$49,MATCH([1]orders!$D830,[1]products!$A$1:$A$49,0),MATCH([1]orders!L$1,[1]products!$A$1:$G$1,0))</f>
        <v>22.884999999999998</v>
      </c>
      <c r="M830" s="6">
        <f t="shared" si="12"/>
        <v>22.884999999999998</v>
      </c>
      <c r="N830" s="7" t="str" cm="1">
        <f t="array" ref="N830">_xlfn.IFS(I830="Rob","Robusta",I830="Exc","Excelsa",I830="Ara","Arabica",I830="Lib","Liberica")</f>
        <v>Arabica</v>
      </c>
      <c r="O830" s="7" t="str" cm="1">
        <f t="array" ref="O830">_xlfn.IFS(J830="M","Medium",J830="L","Light",J830="D","Dark")</f>
        <v>Dark</v>
      </c>
      <c r="P830" s="8" t="str">
        <f>_xlfn.XLOOKUP([1]!Order_Table[[#This Row],[Customer ID]],[1]customers!$A$1:$A$1001,[1]customers!$I$1:$I$1001,,0)</f>
        <v>Yes</v>
      </c>
    </row>
    <row r="831" spans="1:16" x14ac:dyDescent="0.35">
      <c r="A831" s="1" t="s">
        <v>1609</v>
      </c>
      <c r="B831" s="2">
        <v>44414</v>
      </c>
      <c r="C831" s="3" t="s">
        <v>1610</v>
      </c>
      <c r="D831" s="4" t="s">
        <v>9</v>
      </c>
      <c r="E831" s="3">
        <v>2</v>
      </c>
      <c r="F831" s="3" t="str">
        <f>_xlfn.XLOOKUP([1]orders!C831,[1]customers!$A$2:$A$1001,[1]customers!$B$2:$B$1001,,0)</f>
        <v>Hillel Mairs</v>
      </c>
      <c r="G831" s="3" t="str">
        <f>IF(_xlfn.XLOOKUP(C831,[1]customers!$A$2:$A$1001,[1]customers!$C$2:$C$1001,,0)=0,"",_xlfn.XLOOKUP(C831,[1]customers!$A$2:$A$1001,[1]customers!$C$2:$C$1001,,0))</f>
        <v>hrainforthn2@blog.com</v>
      </c>
      <c r="H831" s="3" t="str">
        <f>_xlfn.XLOOKUP(C831,[1]customers!$A$2:$A$1001,[1]customers!$G$2:$G$1001,,0)</f>
        <v>United States</v>
      </c>
      <c r="I831" s="4" t="str">
        <f>INDEX([1]products!$A$1:$G$49,MATCH([1]orders!$D831,[1]products!$A$1:$A$49,0),MATCH([1]orders!I$1,[1]products!$A$1:$G$1,0))</f>
        <v>Ara</v>
      </c>
      <c r="J831" s="4" t="str">
        <f>INDEX([1]products!$A$1:$G$49,MATCH([1]orders!$D831,[1]products!$A$1:$A$49,0),MATCH([1]orders!J$1,[1]products!$A$1:$G$1,0))</f>
        <v>D</v>
      </c>
      <c r="K831" s="5">
        <f>INDEX([1]products!$A$1:$G$49,MATCH([1]orders!$D831,[1]products!$A$1:$A$49,0),MATCH([1]orders!K$1,[1]products!$A$1:$G$1,0))</f>
        <v>0.2</v>
      </c>
      <c r="L831" s="6">
        <f>INDEX([1]products!$A$1:$G$49,MATCH([1]orders!$D831,[1]products!$A$1:$A$49,0),MATCH([1]orders!L$1,[1]products!$A$1:$G$1,0))</f>
        <v>2.9849999999999999</v>
      </c>
      <c r="M831" s="6">
        <f t="shared" si="12"/>
        <v>5.97</v>
      </c>
      <c r="N831" s="7" t="str" cm="1">
        <f t="array" ref="N831">_xlfn.IFS(I831="Rob","Robusta",I831="Exc","Excelsa",I831="Ara","Arabica",I831="Lib","Liberica")</f>
        <v>Arabica</v>
      </c>
      <c r="O831" s="7" t="str" cm="1">
        <f t="array" ref="O831">_xlfn.IFS(J831="M","Medium",J831="L","Light",J831="D","Dark")</f>
        <v>Dark</v>
      </c>
      <c r="P831" s="8" t="str">
        <f>_xlfn.XLOOKUP([1]!Order_Table[[#This Row],[Customer ID]],[1]customers!$A$1:$A$1001,[1]customers!$I$1:$I$1001,,0)</f>
        <v>No</v>
      </c>
    </row>
    <row r="832" spans="1:16" x14ac:dyDescent="0.35">
      <c r="A832" s="1" t="s">
        <v>1609</v>
      </c>
      <c r="B832" s="2">
        <v>44414</v>
      </c>
      <c r="C832" s="3" t="s">
        <v>1610</v>
      </c>
      <c r="D832" s="4" t="s">
        <v>54</v>
      </c>
      <c r="E832" s="3">
        <v>2</v>
      </c>
      <c r="F832" s="3" t="str">
        <f>_xlfn.XLOOKUP([1]orders!C832,[1]customers!$A$2:$A$1001,[1]customers!$B$2:$B$1001,,0)</f>
        <v>Helaina Rainforth</v>
      </c>
      <c r="G832" s="3" t="str">
        <f>IF(_xlfn.XLOOKUP(C832,[1]customers!$A$2:$A$1001,[1]customers!$C$2:$C$1001,,0)=0,"",_xlfn.XLOOKUP(C832,[1]customers!$A$2:$A$1001,[1]customers!$C$2:$C$1001,,0))</f>
        <v>hrainforthn2@blog.com</v>
      </c>
      <c r="H832" s="3" t="str">
        <f>_xlfn.XLOOKUP(C832,[1]customers!$A$2:$A$1001,[1]customers!$G$2:$G$1001,,0)</f>
        <v>United States</v>
      </c>
      <c r="I832" s="4" t="str">
        <f>INDEX([1]products!$A$1:$G$49,MATCH([1]orders!$D832,[1]products!$A$1:$A$49,0),MATCH([1]orders!I$1,[1]products!$A$1:$G$1,0))</f>
        <v>Exc</v>
      </c>
      <c r="J832" s="4" t="str">
        <f>INDEX([1]products!$A$1:$G$49,MATCH([1]orders!$D832,[1]products!$A$1:$A$49,0),MATCH([1]orders!J$1,[1]products!$A$1:$G$1,0))</f>
        <v>M</v>
      </c>
      <c r="K832" s="5">
        <f>INDEX([1]products!$A$1:$G$49,MATCH([1]orders!$D832,[1]products!$A$1:$A$49,0),MATCH([1]orders!K$1,[1]products!$A$1:$G$1,0))</f>
        <v>1</v>
      </c>
      <c r="L832" s="6">
        <f>INDEX([1]products!$A$1:$G$49,MATCH([1]orders!$D832,[1]products!$A$1:$A$49,0),MATCH([1]orders!L$1,[1]products!$A$1:$G$1,0))</f>
        <v>13.75</v>
      </c>
      <c r="M832" s="6">
        <f t="shared" si="12"/>
        <v>27.5</v>
      </c>
      <c r="N832" s="7" t="str" cm="1">
        <f t="array" ref="N832">_xlfn.IFS(I832="Rob","Robusta",I832="Exc","Excelsa",I832="Ara","Arabica",I832="Lib","Liberica")</f>
        <v>Excelsa</v>
      </c>
      <c r="O832" s="7" t="str" cm="1">
        <f t="array" ref="O832">_xlfn.IFS(J832="M","Medium",J832="L","Light",J832="D","Dark")</f>
        <v>Medium</v>
      </c>
      <c r="P832" s="8" t="str">
        <f>_xlfn.XLOOKUP([1]!Order_Table[[#This Row],[Customer ID]],[1]customers!$A$1:$A$1001,[1]customers!$I$1:$I$1001,,0)</f>
        <v>No</v>
      </c>
    </row>
    <row r="833" spans="1:16" x14ac:dyDescent="0.35">
      <c r="A833" s="1" t="s">
        <v>1611</v>
      </c>
      <c r="B833" s="2">
        <v>44274</v>
      </c>
      <c r="C833" s="3" t="s">
        <v>1612</v>
      </c>
      <c r="D833" s="4" t="s">
        <v>2</v>
      </c>
      <c r="E833" s="3">
        <v>6</v>
      </c>
      <c r="F833" s="3" t="str">
        <f>_xlfn.XLOOKUP([1]orders!C833,[1]customers!$A$2:$A$1001,[1]customers!$B$2:$B$1001,,0)</f>
        <v>Helaina Rainforth</v>
      </c>
      <c r="G833" s="3" t="str">
        <f>IF(_xlfn.XLOOKUP(C833,[1]customers!$A$2:$A$1001,[1]customers!$C$2:$C$1001,,0)=0,"",_xlfn.XLOOKUP(C833,[1]customers!$A$2:$A$1001,[1]customers!$C$2:$C$1001,,0))</f>
        <v>ijespern4@theglobeandmail.com</v>
      </c>
      <c r="H833" s="3" t="str">
        <f>_xlfn.XLOOKUP(C833,[1]customers!$A$2:$A$1001,[1]customers!$G$2:$G$1001,,0)</f>
        <v>United States</v>
      </c>
      <c r="I833" s="4" t="str">
        <f>INDEX([1]products!$A$1:$G$49,MATCH([1]orders!$D833,[1]products!$A$1:$A$49,0),MATCH([1]orders!I$1,[1]products!$A$1:$G$1,0))</f>
        <v>Ara</v>
      </c>
      <c r="J833" s="4" t="str">
        <f>INDEX([1]products!$A$1:$G$49,MATCH([1]orders!$D833,[1]products!$A$1:$A$49,0),MATCH([1]orders!J$1,[1]products!$A$1:$G$1,0))</f>
        <v>D</v>
      </c>
      <c r="K833" s="5">
        <f>INDEX([1]products!$A$1:$G$49,MATCH([1]orders!$D833,[1]products!$A$1:$A$49,0),MATCH([1]orders!K$1,[1]products!$A$1:$G$1,0))</f>
        <v>0.2</v>
      </c>
      <c r="L833" s="6">
        <f>INDEX([1]products!$A$1:$G$49,MATCH([1]orders!$D833,[1]products!$A$1:$A$49,0),MATCH([1]orders!L$1,[1]products!$A$1:$G$1,0))</f>
        <v>2.9849999999999999</v>
      </c>
      <c r="M833" s="6">
        <f t="shared" si="12"/>
        <v>17.91</v>
      </c>
      <c r="N833" s="7" t="str" cm="1">
        <f t="array" ref="N833">_xlfn.IFS(I833="Rob","Robusta",I833="Exc","Excelsa",I833="Ara","Arabica",I833="Lib","Liberica")</f>
        <v>Arabica</v>
      </c>
      <c r="O833" s="7" t="str" cm="1">
        <f t="array" ref="O833">_xlfn.IFS(J833="M","Medium",J833="L","Light",J833="D","Dark")</f>
        <v>Dark</v>
      </c>
      <c r="P833" s="8" t="str">
        <f>_xlfn.XLOOKUP([1]!Order_Table[[#This Row],[Customer ID]],[1]customers!$A$1:$A$1001,[1]customers!$I$1:$I$1001,,0)</f>
        <v>No</v>
      </c>
    </row>
    <row r="834" spans="1:16" x14ac:dyDescent="0.35">
      <c r="A834" s="1" t="s">
        <v>1613</v>
      </c>
      <c r="B834" s="2">
        <v>44302</v>
      </c>
      <c r="C834" s="3" t="s">
        <v>1614</v>
      </c>
      <c r="D834" s="4" t="s">
        <v>35</v>
      </c>
      <c r="E834" s="3">
        <v>4</v>
      </c>
      <c r="F834" s="3" t="str">
        <f>_xlfn.XLOOKUP([1]orders!C834,[1]customers!$A$2:$A$1001,[1]customers!$B$2:$B$1001,,0)</f>
        <v>Isac Jesper</v>
      </c>
      <c r="G834" s="3" t="str">
        <f>IF(_xlfn.XLOOKUP(C834,[1]customers!$A$2:$A$1001,[1]customers!$C$2:$C$1001,,0)=0,"",_xlfn.XLOOKUP(C834,[1]customers!$A$2:$A$1001,[1]customers!$C$2:$C$1001,,0))</f>
        <v>ldwerryhousen5@gravatar.com</v>
      </c>
      <c r="H834" s="3" t="str">
        <f>_xlfn.XLOOKUP(C834,[1]customers!$A$2:$A$1001,[1]customers!$G$2:$G$1001,,0)</f>
        <v>United States</v>
      </c>
      <c r="I834" s="4" t="str">
        <f>INDEX([1]products!$A$1:$G$49,MATCH([1]orders!$D834,[1]products!$A$1:$A$49,0),MATCH([1]orders!I$1,[1]products!$A$1:$G$1,0))</f>
        <v>Rob</v>
      </c>
      <c r="J834" s="4" t="str">
        <f>INDEX([1]products!$A$1:$G$49,MATCH([1]orders!$D834,[1]products!$A$1:$A$49,0),MATCH([1]orders!J$1,[1]products!$A$1:$G$1,0))</f>
        <v>M</v>
      </c>
      <c r="K834" s="5">
        <f>INDEX([1]products!$A$1:$G$49,MATCH([1]orders!$D834,[1]products!$A$1:$A$49,0),MATCH([1]orders!K$1,[1]products!$A$1:$G$1,0))</f>
        <v>1</v>
      </c>
      <c r="L834" s="6">
        <f>INDEX([1]products!$A$1:$G$49,MATCH([1]orders!$D834,[1]products!$A$1:$A$49,0),MATCH([1]orders!L$1,[1]products!$A$1:$G$1,0))</f>
        <v>9.9499999999999993</v>
      </c>
      <c r="M834" s="6">
        <f t="shared" ref="M834:M897" si="13">L834*E834</f>
        <v>39.799999999999997</v>
      </c>
      <c r="N834" s="7" t="str" cm="1">
        <f t="array" ref="N834">_xlfn.IFS(I834="Rob","Robusta",I834="Exc","Excelsa",I834="Ara","Arabica",I834="Lib","Liberica")</f>
        <v>Robusta</v>
      </c>
      <c r="O834" s="7" t="str" cm="1">
        <f t="array" ref="O834">_xlfn.IFS(J834="M","Medium",J834="L","Light",J834="D","Dark")</f>
        <v>Medium</v>
      </c>
      <c r="P834" s="8" t="str">
        <f>_xlfn.XLOOKUP([1]!Order_Table[[#This Row],[Customer ID]],[1]customers!$A$1:$A$1001,[1]customers!$I$1:$I$1001,,0)</f>
        <v>No</v>
      </c>
    </row>
    <row r="835" spans="1:16" x14ac:dyDescent="0.35">
      <c r="A835" s="1" t="s">
        <v>1615</v>
      </c>
      <c r="B835" s="2">
        <v>44141</v>
      </c>
      <c r="C835" s="3" t="s">
        <v>1616</v>
      </c>
      <c r="D835" s="4" t="s">
        <v>118</v>
      </c>
      <c r="E835" s="3">
        <v>1</v>
      </c>
      <c r="F835" s="3" t="str">
        <f>_xlfn.XLOOKUP([1]orders!C835,[1]customers!$A$2:$A$1001,[1]customers!$B$2:$B$1001,,0)</f>
        <v>Lenette Dwerryhouse</v>
      </c>
      <c r="G835" s="3" t="str">
        <f>IF(_xlfn.XLOOKUP(C835,[1]customers!$A$2:$A$1001,[1]customers!$C$2:$C$1001,,0)=0,"",_xlfn.XLOOKUP(C835,[1]customers!$A$2:$A$1001,[1]customers!$C$2:$C$1001,,0))</f>
        <v>nbroomern6@examiner.com</v>
      </c>
      <c r="H835" s="3" t="str">
        <f>_xlfn.XLOOKUP(C835,[1]customers!$A$2:$A$1001,[1]customers!$G$2:$G$1001,,0)</f>
        <v>United States</v>
      </c>
      <c r="I835" s="4" t="str">
        <f>INDEX([1]products!$A$1:$G$49,MATCH([1]orders!$D835,[1]products!$A$1:$A$49,0),MATCH([1]orders!I$1,[1]products!$A$1:$G$1,0))</f>
        <v>Rob</v>
      </c>
      <c r="J835" s="4" t="str">
        <f>INDEX([1]products!$A$1:$G$49,MATCH([1]orders!$D835,[1]products!$A$1:$A$49,0),MATCH([1]orders!J$1,[1]products!$A$1:$G$1,0))</f>
        <v>D</v>
      </c>
      <c r="K835" s="5">
        <f>INDEX([1]products!$A$1:$G$49,MATCH([1]orders!$D835,[1]products!$A$1:$A$49,0),MATCH([1]orders!K$1,[1]products!$A$1:$G$1,0))</f>
        <v>2.5</v>
      </c>
      <c r="L835" s="6">
        <f>INDEX([1]products!$A$1:$G$49,MATCH([1]orders!$D835,[1]products!$A$1:$A$49,0),MATCH([1]orders!L$1,[1]products!$A$1:$G$1,0))</f>
        <v>20.584999999999997</v>
      </c>
      <c r="M835" s="6">
        <f t="shared" si="13"/>
        <v>20.584999999999997</v>
      </c>
      <c r="N835" s="7" t="str" cm="1">
        <f t="array" ref="N835">_xlfn.IFS(I835="Rob","Robusta",I835="Exc","Excelsa",I835="Ara","Arabica",I835="Lib","Liberica")</f>
        <v>Robusta</v>
      </c>
      <c r="O835" s="7" t="str" cm="1">
        <f t="array" ref="O835">_xlfn.IFS(J835="M","Medium",J835="L","Light",J835="D","Dark")</f>
        <v>Dark</v>
      </c>
      <c r="P835" s="8" t="str">
        <f>_xlfn.XLOOKUP([1]!Order_Table[[#This Row],[Customer ID]],[1]customers!$A$1:$A$1001,[1]customers!$I$1:$I$1001,,0)</f>
        <v>Yes</v>
      </c>
    </row>
    <row r="836" spans="1:16" x14ac:dyDescent="0.35">
      <c r="A836" s="1" t="s">
        <v>1617</v>
      </c>
      <c r="B836" s="2">
        <v>44270</v>
      </c>
      <c r="C836" s="3" t="s">
        <v>1618</v>
      </c>
      <c r="D836" s="4" t="s">
        <v>176</v>
      </c>
      <c r="E836" s="3">
        <v>1</v>
      </c>
      <c r="F836" s="3" t="str">
        <f>_xlfn.XLOOKUP([1]orders!C836,[1]customers!$A$2:$A$1001,[1]customers!$B$2:$B$1001,,0)</f>
        <v>Nadeen Broomer</v>
      </c>
      <c r="G836" s="3" t="str">
        <f>IF(_xlfn.XLOOKUP(C836,[1]customers!$A$2:$A$1001,[1]customers!$C$2:$C$1001,,0)=0,"",_xlfn.XLOOKUP(C836,[1]customers!$A$2:$A$1001,[1]customers!$C$2:$C$1001,,0))</f>
        <v>kthoumassonn7@bloglovin.com</v>
      </c>
      <c r="H836" s="3" t="str">
        <f>_xlfn.XLOOKUP(C836,[1]customers!$A$2:$A$1001,[1]customers!$G$2:$G$1001,,0)</f>
        <v>United States</v>
      </c>
      <c r="I836" s="4" t="str">
        <f>INDEX([1]products!$A$1:$G$49,MATCH([1]orders!$D836,[1]products!$A$1:$A$49,0),MATCH([1]orders!I$1,[1]products!$A$1:$G$1,0))</f>
        <v>Ara</v>
      </c>
      <c r="J836" s="4" t="str">
        <f>INDEX([1]products!$A$1:$G$49,MATCH([1]orders!$D836,[1]products!$A$1:$A$49,0),MATCH([1]orders!J$1,[1]products!$A$1:$G$1,0))</f>
        <v>D</v>
      </c>
      <c r="K836" s="5">
        <f>INDEX([1]products!$A$1:$G$49,MATCH([1]orders!$D836,[1]products!$A$1:$A$49,0),MATCH([1]orders!K$1,[1]products!$A$1:$G$1,0))</f>
        <v>2.5</v>
      </c>
      <c r="L836" s="6">
        <f>INDEX([1]products!$A$1:$G$49,MATCH([1]orders!$D836,[1]products!$A$1:$A$49,0),MATCH([1]orders!L$1,[1]products!$A$1:$G$1,0))</f>
        <v>22.884999999999998</v>
      </c>
      <c r="M836" s="6">
        <f t="shared" si="13"/>
        <v>22.884999999999998</v>
      </c>
      <c r="N836" s="7" t="str" cm="1">
        <f t="array" ref="N836">_xlfn.IFS(I836="Rob","Robusta",I836="Exc","Excelsa",I836="Ara","Arabica",I836="Lib","Liberica")</f>
        <v>Arabica</v>
      </c>
      <c r="O836" s="7" t="str" cm="1">
        <f t="array" ref="O836">_xlfn.IFS(J836="M","Medium",J836="L","Light",J836="D","Dark")</f>
        <v>Dark</v>
      </c>
      <c r="P836" s="8" t="str">
        <f>_xlfn.XLOOKUP([1]!Order_Table[[#This Row],[Customer ID]],[1]customers!$A$1:$A$1001,[1]customers!$I$1:$I$1001,,0)</f>
        <v>No</v>
      </c>
    </row>
    <row r="837" spans="1:16" x14ac:dyDescent="0.35">
      <c r="A837" s="1" t="s">
        <v>1619</v>
      </c>
      <c r="B837" s="2">
        <v>44486</v>
      </c>
      <c r="C837" s="3" t="s">
        <v>1620</v>
      </c>
      <c r="D837" s="4" t="s">
        <v>54</v>
      </c>
      <c r="E837" s="3">
        <v>4</v>
      </c>
      <c r="F837" s="3" t="str">
        <f>_xlfn.XLOOKUP([1]orders!C837,[1]customers!$A$2:$A$1001,[1]customers!$B$2:$B$1001,,0)</f>
        <v>Konstantine Thoumasson</v>
      </c>
      <c r="G837" s="3" t="str">
        <f>IF(_xlfn.XLOOKUP(C837,[1]customers!$A$2:$A$1001,[1]customers!$C$2:$C$1001,,0)=0,"",_xlfn.XLOOKUP(C837,[1]customers!$A$2:$A$1001,[1]customers!$C$2:$C$1001,,0))</f>
        <v>fhabberghamn8@discovery.com</v>
      </c>
      <c r="H837" s="3" t="str">
        <f>_xlfn.XLOOKUP(C837,[1]customers!$A$2:$A$1001,[1]customers!$G$2:$G$1001,,0)</f>
        <v>United States</v>
      </c>
      <c r="I837" s="4" t="str">
        <f>INDEX([1]products!$A$1:$G$49,MATCH([1]orders!$D837,[1]products!$A$1:$A$49,0),MATCH([1]orders!I$1,[1]products!$A$1:$G$1,0))</f>
        <v>Exc</v>
      </c>
      <c r="J837" s="4" t="str">
        <f>INDEX([1]products!$A$1:$G$49,MATCH([1]orders!$D837,[1]products!$A$1:$A$49,0),MATCH([1]orders!J$1,[1]products!$A$1:$G$1,0))</f>
        <v>L</v>
      </c>
      <c r="K837" s="5">
        <f>INDEX([1]products!$A$1:$G$49,MATCH([1]orders!$D837,[1]products!$A$1:$A$49,0),MATCH([1]orders!K$1,[1]products!$A$1:$G$1,0))</f>
        <v>0.5</v>
      </c>
      <c r="L837" s="6">
        <f>INDEX([1]products!$A$1:$G$49,MATCH([1]orders!$D837,[1]products!$A$1:$A$49,0),MATCH([1]orders!L$1,[1]products!$A$1:$G$1,0))</f>
        <v>8.91</v>
      </c>
      <c r="M837" s="6">
        <f t="shared" si="13"/>
        <v>35.64</v>
      </c>
      <c r="N837" s="7" t="str" cm="1">
        <f t="array" ref="N837">_xlfn.IFS(I837="Rob","Robusta",I837="Exc","Excelsa",I837="Ara","Arabica",I837="Lib","Liberica")</f>
        <v>Excelsa</v>
      </c>
      <c r="O837" s="7" t="str" cm="1">
        <f t="array" ref="O837">_xlfn.IFS(J837="M","Medium",J837="L","Light",J837="D","Dark")</f>
        <v>Light</v>
      </c>
      <c r="P837" s="8" t="str">
        <f>_xlfn.XLOOKUP([1]!Order_Table[[#This Row],[Customer ID]],[1]customers!$A$1:$A$1001,[1]customers!$I$1:$I$1001,,0)</f>
        <v>Yes</v>
      </c>
    </row>
    <row r="838" spans="1:16" x14ac:dyDescent="0.35">
      <c r="A838" s="1" t="s">
        <v>1621</v>
      </c>
      <c r="B838" s="2">
        <v>43715</v>
      </c>
      <c r="C838" s="3" t="s">
        <v>1569</v>
      </c>
      <c r="D838" s="4" t="s">
        <v>197</v>
      </c>
      <c r="E838" s="3">
        <v>3</v>
      </c>
      <c r="F838" s="3" t="str">
        <f>_xlfn.XLOOKUP([1]orders!C838,[1]customers!$A$2:$A$1001,[1]customers!$B$2:$B$1001,,0)</f>
        <v>Frans Habbergham</v>
      </c>
      <c r="G838" s="3" t="str">
        <f>IF(_xlfn.XLOOKUP(C838,[1]customers!$A$2:$A$1001,[1]customers!$C$2:$C$1001,,0)=0,"",_xlfn.XLOOKUP(C838,[1]customers!$A$2:$A$1001,[1]customers!$C$2:$C$1001,,0))</f>
        <v/>
      </c>
      <c r="H838" s="3" t="str">
        <f>_xlfn.XLOOKUP(C838,[1]customers!$A$2:$A$1001,[1]customers!$G$2:$G$1001,,0)</f>
        <v>United States</v>
      </c>
      <c r="I838" s="4" t="str">
        <f>INDEX([1]products!$A$1:$G$49,MATCH([1]orders!$D838,[1]products!$A$1:$A$49,0),MATCH([1]orders!I$1,[1]products!$A$1:$G$1,0))</f>
        <v>Ara</v>
      </c>
      <c r="J838" s="4" t="str">
        <f>INDEX([1]products!$A$1:$G$49,MATCH([1]orders!$D838,[1]products!$A$1:$A$49,0),MATCH([1]orders!J$1,[1]products!$A$1:$G$1,0))</f>
        <v>D</v>
      </c>
      <c r="K838" s="5">
        <f>INDEX([1]products!$A$1:$G$49,MATCH([1]orders!$D838,[1]products!$A$1:$A$49,0),MATCH([1]orders!K$1,[1]products!$A$1:$G$1,0))</f>
        <v>0.2</v>
      </c>
      <c r="L838" s="6">
        <f>INDEX([1]products!$A$1:$G$49,MATCH([1]orders!$D838,[1]products!$A$1:$A$49,0),MATCH([1]orders!L$1,[1]products!$A$1:$G$1,0))</f>
        <v>2.9849999999999999</v>
      </c>
      <c r="M838" s="6">
        <f t="shared" si="13"/>
        <v>8.9550000000000001</v>
      </c>
      <c r="N838" s="7" t="str" cm="1">
        <f t="array" ref="N838">_xlfn.IFS(I838="Rob","Robusta",I838="Exc","Excelsa",I838="Ara","Arabica",I838="Lib","Liberica")</f>
        <v>Arabica</v>
      </c>
      <c r="O838" s="7" t="str" cm="1">
        <f t="array" ref="O838">_xlfn.IFS(J838="M","Medium",J838="L","Light",J838="D","Dark")</f>
        <v>Dark</v>
      </c>
      <c r="P838" s="8" t="str">
        <f>_xlfn.XLOOKUP([1]!Order_Table[[#This Row],[Customer ID]],[1]customers!$A$1:$A$1001,[1]customers!$I$1:$I$1001,,0)</f>
        <v>No</v>
      </c>
    </row>
    <row r="839" spans="1:16" x14ac:dyDescent="0.35">
      <c r="A839" s="1" t="s">
        <v>1622</v>
      </c>
      <c r="B839" s="2">
        <v>44755</v>
      </c>
      <c r="C839" s="3" t="s">
        <v>1623</v>
      </c>
      <c r="D839" s="4" t="s">
        <v>118</v>
      </c>
      <c r="E839" s="3">
        <v>5</v>
      </c>
      <c r="F839" s="3" t="str">
        <f>_xlfn.XLOOKUP([1]orders!C839,[1]customers!$A$2:$A$1001,[1]customers!$B$2:$B$1001,,0)</f>
        <v>Allis Wilmore</v>
      </c>
      <c r="G839" s="3" t="str">
        <f>IF(_xlfn.XLOOKUP(C839,[1]customers!$A$2:$A$1001,[1]customers!$C$2:$C$1001,,0)=0,"",_xlfn.XLOOKUP(C839,[1]customers!$A$2:$A$1001,[1]customers!$C$2:$C$1001,,0))</f>
        <v>ravrashinna@tamu.edu</v>
      </c>
      <c r="H839" s="3" t="str">
        <f>_xlfn.XLOOKUP(C839,[1]customers!$A$2:$A$1001,[1]customers!$G$2:$G$1001,,0)</f>
        <v>United States</v>
      </c>
      <c r="I839" s="4" t="str">
        <f>INDEX([1]products!$A$1:$G$49,MATCH([1]orders!$D839,[1]products!$A$1:$A$49,0),MATCH([1]orders!I$1,[1]products!$A$1:$G$1,0))</f>
        <v>Lib</v>
      </c>
      <c r="J839" s="4" t="str">
        <f>INDEX([1]products!$A$1:$G$49,MATCH([1]orders!$D839,[1]products!$A$1:$A$49,0),MATCH([1]orders!J$1,[1]products!$A$1:$G$1,0))</f>
        <v>M</v>
      </c>
      <c r="K839" s="5">
        <f>INDEX([1]products!$A$1:$G$49,MATCH([1]orders!$D839,[1]products!$A$1:$A$49,0),MATCH([1]orders!K$1,[1]products!$A$1:$G$1,0))</f>
        <v>2.5</v>
      </c>
      <c r="L839" s="6">
        <f>INDEX([1]products!$A$1:$G$49,MATCH([1]orders!$D839,[1]products!$A$1:$A$49,0),MATCH([1]orders!L$1,[1]products!$A$1:$G$1,0))</f>
        <v>33.464999999999996</v>
      </c>
      <c r="M839" s="6">
        <f t="shared" si="13"/>
        <v>167.32499999999999</v>
      </c>
      <c r="N839" s="7" t="str" cm="1">
        <f t="array" ref="N839">_xlfn.IFS(I839="Rob","Robusta",I839="Exc","Excelsa",I839="Ara","Arabica",I839="Lib","Liberica")</f>
        <v>Liberica</v>
      </c>
      <c r="O839" s="7" t="str" cm="1">
        <f t="array" ref="O839">_xlfn.IFS(J839="M","Medium",J839="L","Light",J839="D","Dark")</f>
        <v>Medium</v>
      </c>
      <c r="P839" s="8" t="str">
        <f>_xlfn.XLOOKUP([1]!Order_Table[[#This Row],[Customer ID]],[1]customers!$A$1:$A$1001,[1]customers!$I$1:$I$1001,,0)</f>
        <v>No</v>
      </c>
    </row>
    <row r="840" spans="1:16" x14ac:dyDescent="0.35">
      <c r="A840" s="1" t="s">
        <v>1624</v>
      </c>
      <c r="B840" s="2">
        <v>44521</v>
      </c>
      <c r="C840" s="3" t="s">
        <v>1625</v>
      </c>
      <c r="D840" s="4" t="s">
        <v>3</v>
      </c>
      <c r="E840" s="3">
        <v>5</v>
      </c>
      <c r="F840" s="3" t="str">
        <f>_xlfn.XLOOKUP([1]orders!C840,[1]customers!$A$2:$A$1001,[1]customers!$B$2:$B$1001,,0)</f>
        <v>Romain Avrashin</v>
      </c>
      <c r="G840" s="3" t="str">
        <f>IF(_xlfn.XLOOKUP(C840,[1]customers!$A$2:$A$1001,[1]customers!$C$2:$C$1001,,0)=0,"",_xlfn.XLOOKUP(C840,[1]customers!$A$2:$A$1001,[1]customers!$C$2:$C$1001,,0))</f>
        <v>mdoidgenb@etsy.com</v>
      </c>
      <c r="H840" s="3" t="str">
        <f>_xlfn.XLOOKUP(C840,[1]customers!$A$2:$A$1001,[1]customers!$G$2:$G$1001,,0)</f>
        <v>United States</v>
      </c>
      <c r="I840" s="4" t="str">
        <f>INDEX([1]products!$A$1:$G$49,MATCH([1]orders!$D840,[1]products!$A$1:$A$49,0),MATCH([1]orders!I$1,[1]products!$A$1:$G$1,0))</f>
        <v>Ara</v>
      </c>
      <c r="J840" s="4" t="str">
        <f>INDEX([1]products!$A$1:$G$49,MATCH([1]orders!$D840,[1]products!$A$1:$A$49,0),MATCH([1]orders!J$1,[1]products!$A$1:$G$1,0))</f>
        <v>D</v>
      </c>
      <c r="K840" s="5">
        <f>INDEX([1]products!$A$1:$G$49,MATCH([1]orders!$D840,[1]products!$A$1:$A$49,0),MATCH([1]orders!K$1,[1]products!$A$1:$G$1,0))</f>
        <v>2.5</v>
      </c>
      <c r="L840" s="6">
        <f>INDEX([1]products!$A$1:$G$49,MATCH([1]orders!$D840,[1]products!$A$1:$A$49,0),MATCH([1]orders!L$1,[1]products!$A$1:$G$1,0))</f>
        <v>22.884999999999998</v>
      </c>
      <c r="M840" s="6">
        <f t="shared" si="13"/>
        <v>114.42499999999998</v>
      </c>
      <c r="N840" s="7" t="str" cm="1">
        <f t="array" ref="N840">_xlfn.IFS(I840="Rob","Robusta",I840="Exc","Excelsa",I840="Ara","Arabica",I840="Lib","Liberica")</f>
        <v>Arabica</v>
      </c>
      <c r="O840" s="7" t="str" cm="1">
        <f t="array" ref="O840">_xlfn.IFS(J840="M","Medium",J840="L","Light",J840="D","Dark")</f>
        <v>Dark</v>
      </c>
      <c r="P840" s="8" t="str">
        <f>_xlfn.XLOOKUP([1]!Order_Table[[#This Row],[Customer ID]],[1]customers!$A$1:$A$1001,[1]customers!$I$1:$I$1001,,0)</f>
        <v>No</v>
      </c>
    </row>
    <row r="841" spans="1:16" x14ac:dyDescent="0.35">
      <c r="A841" s="1" t="s">
        <v>1626</v>
      </c>
      <c r="B841" s="2">
        <v>44574</v>
      </c>
      <c r="C841" s="3" t="s">
        <v>1627</v>
      </c>
      <c r="D841" s="4" t="s">
        <v>157</v>
      </c>
      <c r="E841" s="3">
        <v>4</v>
      </c>
      <c r="F841" s="3" t="str">
        <f>_xlfn.XLOOKUP([1]orders!C841,[1]customers!$A$2:$A$1001,[1]customers!$B$2:$B$1001,,0)</f>
        <v>Miran Doidge</v>
      </c>
      <c r="G841" s="3" t="str">
        <f>IF(_xlfn.XLOOKUP(C841,[1]customers!$A$2:$A$1001,[1]customers!$C$2:$C$1001,,0)=0,"",_xlfn.XLOOKUP(C841,[1]customers!$A$2:$A$1001,[1]customers!$C$2:$C$1001,,0))</f>
        <v>jedinboronc@reverbnation.com</v>
      </c>
      <c r="H841" s="3" t="str">
        <f>_xlfn.XLOOKUP(C841,[1]customers!$A$2:$A$1001,[1]customers!$G$2:$G$1001,,0)</f>
        <v>United States</v>
      </c>
      <c r="I841" s="4" t="str">
        <f>INDEX([1]products!$A$1:$G$49,MATCH([1]orders!$D841,[1]products!$A$1:$A$49,0),MATCH([1]orders!I$1,[1]products!$A$1:$G$1,0))</f>
        <v>Exc</v>
      </c>
      <c r="J841" s="4" t="str">
        <f>INDEX([1]products!$A$1:$G$49,MATCH([1]orders!$D841,[1]products!$A$1:$A$49,0),MATCH([1]orders!J$1,[1]products!$A$1:$G$1,0))</f>
        <v>M</v>
      </c>
      <c r="K841" s="5">
        <f>INDEX([1]products!$A$1:$G$49,MATCH([1]orders!$D841,[1]products!$A$1:$A$49,0),MATCH([1]orders!K$1,[1]products!$A$1:$G$1,0))</f>
        <v>0.5</v>
      </c>
      <c r="L841" s="6">
        <f>INDEX([1]products!$A$1:$G$49,MATCH([1]orders!$D841,[1]products!$A$1:$A$49,0),MATCH([1]orders!L$1,[1]products!$A$1:$G$1,0))</f>
        <v>8.25</v>
      </c>
      <c r="M841" s="6">
        <f t="shared" si="13"/>
        <v>33</v>
      </c>
      <c r="N841" s="7" t="str" cm="1">
        <f t="array" ref="N841">_xlfn.IFS(I841="Rob","Robusta",I841="Exc","Excelsa",I841="Ara","Arabica",I841="Lib","Liberica")</f>
        <v>Excelsa</v>
      </c>
      <c r="O841" s="7" t="str" cm="1">
        <f t="array" ref="O841">_xlfn.IFS(J841="M","Medium",J841="L","Light",J841="D","Dark")</f>
        <v>Medium</v>
      </c>
      <c r="P841" s="8" t="str">
        <f>_xlfn.XLOOKUP([1]!Order_Table[[#This Row],[Customer ID]],[1]customers!$A$1:$A$1001,[1]customers!$I$1:$I$1001,,0)</f>
        <v>No</v>
      </c>
    </row>
    <row r="842" spans="1:16" x14ac:dyDescent="0.35">
      <c r="A842" s="1" t="s">
        <v>1628</v>
      </c>
      <c r="B842" s="2">
        <v>44755</v>
      </c>
      <c r="C842" s="3" t="s">
        <v>1629</v>
      </c>
      <c r="D842" s="4" t="s">
        <v>77</v>
      </c>
      <c r="E842" s="3">
        <v>1</v>
      </c>
      <c r="F842" s="3" t="str">
        <f>_xlfn.XLOOKUP([1]orders!C842,[1]customers!$A$2:$A$1001,[1]customers!$B$2:$B$1001,,0)</f>
        <v>Janeva Edinboro</v>
      </c>
      <c r="G842" s="3" t="str">
        <f>IF(_xlfn.XLOOKUP(C842,[1]customers!$A$2:$A$1001,[1]customers!$C$2:$C$1001,,0)=0,"",_xlfn.XLOOKUP(C842,[1]customers!$A$2:$A$1001,[1]customers!$C$2:$C$1001,,0))</f>
        <v>ttewelsonnd@cdbaby.com</v>
      </c>
      <c r="H842" s="3" t="str">
        <f>_xlfn.XLOOKUP(C842,[1]customers!$A$2:$A$1001,[1]customers!$G$2:$G$1001,,0)</f>
        <v>United States</v>
      </c>
      <c r="I842" s="4" t="str">
        <f>INDEX([1]products!$A$1:$G$49,MATCH([1]orders!$D842,[1]products!$A$1:$A$49,0),MATCH([1]orders!I$1,[1]products!$A$1:$G$1,0))</f>
        <v>Rob</v>
      </c>
      <c r="J842" s="4" t="str">
        <f>INDEX([1]products!$A$1:$G$49,MATCH([1]orders!$D842,[1]products!$A$1:$A$49,0),MATCH([1]orders!J$1,[1]products!$A$1:$G$1,0))</f>
        <v>L</v>
      </c>
      <c r="K842" s="5">
        <f>INDEX([1]products!$A$1:$G$49,MATCH([1]orders!$D842,[1]products!$A$1:$A$49,0),MATCH([1]orders!K$1,[1]products!$A$1:$G$1,0))</f>
        <v>0.5</v>
      </c>
      <c r="L842" s="6">
        <f>INDEX([1]products!$A$1:$G$49,MATCH([1]orders!$D842,[1]products!$A$1:$A$49,0),MATCH([1]orders!L$1,[1]products!$A$1:$G$1,0))</f>
        <v>7.169999999999999</v>
      </c>
      <c r="M842" s="6">
        <f t="shared" si="13"/>
        <v>7.169999999999999</v>
      </c>
      <c r="N842" s="7" t="str" cm="1">
        <f t="array" ref="N842">_xlfn.IFS(I842="Rob","Robusta",I842="Exc","Excelsa",I842="Ara","Arabica",I842="Lib","Liberica")</f>
        <v>Robusta</v>
      </c>
      <c r="O842" s="7" t="str" cm="1">
        <f t="array" ref="O842">_xlfn.IFS(J842="M","Medium",J842="L","Light",J842="D","Dark")</f>
        <v>Light</v>
      </c>
      <c r="P842" s="8" t="str">
        <f>_xlfn.XLOOKUP([1]!Order_Table[[#This Row],[Customer ID]],[1]customers!$A$1:$A$1001,[1]customers!$I$1:$I$1001,,0)</f>
        <v>Yes</v>
      </c>
    </row>
    <row r="843" spans="1:16" x14ac:dyDescent="0.35">
      <c r="A843" s="1" t="s">
        <v>1630</v>
      </c>
      <c r="B843" s="2">
        <v>44502</v>
      </c>
      <c r="C843" s="3" t="s">
        <v>1600</v>
      </c>
      <c r="D843" s="4" t="s">
        <v>64</v>
      </c>
      <c r="E843" s="3">
        <v>2</v>
      </c>
      <c r="F843" s="3" t="str">
        <f>_xlfn.XLOOKUP([1]orders!C843,[1]customers!$A$2:$A$1001,[1]customers!$B$2:$B$1001,,0)</f>
        <v>Trumaine Tewelson</v>
      </c>
      <c r="G843" s="3" t="str">
        <f>IF(_xlfn.XLOOKUP(C843,[1]customers!$A$2:$A$1001,[1]customers!$C$2:$C$1001,,0)=0,"",_xlfn.XLOOKUP(C843,[1]customers!$A$2:$A$1001,[1]customers!$C$2:$C$1001,,0))</f>
        <v>oskermen3@hatena.ne.jp</v>
      </c>
      <c r="H843" s="3" t="str">
        <f>_xlfn.XLOOKUP(C843,[1]customers!$A$2:$A$1001,[1]customers!$G$2:$G$1001,,0)</f>
        <v>United States</v>
      </c>
      <c r="I843" s="4" t="str">
        <f>INDEX([1]products!$A$1:$G$49,MATCH([1]orders!$D843,[1]products!$A$1:$A$49,0),MATCH([1]orders!I$1,[1]products!$A$1:$G$1,0))</f>
        <v>Lib</v>
      </c>
      <c r="J843" s="4" t="str">
        <f>INDEX([1]products!$A$1:$G$49,MATCH([1]orders!$D843,[1]products!$A$1:$A$49,0),MATCH([1]orders!J$1,[1]products!$A$1:$G$1,0))</f>
        <v>M</v>
      </c>
      <c r="K843" s="5">
        <f>INDEX([1]products!$A$1:$G$49,MATCH([1]orders!$D843,[1]products!$A$1:$A$49,0),MATCH([1]orders!K$1,[1]products!$A$1:$G$1,0))</f>
        <v>0.2</v>
      </c>
      <c r="L843" s="6">
        <f>INDEX([1]products!$A$1:$G$49,MATCH([1]orders!$D843,[1]products!$A$1:$A$49,0),MATCH([1]orders!L$1,[1]products!$A$1:$G$1,0))</f>
        <v>4.3650000000000002</v>
      </c>
      <c r="M843" s="6">
        <f t="shared" si="13"/>
        <v>8.73</v>
      </c>
      <c r="N843" s="7" t="str" cm="1">
        <f t="array" ref="N843">_xlfn.IFS(I843="Rob","Robusta",I843="Exc","Excelsa",I843="Ara","Arabica",I843="Lib","Liberica")</f>
        <v>Liberica</v>
      </c>
      <c r="O843" s="7" t="str" cm="1">
        <f t="array" ref="O843">_xlfn.IFS(J843="M","Medium",J843="L","Light",J843="D","Dark")</f>
        <v>Medium</v>
      </c>
      <c r="P843" s="8" t="str">
        <f>_xlfn.XLOOKUP([1]!Order_Table[[#This Row],[Customer ID]],[1]customers!$A$1:$A$1001,[1]customers!$I$1:$I$1001,,0)</f>
        <v>No</v>
      </c>
    </row>
    <row r="844" spans="1:16" x14ac:dyDescent="0.35">
      <c r="A844" s="1" t="s">
        <v>1631</v>
      </c>
      <c r="B844" s="2">
        <v>44387</v>
      </c>
      <c r="C844" s="3" t="s">
        <v>1632</v>
      </c>
      <c r="D844" s="4" t="s">
        <v>64</v>
      </c>
      <c r="E844" s="3">
        <v>2</v>
      </c>
      <c r="F844" s="3" t="str">
        <f>_xlfn.XLOOKUP([1]orders!C844,[1]customers!$A$2:$A$1001,[1]customers!$B$2:$B$1001,,0)</f>
        <v>Odelia Skerme</v>
      </c>
      <c r="G844" s="3" t="str">
        <f>IF(_xlfn.XLOOKUP(C844,[1]customers!$A$2:$A$1001,[1]customers!$C$2:$C$1001,,0)=0,"",_xlfn.XLOOKUP(C844,[1]customers!$A$2:$A$1001,[1]customers!$C$2:$C$1001,,0))</f>
        <v>ddrewittnf@mapquest.com</v>
      </c>
      <c r="H844" s="3" t="str">
        <f>_xlfn.XLOOKUP(C844,[1]customers!$A$2:$A$1001,[1]customers!$G$2:$G$1001,,0)</f>
        <v>United States</v>
      </c>
      <c r="I844" s="4" t="str">
        <f>INDEX([1]products!$A$1:$G$49,MATCH([1]orders!$D844,[1]products!$A$1:$A$49,0),MATCH([1]orders!I$1,[1]products!$A$1:$G$1,0))</f>
        <v>Exc</v>
      </c>
      <c r="J844" s="4" t="str">
        <f>INDEX([1]products!$A$1:$G$49,MATCH([1]orders!$D844,[1]products!$A$1:$A$49,0),MATCH([1]orders!J$1,[1]products!$A$1:$G$1,0))</f>
        <v>M</v>
      </c>
      <c r="K844" s="5">
        <f>INDEX([1]products!$A$1:$G$49,MATCH([1]orders!$D844,[1]products!$A$1:$A$49,0),MATCH([1]orders!K$1,[1]products!$A$1:$G$1,0))</f>
        <v>0.2</v>
      </c>
      <c r="L844" s="6">
        <f>INDEX([1]products!$A$1:$G$49,MATCH([1]orders!$D844,[1]products!$A$1:$A$49,0),MATCH([1]orders!L$1,[1]products!$A$1:$G$1,0))</f>
        <v>4.125</v>
      </c>
      <c r="M844" s="6">
        <f t="shared" si="13"/>
        <v>8.25</v>
      </c>
      <c r="N844" s="7" t="str" cm="1">
        <f t="array" ref="N844">_xlfn.IFS(I844="Rob","Robusta",I844="Exc","Excelsa",I844="Ara","Arabica",I844="Lib","Liberica")</f>
        <v>Excelsa</v>
      </c>
      <c r="O844" s="7" t="str" cm="1">
        <f t="array" ref="O844">_xlfn.IFS(J844="M","Medium",J844="L","Light",J844="D","Dark")</f>
        <v>Medium</v>
      </c>
      <c r="P844" s="8" t="str">
        <f>_xlfn.XLOOKUP([1]!Order_Table[[#This Row],[Customer ID]],[1]customers!$A$1:$A$1001,[1]customers!$I$1:$I$1001,,0)</f>
        <v>Yes</v>
      </c>
    </row>
    <row r="845" spans="1:16" x14ac:dyDescent="0.35">
      <c r="A845" s="1" t="s">
        <v>1633</v>
      </c>
      <c r="B845" s="2">
        <v>44476</v>
      </c>
      <c r="C845" s="3" t="s">
        <v>1634</v>
      </c>
      <c r="D845" s="4" t="s">
        <v>72</v>
      </c>
      <c r="E845" s="3">
        <v>6</v>
      </c>
      <c r="F845" s="3" t="str">
        <f>_xlfn.XLOOKUP([1]orders!C845,[1]customers!$A$2:$A$1001,[1]customers!$B$2:$B$1001,,0)</f>
        <v>De Drewitt</v>
      </c>
      <c r="G845" s="3" t="str">
        <f>IF(_xlfn.XLOOKUP(C845,[1]customers!$A$2:$A$1001,[1]customers!$C$2:$C$1001,,0)=0,"",_xlfn.XLOOKUP(C845,[1]customers!$A$2:$A$1001,[1]customers!$C$2:$C$1001,,0))</f>
        <v>agladhillng@stanford.edu</v>
      </c>
      <c r="H845" s="3" t="str">
        <f>_xlfn.XLOOKUP(C845,[1]customers!$A$2:$A$1001,[1]customers!$G$2:$G$1001,,0)</f>
        <v>United States</v>
      </c>
      <c r="I845" s="4" t="str">
        <f>INDEX([1]products!$A$1:$G$49,MATCH([1]orders!$D845,[1]products!$A$1:$A$49,0),MATCH([1]orders!I$1,[1]products!$A$1:$G$1,0))</f>
        <v>Exc</v>
      </c>
      <c r="J845" s="4" t="str">
        <f>INDEX([1]products!$A$1:$G$49,MATCH([1]orders!$D845,[1]products!$A$1:$A$49,0),MATCH([1]orders!J$1,[1]products!$A$1:$G$1,0))</f>
        <v>M</v>
      </c>
      <c r="K845" s="5">
        <f>INDEX([1]products!$A$1:$G$49,MATCH([1]orders!$D845,[1]products!$A$1:$A$49,0),MATCH([1]orders!K$1,[1]products!$A$1:$G$1,0))</f>
        <v>0.2</v>
      </c>
      <c r="L845" s="6">
        <f>INDEX([1]products!$A$1:$G$49,MATCH([1]orders!$D845,[1]products!$A$1:$A$49,0),MATCH([1]orders!L$1,[1]products!$A$1:$G$1,0))</f>
        <v>4.125</v>
      </c>
      <c r="M845" s="6">
        <f t="shared" si="13"/>
        <v>24.75</v>
      </c>
      <c r="N845" s="7" t="str" cm="1">
        <f t="array" ref="N845">_xlfn.IFS(I845="Rob","Robusta",I845="Exc","Excelsa",I845="Ara","Arabica",I845="Lib","Liberica")</f>
        <v>Excelsa</v>
      </c>
      <c r="O845" s="7" t="str" cm="1">
        <f t="array" ref="O845">_xlfn.IFS(J845="M","Medium",J845="L","Light",J845="D","Dark")</f>
        <v>Medium</v>
      </c>
      <c r="P845" s="8" t="str">
        <f>_xlfn.XLOOKUP([1]!Order_Table[[#This Row],[Customer ID]],[1]customers!$A$1:$A$1001,[1]customers!$I$1:$I$1001,,0)</f>
        <v>Yes</v>
      </c>
    </row>
    <row r="846" spans="1:16" x14ac:dyDescent="0.35">
      <c r="A846" s="1" t="s">
        <v>1635</v>
      </c>
      <c r="B846" s="2">
        <v>43889</v>
      </c>
      <c r="C846" s="3" t="s">
        <v>1636</v>
      </c>
      <c r="D846" s="4" t="s">
        <v>530</v>
      </c>
      <c r="E846" s="3">
        <v>6</v>
      </c>
      <c r="F846" s="3" t="str">
        <f>_xlfn.XLOOKUP([1]orders!C846,[1]customers!$A$2:$A$1001,[1]customers!$B$2:$B$1001,,0)</f>
        <v>Adelheid Gladhill</v>
      </c>
      <c r="G846" s="3" t="str">
        <f>IF(_xlfn.XLOOKUP(C846,[1]customers!$A$2:$A$1001,[1]customers!$C$2:$C$1001,,0)=0,"",_xlfn.XLOOKUP(C846,[1]customers!$A$2:$A$1001,[1]customers!$C$2:$C$1001,,0))</f>
        <v>mlorineznh@whitehouse.gov</v>
      </c>
      <c r="H846" s="3" t="str">
        <f>_xlfn.XLOOKUP(C846,[1]customers!$A$2:$A$1001,[1]customers!$G$2:$G$1001,,0)</f>
        <v>United States</v>
      </c>
      <c r="I846" s="4" t="str">
        <f>INDEX([1]products!$A$1:$G$49,MATCH([1]orders!$D846,[1]products!$A$1:$A$49,0),MATCH([1]orders!I$1,[1]products!$A$1:$G$1,0))</f>
        <v>Ara</v>
      </c>
      <c r="J846" s="4" t="str">
        <f>INDEX([1]products!$A$1:$G$49,MATCH([1]orders!$D846,[1]products!$A$1:$A$49,0),MATCH([1]orders!J$1,[1]products!$A$1:$G$1,0))</f>
        <v>D</v>
      </c>
      <c r="K846" s="5">
        <f>INDEX([1]products!$A$1:$G$49,MATCH([1]orders!$D846,[1]products!$A$1:$A$49,0),MATCH([1]orders!K$1,[1]products!$A$1:$G$1,0))</f>
        <v>0.5</v>
      </c>
      <c r="L846" s="6">
        <f>INDEX([1]products!$A$1:$G$49,MATCH([1]orders!$D846,[1]products!$A$1:$A$49,0),MATCH([1]orders!L$1,[1]products!$A$1:$G$1,0))</f>
        <v>5.97</v>
      </c>
      <c r="M846" s="6">
        <f t="shared" si="13"/>
        <v>35.82</v>
      </c>
      <c r="N846" s="7" t="str" cm="1">
        <f t="array" ref="N846">_xlfn.IFS(I846="Rob","Robusta",I846="Exc","Excelsa",I846="Ara","Arabica",I846="Lib","Liberica")</f>
        <v>Arabica</v>
      </c>
      <c r="O846" s="7" t="str" cm="1">
        <f t="array" ref="O846">_xlfn.IFS(J846="M","Medium",J846="L","Light",J846="D","Dark")</f>
        <v>Dark</v>
      </c>
      <c r="P846" s="8" t="str">
        <f>_xlfn.XLOOKUP([1]!Order_Table[[#This Row],[Customer ID]],[1]customers!$A$1:$A$1001,[1]customers!$I$1:$I$1001,,0)</f>
        <v>Yes</v>
      </c>
    </row>
    <row r="847" spans="1:16" x14ac:dyDescent="0.35">
      <c r="A847" s="1" t="s">
        <v>1637</v>
      </c>
      <c r="B847" s="2">
        <v>44747</v>
      </c>
      <c r="C847" s="3" t="s">
        <v>1638</v>
      </c>
      <c r="D847" s="4" t="s">
        <v>171</v>
      </c>
      <c r="E847" s="3">
        <v>2</v>
      </c>
      <c r="F847" s="3" t="str">
        <f>_xlfn.XLOOKUP([1]orders!C847,[1]customers!$A$2:$A$1001,[1]customers!$B$2:$B$1001,,0)</f>
        <v>Murielle Lorinez</v>
      </c>
      <c r="G847" s="3" t="str">
        <f>IF(_xlfn.XLOOKUP(C847,[1]customers!$A$2:$A$1001,[1]customers!$C$2:$C$1001,,0)=0,"",_xlfn.XLOOKUP(C847,[1]customers!$A$2:$A$1001,[1]customers!$C$2:$C$1001,,0))</f>
        <v/>
      </c>
      <c r="H847" s="3" t="str">
        <f>_xlfn.XLOOKUP(C847,[1]customers!$A$2:$A$1001,[1]customers!$G$2:$G$1001,,0)</f>
        <v>United States</v>
      </c>
      <c r="I847" s="4" t="str">
        <f>INDEX([1]products!$A$1:$G$49,MATCH([1]orders!$D847,[1]products!$A$1:$A$49,0),MATCH([1]orders!I$1,[1]products!$A$1:$G$1,0))</f>
        <v>Exc</v>
      </c>
      <c r="J847" s="4" t="str">
        <f>INDEX([1]products!$A$1:$G$49,MATCH([1]orders!$D847,[1]products!$A$1:$A$49,0),MATCH([1]orders!J$1,[1]products!$A$1:$G$1,0))</f>
        <v>D</v>
      </c>
      <c r="K847" s="5">
        <f>INDEX([1]products!$A$1:$G$49,MATCH([1]orders!$D847,[1]products!$A$1:$A$49,0),MATCH([1]orders!K$1,[1]products!$A$1:$G$1,0))</f>
        <v>2.5</v>
      </c>
      <c r="L847" s="6">
        <f>INDEX([1]products!$A$1:$G$49,MATCH([1]orders!$D847,[1]products!$A$1:$A$49,0),MATCH([1]orders!L$1,[1]products!$A$1:$G$1,0))</f>
        <v>27.945</v>
      </c>
      <c r="M847" s="6">
        <f t="shared" si="13"/>
        <v>55.89</v>
      </c>
      <c r="N847" s="7" t="str" cm="1">
        <f t="array" ref="N847">_xlfn.IFS(I847="Rob","Robusta",I847="Exc","Excelsa",I847="Ara","Arabica",I847="Lib","Liberica")</f>
        <v>Excelsa</v>
      </c>
      <c r="O847" s="7" t="str" cm="1">
        <f t="array" ref="O847">_xlfn.IFS(J847="M","Medium",J847="L","Light",J847="D","Dark")</f>
        <v>Dark</v>
      </c>
      <c r="P847" s="8" t="str">
        <f>_xlfn.XLOOKUP([1]!Order_Table[[#This Row],[Customer ID]],[1]customers!$A$1:$A$1001,[1]customers!$I$1:$I$1001,,0)</f>
        <v>No</v>
      </c>
    </row>
    <row r="848" spans="1:16" x14ac:dyDescent="0.35">
      <c r="A848" s="1" t="s">
        <v>1639</v>
      </c>
      <c r="B848" s="2">
        <v>44460</v>
      </c>
      <c r="C848" s="3" t="s">
        <v>1640</v>
      </c>
      <c r="D848" s="4" t="s">
        <v>54</v>
      </c>
      <c r="E848" s="3">
        <v>3</v>
      </c>
      <c r="F848" s="3" t="str">
        <f>_xlfn.XLOOKUP([1]orders!C848,[1]customers!$A$2:$A$1001,[1]customers!$B$2:$B$1001,,0)</f>
        <v>Edin Mathe</v>
      </c>
      <c r="G848" s="3" t="str">
        <f>IF(_xlfn.XLOOKUP(C848,[1]customers!$A$2:$A$1001,[1]customers!$C$2:$C$1001,,0)=0,"",_xlfn.XLOOKUP(C848,[1]customers!$A$2:$A$1001,[1]customers!$C$2:$C$1001,,0))</f>
        <v>mvannj@wikipedia.org</v>
      </c>
      <c r="H848" s="3" t="str">
        <f>_xlfn.XLOOKUP(C848,[1]customers!$A$2:$A$1001,[1]customers!$G$2:$G$1001,,0)</f>
        <v>United States</v>
      </c>
      <c r="I848" s="4" t="str">
        <f>INDEX([1]products!$A$1:$G$49,MATCH([1]orders!$D848,[1]products!$A$1:$A$49,0),MATCH([1]orders!I$1,[1]products!$A$1:$G$1,0))</f>
        <v>Ara</v>
      </c>
      <c r="J848" s="4" t="str">
        <f>INDEX([1]products!$A$1:$G$49,MATCH([1]orders!$D848,[1]products!$A$1:$A$49,0),MATCH([1]orders!J$1,[1]products!$A$1:$G$1,0))</f>
        <v>M</v>
      </c>
      <c r="K848" s="5">
        <f>INDEX([1]products!$A$1:$G$49,MATCH([1]orders!$D848,[1]products!$A$1:$A$49,0),MATCH([1]orders!K$1,[1]products!$A$1:$G$1,0))</f>
        <v>2.5</v>
      </c>
      <c r="L848" s="6">
        <f>INDEX([1]products!$A$1:$G$49,MATCH([1]orders!$D848,[1]products!$A$1:$A$49,0),MATCH([1]orders!L$1,[1]products!$A$1:$G$1,0))</f>
        <v>25.874999999999996</v>
      </c>
      <c r="M848" s="6">
        <f t="shared" si="13"/>
        <v>77.624999999999986</v>
      </c>
      <c r="N848" s="7" t="str" cm="1">
        <f t="array" ref="N848">_xlfn.IFS(I848="Rob","Robusta",I848="Exc","Excelsa",I848="Ara","Arabica",I848="Lib","Liberica")</f>
        <v>Arabica</v>
      </c>
      <c r="O848" s="7" t="str" cm="1">
        <f t="array" ref="O848">_xlfn.IFS(J848="M","Medium",J848="L","Light",J848="D","Dark")</f>
        <v>Medium</v>
      </c>
      <c r="P848" s="8" t="str">
        <f>_xlfn.XLOOKUP([1]!Order_Table[[#This Row],[Customer ID]],[1]customers!$A$1:$A$1001,[1]customers!$I$1:$I$1001,,0)</f>
        <v>Yes</v>
      </c>
    </row>
    <row r="849" spans="1:16" x14ac:dyDescent="0.35">
      <c r="A849" s="1" t="s">
        <v>1641</v>
      </c>
      <c r="B849" s="2">
        <v>43468</v>
      </c>
      <c r="C849" s="3" t="s">
        <v>1642</v>
      </c>
      <c r="D849" s="4" t="s">
        <v>176</v>
      </c>
      <c r="E849" s="3">
        <v>6</v>
      </c>
      <c r="F849" s="3" t="str">
        <f>_xlfn.XLOOKUP([1]orders!C849,[1]customers!$A$2:$A$1001,[1]customers!$B$2:$B$1001,,0)</f>
        <v>Mordy Van Der Vlies</v>
      </c>
      <c r="G849" s="3" t="str">
        <f>IF(_xlfn.XLOOKUP(C849,[1]customers!$A$2:$A$1001,[1]customers!$C$2:$C$1001,,0)=0,"",_xlfn.XLOOKUP(C849,[1]customers!$A$2:$A$1001,[1]customers!$C$2:$C$1001,,0))</f>
        <v/>
      </c>
      <c r="H849" s="3" t="str">
        <f>_xlfn.XLOOKUP(C849,[1]customers!$A$2:$A$1001,[1]customers!$G$2:$G$1001,,0)</f>
        <v>United States</v>
      </c>
      <c r="I849" s="4" t="str">
        <f>INDEX([1]products!$A$1:$G$49,MATCH([1]orders!$D849,[1]products!$A$1:$A$49,0),MATCH([1]orders!I$1,[1]products!$A$1:$G$1,0))</f>
        <v>Ara</v>
      </c>
      <c r="J849" s="4" t="str">
        <f>INDEX([1]products!$A$1:$G$49,MATCH([1]orders!$D849,[1]products!$A$1:$A$49,0),MATCH([1]orders!J$1,[1]products!$A$1:$G$1,0))</f>
        <v>D</v>
      </c>
      <c r="K849" s="5">
        <f>INDEX([1]products!$A$1:$G$49,MATCH([1]orders!$D849,[1]products!$A$1:$A$49,0),MATCH([1]orders!K$1,[1]products!$A$1:$G$1,0))</f>
        <v>0.2</v>
      </c>
      <c r="L849" s="6">
        <f>INDEX([1]products!$A$1:$G$49,MATCH([1]orders!$D849,[1]products!$A$1:$A$49,0),MATCH([1]orders!L$1,[1]products!$A$1:$G$1,0))</f>
        <v>2.9849999999999999</v>
      </c>
      <c r="M849" s="6">
        <f t="shared" si="13"/>
        <v>17.91</v>
      </c>
      <c r="N849" s="7" t="str" cm="1">
        <f t="array" ref="N849">_xlfn.IFS(I849="Rob","Robusta",I849="Exc","Excelsa",I849="Ara","Arabica",I849="Lib","Liberica")</f>
        <v>Arabica</v>
      </c>
      <c r="O849" s="7" t="str" cm="1">
        <f t="array" ref="O849">_xlfn.IFS(J849="M","Medium",J849="L","Light",J849="D","Dark")</f>
        <v>Dark</v>
      </c>
      <c r="P849" s="8" t="str">
        <f>_xlfn.XLOOKUP([1]!Order_Table[[#This Row],[Customer ID]],[1]customers!$A$1:$A$1001,[1]customers!$I$1:$I$1001,,0)</f>
        <v>Yes</v>
      </c>
    </row>
    <row r="850" spans="1:16" x14ac:dyDescent="0.35">
      <c r="A850" s="1" t="s">
        <v>1643</v>
      </c>
      <c r="B850" s="2">
        <v>44628</v>
      </c>
      <c r="C850" s="3" t="s">
        <v>1644</v>
      </c>
      <c r="D850" s="4" t="s">
        <v>115</v>
      </c>
      <c r="E850" s="3">
        <v>6</v>
      </c>
      <c r="F850" s="3" t="str">
        <f>_xlfn.XLOOKUP([1]orders!C850,[1]customers!$A$2:$A$1001,[1]customers!$B$2:$B$1001,,0)</f>
        <v>Spencer Wastell</v>
      </c>
      <c r="G850" s="3" t="str">
        <f>IF(_xlfn.XLOOKUP(C850,[1]customers!$A$2:$A$1001,[1]customers!$C$2:$C$1001,,0)=0,"",_xlfn.XLOOKUP(C850,[1]customers!$A$2:$A$1001,[1]customers!$C$2:$C$1001,,0))</f>
        <v>jethelstonnl@creativecommons.org</v>
      </c>
      <c r="H850" s="3" t="str">
        <f>_xlfn.XLOOKUP(C850,[1]customers!$A$2:$A$1001,[1]customers!$G$2:$G$1001,,0)</f>
        <v>United States</v>
      </c>
      <c r="I850" s="4" t="str">
        <f>INDEX([1]products!$A$1:$G$49,MATCH([1]orders!$D850,[1]products!$A$1:$A$49,0),MATCH([1]orders!I$1,[1]products!$A$1:$G$1,0))</f>
        <v>Exc</v>
      </c>
      <c r="J850" s="4" t="str">
        <f>INDEX([1]products!$A$1:$G$49,MATCH([1]orders!$D850,[1]products!$A$1:$A$49,0),MATCH([1]orders!J$1,[1]products!$A$1:$G$1,0))</f>
        <v>L</v>
      </c>
      <c r="K850" s="5">
        <f>INDEX([1]products!$A$1:$G$49,MATCH([1]orders!$D850,[1]products!$A$1:$A$49,0),MATCH([1]orders!K$1,[1]products!$A$1:$G$1,0))</f>
        <v>0.5</v>
      </c>
      <c r="L850" s="6">
        <f>INDEX([1]products!$A$1:$G$49,MATCH([1]orders!$D850,[1]products!$A$1:$A$49,0),MATCH([1]orders!L$1,[1]products!$A$1:$G$1,0))</f>
        <v>8.91</v>
      </c>
      <c r="M850" s="6">
        <f t="shared" si="13"/>
        <v>53.46</v>
      </c>
      <c r="N850" s="7" t="str" cm="1">
        <f t="array" ref="N850">_xlfn.IFS(I850="Rob","Robusta",I850="Exc","Excelsa",I850="Ara","Arabica",I850="Lib","Liberica")</f>
        <v>Excelsa</v>
      </c>
      <c r="O850" s="7" t="str" cm="1">
        <f t="array" ref="O850">_xlfn.IFS(J850="M","Medium",J850="L","Light",J850="D","Dark")</f>
        <v>Light</v>
      </c>
      <c r="P850" s="8" t="str">
        <f>_xlfn.XLOOKUP([1]!Order_Table[[#This Row],[Customer ID]],[1]customers!$A$1:$A$1001,[1]customers!$I$1:$I$1001,,0)</f>
        <v>No</v>
      </c>
    </row>
    <row r="851" spans="1:16" x14ac:dyDescent="0.35">
      <c r="A851" s="1" t="s">
        <v>1643</v>
      </c>
      <c r="B851" s="2">
        <v>44628</v>
      </c>
      <c r="C851" s="3" t="s">
        <v>1644</v>
      </c>
      <c r="D851" s="4" t="s">
        <v>44</v>
      </c>
      <c r="E851" s="3">
        <v>2</v>
      </c>
      <c r="F851" s="3" t="str">
        <f>_xlfn.XLOOKUP([1]orders!C851,[1]customers!$A$2:$A$1001,[1]customers!$B$2:$B$1001,,0)</f>
        <v>Jemimah Ethelston</v>
      </c>
      <c r="G851" s="3" t="str">
        <f>IF(_xlfn.XLOOKUP(C851,[1]customers!$A$2:$A$1001,[1]customers!$C$2:$C$1001,,0)=0,"",_xlfn.XLOOKUP(C851,[1]customers!$A$2:$A$1001,[1]customers!$C$2:$C$1001,,0))</f>
        <v>jethelstonnl@creativecommons.org</v>
      </c>
      <c r="H851" s="3" t="str">
        <f>_xlfn.XLOOKUP(C851,[1]customers!$A$2:$A$1001,[1]customers!$G$2:$G$1001,,0)</f>
        <v>United States</v>
      </c>
      <c r="I851" s="4" t="str">
        <f>INDEX([1]products!$A$1:$G$49,MATCH([1]orders!$D851,[1]products!$A$1:$A$49,0),MATCH([1]orders!I$1,[1]products!$A$1:$G$1,0))</f>
        <v>Ara</v>
      </c>
      <c r="J851" s="4" t="str">
        <f>INDEX([1]products!$A$1:$G$49,MATCH([1]orders!$D851,[1]products!$A$1:$A$49,0),MATCH([1]orders!J$1,[1]products!$A$1:$G$1,0))</f>
        <v>L</v>
      </c>
      <c r="K851" s="5">
        <f>INDEX([1]products!$A$1:$G$49,MATCH([1]orders!$D851,[1]products!$A$1:$A$49,0),MATCH([1]orders!K$1,[1]products!$A$1:$G$1,0))</f>
        <v>0.2</v>
      </c>
      <c r="L851" s="6">
        <f>INDEX([1]products!$A$1:$G$49,MATCH([1]orders!$D851,[1]products!$A$1:$A$49,0),MATCH([1]orders!L$1,[1]products!$A$1:$G$1,0))</f>
        <v>3.8849999999999998</v>
      </c>
      <c r="M851" s="6">
        <f t="shared" si="13"/>
        <v>7.77</v>
      </c>
      <c r="N851" s="7" t="str" cm="1">
        <f t="array" ref="N851">_xlfn.IFS(I851="Rob","Robusta",I851="Exc","Excelsa",I851="Ara","Arabica",I851="Lib","Liberica")</f>
        <v>Arabica</v>
      </c>
      <c r="O851" s="7" t="str" cm="1">
        <f t="array" ref="O851">_xlfn.IFS(J851="M","Medium",J851="L","Light",J851="D","Dark")</f>
        <v>Light</v>
      </c>
      <c r="P851" s="8" t="str">
        <f>_xlfn.XLOOKUP([1]!Order_Table[[#This Row],[Customer ID]],[1]customers!$A$1:$A$1001,[1]customers!$I$1:$I$1001,,0)</f>
        <v>Yes</v>
      </c>
    </row>
    <row r="852" spans="1:16" x14ac:dyDescent="0.35">
      <c r="A852" s="1" t="s">
        <v>1645</v>
      </c>
      <c r="B852" s="2">
        <v>43900</v>
      </c>
      <c r="C852" s="3" t="s">
        <v>1646</v>
      </c>
      <c r="D852" s="4" t="s">
        <v>123</v>
      </c>
      <c r="E852" s="3">
        <v>1</v>
      </c>
      <c r="F852" s="3" t="str">
        <f>_xlfn.XLOOKUP([1]orders!C852,[1]customers!$A$2:$A$1001,[1]customers!$B$2:$B$1001,,0)</f>
        <v>Jemimah Ethelston</v>
      </c>
      <c r="G852" s="3" t="str">
        <f>IF(_xlfn.XLOOKUP(C852,[1]customers!$A$2:$A$1001,[1]customers!$C$2:$C$1001,,0)=0,"",_xlfn.XLOOKUP(C852,[1]customers!$A$2:$A$1001,[1]customers!$C$2:$C$1001,,0))</f>
        <v>peberznn@woothemes.com</v>
      </c>
      <c r="H852" s="3" t="str">
        <f>_xlfn.XLOOKUP(C852,[1]customers!$A$2:$A$1001,[1]customers!$G$2:$G$1001,,0)</f>
        <v>United States</v>
      </c>
      <c r="I852" s="4" t="str">
        <f>INDEX([1]products!$A$1:$G$49,MATCH([1]orders!$D852,[1]products!$A$1:$A$49,0),MATCH([1]orders!I$1,[1]products!$A$1:$G$1,0))</f>
        <v>Ara</v>
      </c>
      <c r="J852" s="4" t="str">
        <f>INDEX([1]products!$A$1:$G$49,MATCH([1]orders!$D852,[1]products!$A$1:$A$49,0),MATCH([1]orders!J$1,[1]products!$A$1:$G$1,0))</f>
        <v>M</v>
      </c>
      <c r="K852" s="5">
        <f>INDEX([1]products!$A$1:$G$49,MATCH([1]orders!$D852,[1]products!$A$1:$A$49,0),MATCH([1]orders!K$1,[1]products!$A$1:$G$1,0))</f>
        <v>0.2</v>
      </c>
      <c r="L852" s="6">
        <f>INDEX([1]products!$A$1:$G$49,MATCH([1]orders!$D852,[1]products!$A$1:$A$49,0),MATCH([1]orders!L$1,[1]products!$A$1:$G$1,0))</f>
        <v>3.375</v>
      </c>
      <c r="M852" s="6">
        <f t="shared" si="13"/>
        <v>3.375</v>
      </c>
      <c r="N852" s="7" t="str" cm="1">
        <f t="array" ref="N852">_xlfn.IFS(I852="Rob","Robusta",I852="Exc","Excelsa",I852="Ara","Arabica",I852="Lib","Liberica")</f>
        <v>Arabica</v>
      </c>
      <c r="O852" s="7" t="str" cm="1">
        <f t="array" ref="O852">_xlfn.IFS(J852="M","Medium",J852="L","Light",J852="D","Dark")</f>
        <v>Medium</v>
      </c>
      <c r="P852" s="8" t="str">
        <f>_xlfn.XLOOKUP([1]!Order_Table[[#This Row],[Customer ID]],[1]customers!$A$1:$A$1001,[1]customers!$I$1:$I$1001,,0)</f>
        <v>Yes</v>
      </c>
    </row>
    <row r="853" spans="1:16" x14ac:dyDescent="0.35">
      <c r="A853" s="1" t="s">
        <v>1647</v>
      </c>
      <c r="B853" s="2">
        <v>44527</v>
      </c>
      <c r="C853" s="3" t="s">
        <v>1648</v>
      </c>
      <c r="D853" s="4" t="s">
        <v>109</v>
      </c>
      <c r="E853" s="3">
        <v>4</v>
      </c>
      <c r="F853" s="3" t="str">
        <f>_xlfn.XLOOKUP([1]orders!C853,[1]customers!$A$2:$A$1001,[1]customers!$B$2:$B$1001,,0)</f>
        <v>Perice Eberz</v>
      </c>
      <c r="G853" s="3" t="str">
        <f>IF(_xlfn.XLOOKUP(C853,[1]customers!$A$2:$A$1001,[1]customers!$C$2:$C$1001,,0)=0,"",_xlfn.XLOOKUP(C853,[1]customers!$A$2:$A$1001,[1]customers!$C$2:$C$1001,,0))</f>
        <v>bgaishno@altervista.org</v>
      </c>
      <c r="H853" s="3" t="str">
        <f>_xlfn.XLOOKUP(C853,[1]customers!$A$2:$A$1001,[1]customers!$G$2:$G$1001,,0)</f>
        <v>United States</v>
      </c>
      <c r="I853" s="4" t="str">
        <f>INDEX([1]products!$A$1:$G$49,MATCH([1]orders!$D853,[1]products!$A$1:$A$49,0),MATCH([1]orders!I$1,[1]products!$A$1:$G$1,0))</f>
        <v>Lib</v>
      </c>
      <c r="J853" s="4" t="str">
        <f>INDEX([1]products!$A$1:$G$49,MATCH([1]orders!$D853,[1]products!$A$1:$A$49,0),MATCH([1]orders!J$1,[1]products!$A$1:$G$1,0))</f>
        <v>D</v>
      </c>
      <c r="K853" s="5">
        <f>INDEX([1]products!$A$1:$G$49,MATCH([1]orders!$D853,[1]products!$A$1:$A$49,0),MATCH([1]orders!K$1,[1]products!$A$1:$G$1,0))</f>
        <v>0.5</v>
      </c>
      <c r="L853" s="6">
        <f>INDEX([1]products!$A$1:$G$49,MATCH([1]orders!$D853,[1]products!$A$1:$A$49,0),MATCH([1]orders!L$1,[1]products!$A$1:$G$1,0))</f>
        <v>7.77</v>
      </c>
      <c r="M853" s="6">
        <f t="shared" si="13"/>
        <v>31.08</v>
      </c>
      <c r="N853" s="7" t="str" cm="1">
        <f t="array" ref="N853">_xlfn.IFS(I853="Rob","Robusta",I853="Exc","Excelsa",I853="Ara","Arabica",I853="Lib","Liberica")</f>
        <v>Liberica</v>
      </c>
      <c r="O853" s="7" t="str" cm="1">
        <f t="array" ref="O853">_xlfn.IFS(J853="M","Medium",J853="L","Light",J853="D","Dark")</f>
        <v>Dark</v>
      </c>
      <c r="P853" s="8" t="str">
        <f>_xlfn.XLOOKUP([1]!Order_Table[[#This Row],[Customer ID]],[1]customers!$A$1:$A$1001,[1]customers!$I$1:$I$1001,,0)</f>
        <v>Yes</v>
      </c>
    </row>
    <row r="854" spans="1:16" x14ac:dyDescent="0.35">
      <c r="A854" s="1" t="s">
        <v>1649</v>
      </c>
      <c r="B854" s="2">
        <v>44259</v>
      </c>
      <c r="C854" s="3" t="s">
        <v>1650</v>
      </c>
      <c r="D854" s="4" t="s">
        <v>27</v>
      </c>
      <c r="E854" s="3">
        <v>2</v>
      </c>
      <c r="F854" s="3" t="str">
        <f>_xlfn.XLOOKUP([1]orders!C854,[1]customers!$A$2:$A$1001,[1]customers!$B$2:$B$1001,,0)</f>
        <v>Bear Gaish</v>
      </c>
      <c r="G854" s="3" t="str">
        <f>IF(_xlfn.XLOOKUP(C854,[1]customers!$A$2:$A$1001,[1]customers!$C$2:$C$1001,,0)=0,"",_xlfn.XLOOKUP(C854,[1]customers!$A$2:$A$1001,[1]customers!$C$2:$C$1001,,0))</f>
        <v>ldantonnp@miitbeian.gov.cn</v>
      </c>
      <c r="H854" s="3" t="str">
        <f>_xlfn.XLOOKUP(C854,[1]customers!$A$2:$A$1001,[1]customers!$G$2:$G$1001,,0)</f>
        <v>United States</v>
      </c>
      <c r="I854" s="4" t="str">
        <f>INDEX([1]products!$A$1:$G$49,MATCH([1]orders!$D854,[1]products!$A$1:$A$49,0),MATCH([1]orders!I$1,[1]products!$A$1:$G$1,0))</f>
        <v>Lib</v>
      </c>
      <c r="J854" s="4" t="str">
        <f>INDEX([1]products!$A$1:$G$49,MATCH([1]orders!$D854,[1]products!$A$1:$A$49,0),MATCH([1]orders!J$1,[1]products!$A$1:$G$1,0))</f>
        <v>D</v>
      </c>
      <c r="K854" s="5">
        <f>INDEX([1]products!$A$1:$G$49,MATCH([1]orders!$D854,[1]products!$A$1:$A$49,0),MATCH([1]orders!K$1,[1]products!$A$1:$G$1,0))</f>
        <v>2.5</v>
      </c>
      <c r="L854" s="6">
        <f>INDEX([1]products!$A$1:$G$49,MATCH([1]orders!$D854,[1]products!$A$1:$A$49,0),MATCH([1]orders!L$1,[1]products!$A$1:$G$1,0))</f>
        <v>29.784999999999997</v>
      </c>
      <c r="M854" s="6">
        <f t="shared" si="13"/>
        <v>59.569999999999993</v>
      </c>
      <c r="N854" s="7" t="str" cm="1">
        <f t="array" ref="N854">_xlfn.IFS(I854="Rob","Robusta",I854="Exc","Excelsa",I854="Ara","Arabica",I854="Lib","Liberica")</f>
        <v>Liberica</v>
      </c>
      <c r="O854" s="7" t="str" cm="1">
        <f t="array" ref="O854">_xlfn.IFS(J854="M","Medium",J854="L","Light",J854="D","Dark")</f>
        <v>Dark</v>
      </c>
      <c r="P854" s="8" t="str">
        <f>_xlfn.XLOOKUP([1]!Order_Table[[#This Row],[Customer ID]],[1]customers!$A$1:$A$1001,[1]customers!$I$1:$I$1001,,0)</f>
        <v>Yes</v>
      </c>
    </row>
    <row r="855" spans="1:16" x14ac:dyDescent="0.35">
      <c r="A855" s="1" t="s">
        <v>1651</v>
      </c>
      <c r="B855" s="2">
        <v>44516</v>
      </c>
      <c r="C855" s="3" t="s">
        <v>1652</v>
      </c>
      <c r="D855" s="4" t="s">
        <v>157</v>
      </c>
      <c r="E855" s="3">
        <v>5</v>
      </c>
      <c r="F855" s="3" t="str">
        <f>_xlfn.XLOOKUP([1]orders!C855,[1]customers!$A$2:$A$1001,[1]customers!$B$2:$B$1001,,0)</f>
        <v>Lynnea Danton</v>
      </c>
      <c r="G855" s="3" t="str">
        <f>IF(_xlfn.XLOOKUP(C855,[1]customers!$A$2:$A$1001,[1]customers!$C$2:$C$1001,,0)=0,"",_xlfn.XLOOKUP(C855,[1]customers!$A$2:$A$1001,[1]customers!$C$2:$C$1001,,0))</f>
        <v>smorrallnq@answers.com</v>
      </c>
      <c r="H855" s="3" t="str">
        <f>_xlfn.XLOOKUP(C855,[1]customers!$A$2:$A$1001,[1]customers!$G$2:$G$1001,,0)</f>
        <v>United States</v>
      </c>
      <c r="I855" s="4" t="str">
        <f>INDEX([1]products!$A$1:$G$49,MATCH([1]orders!$D855,[1]products!$A$1:$A$49,0),MATCH([1]orders!I$1,[1]products!$A$1:$G$1,0))</f>
        <v>Ara</v>
      </c>
      <c r="J855" s="4" t="str">
        <f>INDEX([1]products!$A$1:$G$49,MATCH([1]orders!$D855,[1]products!$A$1:$A$49,0),MATCH([1]orders!J$1,[1]products!$A$1:$G$1,0))</f>
        <v>D</v>
      </c>
      <c r="K855" s="5">
        <f>INDEX([1]products!$A$1:$G$49,MATCH([1]orders!$D855,[1]products!$A$1:$A$49,0),MATCH([1]orders!K$1,[1]products!$A$1:$G$1,0))</f>
        <v>1</v>
      </c>
      <c r="L855" s="6">
        <f>INDEX([1]products!$A$1:$G$49,MATCH([1]orders!$D855,[1]products!$A$1:$A$49,0),MATCH([1]orders!L$1,[1]products!$A$1:$G$1,0))</f>
        <v>9.9499999999999993</v>
      </c>
      <c r="M855" s="6">
        <f t="shared" si="13"/>
        <v>49.75</v>
      </c>
      <c r="N855" s="7" t="str" cm="1">
        <f t="array" ref="N855">_xlfn.IFS(I855="Rob","Robusta",I855="Exc","Excelsa",I855="Ara","Arabica",I855="Lib","Liberica")</f>
        <v>Arabica</v>
      </c>
      <c r="O855" s="7" t="str" cm="1">
        <f t="array" ref="O855">_xlfn.IFS(J855="M","Medium",J855="L","Light",J855="D","Dark")</f>
        <v>Dark</v>
      </c>
      <c r="P855" s="8" t="str">
        <f>_xlfn.XLOOKUP([1]!Order_Table[[#This Row],[Customer ID]],[1]customers!$A$1:$A$1001,[1]customers!$I$1:$I$1001,,0)</f>
        <v>No</v>
      </c>
    </row>
    <row r="856" spans="1:16" x14ac:dyDescent="0.35">
      <c r="A856" s="1" t="s">
        <v>1653</v>
      </c>
      <c r="B856" s="2">
        <v>43632</v>
      </c>
      <c r="C856" s="3" t="s">
        <v>1654</v>
      </c>
      <c r="D856" s="4" t="s">
        <v>109</v>
      </c>
      <c r="E856" s="3">
        <v>3</v>
      </c>
      <c r="F856" s="3" t="str">
        <f>_xlfn.XLOOKUP([1]orders!C856,[1]customers!$A$2:$A$1001,[1]customers!$B$2:$B$1001,,0)</f>
        <v>Skipton Morrall</v>
      </c>
      <c r="G856" s="3" t="str">
        <f>IF(_xlfn.XLOOKUP(C856,[1]customers!$A$2:$A$1001,[1]customers!$C$2:$C$1001,,0)=0,"",_xlfn.XLOOKUP(C856,[1]customers!$A$2:$A$1001,[1]customers!$C$2:$C$1001,,0))</f>
        <v>dcrownshawnr@photobucket.com</v>
      </c>
      <c r="H856" s="3" t="str">
        <f>_xlfn.XLOOKUP(C856,[1]customers!$A$2:$A$1001,[1]customers!$G$2:$G$1001,,0)</f>
        <v>United States</v>
      </c>
      <c r="I856" s="4" t="str">
        <f>INDEX([1]products!$A$1:$G$49,MATCH([1]orders!$D856,[1]products!$A$1:$A$49,0),MATCH([1]orders!I$1,[1]products!$A$1:$G$1,0))</f>
        <v>Rob</v>
      </c>
      <c r="J856" s="4" t="str">
        <f>INDEX([1]products!$A$1:$G$49,MATCH([1]orders!$D856,[1]products!$A$1:$A$49,0),MATCH([1]orders!J$1,[1]products!$A$1:$G$1,0))</f>
        <v>L</v>
      </c>
      <c r="K856" s="5">
        <f>INDEX([1]products!$A$1:$G$49,MATCH([1]orders!$D856,[1]products!$A$1:$A$49,0),MATCH([1]orders!K$1,[1]products!$A$1:$G$1,0))</f>
        <v>0.5</v>
      </c>
      <c r="L856" s="6">
        <f>INDEX([1]products!$A$1:$G$49,MATCH([1]orders!$D856,[1]products!$A$1:$A$49,0),MATCH([1]orders!L$1,[1]products!$A$1:$G$1,0))</f>
        <v>7.169999999999999</v>
      </c>
      <c r="M856" s="6">
        <f t="shared" si="13"/>
        <v>21.509999999999998</v>
      </c>
      <c r="N856" s="7" t="str" cm="1">
        <f t="array" ref="N856">_xlfn.IFS(I856="Rob","Robusta",I856="Exc","Excelsa",I856="Ara","Arabica",I856="Lib","Liberica")</f>
        <v>Robusta</v>
      </c>
      <c r="O856" s="7" t="str" cm="1">
        <f t="array" ref="O856">_xlfn.IFS(J856="M","Medium",J856="L","Light",J856="D","Dark")</f>
        <v>Light</v>
      </c>
      <c r="P856" s="8" t="str">
        <f>_xlfn.XLOOKUP([1]!Order_Table[[#This Row],[Customer ID]],[1]customers!$A$1:$A$1001,[1]customers!$I$1:$I$1001,,0)</f>
        <v>Yes</v>
      </c>
    </row>
    <row r="857" spans="1:16" x14ac:dyDescent="0.35">
      <c r="A857" s="1" t="s">
        <v>1655</v>
      </c>
      <c r="B857" s="2">
        <v>44031</v>
      </c>
      <c r="C857" s="3" t="s">
        <v>1600</v>
      </c>
      <c r="D857" s="4" t="s">
        <v>77</v>
      </c>
      <c r="E857" s="3">
        <v>2</v>
      </c>
      <c r="F857" s="3" t="str">
        <f>_xlfn.XLOOKUP([1]orders!C857,[1]customers!$A$2:$A$1001,[1]customers!$B$2:$B$1001,,0)</f>
        <v>Devan Crownshaw</v>
      </c>
      <c r="G857" s="3" t="str">
        <f>IF(_xlfn.XLOOKUP(C857,[1]customers!$A$2:$A$1001,[1]customers!$C$2:$C$1001,,0)=0,"",_xlfn.XLOOKUP(C857,[1]customers!$A$2:$A$1001,[1]customers!$C$2:$C$1001,,0))</f>
        <v>oskermen3@hatena.ne.jp</v>
      </c>
      <c r="H857" s="3" t="str">
        <f>_xlfn.XLOOKUP(C857,[1]customers!$A$2:$A$1001,[1]customers!$G$2:$G$1001,,0)</f>
        <v>United States</v>
      </c>
      <c r="I857" s="4" t="str">
        <f>INDEX([1]products!$A$1:$G$49,MATCH([1]orders!$D857,[1]products!$A$1:$A$49,0),MATCH([1]orders!I$1,[1]products!$A$1:$G$1,0))</f>
        <v>Lib</v>
      </c>
      <c r="J857" s="4" t="str">
        <f>INDEX([1]products!$A$1:$G$49,MATCH([1]orders!$D857,[1]products!$A$1:$A$49,0),MATCH([1]orders!J$1,[1]products!$A$1:$G$1,0))</f>
        <v>D</v>
      </c>
      <c r="K857" s="5">
        <f>INDEX([1]products!$A$1:$G$49,MATCH([1]orders!$D857,[1]products!$A$1:$A$49,0),MATCH([1]orders!K$1,[1]products!$A$1:$G$1,0))</f>
        <v>2.5</v>
      </c>
      <c r="L857" s="6">
        <f>INDEX([1]products!$A$1:$G$49,MATCH([1]orders!$D857,[1]products!$A$1:$A$49,0),MATCH([1]orders!L$1,[1]products!$A$1:$G$1,0))</f>
        <v>29.784999999999997</v>
      </c>
      <c r="M857" s="6">
        <f t="shared" si="13"/>
        <v>59.569999999999993</v>
      </c>
      <c r="N857" s="7" t="str" cm="1">
        <f t="array" ref="N857">_xlfn.IFS(I857="Rob","Robusta",I857="Exc","Excelsa",I857="Ara","Arabica",I857="Lib","Liberica")</f>
        <v>Liberica</v>
      </c>
      <c r="O857" s="7" t="str" cm="1">
        <f t="array" ref="O857">_xlfn.IFS(J857="M","Medium",J857="L","Light",J857="D","Dark")</f>
        <v>Dark</v>
      </c>
      <c r="P857" s="8" t="str">
        <f>_xlfn.XLOOKUP([1]!Order_Table[[#This Row],[Customer ID]],[1]customers!$A$1:$A$1001,[1]customers!$I$1:$I$1001,,0)</f>
        <v>No</v>
      </c>
    </row>
    <row r="858" spans="1:16" x14ac:dyDescent="0.35">
      <c r="A858" s="1" t="s">
        <v>1656</v>
      </c>
      <c r="B858" s="2">
        <v>43889</v>
      </c>
      <c r="C858" s="3" t="s">
        <v>1657</v>
      </c>
      <c r="D858" s="4" t="s">
        <v>10</v>
      </c>
      <c r="E858" s="3">
        <v>5</v>
      </c>
      <c r="F858" s="3" t="str">
        <f>_xlfn.XLOOKUP([1]orders!C858,[1]customers!$A$2:$A$1001,[1]customers!$B$2:$B$1001,,0)</f>
        <v>Odelia Skerme</v>
      </c>
      <c r="G858" s="3" t="str">
        <f>IF(_xlfn.XLOOKUP(C858,[1]customers!$A$2:$A$1001,[1]customers!$C$2:$C$1001,,0)=0,"",_xlfn.XLOOKUP(C858,[1]customers!$A$2:$A$1001,[1]customers!$C$2:$C$1001,,0))</f>
        <v>jreddochnt@sun.com</v>
      </c>
      <c r="H858" s="3" t="str">
        <f>_xlfn.XLOOKUP(C858,[1]customers!$A$2:$A$1001,[1]customers!$G$2:$G$1001,,0)</f>
        <v>United States</v>
      </c>
      <c r="I858" s="4" t="str">
        <f>INDEX([1]products!$A$1:$G$49,MATCH([1]orders!$D858,[1]products!$A$1:$A$49,0),MATCH([1]orders!I$1,[1]products!$A$1:$G$1,0))</f>
        <v>Lib</v>
      </c>
      <c r="J858" s="4" t="str">
        <f>INDEX([1]products!$A$1:$G$49,MATCH([1]orders!$D858,[1]products!$A$1:$A$49,0),MATCH([1]orders!J$1,[1]products!$A$1:$G$1,0))</f>
        <v>M</v>
      </c>
      <c r="K858" s="5">
        <f>INDEX([1]products!$A$1:$G$49,MATCH([1]orders!$D858,[1]products!$A$1:$A$49,0),MATCH([1]orders!K$1,[1]products!$A$1:$G$1,0))</f>
        <v>0.2</v>
      </c>
      <c r="L858" s="6">
        <f>INDEX([1]products!$A$1:$G$49,MATCH([1]orders!$D858,[1]products!$A$1:$A$49,0),MATCH([1]orders!L$1,[1]products!$A$1:$G$1,0))</f>
        <v>4.3650000000000002</v>
      </c>
      <c r="M858" s="6">
        <f t="shared" si="13"/>
        <v>21.825000000000003</v>
      </c>
      <c r="N858" s="7" t="str" cm="1">
        <f t="array" ref="N858">_xlfn.IFS(I858="Rob","Robusta",I858="Exc","Excelsa",I858="Ara","Arabica",I858="Lib","Liberica")</f>
        <v>Liberica</v>
      </c>
      <c r="O858" s="7" t="str" cm="1">
        <f t="array" ref="O858">_xlfn.IFS(J858="M","Medium",J858="L","Light",J858="D","Dark")</f>
        <v>Medium</v>
      </c>
      <c r="P858" s="8" t="str">
        <f>_xlfn.XLOOKUP([1]!Order_Table[[#This Row],[Customer ID]],[1]customers!$A$1:$A$1001,[1]customers!$I$1:$I$1001,,0)</f>
        <v>Yes</v>
      </c>
    </row>
    <row r="859" spans="1:16" x14ac:dyDescent="0.35">
      <c r="A859" s="1" t="s">
        <v>1658</v>
      </c>
      <c r="B859" s="2">
        <v>43638</v>
      </c>
      <c r="C859" s="3" t="s">
        <v>1659</v>
      </c>
      <c r="D859" s="4" t="s">
        <v>78</v>
      </c>
      <c r="E859" s="3">
        <v>4</v>
      </c>
      <c r="F859" s="3" t="str">
        <f>_xlfn.XLOOKUP([1]orders!C859,[1]customers!$A$2:$A$1001,[1]customers!$B$2:$B$1001,,0)</f>
        <v>Joceline Reddoch</v>
      </c>
      <c r="G859" s="3" t="str">
        <f>IF(_xlfn.XLOOKUP(C859,[1]customers!$A$2:$A$1001,[1]customers!$C$2:$C$1001,,0)=0,"",_xlfn.XLOOKUP(C859,[1]customers!$A$2:$A$1001,[1]customers!$C$2:$C$1001,,0))</f>
        <v>stitleynu@whitehouse.gov</v>
      </c>
      <c r="H859" s="3" t="str">
        <f>_xlfn.XLOOKUP(C859,[1]customers!$A$2:$A$1001,[1]customers!$G$2:$G$1001,,0)</f>
        <v>United States</v>
      </c>
      <c r="I859" s="4" t="str">
        <f>INDEX([1]products!$A$1:$G$49,MATCH([1]orders!$D859,[1]products!$A$1:$A$49,0),MATCH([1]orders!I$1,[1]products!$A$1:$G$1,0))</f>
        <v>Rob</v>
      </c>
      <c r="J859" s="4" t="str">
        <f>INDEX([1]products!$A$1:$G$49,MATCH([1]orders!$D859,[1]products!$A$1:$A$49,0),MATCH([1]orders!J$1,[1]products!$A$1:$G$1,0))</f>
        <v>L</v>
      </c>
      <c r="K859" s="5">
        <f>INDEX([1]products!$A$1:$G$49,MATCH([1]orders!$D859,[1]products!$A$1:$A$49,0),MATCH([1]orders!K$1,[1]products!$A$1:$G$1,0))</f>
        <v>2.5</v>
      </c>
      <c r="L859" s="6">
        <f>INDEX([1]products!$A$1:$G$49,MATCH([1]orders!$D859,[1]products!$A$1:$A$49,0),MATCH([1]orders!L$1,[1]products!$A$1:$G$1,0))</f>
        <v>27.484999999999996</v>
      </c>
      <c r="M859" s="6">
        <f t="shared" si="13"/>
        <v>109.93999999999998</v>
      </c>
      <c r="N859" s="7" t="str" cm="1">
        <f t="array" ref="N859">_xlfn.IFS(I859="Rob","Robusta",I859="Exc","Excelsa",I859="Ara","Arabica",I859="Lib","Liberica")</f>
        <v>Robusta</v>
      </c>
      <c r="O859" s="7" t="str" cm="1">
        <f t="array" ref="O859">_xlfn.IFS(J859="M","Medium",J859="L","Light",J859="D","Dark")</f>
        <v>Light</v>
      </c>
      <c r="P859" s="8" t="str">
        <f>_xlfn.XLOOKUP([1]!Order_Table[[#This Row],[Customer ID]],[1]customers!$A$1:$A$1001,[1]customers!$I$1:$I$1001,,0)</f>
        <v>No</v>
      </c>
    </row>
    <row r="860" spans="1:16" x14ac:dyDescent="0.35">
      <c r="A860" s="1" t="s">
        <v>1660</v>
      </c>
      <c r="B860" s="2">
        <v>43716</v>
      </c>
      <c r="C860" s="3" t="s">
        <v>1661</v>
      </c>
      <c r="D860" s="4" t="s">
        <v>204</v>
      </c>
      <c r="E860" s="3">
        <v>6</v>
      </c>
      <c r="F860" s="3" t="str">
        <f>_xlfn.XLOOKUP([1]orders!C860,[1]customers!$A$2:$A$1001,[1]customers!$B$2:$B$1001,,0)</f>
        <v>Shelley Titley</v>
      </c>
      <c r="G860" s="3" t="str">
        <f>IF(_xlfn.XLOOKUP(C860,[1]customers!$A$2:$A$1001,[1]customers!$C$2:$C$1001,,0)=0,"",_xlfn.XLOOKUP(C860,[1]customers!$A$2:$A$1001,[1]customers!$C$2:$C$1001,,0))</f>
        <v>rsimaonv@simplemachines.org</v>
      </c>
      <c r="H860" s="3" t="str">
        <f>_xlfn.XLOOKUP(C860,[1]customers!$A$2:$A$1001,[1]customers!$G$2:$G$1001,,0)</f>
        <v>United States</v>
      </c>
      <c r="I860" s="4" t="str">
        <f>INDEX([1]products!$A$1:$G$49,MATCH([1]orders!$D860,[1]products!$A$1:$A$49,0),MATCH([1]orders!I$1,[1]products!$A$1:$G$1,0))</f>
        <v>Lib</v>
      </c>
      <c r="J860" s="4" t="str">
        <f>INDEX([1]products!$A$1:$G$49,MATCH([1]orders!$D860,[1]products!$A$1:$A$49,0),MATCH([1]orders!J$1,[1]products!$A$1:$G$1,0))</f>
        <v>M</v>
      </c>
      <c r="K860" s="5">
        <f>INDEX([1]products!$A$1:$G$49,MATCH([1]orders!$D860,[1]products!$A$1:$A$49,0),MATCH([1]orders!K$1,[1]products!$A$1:$G$1,0))</f>
        <v>0.5</v>
      </c>
      <c r="L860" s="6">
        <f>INDEX([1]products!$A$1:$G$49,MATCH([1]orders!$D860,[1]products!$A$1:$A$49,0),MATCH([1]orders!L$1,[1]products!$A$1:$G$1,0))</f>
        <v>8.73</v>
      </c>
      <c r="M860" s="6">
        <f t="shared" si="13"/>
        <v>52.38</v>
      </c>
      <c r="N860" s="7" t="str" cm="1">
        <f t="array" ref="N860">_xlfn.IFS(I860="Rob","Robusta",I860="Exc","Excelsa",I860="Ara","Arabica",I860="Lib","Liberica")</f>
        <v>Liberica</v>
      </c>
      <c r="O860" s="7" t="str" cm="1">
        <f t="array" ref="O860">_xlfn.IFS(J860="M","Medium",J860="L","Light",J860="D","Dark")</f>
        <v>Medium</v>
      </c>
      <c r="P860" s="8" t="str">
        <f>_xlfn.XLOOKUP([1]!Order_Table[[#This Row],[Customer ID]],[1]customers!$A$1:$A$1001,[1]customers!$I$1:$I$1001,,0)</f>
        <v>No</v>
      </c>
    </row>
    <row r="861" spans="1:16" x14ac:dyDescent="0.35">
      <c r="A861" s="1" t="s">
        <v>1662</v>
      </c>
      <c r="B861" s="2">
        <v>44707</v>
      </c>
      <c r="C861" s="3" t="s">
        <v>1663</v>
      </c>
      <c r="D861" s="4" t="s">
        <v>171</v>
      </c>
      <c r="E861" s="3">
        <v>1</v>
      </c>
      <c r="F861" s="3" t="str">
        <f>_xlfn.XLOOKUP([1]orders!C861,[1]customers!$A$2:$A$1001,[1]customers!$B$2:$B$1001,,0)</f>
        <v>Redd Simao</v>
      </c>
      <c r="G861" s="3" t="str">
        <f>IF(_xlfn.XLOOKUP(C861,[1]customers!$A$2:$A$1001,[1]customers!$C$2:$C$1001,,0)=0,"",_xlfn.XLOOKUP(C861,[1]customers!$A$2:$A$1001,[1]customers!$C$2:$C$1001,,0))</f>
        <v/>
      </c>
      <c r="H861" s="3" t="str">
        <f>_xlfn.XLOOKUP(C861,[1]customers!$A$2:$A$1001,[1]customers!$G$2:$G$1001,,0)</f>
        <v>United States</v>
      </c>
      <c r="I861" s="4" t="str">
        <f>INDEX([1]products!$A$1:$G$49,MATCH([1]orders!$D861,[1]products!$A$1:$A$49,0),MATCH([1]orders!I$1,[1]products!$A$1:$G$1,0))</f>
        <v>Ara</v>
      </c>
      <c r="J861" s="4" t="str">
        <f>INDEX([1]products!$A$1:$G$49,MATCH([1]orders!$D861,[1]products!$A$1:$A$49,0),MATCH([1]orders!J$1,[1]products!$A$1:$G$1,0))</f>
        <v>L</v>
      </c>
      <c r="K861" s="5">
        <f>INDEX([1]products!$A$1:$G$49,MATCH([1]orders!$D861,[1]products!$A$1:$A$49,0),MATCH([1]orders!K$1,[1]products!$A$1:$G$1,0))</f>
        <v>2.5</v>
      </c>
      <c r="L861" s="6">
        <f>INDEX([1]products!$A$1:$G$49,MATCH([1]orders!$D861,[1]products!$A$1:$A$49,0),MATCH([1]orders!L$1,[1]products!$A$1:$G$1,0))</f>
        <v>29.784999999999997</v>
      </c>
      <c r="M861" s="6">
        <f t="shared" si="13"/>
        <v>29.784999999999997</v>
      </c>
      <c r="N861" s="7" t="str" cm="1">
        <f t="array" ref="N861">_xlfn.IFS(I861="Rob","Robusta",I861="Exc","Excelsa",I861="Ara","Arabica",I861="Lib","Liberica")</f>
        <v>Arabica</v>
      </c>
      <c r="O861" s="7" t="str" cm="1">
        <f t="array" ref="O861">_xlfn.IFS(J861="M","Medium",J861="L","Light",J861="D","Dark")</f>
        <v>Light</v>
      </c>
      <c r="P861" s="8" t="str">
        <f>_xlfn.XLOOKUP([1]!Order_Table[[#This Row],[Customer ID]],[1]customers!$A$1:$A$1001,[1]customers!$I$1:$I$1001,,0)</f>
        <v>No</v>
      </c>
    </row>
    <row r="862" spans="1:16" x14ac:dyDescent="0.35">
      <c r="A862" s="1" t="s">
        <v>1664</v>
      </c>
      <c r="B862" s="2">
        <v>43802</v>
      </c>
      <c r="C862" s="3" t="s">
        <v>1665</v>
      </c>
      <c r="D862" s="4" t="s">
        <v>13</v>
      </c>
      <c r="E862" s="3">
        <v>6</v>
      </c>
      <c r="F862" s="3" t="str">
        <f>_xlfn.XLOOKUP([1]orders!C862,[1]customers!$A$2:$A$1001,[1]customers!$B$2:$B$1001,,0)</f>
        <v>Cece Inker</v>
      </c>
      <c r="G862" s="3" t="str">
        <f>IF(_xlfn.XLOOKUP(C862,[1]customers!$A$2:$A$1001,[1]customers!$C$2:$C$1001,,0)=0,"",_xlfn.XLOOKUP(C862,[1]customers!$A$2:$A$1001,[1]customers!$C$2:$C$1001,,0))</f>
        <v>nchisholmnx@example.com</v>
      </c>
      <c r="H862" s="3" t="str">
        <f>_xlfn.XLOOKUP(C862,[1]customers!$A$2:$A$1001,[1]customers!$G$2:$G$1001,,0)</f>
        <v>United States</v>
      </c>
      <c r="I862" s="4" t="str">
        <f>INDEX([1]products!$A$1:$G$49,MATCH([1]orders!$D862,[1]products!$A$1:$A$49,0),MATCH([1]orders!I$1,[1]products!$A$1:$G$1,0))</f>
        <v>Ara</v>
      </c>
      <c r="J862" s="4" t="str">
        <f>INDEX([1]products!$A$1:$G$49,MATCH([1]orders!$D862,[1]products!$A$1:$A$49,0),MATCH([1]orders!J$1,[1]products!$A$1:$G$1,0))</f>
        <v>M</v>
      </c>
      <c r="K862" s="5">
        <f>INDEX([1]products!$A$1:$G$49,MATCH([1]orders!$D862,[1]products!$A$1:$A$49,0),MATCH([1]orders!K$1,[1]products!$A$1:$G$1,0))</f>
        <v>2.5</v>
      </c>
      <c r="L862" s="6">
        <f>INDEX([1]products!$A$1:$G$49,MATCH([1]orders!$D862,[1]products!$A$1:$A$49,0),MATCH([1]orders!L$1,[1]products!$A$1:$G$1,0))</f>
        <v>25.874999999999996</v>
      </c>
      <c r="M862" s="6">
        <f t="shared" si="13"/>
        <v>155.24999999999997</v>
      </c>
      <c r="N862" s="7" t="str" cm="1">
        <f t="array" ref="N862">_xlfn.IFS(I862="Rob","Robusta",I862="Exc","Excelsa",I862="Ara","Arabica",I862="Lib","Liberica")</f>
        <v>Arabica</v>
      </c>
      <c r="O862" s="7" t="str" cm="1">
        <f t="array" ref="O862">_xlfn.IFS(J862="M","Medium",J862="L","Light",J862="D","Dark")</f>
        <v>Medium</v>
      </c>
      <c r="P862" s="8" t="str">
        <f>_xlfn.XLOOKUP([1]!Order_Table[[#This Row],[Customer ID]],[1]customers!$A$1:$A$1001,[1]customers!$I$1:$I$1001,,0)</f>
        <v>No</v>
      </c>
    </row>
    <row r="863" spans="1:16" x14ac:dyDescent="0.35">
      <c r="A863" s="1" t="s">
        <v>1666</v>
      </c>
      <c r="B863" s="2">
        <v>43725</v>
      </c>
      <c r="C863" s="3" t="s">
        <v>1667</v>
      </c>
      <c r="D863" s="4" t="s">
        <v>2</v>
      </c>
      <c r="E863" s="3">
        <v>1</v>
      </c>
      <c r="F863" s="3" t="str">
        <f>_xlfn.XLOOKUP([1]orders!C863,[1]customers!$A$2:$A$1001,[1]customers!$B$2:$B$1001,,0)</f>
        <v>Noel Chisholm</v>
      </c>
      <c r="G863" s="3" t="str">
        <f>IF(_xlfn.XLOOKUP(C863,[1]customers!$A$2:$A$1001,[1]customers!$C$2:$C$1001,,0)=0,"",_xlfn.XLOOKUP(C863,[1]customers!$A$2:$A$1001,[1]customers!$C$2:$C$1001,,0))</f>
        <v>goatsny@live.com</v>
      </c>
      <c r="H863" s="3" t="str">
        <f>_xlfn.XLOOKUP(C863,[1]customers!$A$2:$A$1001,[1]customers!$G$2:$G$1001,,0)</f>
        <v>United States</v>
      </c>
      <c r="I863" s="4" t="str">
        <f>INDEX([1]products!$A$1:$G$49,MATCH([1]orders!$D863,[1]products!$A$1:$A$49,0),MATCH([1]orders!I$1,[1]products!$A$1:$G$1,0))</f>
        <v>Lib</v>
      </c>
      <c r="J863" s="4" t="str">
        <f>INDEX([1]products!$A$1:$G$49,MATCH([1]orders!$D863,[1]products!$A$1:$A$49,0),MATCH([1]orders!J$1,[1]products!$A$1:$G$1,0))</f>
        <v>D</v>
      </c>
      <c r="K863" s="5">
        <f>INDEX([1]products!$A$1:$G$49,MATCH([1]orders!$D863,[1]products!$A$1:$A$49,0),MATCH([1]orders!K$1,[1]products!$A$1:$G$1,0))</f>
        <v>1</v>
      </c>
      <c r="L863" s="6">
        <f>INDEX([1]products!$A$1:$G$49,MATCH([1]orders!$D863,[1]products!$A$1:$A$49,0),MATCH([1]orders!L$1,[1]products!$A$1:$G$1,0))</f>
        <v>12.95</v>
      </c>
      <c r="M863" s="6">
        <f t="shared" si="13"/>
        <v>12.95</v>
      </c>
      <c r="N863" s="7" t="str" cm="1">
        <f t="array" ref="N863">_xlfn.IFS(I863="Rob","Robusta",I863="Exc","Excelsa",I863="Ara","Arabica",I863="Lib","Liberica")</f>
        <v>Liberica</v>
      </c>
      <c r="O863" s="7" t="str" cm="1">
        <f t="array" ref="O863">_xlfn.IFS(J863="M","Medium",J863="L","Light",J863="D","Dark")</f>
        <v>Dark</v>
      </c>
      <c r="P863" s="8" t="str">
        <f>_xlfn.XLOOKUP([1]!Order_Table[[#This Row],[Customer ID]],[1]customers!$A$1:$A$1001,[1]customers!$I$1:$I$1001,,0)</f>
        <v>Yes</v>
      </c>
    </row>
    <row r="864" spans="1:16" x14ac:dyDescent="0.35">
      <c r="A864" s="1" t="s">
        <v>1668</v>
      </c>
      <c r="B864" s="2">
        <v>44712</v>
      </c>
      <c r="C864" s="3" t="s">
        <v>1669</v>
      </c>
      <c r="D864" s="4" t="s">
        <v>96</v>
      </c>
      <c r="E864" s="3">
        <v>2</v>
      </c>
      <c r="F864" s="3" t="str">
        <f>_xlfn.XLOOKUP([1]orders!C864,[1]customers!$A$2:$A$1001,[1]customers!$B$2:$B$1001,,0)</f>
        <v>Grazia Oats</v>
      </c>
      <c r="G864" s="3" t="str">
        <f>IF(_xlfn.XLOOKUP(C864,[1]customers!$A$2:$A$1001,[1]customers!$C$2:$C$1001,,0)=0,"",_xlfn.XLOOKUP(C864,[1]customers!$A$2:$A$1001,[1]customers!$C$2:$C$1001,,0))</f>
        <v>mbirkinnz@java.com</v>
      </c>
      <c r="H864" s="3" t="str">
        <f>_xlfn.XLOOKUP(C864,[1]customers!$A$2:$A$1001,[1]customers!$G$2:$G$1001,,0)</f>
        <v>United States</v>
      </c>
      <c r="I864" s="4" t="str">
        <f>INDEX([1]products!$A$1:$G$49,MATCH([1]orders!$D864,[1]products!$A$1:$A$49,0),MATCH([1]orders!I$1,[1]products!$A$1:$G$1,0))</f>
        <v>Rob</v>
      </c>
      <c r="J864" s="4" t="str">
        <f>INDEX([1]products!$A$1:$G$49,MATCH([1]orders!$D864,[1]products!$A$1:$A$49,0),MATCH([1]orders!J$1,[1]products!$A$1:$G$1,0))</f>
        <v>M</v>
      </c>
      <c r="K864" s="5">
        <f>INDEX([1]products!$A$1:$G$49,MATCH([1]orders!$D864,[1]products!$A$1:$A$49,0),MATCH([1]orders!K$1,[1]products!$A$1:$G$1,0))</f>
        <v>1</v>
      </c>
      <c r="L864" s="6">
        <f>INDEX([1]products!$A$1:$G$49,MATCH([1]orders!$D864,[1]products!$A$1:$A$49,0),MATCH([1]orders!L$1,[1]products!$A$1:$G$1,0))</f>
        <v>9.9499999999999993</v>
      </c>
      <c r="M864" s="6">
        <f t="shared" si="13"/>
        <v>19.899999999999999</v>
      </c>
      <c r="N864" s="7" t="str" cm="1">
        <f t="array" ref="N864">_xlfn.IFS(I864="Rob","Robusta",I864="Exc","Excelsa",I864="Ara","Arabica",I864="Lib","Liberica")</f>
        <v>Robusta</v>
      </c>
      <c r="O864" s="7" t="str" cm="1">
        <f t="array" ref="O864">_xlfn.IFS(J864="M","Medium",J864="L","Light",J864="D","Dark")</f>
        <v>Medium</v>
      </c>
      <c r="P864" s="8" t="str">
        <f>_xlfn.XLOOKUP([1]!Order_Table[[#This Row],[Customer ID]],[1]customers!$A$1:$A$1001,[1]customers!$I$1:$I$1001,,0)</f>
        <v>Yes</v>
      </c>
    </row>
    <row r="865" spans="1:16" x14ac:dyDescent="0.35">
      <c r="A865" s="1" t="s">
        <v>1670</v>
      </c>
      <c r="B865" s="2">
        <v>43759</v>
      </c>
      <c r="C865" s="3" t="s">
        <v>1671</v>
      </c>
      <c r="D865" s="4" t="s">
        <v>182</v>
      </c>
      <c r="E865" s="3">
        <v>6</v>
      </c>
      <c r="F865" s="3" t="str">
        <f>_xlfn.XLOOKUP([1]orders!C865,[1]customers!$A$2:$A$1001,[1]customers!$B$2:$B$1001,,0)</f>
        <v>Meade Birkin</v>
      </c>
      <c r="G865" s="3" t="str">
        <f>IF(_xlfn.XLOOKUP(C865,[1]customers!$A$2:$A$1001,[1]customers!$C$2:$C$1001,,0)=0,"",_xlfn.XLOOKUP(C865,[1]customers!$A$2:$A$1001,[1]customers!$C$2:$C$1001,,0))</f>
        <v>rpysono0@constantcontact.com</v>
      </c>
      <c r="H865" s="3" t="str">
        <f>_xlfn.XLOOKUP(C865,[1]customers!$A$2:$A$1001,[1]customers!$G$2:$G$1001,,0)</f>
        <v>Ireland</v>
      </c>
      <c r="I865" s="4" t="str">
        <f>INDEX([1]products!$A$1:$G$49,MATCH([1]orders!$D865,[1]products!$A$1:$A$49,0),MATCH([1]orders!I$1,[1]products!$A$1:$G$1,0))</f>
        <v>Lib</v>
      </c>
      <c r="J865" s="4" t="str">
        <f>INDEX([1]products!$A$1:$G$49,MATCH([1]orders!$D865,[1]products!$A$1:$A$49,0),MATCH([1]orders!J$1,[1]products!$A$1:$G$1,0))</f>
        <v>M</v>
      </c>
      <c r="K865" s="5">
        <f>INDEX([1]products!$A$1:$G$49,MATCH([1]orders!$D865,[1]products!$A$1:$A$49,0),MATCH([1]orders!K$1,[1]products!$A$1:$G$1,0))</f>
        <v>1</v>
      </c>
      <c r="L865" s="6">
        <f>INDEX([1]products!$A$1:$G$49,MATCH([1]orders!$D865,[1]products!$A$1:$A$49,0),MATCH([1]orders!L$1,[1]products!$A$1:$G$1,0))</f>
        <v>14.55</v>
      </c>
      <c r="M865" s="6">
        <f t="shared" si="13"/>
        <v>87.300000000000011</v>
      </c>
      <c r="N865" s="7" t="str" cm="1">
        <f t="array" ref="N865">_xlfn.IFS(I865="Rob","Robusta",I865="Exc","Excelsa",I865="Ara","Arabica",I865="Lib","Liberica")</f>
        <v>Liberica</v>
      </c>
      <c r="O865" s="7" t="str" cm="1">
        <f t="array" ref="O865">_xlfn.IFS(J865="M","Medium",J865="L","Light",J865="D","Dark")</f>
        <v>Medium</v>
      </c>
      <c r="P865" s="8" t="str">
        <f>_xlfn.XLOOKUP([1]!Order_Table[[#This Row],[Customer ID]],[1]customers!$A$1:$A$1001,[1]customers!$I$1:$I$1001,,0)</f>
        <v>Yes</v>
      </c>
    </row>
    <row r="866" spans="1:16" x14ac:dyDescent="0.35">
      <c r="A866" s="1" t="s">
        <v>1672</v>
      </c>
      <c r="B866" s="2">
        <v>44675</v>
      </c>
      <c r="C866" s="3" t="s">
        <v>1673</v>
      </c>
      <c r="D866" s="4" t="s">
        <v>67</v>
      </c>
      <c r="E866" s="3">
        <v>1</v>
      </c>
      <c r="F866" s="3" t="str">
        <f>_xlfn.XLOOKUP([1]orders!C866,[1]customers!$A$2:$A$1001,[1]customers!$B$2:$B$1001,,0)</f>
        <v>Ronda Pyson</v>
      </c>
      <c r="G866" s="3" t="str">
        <f>IF(_xlfn.XLOOKUP(C866,[1]customers!$A$2:$A$1001,[1]customers!$C$2:$C$1001,,0)=0,"",_xlfn.XLOOKUP(C866,[1]customers!$A$2:$A$1001,[1]customers!$C$2:$C$1001,,0))</f>
        <v>mmacconnechieo9@reuters.com</v>
      </c>
      <c r="H866" s="3" t="str">
        <f>_xlfn.XLOOKUP(C866,[1]customers!$A$2:$A$1001,[1]customers!$G$2:$G$1001,,0)</f>
        <v>United States</v>
      </c>
      <c r="I866" s="4" t="str">
        <f>INDEX([1]products!$A$1:$G$49,MATCH([1]orders!$D866,[1]products!$A$1:$A$49,0),MATCH([1]orders!I$1,[1]products!$A$1:$G$1,0))</f>
        <v>Rob</v>
      </c>
      <c r="J866" s="4" t="str">
        <f>INDEX([1]products!$A$1:$G$49,MATCH([1]orders!$D866,[1]products!$A$1:$A$49,0),MATCH([1]orders!J$1,[1]products!$A$1:$G$1,0))</f>
        <v>L</v>
      </c>
      <c r="K866" s="5">
        <f>INDEX([1]products!$A$1:$G$49,MATCH([1]orders!$D866,[1]products!$A$1:$A$49,0),MATCH([1]orders!K$1,[1]products!$A$1:$G$1,0))</f>
        <v>0.2</v>
      </c>
      <c r="L866" s="6">
        <f>INDEX([1]products!$A$1:$G$49,MATCH([1]orders!$D866,[1]products!$A$1:$A$49,0),MATCH([1]orders!L$1,[1]products!$A$1:$G$1,0))</f>
        <v>3.5849999999999995</v>
      </c>
      <c r="M866" s="6">
        <f t="shared" si="13"/>
        <v>3.5849999999999995</v>
      </c>
      <c r="N866" s="7" t="str" cm="1">
        <f t="array" ref="N866">_xlfn.IFS(I866="Rob","Robusta",I866="Exc","Excelsa",I866="Ara","Arabica",I866="Lib","Liberica")</f>
        <v>Robusta</v>
      </c>
      <c r="O866" s="7" t="str" cm="1">
        <f t="array" ref="O866">_xlfn.IFS(J866="M","Medium",J866="L","Light",J866="D","Dark")</f>
        <v>Light</v>
      </c>
      <c r="P866" s="8" t="str">
        <f>_xlfn.XLOOKUP([1]!Order_Table[[#This Row],[Customer ID]],[1]customers!$A$1:$A$1001,[1]customers!$I$1:$I$1001,,0)</f>
        <v>No</v>
      </c>
    </row>
    <row r="867" spans="1:16" x14ac:dyDescent="0.35">
      <c r="A867" s="1" t="s">
        <v>1674</v>
      </c>
      <c r="B867" s="2">
        <v>44209</v>
      </c>
      <c r="C867" s="3" t="s">
        <v>1675</v>
      </c>
      <c r="D867" s="4" t="s">
        <v>72</v>
      </c>
      <c r="E867" s="3">
        <v>3</v>
      </c>
      <c r="F867" s="3" t="str">
        <f>_xlfn.XLOOKUP([1]orders!C867,[1]customers!$A$2:$A$1001,[1]customers!$B$2:$B$1001,,0)</f>
        <v>Modesty MacConnechie</v>
      </c>
      <c r="G867" s="3" t="str">
        <f>IF(_xlfn.XLOOKUP(C867,[1]customers!$A$2:$A$1001,[1]customers!$C$2:$C$1001,,0)=0,"",_xlfn.XLOOKUP(C867,[1]customers!$A$2:$A$1001,[1]customers!$C$2:$C$1001,,0))</f>
        <v>rtreachero2@usa.gov</v>
      </c>
      <c r="H867" s="3" t="str">
        <f>_xlfn.XLOOKUP(C867,[1]customers!$A$2:$A$1001,[1]customers!$G$2:$G$1001,,0)</f>
        <v>Ireland</v>
      </c>
      <c r="I867" s="4" t="str">
        <f>INDEX([1]products!$A$1:$G$49,MATCH([1]orders!$D867,[1]products!$A$1:$A$49,0),MATCH([1]orders!I$1,[1]products!$A$1:$G$1,0))</f>
        <v>Ara</v>
      </c>
      <c r="J867" s="4" t="str">
        <f>INDEX([1]products!$A$1:$G$49,MATCH([1]orders!$D867,[1]products!$A$1:$A$49,0),MATCH([1]orders!J$1,[1]products!$A$1:$G$1,0))</f>
        <v>M</v>
      </c>
      <c r="K867" s="5">
        <f>INDEX([1]products!$A$1:$G$49,MATCH([1]orders!$D867,[1]products!$A$1:$A$49,0),MATCH([1]orders!K$1,[1]products!$A$1:$G$1,0))</f>
        <v>0.5</v>
      </c>
      <c r="L867" s="6">
        <f>INDEX([1]products!$A$1:$G$49,MATCH([1]orders!$D867,[1]products!$A$1:$A$49,0),MATCH([1]orders!L$1,[1]products!$A$1:$G$1,0))</f>
        <v>6.75</v>
      </c>
      <c r="M867" s="6">
        <f t="shared" si="13"/>
        <v>20.25</v>
      </c>
      <c r="N867" s="7" t="str" cm="1">
        <f t="array" ref="N867">_xlfn.IFS(I867="Rob","Robusta",I867="Exc","Excelsa",I867="Ara","Arabica",I867="Lib","Liberica")</f>
        <v>Arabica</v>
      </c>
      <c r="O867" s="7" t="str" cm="1">
        <f t="array" ref="O867">_xlfn.IFS(J867="M","Medium",J867="L","Light",J867="D","Dark")</f>
        <v>Medium</v>
      </c>
      <c r="P867" s="8" t="str">
        <f>_xlfn.XLOOKUP([1]!Order_Table[[#This Row],[Customer ID]],[1]customers!$A$1:$A$1001,[1]customers!$I$1:$I$1001,,0)</f>
        <v>Yes</v>
      </c>
    </row>
    <row r="868" spans="1:16" x14ac:dyDescent="0.35">
      <c r="A868" s="1" t="s">
        <v>1676</v>
      </c>
      <c r="B868" s="2">
        <v>44792</v>
      </c>
      <c r="C868" s="3" t="s">
        <v>1677</v>
      </c>
      <c r="D868" s="4" t="s">
        <v>204</v>
      </c>
      <c r="E868" s="3">
        <v>1</v>
      </c>
      <c r="F868" s="3" t="str">
        <f>_xlfn.XLOOKUP([1]orders!C868,[1]customers!$A$2:$A$1001,[1]customers!$B$2:$B$1001,,0)</f>
        <v>Rafaela Treacher</v>
      </c>
      <c r="G868" s="3" t="str">
        <f>IF(_xlfn.XLOOKUP(C868,[1]customers!$A$2:$A$1001,[1]customers!$C$2:$C$1001,,0)=0,"",_xlfn.XLOOKUP(C868,[1]customers!$A$2:$A$1001,[1]customers!$C$2:$C$1001,,0))</f>
        <v>bfattorinio3@quantcast.com</v>
      </c>
      <c r="H868" s="3" t="str">
        <f>_xlfn.XLOOKUP(C868,[1]customers!$A$2:$A$1001,[1]customers!$G$2:$G$1001,,0)</f>
        <v>Ireland</v>
      </c>
      <c r="I868" s="4" t="str">
        <f>INDEX([1]products!$A$1:$G$49,MATCH([1]orders!$D868,[1]products!$A$1:$A$49,0),MATCH([1]orders!I$1,[1]products!$A$1:$G$1,0))</f>
        <v>Ara</v>
      </c>
      <c r="J868" s="4" t="str">
        <f>INDEX([1]products!$A$1:$G$49,MATCH([1]orders!$D868,[1]products!$A$1:$A$49,0),MATCH([1]orders!J$1,[1]products!$A$1:$G$1,0))</f>
        <v>D</v>
      </c>
      <c r="K868" s="5">
        <f>INDEX([1]products!$A$1:$G$49,MATCH([1]orders!$D868,[1]products!$A$1:$A$49,0),MATCH([1]orders!K$1,[1]products!$A$1:$G$1,0))</f>
        <v>0.5</v>
      </c>
      <c r="L868" s="6">
        <f>INDEX([1]products!$A$1:$G$49,MATCH([1]orders!$D868,[1]products!$A$1:$A$49,0),MATCH([1]orders!L$1,[1]products!$A$1:$G$1,0))</f>
        <v>5.97</v>
      </c>
      <c r="M868" s="6">
        <f t="shared" si="13"/>
        <v>5.97</v>
      </c>
      <c r="N868" s="7" t="str" cm="1">
        <f t="array" ref="N868">_xlfn.IFS(I868="Rob","Robusta",I868="Exc","Excelsa",I868="Ara","Arabica",I868="Lib","Liberica")</f>
        <v>Arabica</v>
      </c>
      <c r="O868" s="7" t="str" cm="1">
        <f t="array" ref="O868">_xlfn.IFS(J868="M","Medium",J868="L","Light",J868="D","Dark")</f>
        <v>Dark</v>
      </c>
      <c r="P868" s="8" t="str">
        <f>_xlfn.XLOOKUP([1]!Order_Table[[#This Row],[Customer ID]],[1]customers!$A$1:$A$1001,[1]customers!$I$1:$I$1001,,0)</f>
        <v>No</v>
      </c>
    </row>
    <row r="869" spans="1:16" x14ac:dyDescent="0.35">
      <c r="A869" s="1" t="s">
        <v>1678</v>
      </c>
      <c r="B869" s="2">
        <v>43526</v>
      </c>
      <c r="C869" s="3" t="s">
        <v>1679</v>
      </c>
      <c r="D869" s="4" t="s">
        <v>3</v>
      </c>
      <c r="E869" s="3">
        <v>5</v>
      </c>
      <c r="F869" s="3" t="str">
        <f>_xlfn.XLOOKUP([1]orders!C869,[1]customers!$A$2:$A$1001,[1]customers!$B$2:$B$1001,,0)</f>
        <v>Bee Fattorini</v>
      </c>
      <c r="G869" s="3" t="str">
        <f>IF(_xlfn.XLOOKUP(C869,[1]customers!$A$2:$A$1001,[1]customers!$C$2:$C$1001,,0)=0,"",_xlfn.XLOOKUP(C869,[1]customers!$A$2:$A$1001,[1]customers!$C$2:$C$1001,,0))</f>
        <v>mpalleskeo4@nyu.edu</v>
      </c>
      <c r="H869" s="3" t="str">
        <f>_xlfn.XLOOKUP(C869,[1]customers!$A$2:$A$1001,[1]customers!$G$2:$G$1001,,0)</f>
        <v>United States</v>
      </c>
      <c r="I869" s="4" t="str">
        <f>INDEX([1]products!$A$1:$G$49,MATCH([1]orders!$D869,[1]products!$A$1:$A$49,0),MATCH([1]orders!I$1,[1]products!$A$1:$G$1,0))</f>
        <v>Ara</v>
      </c>
      <c r="J869" s="4" t="str">
        <f>INDEX([1]products!$A$1:$G$49,MATCH([1]orders!$D869,[1]products!$A$1:$A$49,0),MATCH([1]orders!J$1,[1]products!$A$1:$G$1,0))</f>
        <v>L</v>
      </c>
      <c r="K869" s="5">
        <f>INDEX([1]products!$A$1:$G$49,MATCH([1]orders!$D869,[1]products!$A$1:$A$49,0),MATCH([1]orders!K$1,[1]products!$A$1:$G$1,0))</f>
        <v>2.5</v>
      </c>
      <c r="L869" s="6">
        <f>INDEX([1]products!$A$1:$G$49,MATCH([1]orders!$D869,[1]products!$A$1:$A$49,0),MATCH([1]orders!L$1,[1]products!$A$1:$G$1,0))</f>
        <v>29.784999999999997</v>
      </c>
      <c r="M869" s="6">
        <f t="shared" si="13"/>
        <v>148.92499999999998</v>
      </c>
      <c r="N869" s="7" t="str" cm="1">
        <f t="array" ref="N869">_xlfn.IFS(I869="Rob","Robusta",I869="Exc","Excelsa",I869="Ara","Arabica",I869="Lib","Liberica")</f>
        <v>Arabica</v>
      </c>
      <c r="O869" s="7" t="str" cm="1">
        <f t="array" ref="O869">_xlfn.IFS(J869="M","Medium",J869="L","Light",J869="D","Dark")</f>
        <v>Light</v>
      </c>
      <c r="P869" s="8" t="str">
        <f>_xlfn.XLOOKUP([1]!Order_Table[[#This Row],[Customer ID]],[1]customers!$A$1:$A$1001,[1]customers!$I$1:$I$1001,,0)</f>
        <v>Yes</v>
      </c>
    </row>
    <row r="870" spans="1:16" x14ac:dyDescent="0.35">
      <c r="A870" s="1" t="s">
        <v>1680</v>
      </c>
      <c r="B870" s="2">
        <v>43851</v>
      </c>
      <c r="C870" s="3" t="s">
        <v>1681</v>
      </c>
      <c r="D870" s="4" t="s">
        <v>22</v>
      </c>
      <c r="E870" s="3">
        <v>3</v>
      </c>
      <c r="F870" s="3" t="str">
        <f>_xlfn.XLOOKUP([1]orders!C870,[1]customers!$A$2:$A$1001,[1]customers!$B$2:$B$1001,,0)</f>
        <v>Margie Palleske</v>
      </c>
      <c r="G870" s="3" t="str">
        <f>IF(_xlfn.XLOOKUP(C870,[1]customers!$A$2:$A$1001,[1]customers!$C$2:$C$1001,,0)=0,"",_xlfn.XLOOKUP(C870,[1]customers!$A$2:$A$1001,[1]customers!$C$2:$C$1001,,0))</f>
        <v/>
      </c>
      <c r="H870" s="3" t="str">
        <f>_xlfn.XLOOKUP(C870,[1]customers!$A$2:$A$1001,[1]customers!$G$2:$G$1001,,0)</f>
        <v>United States</v>
      </c>
      <c r="I870" s="4" t="str">
        <f>INDEX([1]products!$A$1:$G$49,MATCH([1]orders!$D870,[1]products!$A$1:$A$49,0),MATCH([1]orders!I$1,[1]products!$A$1:$G$1,0))</f>
        <v>Exc</v>
      </c>
      <c r="J870" s="4" t="str">
        <f>INDEX([1]products!$A$1:$G$49,MATCH([1]orders!$D870,[1]products!$A$1:$A$49,0),MATCH([1]orders!J$1,[1]products!$A$1:$G$1,0))</f>
        <v>M</v>
      </c>
      <c r="K870" s="5">
        <f>INDEX([1]products!$A$1:$G$49,MATCH([1]orders!$D870,[1]products!$A$1:$A$49,0),MATCH([1]orders!K$1,[1]products!$A$1:$G$1,0))</f>
        <v>0.5</v>
      </c>
      <c r="L870" s="6">
        <f>INDEX([1]products!$A$1:$G$49,MATCH([1]orders!$D870,[1]products!$A$1:$A$49,0),MATCH([1]orders!L$1,[1]products!$A$1:$G$1,0))</f>
        <v>8.25</v>
      </c>
      <c r="M870" s="6">
        <f t="shared" si="13"/>
        <v>24.75</v>
      </c>
      <c r="N870" s="7" t="str" cm="1">
        <f t="array" ref="N870">_xlfn.IFS(I870="Rob","Robusta",I870="Exc","Excelsa",I870="Ara","Arabica",I870="Lib","Liberica")</f>
        <v>Excelsa</v>
      </c>
      <c r="O870" s="7" t="str" cm="1">
        <f t="array" ref="O870">_xlfn.IFS(J870="M","Medium",J870="L","Light",J870="D","Dark")</f>
        <v>Medium</v>
      </c>
      <c r="P870" s="8" t="str">
        <f>_xlfn.XLOOKUP([1]!Order_Table[[#This Row],[Customer ID]],[1]customers!$A$1:$A$1001,[1]customers!$I$1:$I$1001,,0)</f>
        <v>Yes</v>
      </c>
    </row>
    <row r="871" spans="1:16" x14ac:dyDescent="0.35">
      <c r="A871" s="1" t="s">
        <v>1682</v>
      </c>
      <c r="B871" s="2">
        <v>44460</v>
      </c>
      <c r="C871" s="3" t="s">
        <v>1683</v>
      </c>
      <c r="D871" s="4" t="s">
        <v>16</v>
      </c>
      <c r="E871" s="3">
        <v>1</v>
      </c>
      <c r="F871" s="3" t="str">
        <f>_xlfn.XLOOKUP([1]orders!C871,[1]customers!$A$2:$A$1001,[1]customers!$B$2:$B$1001,,0)</f>
        <v>Alexina Randals</v>
      </c>
      <c r="G871" s="3" t="str">
        <f>IF(_xlfn.XLOOKUP(C871,[1]customers!$A$2:$A$1001,[1]customers!$C$2:$C$1001,,0)=0,"",_xlfn.XLOOKUP(C871,[1]customers!$A$2:$A$1001,[1]customers!$C$2:$C$1001,,0))</f>
        <v>fantcliffeo6@amazon.co.jp</v>
      </c>
      <c r="H871" s="3" t="str">
        <f>_xlfn.XLOOKUP(C871,[1]customers!$A$2:$A$1001,[1]customers!$G$2:$G$1001,,0)</f>
        <v>Ireland</v>
      </c>
      <c r="I871" s="4" t="str">
        <f>INDEX([1]products!$A$1:$G$49,MATCH([1]orders!$D871,[1]products!$A$1:$A$49,0),MATCH([1]orders!I$1,[1]products!$A$1:$G$1,0))</f>
        <v>Rob</v>
      </c>
      <c r="J871" s="4" t="str">
        <f>INDEX([1]products!$A$1:$G$49,MATCH([1]orders!$D871,[1]products!$A$1:$A$49,0),MATCH([1]orders!J$1,[1]products!$A$1:$G$1,0))</f>
        <v>M</v>
      </c>
      <c r="K871" s="5">
        <f>INDEX([1]products!$A$1:$G$49,MATCH([1]orders!$D871,[1]products!$A$1:$A$49,0),MATCH([1]orders!K$1,[1]products!$A$1:$G$1,0))</f>
        <v>0.5</v>
      </c>
      <c r="L871" s="6">
        <f>INDEX([1]products!$A$1:$G$49,MATCH([1]orders!$D871,[1]products!$A$1:$A$49,0),MATCH([1]orders!L$1,[1]products!$A$1:$G$1,0))</f>
        <v>5.97</v>
      </c>
      <c r="M871" s="6">
        <f t="shared" si="13"/>
        <v>5.97</v>
      </c>
      <c r="N871" s="7" t="str" cm="1">
        <f t="array" ref="N871">_xlfn.IFS(I871="Rob","Robusta",I871="Exc","Excelsa",I871="Ara","Arabica",I871="Lib","Liberica")</f>
        <v>Robusta</v>
      </c>
      <c r="O871" s="7" t="str" cm="1">
        <f t="array" ref="O871">_xlfn.IFS(J871="M","Medium",J871="L","Light",J871="D","Dark")</f>
        <v>Medium</v>
      </c>
      <c r="P871" s="8" t="str">
        <f>_xlfn.XLOOKUP([1]!Order_Table[[#This Row],[Customer ID]],[1]customers!$A$1:$A$1001,[1]customers!$I$1:$I$1001,,0)</f>
        <v>Yes</v>
      </c>
    </row>
    <row r="872" spans="1:16" x14ac:dyDescent="0.35">
      <c r="A872" s="1" t="s">
        <v>1684</v>
      </c>
      <c r="B872" s="2">
        <v>43707</v>
      </c>
      <c r="C872" s="3" t="s">
        <v>1685</v>
      </c>
      <c r="D872" s="4" t="s">
        <v>137</v>
      </c>
      <c r="E872" s="3">
        <v>2</v>
      </c>
      <c r="F872" s="3" t="str">
        <f>_xlfn.XLOOKUP([1]orders!C872,[1]customers!$A$2:$A$1001,[1]customers!$B$2:$B$1001,,0)</f>
        <v>Filip Antcliffe</v>
      </c>
      <c r="G872" s="3" t="str">
        <f>IF(_xlfn.XLOOKUP(C872,[1]customers!$A$2:$A$1001,[1]customers!$C$2:$C$1001,,0)=0,"",_xlfn.XLOOKUP(C872,[1]customers!$A$2:$A$1001,[1]customers!$C$2:$C$1001,,0))</f>
        <v>pmatignono7@harvard.edu</v>
      </c>
      <c r="H872" s="3" t="str">
        <f>_xlfn.XLOOKUP(C872,[1]customers!$A$2:$A$1001,[1]customers!$G$2:$G$1001,,0)</f>
        <v>United Kingdom</v>
      </c>
      <c r="I872" s="4" t="str">
        <f>INDEX([1]products!$A$1:$G$49,MATCH([1]orders!$D872,[1]products!$A$1:$A$49,0),MATCH([1]orders!I$1,[1]products!$A$1:$G$1,0))</f>
        <v>Exc</v>
      </c>
      <c r="J872" s="4" t="str">
        <f>INDEX([1]products!$A$1:$G$49,MATCH([1]orders!$D872,[1]products!$A$1:$A$49,0),MATCH([1]orders!J$1,[1]products!$A$1:$G$1,0))</f>
        <v>D</v>
      </c>
      <c r="K872" s="5">
        <f>INDEX([1]products!$A$1:$G$49,MATCH([1]orders!$D872,[1]products!$A$1:$A$49,0),MATCH([1]orders!K$1,[1]products!$A$1:$G$1,0))</f>
        <v>0.5</v>
      </c>
      <c r="L872" s="6">
        <f>INDEX([1]products!$A$1:$G$49,MATCH([1]orders!$D872,[1]products!$A$1:$A$49,0),MATCH([1]orders!L$1,[1]products!$A$1:$G$1,0))</f>
        <v>7.29</v>
      </c>
      <c r="M872" s="6">
        <f t="shared" si="13"/>
        <v>14.58</v>
      </c>
      <c r="N872" s="7" t="str" cm="1">
        <f t="array" ref="N872">_xlfn.IFS(I872="Rob","Robusta",I872="Exc","Excelsa",I872="Ara","Arabica",I872="Lib","Liberica")</f>
        <v>Excelsa</v>
      </c>
      <c r="O872" s="7" t="str" cm="1">
        <f t="array" ref="O872">_xlfn.IFS(J872="M","Medium",J872="L","Light",J872="D","Dark")</f>
        <v>Dark</v>
      </c>
      <c r="P872" s="8" t="str">
        <f>_xlfn.XLOOKUP([1]!Order_Table[[#This Row],[Customer ID]],[1]customers!$A$1:$A$1001,[1]customers!$I$1:$I$1001,,0)</f>
        <v>Yes</v>
      </c>
    </row>
    <row r="873" spans="1:16" x14ac:dyDescent="0.35">
      <c r="A873" s="1" t="s">
        <v>1686</v>
      </c>
      <c r="B873" s="2">
        <v>43521</v>
      </c>
      <c r="C873" s="3" t="s">
        <v>1687</v>
      </c>
      <c r="D873" s="4" t="s">
        <v>61</v>
      </c>
      <c r="E873" s="3">
        <v>2</v>
      </c>
      <c r="F873" s="3" t="str">
        <f>_xlfn.XLOOKUP([1]orders!C873,[1]customers!$A$2:$A$1001,[1]customers!$B$2:$B$1001,,0)</f>
        <v>Peyter Matignon</v>
      </c>
      <c r="G873" s="3" t="str">
        <f>IF(_xlfn.XLOOKUP(C873,[1]customers!$A$2:$A$1001,[1]customers!$C$2:$C$1001,,0)=0,"",_xlfn.XLOOKUP(C873,[1]customers!$A$2:$A$1001,[1]customers!$C$2:$C$1001,,0))</f>
        <v>cweondo8@theglobeandmail.com</v>
      </c>
      <c r="H873" s="3" t="str">
        <f>_xlfn.XLOOKUP(C873,[1]customers!$A$2:$A$1001,[1]customers!$G$2:$G$1001,,0)</f>
        <v>United States</v>
      </c>
      <c r="I873" s="4" t="str">
        <f>INDEX([1]products!$A$1:$G$49,MATCH([1]orders!$D873,[1]products!$A$1:$A$49,0),MATCH([1]orders!I$1,[1]products!$A$1:$G$1,0))</f>
        <v>Exc</v>
      </c>
      <c r="J873" s="4" t="str">
        <f>INDEX([1]products!$A$1:$G$49,MATCH([1]orders!$D873,[1]products!$A$1:$A$49,0),MATCH([1]orders!J$1,[1]products!$A$1:$G$1,0))</f>
        <v>L</v>
      </c>
      <c r="K873" s="5">
        <f>INDEX([1]products!$A$1:$G$49,MATCH([1]orders!$D873,[1]products!$A$1:$A$49,0),MATCH([1]orders!K$1,[1]products!$A$1:$G$1,0))</f>
        <v>1</v>
      </c>
      <c r="L873" s="6">
        <f>INDEX([1]products!$A$1:$G$49,MATCH([1]orders!$D873,[1]products!$A$1:$A$49,0),MATCH([1]orders!L$1,[1]products!$A$1:$G$1,0))</f>
        <v>14.85</v>
      </c>
      <c r="M873" s="6">
        <f t="shared" si="13"/>
        <v>29.7</v>
      </c>
      <c r="N873" s="7" t="str" cm="1">
        <f t="array" ref="N873">_xlfn.IFS(I873="Rob","Robusta",I873="Exc","Excelsa",I873="Ara","Arabica",I873="Lib","Liberica")</f>
        <v>Excelsa</v>
      </c>
      <c r="O873" s="7" t="str" cm="1">
        <f t="array" ref="O873">_xlfn.IFS(J873="M","Medium",J873="L","Light",J873="D","Dark")</f>
        <v>Light</v>
      </c>
      <c r="P873" s="8" t="str">
        <f>_xlfn.XLOOKUP([1]!Order_Table[[#This Row],[Customer ID]],[1]customers!$A$1:$A$1001,[1]customers!$I$1:$I$1001,,0)</f>
        <v>Yes</v>
      </c>
    </row>
    <row r="874" spans="1:16" x14ac:dyDescent="0.35">
      <c r="A874" s="1" t="s">
        <v>1688</v>
      </c>
      <c r="B874" s="2">
        <v>43725</v>
      </c>
      <c r="C874" s="3" t="s">
        <v>1673</v>
      </c>
      <c r="D874" s="4" t="s">
        <v>162</v>
      </c>
      <c r="E874" s="3">
        <v>4</v>
      </c>
      <c r="F874" s="3" t="str">
        <f>_xlfn.XLOOKUP([1]orders!C874,[1]customers!$A$2:$A$1001,[1]customers!$B$2:$B$1001,,0)</f>
        <v>Claudie Weond</v>
      </c>
      <c r="G874" s="3" t="str">
        <f>IF(_xlfn.XLOOKUP(C874,[1]customers!$A$2:$A$1001,[1]customers!$C$2:$C$1001,,0)=0,"",_xlfn.XLOOKUP(C874,[1]customers!$A$2:$A$1001,[1]customers!$C$2:$C$1001,,0))</f>
        <v>mmacconnechieo9@reuters.com</v>
      </c>
      <c r="H874" s="3" t="str">
        <f>_xlfn.XLOOKUP(C874,[1]customers!$A$2:$A$1001,[1]customers!$G$2:$G$1001,,0)</f>
        <v>United States</v>
      </c>
      <c r="I874" s="4" t="str">
        <f>INDEX([1]products!$A$1:$G$49,MATCH([1]orders!$D874,[1]products!$A$1:$A$49,0),MATCH([1]orders!I$1,[1]products!$A$1:$G$1,0))</f>
        <v>Ara</v>
      </c>
      <c r="J874" s="4" t="str">
        <f>INDEX([1]products!$A$1:$G$49,MATCH([1]orders!$D874,[1]products!$A$1:$A$49,0),MATCH([1]orders!J$1,[1]products!$A$1:$G$1,0))</f>
        <v>M</v>
      </c>
      <c r="K874" s="5">
        <f>INDEX([1]products!$A$1:$G$49,MATCH([1]orders!$D874,[1]products!$A$1:$A$49,0),MATCH([1]orders!K$1,[1]products!$A$1:$G$1,0))</f>
        <v>1</v>
      </c>
      <c r="L874" s="6">
        <f>INDEX([1]products!$A$1:$G$49,MATCH([1]orders!$D874,[1]products!$A$1:$A$49,0),MATCH([1]orders!L$1,[1]products!$A$1:$G$1,0))</f>
        <v>11.25</v>
      </c>
      <c r="M874" s="6">
        <f t="shared" si="13"/>
        <v>45</v>
      </c>
      <c r="N874" s="7" t="str" cm="1">
        <f t="array" ref="N874">_xlfn.IFS(I874="Rob","Robusta",I874="Exc","Excelsa",I874="Ara","Arabica",I874="Lib","Liberica")</f>
        <v>Arabica</v>
      </c>
      <c r="O874" s="7" t="str" cm="1">
        <f t="array" ref="O874">_xlfn.IFS(J874="M","Medium",J874="L","Light",J874="D","Dark")</f>
        <v>Medium</v>
      </c>
      <c r="P874" s="8" t="str">
        <f>_xlfn.XLOOKUP([1]!Order_Table[[#This Row],[Customer ID]],[1]customers!$A$1:$A$1001,[1]customers!$I$1:$I$1001,,0)</f>
        <v>No</v>
      </c>
    </row>
    <row r="875" spans="1:16" x14ac:dyDescent="0.35">
      <c r="A875" s="1" t="s">
        <v>1689</v>
      </c>
      <c r="B875" s="2">
        <v>43680</v>
      </c>
      <c r="C875" s="3" t="s">
        <v>1690</v>
      </c>
      <c r="D875" s="4" t="s">
        <v>6</v>
      </c>
      <c r="E875" s="3">
        <v>2</v>
      </c>
      <c r="F875" s="3" t="str">
        <f>_xlfn.XLOOKUP([1]orders!C875,[1]customers!$A$2:$A$1001,[1]customers!$B$2:$B$1001,,0)</f>
        <v>Modesty MacConnechie</v>
      </c>
      <c r="G875" s="3" t="str">
        <f>IF(_xlfn.XLOOKUP(C875,[1]customers!$A$2:$A$1001,[1]customers!$C$2:$C$1001,,0)=0,"",_xlfn.XLOOKUP(C875,[1]customers!$A$2:$A$1001,[1]customers!$C$2:$C$1001,,0))</f>
        <v>jskentelberyoa@paypal.com</v>
      </c>
      <c r="H875" s="3" t="str">
        <f>_xlfn.XLOOKUP(C875,[1]customers!$A$2:$A$1001,[1]customers!$G$2:$G$1001,,0)</f>
        <v>United States</v>
      </c>
      <c r="I875" s="4" t="str">
        <f>INDEX([1]products!$A$1:$G$49,MATCH([1]orders!$D875,[1]products!$A$1:$A$49,0),MATCH([1]orders!I$1,[1]products!$A$1:$G$1,0))</f>
        <v>Rob</v>
      </c>
      <c r="J875" s="4" t="str">
        <f>INDEX([1]products!$A$1:$G$49,MATCH([1]orders!$D875,[1]products!$A$1:$A$49,0),MATCH([1]orders!J$1,[1]products!$A$1:$G$1,0))</f>
        <v>M</v>
      </c>
      <c r="K875" s="5">
        <f>INDEX([1]products!$A$1:$G$49,MATCH([1]orders!$D875,[1]products!$A$1:$A$49,0),MATCH([1]orders!K$1,[1]products!$A$1:$G$1,0))</f>
        <v>0.2</v>
      </c>
      <c r="L875" s="6">
        <f>INDEX([1]products!$A$1:$G$49,MATCH([1]orders!$D875,[1]products!$A$1:$A$49,0),MATCH([1]orders!L$1,[1]products!$A$1:$G$1,0))</f>
        <v>2.9849999999999999</v>
      </c>
      <c r="M875" s="6">
        <f t="shared" si="13"/>
        <v>5.97</v>
      </c>
      <c r="N875" s="7" t="str" cm="1">
        <f t="array" ref="N875">_xlfn.IFS(I875="Rob","Robusta",I875="Exc","Excelsa",I875="Ara","Arabica",I875="Lib","Liberica")</f>
        <v>Robusta</v>
      </c>
      <c r="O875" s="7" t="str" cm="1">
        <f t="array" ref="O875">_xlfn.IFS(J875="M","Medium",J875="L","Light",J875="D","Dark")</f>
        <v>Medium</v>
      </c>
      <c r="P875" s="8" t="str">
        <f>_xlfn.XLOOKUP([1]!Order_Table[[#This Row],[Customer ID]],[1]customers!$A$1:$A$1001,[1]customers!$I$1:$I$1001,,0)</f>
        <v>Yes</v>
      </c>
    </row>
    <row r="876" spans="1:16" x14ac:dyDescent="0.35">
      <c r="A876" s="1" t="s">
        <v>1691</v>
      </c>
      <c r="B876" s="2">
        <v>44253</v>
      </c>
      <c r="C876" s="3" t="s">
        <v>1692</v>
      </c>
      <c r="D876" s="4" t="s">
        <v>78</v>
      </c>
      <c r="E876" s="3">
        <v>5</v>
      </c>
      <c r="F876" s="3" t="str">
        <f>_xlfn.XLOOKUP([1]orders!C876,[1]customers!$A$2:$A$1001,[1]customers!$B$2:$B$1001,,0)</f>
        <v>Jaquenette Skentelbery</v>
      </c>
      <c r="G876" s="3" t="str">
        <f>IF(_xlfn.XLOOKUP(C876,[1]customers!$A$2:$A$1001,[1]customers!$C$2:$C$1001,,0)=0,"",_xlfn.XLOOKUP(C876,[1]customers!$A$2:$A$1001,[1]customers!$C$2:$C$1001,,0))</f>
        <v>ocomberob@goo.gl</v>
      </c>
      <c r="H876" s="3" t="str">
        <f>_xlfn.XLOOKUP(C876,[1]customers!$A$2:$A$1001,[1]customers!$G$2:$G$1001,,0)</f>
        <v>Ireland</v>
      </c>
      <c r="I876" s="4" t="str">
        <f>INDEX([1]products!$A$1:$G$49,MATCH([1]orders!$D876,[1]products!$A$1:$A$49,0),MATCH([1]orders!I$1,[1]products!$A$1:$G$1,0))</f>
        <v>Ara</v>
      </c>
      <c r="J876" s="4" t="str">
        <f>INDEX([1]products!$A$1:$G$49,MATCH([1]orders!$D876,[1]products!$A$1:$A$49,0),MATCH([1]orders!J$1,[1]products!$A$1:$G$1,0))</f>
        <v>L</v>
      </c>
      <c r="K876" s="5">
        <f>INDEX([1]products!$A$1:$G$49,MATCH([1]orders!$D876,[1]products!$A$1:$A$49,0),MATCH([1]orders!K$1,[1]products!$A$1:$G$1,0))</f>
        <v>1</v>
      </c>
      <c r="L876" s="6">
        <f>INDEX([1]products!$A$1:$G$49,MATCH([1]orders!$D876,[1]products!$A$1:$A$49,0),MATCH([1]orders!L$1,[1]products!$A$1:$G$1,0))</f>
        <v>12.95</v>
      </c>
      <c r="M876" s="6">
        <f t="shared" si="13"/>
        <v>64.75</v>
      </c>
      <c r="N876" s="7" t="str" cm="1">
        <f t="array" ref="N876">_xlfn.IFS(I876="Rob","Robusta",I876="Exc","Excelsa",I876="Ara","Arabica",I876="Lib","Liberica")</f>
        <v>Arabica</v>
      </c>
      <c r="O876" s="7" t="str" cm="1">
        <f t="array" ref="O876">_xlfn.IFS(J876="M","Medium",J876="L","Light",J876="D","Dark")</f>
        <v>Light</v>
      </c>
      <c r="P876" s="8" t="str">
        <f>_xlfn.XLOOKUP([1]!Order_Table[[#This Row],[Customer ID]],[1]customers!$A$1:$A$1001,[1]customers!$I$1:$I$1001,,0)</f>
        <v>No</v>
      </c>
    </row>
    <row r="877" spans="1:16" x14ac:dyDescent="0.35">
      <c r="A877" s="1" t="s">
        <v>1691</v>
      </c>
      <c r="B877" s="2">
        <v>44253</v>
      </c>
      <c r="C877" s="3" t="s">
        <v>1692</v>
      </c>
      <c r="D877" s="4" t="s">
        <v>192</v>
      </c>
      <c r="E877" s="3">
        <v>6</v>
      </c>
      <c r="F877" s="3" t="str">
        <f>_xlfn.XLOOKUP([1]orders!C877,[1]customers!$A$2:$A$1001,[1]customers!$B$2:$B$1001,,0)</f>
        <v>Orazio Comber</v>
      </c>
      <c r="G877" s="3" t="str">
        <f>IF(_xlfn.XLOOKUP(C877,[1]customers!$A$2:$A$1001,[1]customers!$C$2:$C$1001,,0)=0,"",_xlfn.XLOOKUP(C877,[1]customers!$A$2:$A$1001,[1]customers!$C$2:$C$1001,,0))</f>
        <v>ocomberob@goo.gl</v>
      </c>
      <c r="H877" s="3" t="str">
        <f>_xlfn.XLOOKUP(C877,[1]customers!$A$2:$A$1001,[1]customers!$G$2:$G$1001,,0)</f>
        <v>Ireland</v>
      </c>
      <c r="I877" s="4" t="str">
        <f>INDEX([1]products!$A$1:$G$49,MATCH([1]orders!$D877,[1]products!$A$1:$A$49,0),MATCH([1]orders!I$1,[1]products!$A$1:$G$1,0))</f>
        <v>Lib</v>
      </c>
      <c r="J877" s="4" t="str">
        <f>INDEX([1]products!$A$1:$G$49,MATCH([1]orders!$D877,[1]products!$A$1:$A$49,0),MATCH([1]orders!J$1,[1]products!$A$1:$G$1,0))</f>
        <v>M</v>
      </c>
      <c r="K877" s="5">
        <f>INDEX([1]products!$A$1:$G$49,MATCH([1]orders!$D877,[1]products!$A$1:$A$49,0),MATCH([1]orders!K$1,[1]products!$A$1:$G$1,0))</f>
        <v>0.5</v>
      </c>
      <c r="L877" s="6">
        <f>INDEX([1]products!$A$1:$G$49,MATCH([1]orders!$D877,[1]products!$A$1:$A$49,0),MATCH([1]orders!L$1,[1]products!$A$1:$G$1,0))</f>
        <v>8.73</v>
      </c>
      <c r="M877" s="6">
        <f t="shared" si="13"/>
        <v>52.38</v>
      </c>
      <c r="N877" s="7" t="str" cm="1">
        <f t="array" ref="N877">_xlfn.IFS(I877="Rob","Robusta",I877="Exc","Excelsa",I877="Ara","Arabica",I877="Lib","Liberica")</f>
        <v>Liberica</v>
      </c>
      <c r="O877" s="7" t="str" cm="1">
        <f t="array" ref="O877">_xlfn.IFS(J877="M","Medium",J877="L","Light",J877="D","Dark")</f>
        <v>Medium</v>
      </c>
      <c r="P877" s="8" t="str">
        <f>_xlfn.XLOOKUP([1]!Order_Table[[#This Row],[Customer ID]],[1]customers!$A$1:$A$1001,[1]customers!$I$1:$I$1001,,0)</f>
        <v>No</v>
      </c>
    </row>
    <row r="878" spans="1:16" x14ac:dyDescent="0.35">
      <c r="A878" s="1" t="s">
        <v>1693</v>
      </c>
      <c r="B878" s="2">
        <v>44411</v>
      </c>
      <c r="C878" s="3" t="s">
        <v>1694</v>
      </c>
      <c r="D878" s="4" t="s">
        <v>83</v>
      </c>
      <c r="E878" s="3">
        <v>3</v>
      </c>
      <c r="F878" s="3" t="str">
        <f>_xlfn.XLOOKUP([1]orders!C878,[1]customers!$A$2:$A$1001,[1]customers!$B$2:$B$1001,,0)</f>
        <v>Orazio Comber</v>
      </c>
      <c r="G878" s="3" t="str">
        <f>IF(_xlfn.XLOOKUP(C878,[1]customers!$A$2:$A$1001,[1]customers!$C$2:$C$1001,,0)=0,"",_xlfn.XLOOKUP(C878,[1]customers!$A$2:$A$1001,[1]customers!$C$2:$C$1001,,0))</f>
        <v>ztramelod@netlog.com</v>
      </c>
      <c r="H878" s="3" t="str">
        <f>_xlfn.XLOOKUP(C878,[1]customers!$A$2:$A$1001,[1]customers!$G$2:$G$1001,,0)</f>
        <v>United States</v>
      </c>
      <c r="I878" s="4" t="str">
        <f>INDEX([1]products!$A$1:$G$49,MATCH([1]orders!$D878,[1]products!$A$1:$A$49,0),MATCH([1]orders!I$1,[1]products!$A$1:$G$1,0))</f>
        <v>Ara</v>
      </c>
      <c r="J878" s="4" t="str">
        <f>INDEX([1]products!$A$1:$G$49,MATCH([1]orders!$D878,[1]products!$A$1:$A$49,0),MATCH([1]orders!J$1,[1]products!$A$1:$G$1,0))</f>
        <v>L</v>
      </c>
      <c r="K878" s="5">
        <f>INDEX([1]products!$A$1:$G$49,MATCH([1]orders!$D878,[1]products!$A$1:$A$49,0),MATCH([1]orders!K$1,[1]products!$A$1:$G$1,0))</f>
        <v>0.5</v>
      </c>
      <c r="L878" s="6">
        <f>INDEX([1]products!$A$1:$G$49,MATCH([1]orders!$D878,[1]products!$A$1:$A$49,0),MATCH([1]orders!L$1,[1]products!$A$1:$G$1,0))</f>
        <v>7.77</v>
      </c>
      <c r="M878" s="6">
        <f t="shared" si="13"/>
        <v>23.31</v>
      </c>
      <c r="N878" s="7" t="str" cm="1">
        <f t="array" ref="N878">_xlfn.IFS(I878="Rob","Robusta",I878="Exc","Excelsa",I878="Ara","Arabica",I878="Lib","Liberica")</f>
        <v>Arabica</v>
      </c>
      <c r="O878" s="7" t="str" cm="1">
        <f t="array" ref="O878">_xlfn.IFS(J878="M","Medium",J878="L","Light",J878="D","Dark")</f>
        <v>Light</v>
      </c>
      <c r="P878" s="8" t="str">
        <f>_xlfn.XLOOKUP([1]!Order_Table[[#This Row],[Customer ID]],[1]customers!$A$1:$A$1001,[1]customers!$I$1:$I$1001,,0)</f>
        <v>No</v>
      </c>
    </row>
    <row r="879" spans="1:16" x14ac:dyDescent="0.35">
      <c r="A879" s="1" t="s">
        <v>1695</v>
      </c>
      <c r="B879" s="2">
        <v>44323</v>
      </c>
      <c r="C879" s="3" t="s">
        <v>1696</v>
      </c>
      <c r="D879" s="4" t="s">
        <v>10</v>
      </c>
      <c r="E879" s="3">
        <v>1</v>
      </c>
      <c r="F879" s="3" t="str">
        <f>_xlfn.XLOOKUP([1]orders!C879,[1]customers!$A$2:$A$1001,[1]customers!$B$2:$B$1001,,0)</f>
        <v>Zachary Tramel</v>
      </c>
      <c r="G879" s="3" t="str">
        <f>IF(_xlfn.XLOOKUP(C879,[1]customers!$A$2:$A$1001,[1]customers!$C$2:$C$1001,,0)=0,"",_xlfn.XLOOKUP(C879,[1]customers!$A$2:$A$1001,[1]customers!$C$2:$C$1001,,0))</f>
        <v/>
      </c>
      <c r="H879" s="3" t="str">
        <f>_xlfn.XLOOKUP(C879,[1]customers!$A$2:$A$1001,[1]customers!$G$2:$G$1001,,0)</f>
        <v>United States</v>
      </c>
      <c r="I879" s="4" t="str">
        <f>INDEX([1]products!$A$1:$G$49,MATCH([1]orders!$D879,[1]products!$A$1:$A$49,0),MATCH([1]orders!I$1,[1]products!$A$1:$G$1,0))</f>
        <v>Lib</v>
      </c>
      <c r="J879" s="4" t="str">
        <f>INDEX([1]products!$A$1:$G$49,MATCH([1]orders!$D879,[1]products!$A$1:$A$49,0),MATCH([1]orders!J$1,[1]products!$A$1:$G$1,0))</f>
        <v>L</v>
      </c>
      <c r="K879" s="5">
        <f>INDEX([1]products!$A$1:$G$49,MATCH([1]orders!$D879,[1]products!$A$1:$A$49,0),MATCH([1]orders!K$1,[1]products!$A$1:$G$1,0))</f>
        <v>0.5</v>
      </c>
      <c r="L879" s="6">
        <f>INDEX([1]products!$A$1:$G$49,MATCH([1]orders!$D879,[1]products!$A$1:$A$49,0),MATCH([1]orders!L$1,[1]products!$A$1:$G$1,0))</f>
        <v>9.51</v>
      </c>
      <c r="M879" s="6">
        <f t="shared" si="13"/>
        <v>9.51</v>
      </c>
      <c r="N879" s="7" t="str" cm="1">
        <f t="array" ref="N879">_xlfn.IFS(I879="Rob","Robusta",I879="Exc","Excelsa",I879="Ara","Arabica",I879="Lib","Liberica")</f>
        <v>Liberica</v>
      </c>
      <c r="O879" s="7" t="str" cm="1">
        <f t="array" ref="O879">_xlfn.IFS(J879="M","Medium",J879="L","Light",J879="D","Dark")</f>
        <v>Light</v>
      </c>
      <c r="P879" s="8" t="str">
        <f>_xlfn.XLOOKUP([1]!Order_Table[[#This Row],[Customer ID]],[1]customers!$A$1:$A$1001,[1]customers!$I$1:$I$1001,,0)</f>
        <v>No</v>
      </c>
    </row>
    <row r="880" spans="1:16" x14ac:dyDescent="0.35">
      <c r="A880" s="1" t="s">
        <v>1697</v>
      </c>
      <c r="B880" s="2">
        <v>43630</v>
      </c>
      <c r="C880" s="3" t="s">
        <v>1698</v>
      </c>
      <c r="D880" s="4" t="s">
        <v>51</v>
      </c>
      <c r="E880" s="3">
        <v>3</v>
      </c>
      <c r="F880" s="3" t="str">
        <f>_xlfn.XLOOKUP([1]orders!C880,[1]customers!$A$2:$A$1001,[1]customers!$B$2:$B$1001,,0)</f>
        <v>Izaak Primak</v>
      </c>
      <c r="G880" s="3" t="str">
        <f>IF(_xlfn.XLOOKUP(C880,[1]customers!$A$2:$A$1001,[1]customers!$C$2:$C$1001,,0)=0,"",_xlfn.XLOOKUP(C880,[1]customers!$A$2:$A$1001,[1]customers!$C$2:$C$1001,,0))</f>
        <v/>
      </c>
      <c r="H880" s="3" t="str">
        <f>_xlfn.XLOOKUP(C880,[1]customers!$A$2:$A$1001,[1]customers!$G$2:$G$1001,,0)</f>
        <v>United States</v>
      </c>
      <c r="I880" s="4" t="str">
        <f>INDEX([1]products!$A$1:$G$49,MATCH([1]orders!$D880,[1]products!$A$1:$A$49,0),MATCH([1]orders!I$1,[1]products!$A$1:$G$1,0))</f>
        <v>Rob</v>
      </c>
      <c r="J880" s="4" t="str">
        <f>INDEX([1]products!$A$1:$G$49,MATCH([1]orders!$D880,[1]products!$A$1:$A$49,0),MATCH([1]orders!J$1,[1]products!$A$1:$G$1,0))</f>
        <v>L</v>
      </c>
      <c r="K880" s="5">
        <f>INDEX([1]products!$A$1:$G$49,MATCH([1]orders!$D880,[1]products!$A$1:$A$49,0),MATCH([1]orders!K$1,[1]products!$A$1:$G$1,0))</f>
        <v>2.5</v>
      </c>
      <c r="L880" s="6">
        <f>INDEX([1]products!$A$1:$G$49,MATCH([1]orders!$D880,[1]products!$A$1:$A$49,0),MATCH([1]orders!L$1,[1]products!$A$1:$G$1,0))</f>
        <v>27.484999999999996</v>
      </c>
      <c r="M880" s="6">
        <f t="shared" si="13"/>
        <v>82.454999999999984</v>
      </c>
      <c r="N880" s="7" t="str" cm="1">
        <f t="array" ref="N880">_xlfn.IFS(I880="Rob","Robusta",I880="Exc","Excelsa",I880="Ara","Arabica",I880="Lib","Liberica")</f>
        <v>Robusta</v>
      </c>
      <c r="O880" s="7" t="str" cm="1">
        <f t="array" ref="O880">_xlfn.IFS(J880="M","Medium",J880="L","Light",J880="D","Dark")</f>
        <v>Light</v>
      </c>
      <c r="P880" s="8" t="str">
        <f>_xlfn.XLOOKUP([1]!Order_Table[[#This Row],[Customer ID]],[1]customers!$A$1:$A$1001,[1]customers!$I$1:$I$1001,,0)</f>
        <v>Yes</v>
      </c>
    </row>
    <row r="881" spans="1:16" x14ac:dyDescent="0.35">
      <c r="A881" s="1" t="s">
        <v>1699</v>
      </c>
      <c r="B881" s="2">
        <v>43790</v>
      </c>
      <c r="C881" s="3" t="s">
        <v>1700</v>
      </c>
      <c r="D881" s="4" t="s">
        <v>182</v>
      </c>
      <c r="E881" s="3">
        <v>2</v>
      </c>
      <c r="F881" s="3" t="str">
        <f>_xlfn.XLOOKUP([1]orders!C881,[1]customers!$A$2:$A$1001,[1]customers!$B$2:$B$1001,,0)</f>
        <v>Brittani Thoresbie</v>
      </c>
      <c r="G881" s="3" t="str">
        <f>IF(_xlfn.XLOOKUP(C881,[1]customers!$A$2:$A$1001,[1]customers!$C$2:$C$1001,,0)=0,"",_xlfn.XLOOKUP(C881,[1]customers!$A$2:$A$1001,[1]customers!$C$2:$C$1001,,0))</f>
        <v>chatfullog@ebay.com</v>
      </c>
      <c r="H881" s="3" t="str">
        <f>_xlfn.XLOOKUP(C881,[1]customers!$A$2:$A$1001,[1]customers!$G$2:$G$1001,,0)</f>
        <v>United States</v>
      </c>
      <c r="I881" s="4" t="str">
        <f>INDEX([1]products!$A$1:$G$49,MATCH([1]orders!$D881,[1]products!$A$1:$A$49,0),MATCH([1]orders!I$1,[1]products!$A$1:$G$1,0))</f>
        <v>Exc</v>
      </c>
      <c r="J881" s="4" t="str">
        <f>INDEX([1]products!$A$1:$G$49,MATCH([1]orders!$D881,[1]products!$A$1:$A$49,0),MATCH([1]orders!J$1,[1]products!$A$1:$G$1,0))</f>
        <v>D</v>
      </c>
      <c r="K881" s="5">
        <f>INDEX([1]products!$A$1:$G$49,MATCH([1]orders!$D881,[1]products!$A$1:$A$49,0),MATCH([1]orders!K$1,[1]products!$A$1:$G$1,0))</f>
        <v>0.2</v>
      </c>
      <c r="L881" s="6">
        <f>INDEX([1]products!$A$1:$G$49,MATCH([1]orders!$D881,[1]products!$A$1:$A$49,0),MATCH([1]orders!L$1,[1]products!$A$1:$G$1,0))</f>
        <v>3.645</v>
      </c>
      <c r="M881" s="6">
        <f t="shared" si="13"/>
        <v>7.29</v>
      </c>
      <c r="N881" s="7" t="str" cm="1">
        <f t="array" ref="N881">_xlfn.IFS(I881="Rob","Robusta",I881="Exc","Excelsa",I881="Ara","Arabica",I881="Lib","Liberica")</f>
        <v>Excelsa</v>
      </c>
      <c r="O881" s="7" t="str" cm="1">
        <f t="array" ref="O881">_xlfn.IFS(J881="M","Medium",J881="L","Light",J881="D","Dark")</f>
        <v>Dark</v>
      </c>
      <c r="P881" s="8" t="str">
        <f>_xlfn.XLOOKUP([1]!Order_Table[[#This Row],[Customer ID]],[1]customers!$A$1:$A$1001,[1]customers!$I$1:$I$1001,,0)</f>
        <v>No</v>
      </c>
    </row>
    <row r="882" spans="1:16" x14ac:dyDescent="0.35">
      <c r="A882" s="1" t="s">
        <v>1701</v>
      </c>
      <c r="B882" s="2">
        <v>44286</v>
      </c>
      <c r="C882" s="3" t="s">
        <v>1702</v>
      </c>
      <c r="D882" s="4" t="s">
        <v>115</v>
      </c>
      <c r="E882" s="3">
        <v>6</v>
      </c>
      <c r="F882" s="3" t="str">
        <f>_xlfn.XLOOKUP([1]orders!C882,[1]customers!$A$2:$A$1001,[1]customers!$B$2:$B$1001,,0)</f>
        <v>Constanta Hatfull</v>
      </c>
      <c r="G882" s="3" t="str">
        <f>IF(_xlfn.XLOOKUP(C882,[1]customers!$A$2:$A$1001,[1]customers!$C$2:$C$1001,,0)=0,"",_xlfn.XLOOKUP(C882,[1]customers!$A$2:$A$1001,[1]customers!$C$2:$C$1001,,0))</f>
        <v/>
      </c>
      <c r="H882" s="3" t="str">
        <f>_xlfn.XLOOKUP(C882,[1]customers!$A$2:$A$1001,[1]customers!$G$2:$G$1001,,0)</f>
        <v>United States</v>
      </c>
      <c r="I882" s="4" t="str">
        <f>INDEX([1]products!$A$1:$G$49,MATCH([1]orders!$D882,[1]products!$A$1:$A$49,0),MATCH([1]orders!I$1,[1]products!$A$1:$G$1,0))</f>
        <v>Rob</v>
      </c>
      <c r="J882" s="4" t="str">
        <f>INDEX([1]products!$A$1:$G$49,MATCH([1]orders!$D882,[1]products!$A$1:$A$49,0),MATCH([1]orders!J$1,[1]products!$A$1:$G$1,0))</f>
        <v>L</v>
      </c>
      <c r="K882" s="5">
        <f>INDEX([1]products!$A$1:$G$49,MATCH([1]orders!$D882,[1]products!$A$1:$A$49,0),MATCH([1]orders!K$1,[1]products!$A$1:$G$1,0))</f>
        <v>0.2</v>
      </c>
      <c r="L882" s="6">
        <f>INDEX([1]products!$A$1:$G$49,MATCH([1]orders!$D882,[1]products!$A$1:$A$49,0),MATCH([1]orders!L$1,[1]products!$A$1:$G$1,0))</f>
        <v>3.5849999999999995</v>
      </c>
      <c r="M882" s="6">
        <f t="shared" si="13"/>
        <v>21.509999999999998</v>
      </c>
      <c r="N882" s="7" t="str" cm="1">
        <f t="array" ref="N882">_xlfn.IFS(I882="Rob","Robusta",I882="Exc","Excelsa",I882="Ara","Arabica",I882="Lib","Liberica")</f>
        <v>Robusta</v>
      </c>
      <c r="O882" s="7" t="str" cm="1">
        <f t="array" ref="O882">_xlfn.IFS(J882="M","Medium",J882="L","Light",J882="D","Dark")</f>
        <v>Light</v>
      </c>
      <c r="P882" s="8" t="str">
        <f>_xlfn.XLOOKUP([1]!Order_Table[[#This Row],[Customer ID]],[1]customers!$A$1:$A$1001,[1]customers!$I$1:$I$1001,,0)</f>
        <v>No</v>
      </c>
    </row>
    <row r="883" spans="1:16" x14ac:dyDescent="0.35">
      <c r="A883" s="1" t="s">
        <v>1703</v>
      </c>
      <c r="B883" s="2">
        <v>43647</v>
      </c>
      <c r="C883" s="3" t="s">
        <v>1704</v>
      </c>
      <c r="D883" s="4" t="s">
        <v>118</v>
      </c>
      <c r="E883" s="3">
        <v>5</v>
      </c>
      <c r="F883" s="3" t="str">
        <f>_xlfn.XLOOKUP([1]orders!C883,[1]customers!$A$2:$A$1001,[1]customers!$B$2:$B$1001,,0)</f>
        <v>Bobbe Castagneto</v>
      </c>
      <c r="G883" s="3" t="str">
        <f>IF(_xlfn.XLOOKUP(C883,[1]customers!$A$2:$A$1001,[1]customers!$C$2:$C$1001,,0)=0,"",_xlfn.XLOOKUP(C883,[1]customers!$A$2:$A$1001,[1]customers!$C$2:$C$1001,,0))</f>
        <v>kmarrisonoq@dropbox.com</v>
      </c>
      <c r="H883" s="3" t="str">
        <f>_xlfn.XLOOKUP(C883,[1]customers!$A$2:$A$1001,[1]customers!$G$2:$G$1001,,0)</f>
        <v>United States</v>
      </c>
      <c r="I883" s="4" t="str">
        <f>INDEX([1]products!$A$1:$G$49,MATCH([1]orders!$D883,[1]products!$A$1:$A$49,0),MATCH([1]orders!I$1,[1]products!$A$1:$G$1,0))</f>
        <v>Ara</v>
      </c>
      <c r="J883" s="4" t="str">
        <f>INDEX([1]products!$A$1:$G$49,MATCH([1]orders!$D883,[1]products!$A$1:$A$49,0),MATCH([1]orders!J$1,[1]products!$A$1:$G$1,0))</f>
        <v>L</v>
      </c>
      <c r="K883" s="5">
        <f>INDEX([1]products!$A$1:$G$49,MATCH([1]orders!$D883,[1]products!$A$1:$A$49,0),MATCH([1]orders!K$1,[1]products!$A$1:$G$1,0))</f>
        <v>0.2</v>
      </c>
      <c r="L883" s="6">
        <f>INDEX([1]products!$A$1:$G$49,MATCH([1]orders!$D883,[1]products!$A$1:$A$49,0),MATCH([1]orders!L$1,[1]products!$A$1:$G$1,0))</f>
        <v>3.8849999999999998</v>
      </c>
      <c r="M883" s="6">
        <f t="shared" si="13"/>
        <v>19.424999999999997</v>
      </c>
      <c r="N883" s="7" t="str" cm="1">
        <f t="array" ref="N883">_xlfn.IFS(I883="Rob","Robusta",I883="Exc","Excelsa",I883="Ara","Arabica",I883="Lib","Liberica")</f>
        <v>Arabica</v>
      </c>
      <c r="O883" s="7" t="str" cm="1">
        <f t="array" ref="O883">_xlfn.IFS(J883="M","Medium",J883="L","Light",J883="D","Dark")</f>
        <v>Light</v>
      </c>
      <c r="P883" s="8" t="str">
        <f>_xlfn.XLOOKUP([1]!Order_Table[[#This Row],[Customer ID]],[1]customers!$A$1:$A$1001,[1]customers!$I$1:$I$1001,,0)</f>
        <v>Yes</v>
      </c>
    </row>
    <row r="884" spans="1:16" x14ac:dyDescent="0.35">
      <c r="A884" s="1" t="s">
        <v>1705</v>
      </c>
      <c r="B884" s="2">
        <v>43956</v>
      </c>
      <c r="C884" s="3" t="s">
        <v>1706</v>
      </c>
      <c r="D884" s="4" t="s">
        <v>171</v>
      </c>
      <c r="E884" s="3">
        <v>3</v>
      </c>
      <c r="F884" s="3" t="str">
        <f>_xlfn.XLOOKUP([1]orders!C884,[1]customers!$A$2:$A$1001,[1]customers!$B$2:$B$1001,,0)</f>
        <v>Kippie Marrison</v>
      </c>
      <c r="G884" s="3" t="str">
        <f>IF(_xlfn.XLOOKUP(C884,[1]customers!$A$2:$A$1001,[1]customers!$C$2:$C$1001,,0)=0,"",_xlfn.XLOOKUP(C884,[1]customers!$A$2:$A$1001,[1]customers!$C$2:$C$1001,,0))</f>
        <v>lagnolooj@pinterest.com</v>
      </c>
      <c r="H884" s="3" t="str">
        <f>_xlfn.XLOOKUP(C884,[1]customers!$A$2:$A$1001,[1]customers!$G$2:$G$1001,,0)</f>
        <v>United States</v>
      </c>
      <c r="I884" s="4" t="str">
        <f>INDEX([1]products!$A$1:$G$49,MATCH([1]orders!$D884,[1]products!$A$1:$A$49,0),MATCH([1]orders!I$1,[1]products!$A$1:$G$1,0))</f>
        <v>Ara</v>
      </c>
      <c r="J884" s="4" t="str">
        <f>INDEX([1]products!$A$1:$G$49,MATCH([1]orders!$D884,[1]products!$A$1:$A$49,0),MATCH([1]orders!J$1,[1]products!$A$1:$G$1,0))</f>
        <v>D</v>
      </c>
      <c r="K884" s="5">
        <f>INDEX([1]products!$A$1:$G$49,MATCH([1]orders!$D884,[1]products!$A$1:$A$49,0),MATCH([1]orders!K$1,[1]products!$A$1:$G$1,0))</f>
        <v>2.5</v>
      </c>
      <c r="L884" s="6">
        <f>INDEX([1]products!$A$1:$G$49,MATCH([1]orders!$D884,[1]products!$A$1:$A$49,0),MATCH([1]orders!L$1,[1]products!$A$1:$G$1,0))</f>
        <v>22.884999999999998</v>
      </c>
      <c r="M884" s="6">
        <f t="shared" si="13"/>
        <v>68.655000000000001</v>
      </c>
      <c r="N884" s="7" t="str" cm="1">
        <f t="array" ref="N884">_xlfn.IFS(I884="Rob","Robusta",I884="Exc","Excelsa",I884="Ara","Arabica",I884="Lib","Liberica")</f>
        <v>Arabica</v>
      </c>
      <c r="O884" s="7" t="str" cm="1">
        <f t="array" ref="O884">_xlfn.IFS(J884="M","Medium",J884="L","Light",J884="D","Dark")</f>
        <v>Dark</v>
      </c>
      <c r="P884" s="8" t="str">
        <f>_xlfn.XLOOKUP([1]!Order_Table[[#This Row],[Customer ID]],[1]customers!$A$1:$A$1001,[1]customers!$I$1:$I$1001,,0)</f>
        <v>Yes</v>
      </c>
    </row>
    <row r="885" spans="1:16" x14ac:dyDescent="0.35">
      <c r="A885" s="1" t="s">
        <v>1707</v>
      </c>
      <c r="B885" s="2">
        <v>43941</v>
      </c>
      <c r="C885" s="3" t="s">
        <v>1708</v>
      </c>
      <c r="D885" s="4" t="s">
        <v>146</v>
      </c>
      <c r="E885" s="3">
        <v>1</v>
      </c>
      <c r="F885" s="3" t="str">
        <f>_xlfn.XLOOKUP([1]orders!C885,[1]customers!$A$2:$A$1001,[1]customers!$B$2:$B$1001,,0)</f>
        <v>Lindon Agnolo</v>
      </c>
      <c r="G885" s="3" t="str">
        <f>IF(_xlfn.XLOOKUP(C885,[1]customers!$A$2:$A$1001,[1]customers!$C$2:$C$1001,,0)=0,"",_xlfn.XLOOKUP(C885,[1]customers!$A$2:$A$1001,[1]customers!$C$2:$C$1001,,0))</f>
        <v>dkiddyok@fda.gov</v>
      </c>
      <c r="H885" s="3" t="str">
        <f>_xlfn.XLOOKUP(C885,[1]customers!$A$2:$A$1001,[1]customers!$G$2:$G$1001,,0)</f>
        <v>United States</v>
      </c>
      <c r="I885" s="4" t="str">
        <f>INDEX([1]products!$A$1:$G$49,MATCH([1]orders!$D885,[1]products!$A$1:$A$49,0),MATCH([1]orders!I$1,[1]products!$A$1:$G$1,0))</f>
        <v>Ara</v>
      </c>
      <c r="J885" s="4" t="str">
        <f>INDEX([1]products!$A$1:$G$49,MATCH([1]orders!$D885,[1]products!$A$1:$A$49,0),MATCH([1]orders!J$1,[1]products!$A$1:$G$1,0))</f>
        <v>M</v>
      </c>
      <c r="K885" s="5">
        <f>INDEX([1]products!$A$1:$G$49,MATCH([1]orders!$D885,[1]products!$A$1:$A$49,0),MATCH([1]orders!K$1,[1]products!$A$1:$G$1,0))</f>
        <v>2.5</v>
      </c>
      <c r="L885" s="6">
        <f>INDEX([1]products!$A$1:$G$49,MATCH([1]orders!$D885,[1]products!$A$1:$A$49,0),MATCH([1]orders!L$1,[1]products!$A$1:$G$1,0))</f>
        <v>25.874999999999996</v>
      </c>
      <c r="M885" s="6">
        <f t="shared" si="13"/>
        <v>25.874999999999996</v>
      </c>
      <c r="N885" s="7" t="str" cm="1">
        <f t="array" ref="N885">_xlfn.IFS(I885="Rob","Robusta",I885="Exc","Excelsa",I885="Ara","Arabica",I885="Lib","Liberica")</f>
        <v>Arabica</v>
      </c>
      <c r="O885" s="7" t="str" cm="1">
        <f t="array" ref="O885">_xlfn.IFS(J885="M","Medium",J885="L","Light",J885="D","Dark")</f>
        <v>Medium</v>
      </c>
      <c r="P885" s="8" t="str">
        <f>_xlfn.XLOOKUP([1]!Order_Table[[#This Row],[Customer ID]],[1]customers!$A$1:$A$1001,[1]customers!$I$1:$I$1001,,0)</f>
        <v>Yes</v>
      </c>
    </row>
    <row r="886" spans="1:16" x14ac:dyDescent="0.35">
      <c r="A886" s="1" t="s">
        <v>1709</v>
      </c>
      <c r="B886" s="2">
        <v>43664</v>
      </c>
      <c r="C886" s="3" t="s">
        <v>1710</v>
      </c>
      <c r="D886" s="4" t="s">
        <v>35</v>
      </c>
      <c r="E886" s="3">
        <v>6</v>
      </c>
      <c r="F886" s="3" t="str">
        <f>_xlfn.XLOOKUP([1]orders!C886,[1]customers!$A$2:$A$1001,[1]customers!$B$2:$B$1001,,0)</f>
        <v>Delainey Kiddy</v>
      </c>
      <c r="G886" s="3" t="str">
        <f>IF(_xlfn.XLOOKUP(C886,[1]customers!$A$2:$A$1001,[1]customers!$C$2:$C$1001,,0)=0,"",_xlfn.XLOOKUP(C886,[1]customers!$A$2:$A$1001,[1]customers!$C$2:$C$1001,,0))</f>
        <v>hpetroulisol@state.tx.us</v>
      </c>
      <c r="H886" s="3" t="str">
        <f>_xlfn.XLOOKUP(C886,[1]customers!$A$2:$A$1001,[1]customers!$G$2:$G$1001,,0)</f>
        <v>Ireland</v>
      </c>
      <c r="I886" s="4" t="str">
        <f>INDEX([1]products!$A$1:$G$49,MATCH([1]orders!$D886,[1]products!$A$1:$A$49,0),MATCH([1]orders!I$1,[1]products!$A$1:$G$1,0))</f>
        <v>Rob</v>
      </c>
      <c r="J886" s="4" t="str">
        <f>INDEX([1]products!$A$1:$G$49,MATCH([1]orders!$D886,[1]products!$A$1:$A$49,0),MATCH([1]orders!J$1,[1]products!$A$1:$G$1,0))</f>
        <v>D</v>
      </c>
      <c r="K886" s="5">
        <f>INDEX([1]products!$A$1:$G$49,MATCH([1]orders!$D886,[1]products!$A$1:$A$49,0),MATCH([1]orders!K$1,[1]products!$A$1:$G$1,0))</f>
        <v>0.5</v>
      </c>
      <c r="L886" s="6">
        <f>INDEX([1]products!$A$1:$G$49,MATCH([1]orders!$D886,[1]products!$A$1:$A$49,0),MATCH([1]orders!L$1,[1]products!$A$1:$G$1,0))</f>
        <v>5.3699999999999992</v>
      </c>
      <c r="M886" s="6">
        <f t="shared" si="13"/>
        <v>32.22</v>
      </c>
      <c r="N886" s="7" t="str" cm="1">
        <f t="array" ref="N886">_xlfn.IFS(I886="Rob","Robusta",I886="Exc","Excelsa",I886="Ara","Arabica",I886="Lib","Liberica")</f>
        <v>Robusta</v>
      </c>
      <c r="O886" s="7" t="str" cm="1">
        <f t="array" ref="O886">_xlfn.IFS(J886="M","Medium",J886="L","Light",J886="D","Dark")</f>
        <v>Dark</v>
      </c>
      <c r="P886" s="8" t="str">
        <f>_xlfn.XLOOKUP([1]!Order_Table[[#This Row],[Customer ID]],[1]customers!$A$1:$A$1001,[1]customers!$I$1:$I$1001,,0)</f>
        <v>Yes</v>
      </c>
    </row>
    <row r="887" spans="1:16" x14ac:dyDescent="0.35">
      <c r="A887" s="1" t="s">
        <v>1711</v>
      </c>
      <c r="B887" s="2">
        <v>44518</v>
      </c>
      <c r="C887" s="3" t="s">
        <v>1712</v>
      </c>
      <c r="D887" s="4" t="s">
        <v>78</v>
      </c>
      <c r="E887" s="3">
        <v>2</v>
      </c>
      <c r="F887" s="3" t="str">
        <f>_xlfn.XLOOKUP([1]orders!C887,[1]customers!$A$2:$A$1001,[1]customers!$B$2:$B$1001,,0)</f>
        <v>Helli Petroulis</v>
      </c>
      <c r="G887" s="3" t="str">
        <f>IF(_xlfn.XLOOKUP(C887,[1]customers!$A$2:$A$1001,[1]customers!$C$2:$C$1001,,0)=0,"",_xlfn.XLOOKUP(C887,[1]customers!$A$2:$A$1001,[1]customers!$C$2:$C$1001,,0))</f>
        <v>mschollom@taobao.com</v>
      </c>
      <c r="H887" s="3" t="str">
        <f>_xlfn.XLOOKUP(C887,[1]customers!$A$2:$A$1001,[1]customers!$G$2:$G$1001,,0)</f>
        <v>United States</v>
      </c>
      <c r="I887" s="4" t="str">
        <f>INDEX([1]products!$A$1:$G$49,MATCH([1]orders!$D887,[1]products!$A$1:$A$49,0),MATCH([1]orders!I$1,[1]products!$A$1:$G$1,0))</f>
        <v>Rob</v>
      </c>
      <c r="J887" s="4" t="str">
        <f>INDEX([1]products!$A$1:$G$49,MATCH([1]orders!$D887,[1]products!$A$1:$A$49,0),MATCH([1]orders!J$1,[1]products!$A$1:$G$1,0))</f>
        <v>D</v>
      </c>
      <c r="K887" s="5">
        <f>INDEX([1]products!$A$1:$G$49,MATCH([1]orders!$D887,[1]products!$A$1:$A$49,0),MATCH([1]orders!K$1,[1]products!$A$1:$G$1,0))</f>
        <v>2.5</v>
      </c>
      <c r="L887" s="6">
        <f>INDEX([1]products!$A$1:$G$49,MATCH([1]orders!$D887,[1]products!$A$1:$A$49,0),MATCH([1]orders!L$1,[1]products!$A$1:$G$1,0))</f>
        <v>20.584999999999997</v>
      </c>
      <c r="M887" s="6">
        <f t="shared" si="13"/>
        <v>41.169999999999995</v>
      </c>
      <c r="N887" s="7" t="str" cm="1">
        <f t="array" ref="N887">_xlfn.IFS(I887="Rob","Robusta",I887="Exc","Excelsa",I887="Ara","Arabica",I887="Lib","Liberica")</f>
        <v>Robusta</v>
      </c>
      <c r="O887" s="7" t="str" cm="1">
        <f t="array" ref="O887">_xlfn.IFS(J887="M","Medium",J887="L","Light",J887="D","Dark")</f>
        <v>Dark</v>
      </c>
      <c r="P887" s="8" t="str">
        <f>_xlfn.XLOOKUP([1]!Order_Table[[#This Row],[Customer ID]],[1]customers!$A$1:$A$1001,[1]customers!$I$1:$I$1001,,0)</f>
        <v>No</v>
      </c>
    </row>
    <row r="888" spans="1:16" x14ac:dyDescent="0.35">
      <c r="A888" s="1" t="s">
        <v>1713</v>
      </c>
      <c r="B888" s="2">
        <v>44002</v>
      </c>
      <c r="C888" s="3" t="s">
        <v>1714</v>
      </c>
      <c r="D888" s="4" t="s">
        <v>254</v>
      </c>
      <c r="E888" s="3">
        <v>3</v>
      </c>
      <c r="F888" s="3" t="str">
        <f>_xlfn.XLOOKUP([1]orders!C888,[1]customers!$A$2:$A$1001,[1]customers!$B$2:$B$1001,,0)</f>
        <v>Marty Scholl</v>
      </c>
      <c r="G888" s="3" t="str">
        <f>IF(_xlfn.XLOOKUP(C888,[1]customers!$A$2:$A$1001,[1]customers!$C$2:$C$1001,,0)=0,"",_xlfn.XLOOKUP(C888,[1]customers!$A$2:$A$1001,[1]customers!$C$2:$C$1001,,0))</f>
        <v>kfersonon@g.co</v>
      </c>
      <c r="H888" s="3" t="str">
        <f>_xlfn.XLOOKUP(C888,[1]customers!$A$2:$A$1001,[1]customers!$G$2:$G$1001,,0)</f>
        <v>United States</v>
      </c>
      <c r="I888" s="4" t="str">
        <f>INDEX([1]products!$A$1:$G$49,MATCH([1]orders!$D888,[1]products!$A$1:$A$49,0),MATCH([1]orders!I$1,[1]products!$A$1:$G$1,0))</f>
        <v>Lib</v>
      </c>
      <c r="J888" s="4" t="str">
        <f>INDEX([1]products!$A$1:$G$49,MATCH([1]orders!$D888,[1]products!$A$1:$A$49,0),MATCH([1]orders!J$1,[1]products!$A$1:$G$1,0))</f>
        <v>M</v>
      </c>
      <c r="K888" s="5">
        <f>INDEX([1]products!$A$1:$G$49,MATCH([1]orders!$D888,[1]products!$A$1:$A$49,0),MATCH([1]orders!K$1,[1]products!$A$1:$G$1,0))</f>
        <v>0.5</v>
      </c>
      <c r="L888" s="6">
        <f>INDEX([1]products!$A$1:$G$49,MATCH([1]orders!$D888,[1]products!$A$1:$A$49,0),MATCH([1]orders!L$1,[1]products!$A$1:$G$1,0))</f>
        <v>8.73</v>
      </c>
      <c r="M888" s="6">
        <f t="shared" si="13"/>
        <v>26.19</v>
      </c>
      <c r="N888" s="7" t="str" cm="1">
        <f t="array" ref="N888">_xlfn.IFS(I888="Rob","Robusta",I888="Exc","Excelsa",I888="Ara","Arabica",I888="Lib","Liberica")</f>
        <v>Liberica</v>
      </c>
      <c r="O888" s="7" t="str" cm="1">
        <f t="array" ref="O888">_xlfn.IFS(J888="M","Medium",J888="L","Light",J888="D","Dark")</f>
        <v>Medium</v>
      </c>
      <c r="P888" s="8" t="str">
        <f>_xlfn.XLOOKUP([1]!Order_Table[[#This Row],[Customer ID]],[1]customers!$A$1:$A$1001,[1]customers!$I$1:$I$1001,,0)</f>
        <v>No</v>
      </c>
    </row>
    <row r="889" spans="1:16" x14ac:dyDescent="0.35">
      <c r="A889" s="1" t="s">
        <v>1715</v>
      </c>
      <c r="B889" s="2">
        <v>44292</v>
      </c>
      <c r="C889" s="3" t="s">
        <v>1716</v>
      </c>
      <c r="D889" s="4" t="s">
        <v>115</v>
      </c>
      <c r="E889" s="3">
        <v>2</v>
      </c>
      <c r="F889" s="3" t="str">
        <f>_xlfn.XLOOKUP([1]orders!C889,[1]customers!$A$2:$A$1001,[1]customers!$B$2:$B$1001,,0)</f>
        <v>Kienan Ferson</v>
      </c>
      <c r="G889" s="3" t="str">
        <f>IF(_xlfn.XLOOKUP(C889,[1]customers!$A$2:$A$1001,[1]customers!$C$2:$C$1001,,0)=0,"",_xlfn.XLOOKUP(C889,[1]customers!$A$2:$A$1001,[1]customers!$C$2:$C$1001,,0))</f>
        <v>bkellowayoo@omniture.com</v>
      </c>
      <c r="H889" s="3" t="str">
        <f>_xlfn.XLOOKUP(C889,[1]customers!$A$2:$A$1001,[1]customers!$G$2:$G$1001,,0)</f>
        <v>United States</v>
      </c>
      <c r="I889" s="4" t="str">
        <f>INDEX([1]products!$A$1:$G$49,MATCH([1]orders!$D889,[1]products!$A$1:$A$49,0),MATCH([1]orders!I$1,[1]products!$A$1:$G$1,0))</f>
        <v>Exc</v>
      </c>
      <c r="J889" s="4" t="str">
        <f>INDEX([1]products!$A$1:$G$49,MATCH([1]orders!$D889,[1]products!$A$1:$A$49,0),MATCH([1]orders!J$1,[1]products!$A$1:$G$1,0))</f>
        <v>L</v>
      </c>
      <c r="K889" s="5">
        <f>INDEX([1]products!$A$1:$G$49,MATCH([1]orders!$D889,[1]products!$A$1:$A$49,0),MATCH([1]orders!K$1,[1]products!$A$1:$G$1,0))</f>
        <v>0.2</v>
      </c>
      <c r="L889" s="6">
        <f>INDEX([1]products!$A$1:$G$49,MATCH([1]orders!$D889,[1]products!$A$1:$A$49,0),MATCH([1]orders!L$1,[1]products!$A$1:$G$1,0))</f>
        <v>4.4550000000000001</v>
      </c>
      <c r="M889" s="6">
        <f t="shared" si="13"/>
        <v>8.91</v>
      </c>
      <c r="N889" s="7" t="str" cm="1">
        <f t="array" ref="N889">_xlfn.IFS(I889="Rob","Robusta",I889="Exc","Excelsa",I889="Ara","Arabica",I889="Lib","Liberica")</f>
        <v>Excelsa</v>
      </c>
      <c r="O889" s="7" t="str" cm="1">
        <f t="array" ref="O889">_xlfn.IFS(J889="M","Medium",J889="L","Light",J889="D","Dark")</f>
        <v>Light</v>
      </c>
      <c r="P889" s="8" t="str">
        <f>_xlfn.XLOOKUP([1]!Order_Table[[#This Row],[Customer ID]],[1]customers!$A$1:$A$1001,[1]customers!$I$1:$I$1001,,0)</f>
        <v>No</v>
      </c>
    </row>
    <row r="890" spans="1:16" x14ac:dyDescent="0.35">
      <c r="A890" s="1" t="s">
        <v>1717</v>
      </c>
      <c r="B890" s="2">
        <v>43633</v>
      </c>
      <c r="C890" s="3" t="s">
        <v>1718</v>
      </c>
      <c r="D890" s="4" t="s">
        <v>101</v>
      </c>
      <c r="E890" s="3">
        <v>1</v>
      </c>
      <c r="F890" s="3" t="str">
        <f>_xlfn.XLOOKUP([1]orders!C890,[1]customers!$A$2:$A$1001,[1]customers!$B$2:$B$1001,,0)</f>
        <v>Blake Kelloway</v>
      </c>
      <c r="G890" s="3" t="str">
        <f>IF(_xlfn.XLOOKUP(C890,[1]customers!$A$2:$A$1001,[1]customers!$C$2:$C$1001,,0)=0,"",_xlfn.XLOOKUP(C890,[1]customers!$A$2:$A$1001,[1]customers!$C$2:$C$1001,,0))</f>
        <v>soliffeop@yellowbook.com</v>
      </c>
      <c r="H890" s="3" t="str">
        <f>_xlfn.XLOOKUP(C890,[1]customers!$A$2:$A$1001,[1]customers!$G$2:$G$1001,,0)</f>
        <v>United States</v>
      </c>
      <c r="I890" s="4" t="str">
        <f>INDEX([1]products!$A$1:$G$49,MATCH([1]orders!$D890,[1]products!$A$1:$A$49,0),MATCH([1]orders!I$1,[1]products!$A$1:$G$1,0))</f>
        <v>Ara</v>
      </c>
      <c r="J890" s="4" t="str">
        <f>INDEX([1]products!$A$1:$G$49,MATCH([1]orders!$D890,[1]products!$A$1:$A$49,0),MATCH([1]orders!J$1,[1]products!$A$1:$G$1,0))</f>
        <v>L</v>
      </c>
      <c r="K890" s="5">
        <f>INDEX([1]products!$A$1:$G$49,MATCH([1]orders!$D890,[1]products!$A$1:$A$49,0),MATCH([1]orders!K$1,[1]products!$A$1:$G$1,0))</f>
        <v>0.2</v>
      </c>
      <c r="L890" s="6">
        <f>INDEX([1]products!$A$1:$G$49,MATCH([1]orders!$D890,[1]products!$A$1:$A$49,0),MATCH([1]orders!L$1,[1]products!$A$1:$G$1,0))</f>
        <v>3.8849999999999998</v>
      </c>
      <c r="M890" s="6">
        <f t="shared" si="13"/>
        <v>3.8849999999999998</v>
      </c>
      <c r="N890" s="7" t="str" cm="1">
        <f t="array" ref="N890">_xlfn.IFS(I890="Rob","Robusta",I890="Exc","Excelsa",I890="Ara","Arabica",I890="Lib","Liberica")</f>
        <v>Arabica</v>
      </c>
      <c r="O890" s="7" t="str" cm="1">
        <f t="array" ref="O890">_xlfn.IFS(J890="M","Medium",J890="L","Light",J890="D","Dark")</f>
        <v>Light</v>
      </c>
      <c r="P890" s="8" t="str">
        <f>_xlfn.XLOOKUP([1]!Order_Table[[#This Row],[Customer ID]],[1]customers!$A$1:$A$1001,[1]customers!$I$1:$I$1001,,0)</f>
        <v>Yes</v>
      </c>
    </row>
    <row r="891" spans="1:16" x14ac:dyDescent="0.35">
      <c r="A891" s="1" t="s">
        <v>1719</v>
      </c>
      <c r="B891" s="2">
        <v>44646</v>
      </c>
      <c r="C891" s="3" t="s">
        <v>1704</v>
      </c>
      <c r="D891" s="4" t="s">
        <v>35</v>
      </c>
      <c r="E891" s="3">
        <v>1</v>
      </c>
      <c r="F891" s="3" t="str">
        <f>_xlfn.XLOOKUP([1]orders!C891,[1]customers!$A$2:$A$1001,[1]customers!$B$2:$B$1001,,0)</f>
        <v>Scarlett Oliffe</v>
      </c>
      <c r="G891" s="3" t="str">
        <f>IF(_xlfn.XLOOKUP(C891,[1]customers!$A$2:$A$1001,[1]customers!$C$2:$C$1001,,0)=0,"",_xlfn.XLOOKUP(C891,[1]customers!$A$2:$A$1001,[1]customers!$C$2:$C$1001,,0))</f>
        <v>kmarrisonoq@dropbox.com</v>
      </c>
      <c r="H891" s="3" t="str">
        <f>_xlfn.XLOOKUP(C891,[1]customers!$A$2:$A$1001,[1]customers!$G$2:$G$1001,,0)</f>
        <v>United States</v>
      </c>
      <c r="I891" s="4" t="str">
        <f>INDEX([1]products!$A$1:$G$49,MATCH([1]orders!$D891,[1]products!$A$1:$A$49,0),MATCH([1]orders!I$1,[1]products!$A$1:$G$1,0))</f>
        <v>Rob</v>
      </c>
      <c r="J891" s="4" t="str">
        <f>INDEX([1]products!$A$1:$G$49,MATCH([1]orders!$D891,[1]products!$A$1:$A$49,0),MATCH([1]orders!J$1,[1]products!$A$1:$G$1,0))</f>
        <v>D</v>
      </c>
      <c r="K891" s="5">
        <f>INDEX([1]products!$A$1:$G$49,MATCH([1]orders!$D891,[1]products!$A$1:$A$49,0),MATCH([1]orders!K$1,[1]products!$A$1:$G$1,0))</f>
        <v>0.2</v>
      </c>
      <c r="L891" s="6">
        <f>INDEX([1]products!$A$1:$G$49,MATCH([1]orders!$D891,[1]products!$A$1:$A$49,0),MATCH([1]orders!L$1,[1]products!$A$1:$G$1,0))</f>
        <v>2.6849999999999996</v>
      </c>
      <c r="M891" s="6">
        <f t="shared" si="13"/>
        <v>2.6849999999999996</v>
      </c>
      <c r="N891" s="7" t="str" cm="1">
        <f t="array" ref="N891">_xlfn.IFS(I891="Rob","Robusta",I891="Exc","Excelsa",I891="Ara","Arabica",I891="Lib","Liberica")</f>
        <v>Robusta</v>
      </c>
      <c r="O891" s="7" t="str" cm="1">
        <f t="array" ref="O891">_xlfn.IFS(J891="M","Medium",J891="L","Light",J891="D","Dark")</f>
        <v>Dark</v>
      </c>
      <c r="P891" s="8" t="str">
        <f>_xlfn.XLOOKUP([1]!Order_Table[[#This Row],[Customer ID]],[1]customers!$A$1:$A$1001,[1]customers!$I$1:$I$1001,,0)</f>
        <v>Yes</v>
      </c>
    </row>
    <row r="892" spans="1:16" x14ac:dyDescent="0.35">
      <c r="A892" s="1" t="s">
        <v>1720</v>
      </c>
      <c r="B892" s="2">
        <v>44469</v>
      </c>
      <c r="C892" s="3" t="s">
        <v>1721</v>
      </c>
      <c r="D892" s="4" t="s">
        <v>118</v>
      </c>
      <c r="E892" s="3">
        <v>5</v>
      </c>
      <c r="F892" s="3" t="str">
        <f>_xlfn.XLOOKUP([1]orders!C892,[1]customers!$A$2:$A$1001,[1]customers!$B$2:$B$1001,,0)</f>
        <v>Kippie Marrison</v>
      </c>
      <c r="G892" s="3" t="str">
        <f>IF(_xlfn.XLOOKUP(C892,[1]customers!$A$2:$A$1001,[1]customers!$C$2:$C$1001,,0)=0,"",_xlfn.XLOOKUP(C892,[1]customers!$A$2:$A$1001,[1]customers!$C$2:$C$1001,,0))</f>
        <v>cdolohuntyor@dailymail.co.uk</v>
      </c>
      <c r="H892" s="3" t="str">
        <f>_xlfn.XLOOKUP(C892,[1]customers!$A$2:$A$1001,[1]customers!$G$2:$G$1001,,0)</f>
        <v>United States</v>
      </c>
      <c r="I892" s="4" t="str">
        <f>INDEX([1]products!$A$1:$G$49,MATCH([1]orders!$D892,[1]products!$A$1:$A$49,0),MATCH([1]orders!I$1,[1]products!$A$1:$G$1,0))</f>
        <v>Rob</v>
      </c>
      <c r="J892" s="4" t="str">
        <f>INDEX([1]products!$A$1:$G$49,MATCH([1]orders!$D892,[1]products!$A$1:$A$49,0),MATCH([1]orders!J$1,[1]products!$A$1:$G$1,0))</f>
        <v>D</v>
      </c>
      <c r="K892" s="5">
        <f>INDEX([1]products!$A$1:$G$49,MATCH([1]orders!$D892,[1]products!$A$1:$A$49,0),MATCH([1]orders!K$1,[1]products!$A$1:$G$1,0))</f>
        <v>2.5</v>
      </c>
      <c r="L892" s="6">
        <f>INDEX([1]products!$A$1:$G$49,MATCH([1]orders!$D892,[1]products!$A$1:$A$49,0),MATCH([1]orders!L$1,[1]products!$A$1:$G$1,0))</f>
        <v>20.584999999999997</v>
      </c>
      <c r="M892" s="6">
        <f t="shared" si="13"/>
        <v>102.92499999999998</v>
      </c>
      <c r="N892" s="7" t="str" cm="1">
        <f t="array" ref="N892">_xlfn.IFS(I892="Rob","Robusta",I892="Exc","Excelsa",I892="Ara","Arabica",I892="Lib","Liberica")</f>
        <v>Robusta</v>
      </c>
      <c r="O892" s="7" t="str" cm="1">
        <f t="array" ref="O892">_xlfn.IFS(J892="M","Medium",J892="L","Light",J892="D","Dark")</f>
        <v>Dark</v>
      </c>
      <c r="P892" s="8" t="str">
        <f>_xlfn.XLOOKUP([1]!Order_Table[[#This Row],[Customer ID]],[1]customers!$A$1:$A$1001,[1]customers!$I$1:$I$1001,,0)</f>
        <v>Yes</v>
      </c>
    </row>
    <row r="893" spans="1:16" x14ac:dyDescent="0.35">
      <c r="A893" s="1" t="s">
        <v>1722</v>
      </c>
      <c r="B893" s="2">
        <v>43635</v>
      </c>
      <c r="C893" s="3" t="s">
        <v>1723</v>
      </c>
      <c r="D893" s="4" t="s">
        <v>64</v>
      </c>
      <c r="E893" s="3">
        <v>5</v>
      </c>
      <c r="F893" s="3" t="str">
        <f>_xlfn.XLOOKUP([1]orders!C893,[1]customers!$A$2:$A$1001,[1]customers!$B$2:$B$1001,,0)</f>
        <v>Celestia Dolohunty</v>
      </c>
      <c r="G893" s="3" t="str">
        <f>IF(_xlfn.XLOOKUP(C893,[1]customers!$A$2:$A$1001,[1]customers!$C$2:$C$1001,,0)=0,"",_xlfn.XLOOKUP(C893,[1]customers!$A$2:$A$1001,[1]customers!$C$2:$C$1001,,0))</f>
        <v>pvasilenkoos@addtoany.com</v>
      </c>
      <c r="H893" s="3" t="str">
        <f>_xlfn.XLOOKUP(C893,[1]customers!$A$2:$A$1001,[1]customers!$G$2:$G$1001,,0)</f>
        <v>United Kingdom</v>
      </c>
      <c r="I893" s="4" t="str">
        <f>INDEX([1]products!$A$1:$G$49,MATCH([1]orders!$D893,[1]products!$A$1:$A$49,0),MATCH([1]orders!I$1,[1]products!$A$1:$G$1,0))</f>
        <v>Ara</v>
      </c>
      <c r="J893" s="4" t="str">
        <f>INDEX([1]products!$A$1:$G$49,MATCH([1]orders!$D893,[1]products!$A$1:$A$49,0),MATCH([1]orders!J$1,[1]products!$A$1:$G$1,0))</f>
        <v>D</v>
      </c>
      <c r="K893" s="5">
        <f>INDEX([1]products!$A$1:$G$49,MATCH([1]orders!$D893,[1]products!$A$1:$A$49,0),MATCH([1]orders!K$1,[1]products!$A$1:$G$1,0))</f>
        <v>2.5</v>
      </c>
      <c r="L893" s="6">
        <f>INDEX([1]products!$A$1:$G$49,MATCH([1]orders!$D893,[1]products!$A$1:$A$49,0),MATCH([1]orders!L$1,[1]products!$A$1:$G$1,0))</f>
        <v>22.884999999999998</v>
      </c>
      <c r="M893" s="6">
        <f t="shared" si="13"/>
        <v>114.42499999999998</v>
      </c>
      <c r="N893" s="7" t="str" cm="1">
        <f t="array" ref="N893">_xlfn.IFS(I893="Rob","Robusta",I893="Exc","Excelsa",I893="Ara","Arabica",I893="Lib","Liberica")</f>
        <v>Arabica</v>
      </c>
      <c r="O893" s="7" t="str" cm="1">
        <f t="array" ref="O893">_xlfn.IFS(J893="M","Medium",J893="L","Light",J893="D","Dark")</f>
        <v>Dark</v>
      </c>
      <c r="P893" s="8" t="str">
        <f>_xlfn.XLOOKUP([1]!Order_Table[[#This Row],[Customer ID]],[1]customers!$A$1:$A$1001,[1]customers!$I$1:$I$1001,,0)</f>
        <v>Yes</v>
      </c>
    </row>
    <row r="894" spans="1:16" x14ac:dyDescent="0.35">
      <c r="A894" s="1" t="s">
        <v>1724</v>
      </c>
      <c r="B894" s="2">
        <v>44651</v>
      </c>
      <c r="C894" s="3" t="s">
        <v>1725</v>
      </c>
      <c r="D894" s="4" t="s">
        <v>83</v>
      </c>
      <c r="E894" s="3">
        <v>6</v>
      </c>
      <c r="F894" s="3" t="str">
        <f>_xlfn.XLOOKUP([1]orders!C894,[1]customers!$A$2:$A$1001,[1]customers!$B$2:$B$1001,,0)</f>
        <v>Patsy Vasilenko</v>
      </c>
      <c r="G894" s="3" t="str">
        <f>IF(_xlfn.XLOOKUP(C894,[1]customers!$A$2:$A$1001,[1]customers!$C$2:$C$1001,,0)=0,"",_xlfn.XLOOKUP(C894,[1]customers!$A$2:$A$1001,[1]customers!$C$2:$C$1001,,0))</f>
        <v>rschankelborgot@ameblo.jp</v>
      </c>
      <c r="H894" s="3" t="str">
        <f>_xlfn.XLOOKUP(C894,[1]customers!$A$2:$A$1001,[1]customers!$G$2:$G$1001,,0)</f>
        <v>United States</v>
      </c>
      <c r="I894" s="4" t="str">
        <f>INDEX([1]products!$A$1:$G$49,MATCH([1]orders!$D894,[1]products!$A$1:$A$49,0),MATCH([1]orders!I$1,[1]products!$A$1:$G$1,0))</f>
        <v>Exc</v>
      </c>
      <c r="J894" s="4" t="str">
        <f>INDEX([1]products!$A$1:$G$49,MATCH([1]orders!$D894,[1]products!$A$1:$A$49,0),MATCH([1]orders!J$1,[1]products!$A$1:$G$1,0))</f>
        <v>M</v>
      </c>
      <c r="K894" s="5">
        <f>INDEX([1]products!$A$1:$G$49,MATCH([1]orders!$D894,[1]products!$A$1:$A$49,0),MATCH([1]orders!K$1,[1]products!$A$1:$G$1,0))</f>
        <v>0.2</v>
      </c>
      <c r="L894" s="6">
        <f>INDEX([1]products!$A$1:$G$49,MATCH([1]orders!$D894,[1]products!$A$1:$A$49,0),MATCH([1]orders!L$1,[1]products!$A$1:$G$1,0))</f>
        <v>4.125</v>
      </c>
      <c r="M894" s="6">
        <f t="shared" si="13"/>
        <v>24.75</v>
      </c>
      <c r="N894" s="7" t="str" cm="1">
        <f t="array" ref="N894">_xlfn.IFS(I894="Rob","Robusta",I894="Exc","Excelsa",I894="Ara","Arabica",I894="Lib","Liberica")</f>
        <v>Excelsa</v>
      </c>
      <c r="O894" s="7" t="str" cm="1">
        <f t="array" ref="O894">_xlfn.IFS(J894="M","Medium",J894="L","Light",J894="D","Dark")</f>
        <v>Medium</v>
      </c>
      <c r="P894" s="8" t="str">
        <f>_xlfn.XLOOKUP([1]!Order_Table[[#This Row],[Customer ID]],[1]customers!$A$1:$A$1001,[1]customers!$I$1:$I$1001,,0)</f>
        <v>No</v>
      </c>
    </row>
    <row r="895" spans="1:16" x14ac:dyDescent="0.35">
      <c r="A895" s="1" t="s">
        <v>1726</v>
      </c>
      <c r="B895" s="2">
        <v>44016</v>
      </c>
      <c r="C895" s="3" t="s">
        <v>1727</v>
      </c>
      <c r="D895" s="4" t="s">
        <v>35</v>
      </c>
      <c r="E895" s="3">
        <v>4</v>
      </c>
      <c r="F895" s="3" t="str">
        <f>_xlfn.XLOOKUP([1]orders!C895,[1]customers!$A$2:$A$1001,[1]customers!$B$2:$B$1001,,0)</f>
        <v>Raphaela Schankelborg</v>
      </c>
      <c r="G895" s="3" t="str">
        <f>IF(_xlfn.XLOOKUP(C895,[1]customers!$A$2:$A$1001,[1]customers!$C$2:$C$1001,,0)=0,"",_xlfn.XLOOKUP(C895,[1]customers!$A$2:$A$1001,[1]customers!$C$2:$C$1001,,0))</f>
        <v/>
      </c>
      <c r="H895" s="3" t="str">
        <f>_xlfn.XLOOKUP(C895,[1]customers!$A$2:$A$1001,[1]customers!$G$2:$G$1001,,0)</f>
        <v>Ireland</v>
      </c>
      <c r="I895" s="4" t="str">
        <f>INDEX([1]products!$A$1:$G$49,MATCH([1]orders!$D895,[1]products!$A$1:$A$49,0),MATCH([1]orders!I$1,[1]products!$A$1:$G$1,0))</f>
        <v>Lib</v>
      </c>
      <c r="J895" s="4" t="str">
        <f>INDEX([1]products!$A$1:$G$49,MATCH([1]orders!$D895,[1]products!$A$1:$A$49,0),MATCH([1]orders!J$1,[1]products!$A$1:$G$1,0))</f>
        <v>L</v>
      </c>
      <c r="K895" s="5">
        <f>INDEX([1]products!$A$1:$G$49,MATCH([1]orders!$D895,[1]products!$A$1:$A$49,0),MATCH([1]orders!K$1,[1]products!$A$1:$G$1,0))</f>
        <v>0.5</v>
      </c>
      <c r="L895" s="6">
        <f>INDEX([1]products!$A$1:$G$49,MATCH([1]orders!$D895,[1]products!$A$1:$A$49,0),MATCH([1]orders!L$1,[1]products!$A$1:$G$1,0))</f>
        <v>9.51</v>
      </c>
      <c r="M895" s="6">
        <f t="shared" si="13"/>
        <v>38.04</v>
      </c>
      <c r="N895" s="7" t="str" cm="1">
        <f t="array" ref="N895">_xlfn.IFS(I895="Rob","Robusta",I895="Exc","Excelsa",I895="Ara","Arabica",I895="Lib","Liberica")</f>
        <v>Liberica</v>
      </c>
      <c r="O895" s="7" t="str" cm="1">
        <f t="array" ref="O895">_xlfn.IFS(J895="M","Medium",J895="L","Light",J895="D","Dark")</f>
        <v>Light</v>
      </c>
      <c r="P895" s="8" t="str">
        <f>_xlfn.XLOOKUP([1]!Order_Table[[#This Row],[Customer ID]],[1]customers!$A$1:$A$1001,[1]customers!$I$1:$I$1001,,0)</f>
        <v>Yes</v>
      </c>
    </row>
    <row r="896" spans="1:16" x14ac:dyDescent="0.35">
      <c r="A896" s="1" t="s">
        <v>1728</v>
      </c>
      <c r="B896" s="2">
        <v>44521</v>
      </c>
      <c r="C896" s="3" t="s">
        <v>1729</v>
      </c>
      <c r="D896" s="4" t="s">
        <v>112</v>
      </c>
      <c r="E896" s="3">
        <v>5</v>
      </c>
      <c r="F896" s="3" t="str">
        <f>_xlfn.XLOOKUP([1]orders!C896,[1]customers!$A$2:$A$1001,[1]customers!$B$2:$B$1001,,0)</f>
        <v>Sharity Wickens</v>
      </c>
      <c r="G896" s="3" t="str">
        <f>IF(_xlfn.XLOOKUP(C896,[1]customers!$A$2:$A$1001,[1]customers!$C$2:$C$1001,,0)=0,"",_xlfn.XLOOKUP(C896,[1]customers!$A$2:$A$1001,[1]customers!$C$2:$C$1001,,0))</f>
        <v/>
      </c>
      <c r="H896" s="3" t="str">
        <f>_xlfn.XLOOKUP(C896,[1]customers!$A$2:$A$1001,[1]customers!$G$2:$G$1001,,0)</f>
        <v>United States</v>
      </c>
      <c r="I896" s="4" t="str">
        <f>INDEX([1]products!$A$1:$G$49,MATCH([1]orders!$D896,[1]products!$A$1:$A$49,0),MATCH([1]orders!I$1,[1]products!$A$1:$G$1,0))</f>
        <v>Rob</v>
      </c>
      <c r="J896" s="4" t="str">
        <f>INDEX([1]products!$A$1:$G$49,MATCH([1]orders!$D896,[1]products!$A$1:$A$49,0),MATCH([1]orders!J$1,[1]products!$A$1:$G$1,0))</f>
        <v>D</v>
      </c>
      <c r="K896" s="5">
        <f>INDEX([1]products!$A$1:$G$49,MATCH([1]orders!$D896,[1]products!$A$1:$A$49,0),MATCH([1]orders!K$1,[1]products!$A$1:$G$1,0))</f>
        <v>2.5</v>
      </c>
      <c r="L896" s="6">
        <f>INDEX([1]products!$A$1:$G$49,MATCH([1]orders!$D896,[1]products!$A$1:$A$49,0),MATCH([1]orders!L$1,[1]products!$A$1:$G$1,0))</f>
        <v>20.584999999999997</v>
      </c>
      <c r="M896" s="6">
        <f t="shared" si="13"/>
        <v>102.92499999999998</v>
      </c>
      <c r="N896" s="7" t="str" cm="1">
        <f t="array" ref="N896">_xlfn.IFS(I896="Rob","Robusta",I896="Exc","Excelsa",I896="Ara","Arabica",I896="Lib","Liberica")</f>
        <v>Robusta</v>
      </c>
      <c r="O896" s="7" t="str" cm="1">
        <f t="array" ref="O896">_xlfn.IFS(J896="M","Medium",J896="L","Light",J896="D","Dark")</f>
        <v>Dark</v>
      </c>
      <c r="P896" s="8" t="str">
        <f>_xlfn.XLOOKUP([1]!Order_Table[[#This Row],[Customer ID]],[1]customers!$A$1:$A$1001,[1]customers!$I$1:$I$1001,,0)</f>
        <v>Yes</v>
      </c>
    </row>
    <row r="897" spans="1:16" x14ac:dyDescent="0.35">
      <c r="A897" s="1" t="s">
        <v>1730</v>
      </c>
      <c r="B897" s="2">
        <v>44347</v>
      </c>
      <c r="C897" s="3" t="s">
        <v>1731</v>
      </c>
      <c r="D897" s="4" t="s">
        <v>146</v>
      </c>
      <c r="E897" s="3">
        <v>6</v>
      </c>
      <c r="F897" s="3" t="str">
        <f>_xlfn.XLOOKUP([1]orders!C897,[1]customers!$A$2:$A$1001,[1]customers!$B$2:$B$1001,,0)</f>
        <v>Derick Snow</v>
      </c>
      <c r="G897" s="3" t="str">
        <f>IF(_xlfn.XLOOKUP(C897,[1]customers!$A$2:$A$1001,[1]customers!$C$2:$C$1001,,0)=0,"",_xlfn.XLOOKUP(C897,[1]customers!$A$2:$A$1001,[1]customers!$C$2:$C$1001,,0))</f>
        <v>bcargenow@geocities.jp</v>
      </c>
      <c r="H897" s="3" t="str">
        <f>_xlfn.XLOOKUP(C897,[1]customers!$A$2:$A$1001,[1]customers!$G$2:$G$1001,,0)</f>
        <v>United States</v>
      </c>
      <c r="I897" s="4" t="str">
        <f>INDEX([1]products!$A$1:$G$49,MATCH([1]orders!$D897,[1]products!$A$1:$A$49,0),MATCH([1]orders!I$1,[1]products!$A$1:$G$1,0))</f>
        <v>Exc</v>
      </c>
      <c r="J897" s="4" t="str">
        <f>INDEX([1]products!$A$1:$G$49,MATCH([1]orders!$D897,[1]products!$A$1:$A$49,0),MATCH([1]orders!J$1,[1]products!$A$1:$G$1,0))</f>
        <v>M</v>
      </c>
      <c r="K897" s="5">
        <f>INDEX([1]products!$A$1:$G$49,MATCH([1]orders!$D897,[1]products!$A$1:$A$49,0),MATCH([1]orders!K$1,[1]products!$A$1:$G$1,0))</f>
        <v>2.5</v>
      </c>
      <c r="L897" s="6">
        <f>INDEX([1]products!$A$1:$G$49,MATCH([1]orders!$D897,[1]products!$A$1:$A$49,0),MATCH([1]orders!L$1,[1]products!$A$1:$G$1,0))</f>
        <v>31.624999999999996</v>
      </c>
      <c r="M897" s="6">
        <f t="shared" si="13"/>
        <v>189.74999999999997</v>
      </c>
      <c r="N897" s="7" t="str" cm="1">
        <f t="array" ref="N897">_xlfn.IFS(I897="Rob","Robusta",I897="Exc","Excelsa",I897="Ara","Arabica",I897="Lib","Liberica")</f>
        <v>Excelsa</v>
      </c>
      <c r="O897" s="7" t="str" cm="1">
        <f t="array" ref="O897">_xlfn.IFS(J897="M","Medium",J897="L","Light",J897="D","Dark")</f>
        <v>Medium</v>
      </c>
      <c r="P897" s="8" t="str">
        <f>_xlfn.XLOOKUP([1]!Order_Table[[#This Row],[Customer ID]],[1]customers!$A$1:$A$1001,[1]customers!$I$1:$I$1001,,0)</f>
        <v>No</v>
      </c>
    </row>
    <row r="898" spans="1:16" x14ac:dyDescent="0.35">
      <c r="A898" s="1" t="s">
        <v>1732</v>
      </c>
      <c r="B898" s="2">
        <v>43932</v>
      </c>
      <c r="C898" s="3" t="s">
        <v>1733</v>
      </c>
      <c r="D898" s="4" t="s">
        <v>245</v>
      </c>
      <c r="E898" s="3">
        <v>2</v>
      </c>
      <c r="F898" s="3" t="str">
        <f>_xlfn.XLOOKUP([1]orders!C898,[1]customers!$A$2:$A$1001,[1]customers!$B$2:$B$1001,,0)</f>
        <v>Baxy Cargen</v>
      </c>
      <c r="G898" s="3" t="str">
        <f>IF(_xlfn.XLOOKUP(C898,[1]customers!$A$2:$A$1001,[1]customers!$C$2:$C$1001,,0)=0,"",_xlfn.XLOOKUP(C898,[1]customers!$A$2:$A$1001,[1]customers!$C$2:$C$1001,,0))</f>
        <v>rsticklerox@printfriendly.com</v>
      </c>
      <c r="H898" s="3" t="str">
        <f>_xlfn.XLOOKUP(C898,[1]customers!$A$2:$A$1001,[1]customers!$G$2:$G$1001,,0)</f>
        <v>United Kingdom</v>
      </c>
      <c r="I898" s="4" t="str">
        <f>INDEX([1]products!$A$1:$G$49,MATCH([1]orders!$D898,[1]products!$A$1:$A$49,0),MATCH([1]orders!I$1,[1]products!$A$1:$G$1,0))</f>
        <v>Rob</v>
      </c>
      <c r="J898" s="4" t="str">
        <f>INDEX([1]products!$A$1:$G$49,MATCH([1]orders!$D898,[1]products!$A$1:$A$49,0),MATCH([1]orders!J$1,[1]products!$A$1:$G$1,0))</f>
        <v>D</v>
      </c>
      <c r="K898" s="5">
        <f>INDEX([1]products!$A$1:$G$49,MATCH([1]orders!$D898,[1]products!$A$1:$A$49,0),MATCH([1]orders!K$1,[1]products!$A$1:$G$1,0))</f>
        <v>0.5</v>
      </c>
      <c r="L898" s="6">
        <f>INDEX([1]products!$A$1:$G$49,MATCH([1]orders!$D898,[1]products!$A$1:$A$49,0),MATCH([1]orders!L$1,[1]products!$A$1:$G$1,0))</f>
        <v>5.3699999999999992</v>
      </c>
      <c r="M898" s="6">
        <f t="shared" ref="M898:M961" si="14">L898*E898</f>
        <v>10.739999999999998</v>
      </c>
      <c r="N898" s="7" t="str" cm="1">
        <f t="array" ref="N898">_xlfn.IFS(I898="Rob","Robusta",I898="Exc","Excelsa",I898="Ara","Arabica",I898="Lib","Liberica")</f>
        <v>Robusta</v>
      </c>
      <c r="O898" s="7" t="str" cm="1">
        <f t="array" ref="O898">_xlfn.IFS(J898="M","Medium",J898="L","Light",J898="D","Dark")</f>
        <v>Dark</v>
      </c>
      <c r="P898" s="8" t="str">
        <f>_xlfn.XLOOKUP([1]!Order_Table[[#This Row],[Customer ID]],[1]customers!$A$1:$A$1001,[1]customers!$I$1:$I$1001,,0)</f>
        <v>Yes</v>
      </c>
    </row>
    <row r="899" spans="1:16" x14ac:dyDescent="0.35">
      <c r="A899" s="1" t="s">
        <v>1734</v>
      </c>
      <c r="B899" s="2">
        <v>44089</v>
      </c>
      <c r="C899" s="3" t="s">
        <v>1735</v>
      </c>
      <c r="D899" s="4" t="s">
        <v>157</v>
      </c>
      <c r="E899" s="3">
        <v>5</v>
      </c>
      <c r="F899" s="3" t="str">
        <f>_xlfn.XLOOKUP([1]orders!C899,[1]customers!$A$2:$A$1001,[1]customers!$B$2:$B$1001,,0)</f>
        <v>Ryann Stickler</v>
      </c>
      <c r="G899" s="3" t="str">
        <f>IF(_xlfn.XLOOKUP(C899,[1]customers!$A$2:$A$1001,[1]customers!$C$2:$C$1001,,0)=0,"",_xlfn.XLOOKUP(C899,[1]customers!$A$2:$A$1001,[1]customers!$C$2:$C$1001,,0))</f>
        <v/>
      </c>
      <c r="H899" s="3" t="str">
        <f>_xlfn.XLOOKUP(C899,[1]customers!$A$2:$A$1001,[1]customers!$G$2:$G$1001,,0)</f>
        <v>United States</v>
      </c>
      <c r="I899" s="4" t="str">
        <f>INDEX([1]products!$A$1:$G$49,MATCH([1]orders!$D899,[1]products!$A$1:$A$49,0),MATCH([1]orders!I$1,[1]products!$A$1:$G$1,0))</f>
        <v>Exc</v>
      </c>
      <c r="J899" s="4" t="str">
        <f>INDEX([1]products!$A$1:$G$49,MATCH([1]orders!$D899,[1]products!$A$1:$A$49,0),MATCH([1]orders!J$1,[1]products!$A$1:$G$1,0))</f>
        <v>D</v>
      </c>
      <c r="K899" s="5">
        <f>INDEX([1]products!$A$1:$G$49,MATCH([1]orders!$D899,[1]products!$A$1:$A$49,0),MATCH([1]orders!K$1,[1]products!$A$1:$G$1,0))</f>
        <v>1</v>
      </c>
      <c r="L899" s="6">
        <f>INDEX([1]products!$A$1:$G$49,MATCH([1]orders!$D899,[1]products!$A$1:$A$49,0),MATCH([1]orders!L$1,[1]products!$A$1:$G$1,0))</f>
        <v>12.15</v>
      </c>
      <c r="M899" s="6">
        <f t="shared" si="14"/>
        <v>60.75</v>
      </c>
      <c r="N899" s="7" t="str" cm="1">
        <f t="array" ref="N899">_xlfn.IFS(I899="Rob","Robusta",I899="Exc","Excelsa",I899="Ara","Arabica",I899="Lib","Liberica")</f>
        <v>Excelsa</v>
      </c>
      <c r="O899" s="7" t="str" cm="1">
        <f t="array" ref="O899">_xlfn.IFS(J899="M","Medium",J899="L","Light",J899="D","Dark")</f>
        <v>Dark</v>
      </c>
      <c r="P899" s="8" t="str">
        <f>_xlfn.XLOOKUP([1]!Order_Table[[#This Row],[Customer ID]],[1]customers!$A$1:$A$1001,[1]customers!$I$1:$I$1001,,0)</f>
        <v>No</v>
      </c>
    </row>
    <row r="900" spans="1:16" x14ac:dyDescent="0.35">
      <c r="A900" s="1" t="s">
        <v>1736</v>
      </c>
      <c r="B900" s="2">
        <v>44523</v>
      </c>
      <c r="C900" s="3" t="s">
        <v>1729</v>
      </c>
      <c r="D900" s="4" t="s">
        <v>96</v>
      </c>
      <c r="E900" s="3">
        <v>5</v>
      </c>
      <c r="F900" s="3" t="str">
        <f>_xlfn.XLOOKUP([1]orders!C900,[1]customers!$A$2:$A$1001,[1]customers!$B$2:$B$1001,,0)</f>
        <v>Daryn Cassius</v>
      </c>
      <c r="G900" s="3" t="str">
        <f>IF(_xlfn.XLOOKUP(C900,[1]customers!$A$2:$A$1001,[1]customers!$C$2:$C$1001,,0)=0,"",_xlfn.XLOOKUP(C900,[1]customers!$A$2:$A$1001,[1]customers!$C$2:$C$1001,,0))</f>
        <v/>
      </c>
      <c r="H900" s="3" t="str">
        <f>_xlfn.XLOOKUP(C900,[1]customers!$A$2:$A$1001,[1]customers!$G$2:$G$1001,,0)</f>
        <v>United States</v>
      </c>
      <c r="I900" s="4" t="str">
        <f>INDEX([1]products!$A$1:$G$49,MATCH([1]orders!$D900,[1]products!$A$1:$A$49,0),MATCH([1]orders!I$1,[1]products!$A$1:$G$1,0))</f>
        <v>Rob</v>
      </c>
      <c r="J900" s="4" t="str">
        <f>INDEX([1]products!$A$1:$G$49,MATCH([1]orders!$D900,[1]products!$A$1:$A$49,0),MATCH([1]orders!J$1,[1]products!$A$1:$G$1,0))</f>
        <v>L</v>
      </c>
      <c r="K900" s="5">
        <f>INDEX([1]products!$A$1:$G$49,MATCH([1]orders!$D900,[1]products!$A$1:$A$49,0),MATCH([1]orders!K$1,[1]products!$A$1:$G$1,0))</f>
        <v>0.5</v>
      </c>
      <c r="L900" s="6">
        <f>INDEX([1]products!$A$1:$G$49,MATCH([1]orders!$D900,[1]products!$A$1:$A$49,0),MATCH([1]orders!L$1,[1]products!$A$1:$G$1,0))</f>
        <v>7.169999999999999</v>
      </c>
      <c r="M900" s="6">
        <f t="shared" si="14"/>
        <v>35.849999999999994</v>
      </c>
      <c r="N900" s="7" t="str" cm="1">
        <f t="array" ref="N900">_xlfn.IFS(I900="Rob","Robusta",I900="Exc","Excelsa",I900="Ara","Arabica",I900="Lib","Liberica")</f>
        <v>Robusta</v>
      </c>
      <c r="O900" s="7" t="str" cm="1">
        <f t="array" ref="O900">_xlfn.IFS(J900="M","Medium",J900="L","Light",J900="D","Dark")</f>
        <v>Light</v>
      </c>
      <c r="P900" s="8" t="str">
        <f>_xlfn.XLOOKUP([1]!Order_Table[[#This Row],[Customer ID]],[1]customers!$A$1:$A$1001,[1]customers!$I$1:$I$1001,,0)</f>
        <v>No</v>
      </c>
    </row>
    <row r="901" spans="1:16" x14ac:dyDescent="0.35">
      <c r="A901" s="1" t="s">
        <v>1737</v>
      </c>
      <c r="B901" s="2">
        <v>44584</v>
      </c>
      <c r="C901" s="3" t="s">
        <v>1738</v>
      </c>
      <c r="D901" s="4" t="s">
        <v>132</v>
      </c>
      <c r="E901" s="3">
        <v>3</v>
      </c>
      <c r="F901" s="3" t="str">
        <f>_xlfn.XLOOKUP([1]orders!C901,[1]customers!$A$2:$A$1001,[1]customers!$B$2:$B$1001,,0)</f>
        <v>Derick Snow</v>
      </c>
      <c r="G901" s="3" t="str">
        <f>IF(_xlfn.XLOOKUP(C901,[1]customers!$A$2:$A$1001,[1]customers!$C$2:$C$1001,,0)=0,"",_xlfn.XLOOKUP(C901,[1]customers!$A$2:$A$1001,[1]customers!$C$2:$C$1001,,0))</f>
        <v/>
      </c>
      <c r="H901" s="3" t="str">
        <f>_xlfn.XLOOKUP(C901,[1]customers!$A$2:$A$1001,[1]customers!$G$2:$G$1001,,0)</f>
        <v>Ireland</v>
      </c>
      <c r="I901" s="4" t="str">
        <f>INDEX([1]products!$A$1:$G$49,MATCH([1]orders!$D901,[1]products!$A$1:$A$49,0),MATCH([1]orders!I$1,[1]products!$A$1:$G$1,0))</f>
        <v>Lib</v>
      </c>
      <c r="J901" s="4" t="str">
        <f>INDEX([1]products!$A$1:$G$49,MATCH([1]orders!$D901,[1]products!$A$1:$A$49,0),MATCH([1]orders!J$1,[1]products!$A$1:$G$1,0))</f>
        <v>M</v>
      </c>
      <c r="K901" s="5">
        <f>INDEX([1]products!$A$1:$G$49,MATCH([1]orders!$D901,[1]products!$A$1:$A$49,0),MATCH([1]orders!K$1,[1]products!$A$1:$G$1,0))</f>
        <v>1</v>
      </c>
      <c r="L901" s="6">
        <f>INDEX([1]products!$A$1:$G$49,MATCH([1]orders!$D901,[1]products!$A$1:$A$49,0),MATCH([1]orders!L$1,[1]products!$A$1:$G$1,0))</f>
        <v>14.55</v>
      </c>
      <c r="M901" s="6">
        <f t="shared" si="14"/>
        <v>43.650000000000006</v>
      </c>
      <c r="N901" s="7" t="str" cm="1">
        <f t="array" ref="N901">_xlfn.IFS(I901="Rob","Robusta",I901="Exc","Excelsa",I901="Ara","Arabica",I901="Lib","Liberica")</f>
        <v>Liberica</v>
      </c>
      <c r="O901" s="7" t="str" cm="1">
        <f t="array" ref="O901">_xlfn.IFS(J901="M","Medium",J901="L","Light",J901="D","Dark")</f>
        <v>Medium</v>
      </c>
      <c r="P901" s="8" t="str">
        <f>_xlfn.XLOOKUP([1]!Order_Table[[#This Row],[Customer ID]],[1]customers!$A$1:$A$1001,[1]customers!$I$1:$I$1001,,0)</f>
        <v>No</v>
      </c>
    </row>
    <row r="902" spans="1:16" x14ac:dyDescent="0.35">
      <c r="A902" s="1" t="s">
        <v>1739</v>
      </c>
      <c r="B902" s="2">
        <v>44223</v>
      </c>
      <c r="C902" s="3" t="s">
        <v>1740</v>
      </c>
      <c r="D902" s="4" t="s">
        <v>182</v>
      </c>
      <c r="E902" s="3">
        <v>1</v>
      </c>
      <c r="F902" s="3" t="str">
        <f>_xlfn.XLOOKUP([1]orders!C902,[1]customers!$A$2:$A$1001,[1]customers!$B$2:$B$1001,,0)</f>
        <v>Skelly Dolohunty</v>
      </c>
      <c r="G902" s="3" t="str">
        <f>IF(_xlfn.XLOOKUP(C902,[1]customers!$A$2:$A$1001,[1]customers!$C$2:$C$1001,,0)=0,"",_xlfn.XLOOKUP(C902,[1]customers!$A$2:$A$1001,[1]customers!$C$2:$C$1001,,0))</f>
        <v>djevonp1@ibm.com</v>
      </c>
      <c r="H902" s="3" t="str">
        <f>_xlfn.XLOOKUP(C902,[1]customers!$A$2:$A$1001,[1]customers!$G$2:$G$1001,,0)</f>
        <v>United States</v>
      </c>
      <c r="I902" s="4" t="str">
        <f>INDEX([1]products!$A$1:$G$49,MATCH([1]orders!$D902,[1]products!$A$1:$A$49,0),MATCH([1]orders!I$1,[1]products!$A$1:$G$1,0))</f>
        <v>Lib</v>
      </c>
      <c r="J902" s="4" t="str">
        <f>INDEX([1]products!$A$1:$G$49,MATCH([1]orders!$D902,[1]products!$A$1:$A$49,0),MATCH([1]orders!J$1,[1]products!$A$1:$G$1,0))</f>
        <v>L</v>
      </c>
      <c r="K902" s="5">
        <f>INDEX([1]products!$A$1:$G$49,MATCH([1]orders!$D902,[1]products!$A$1:$A$49,0),MATCH([1]orders!K$1,[1]products!$A$1:$G$1,0))</f>
        <v>1</v>
      </c>
      <c r="L902" s="6">
        <f>INDEX([1]products!$A$1:$G$49,MATCH([1]orders!$D902,[1]products!$A$1:$A$49,0),MATCH([1]orders!L$1,[1]products!$A$1:$G$1,0))</f>
        <v>15.85</v>
      </c>
      <c r="M902" s="6">
        <f t="shared" si="14"/>
        <v>15.85</v>
      </c>
      <c r="N902" s="7" t="str" cm="1">
        <f t="array" ref="N902">_xlfn.IFS(I902="Rob","Robusta",I902="Exc","Excelsa",I902="Ara","Arabica",I902="Lib","Liberica")</f>
        <v>Liberica</v>
      </c>
      <c r="O902" s="7" t="str" cm="1">
        <f t="array" ref="O902">_xlfn.IFS(J902="M","Medium",J902="L","Light",J902="D","Dark")</f>
        <v>Light</v>
      </c>
      <c r="P902" s="8" t="str">
        <f>_xlfn.XLOOKUP([1]!Order_Table[[#This Row],[Customer ID]],[1]customers!$A$1:$A$1001,[1]customers!$I$1:$I$1001,,0)</f>
        <v>No</v>
      </c>
    </row>
    <row r="903" spans="1:16" x14ac:dyDescent="0.35">
      <c r="A903" s="1" t="s">
        <v>1741</v>
      </c>
      <c r="B903" s="2">
        <v>43640</v>
      </c>
      <c r="C903" s="3" t="s">
        <v>1742</v>
      </c>
      <c r="D903" s="4" t="s">
        <v>112</v>
      </c>
      <c r="E903" s="3">
        <v>5</v>
      </c>
      <c r="F903" s="3" t="str">
        <f>_xlfn.XLOOKUP([1]orders!C903,[1]customers!$A$2:$A$1001,[1]customers!$B$2:$B$1001,,0)</f>
        <v>Drake Jevon</v>
      </c>
      <c r="G903" s="3" t="str">
        <f>IF(_xlfn.XLOOKUP(C903,[1]customers!$A$2:$A$1001,[1]customers!$C$2:$C$1001,,0)=0,"",_xlfn.XLOOKUP(C903,[1]customers!$A$2:$A$1001,[1]customers!$C$2:$C$1001,,0))</f>
        <v>hrannerp2@omniture.com</v>
      </c>
      <c r="H903" s="3" t="str">
        <f>_xlfn.XLOOKUP(C903,[1]customers!$A$2:$A$1001,[1]customers!$G$2:$G$1001,,0)</f>
        <v>United States</v>
      </c>
      <c r="I903" s="4" t="str">
        <f>INDEX([1]products!$A$1:$G$49,MATCH([1]orders!$D903,[1]products!$A$1:$A$49,0),MATCH([1]orders!I$1,[1]products!$A$1:$G$1,0))</f>
        <v>Rob</v>
      </c>
      <c r="J903" s="4" t="str">
        <f>INDEX([1]products!$A$1:$G$49,MATCH([1]orders!$D903,[1]products!$A$1:$A$49,0),MATCH([1]orders!J$1,[1]products!$A$1:$G$1,0))</f>
        <v>L</v>
      </c>
      <c r="K903" s="5">
        <f>INDEX([1]products!$A$1:$G$49,MATCH([1]orders!$D903,[1]products!$A$1:$A$49,0),MATCH([1]orders!K$1,[1]products!$A$1:$G$1,0))</f>
        <v>0.2</v>
      </c>
      <c r="L903" s="6">
        <f>INDEX([1]products!$A$1:$G$49,MATCH([1]orders!$D903,[1]products!$A$1:$A$49,0),MATCH([1]orders!L$1,[1]products!$A$1:$G$1,0))</f>
        <v>3.5849999999999995</v>
      </c>
      <c r="M903" s="6">
        <f t="shared" si="14"/>
        <v>17.924999999999997</v>
      </c>
      <c r="N903" s="7" t="str" cm="1">
        <f t="array" ref="N903">_xlfn.IFS(I903="Rob","Robusta",I903="Exc","Excelsa",I903="Ara","Arabica",I903="Lib","Liberica")</f>
        <v>Robusta</v>
      </c>
      <c r="O903" s="7" t="str" cm="1">
        <f t="array" ref="O903">_xlfn.IFS(J903="M","Medium",J903="L","Light",J903="D","Dark")</f>
        <v>Light</v>
      </c>
      <c r="P903" s="8" t="str">
        <f>_xlfn.XLOOKUP([1]!Order_Table[[#This Row],[Customer ID]],[1]customers!$A$1:$A$1001,[1]customers!$I$1:$I$1001,,0)</f>
        <v>Yes</v>
      </c>
    </row>
    <row r="904" spans="1:16" x14ac:dyDescent="0.35">
      <c r="A904" s="1" t="s">
        <v>1743</v>
      </c>
      <c r="B904" s="2">
        <v>43905</v>
      </c>
      <c r="C904" s="3" t="s">
        <v>1744</v>
      </c>
      <c r="D904" s="4" t="s">
        <v>78</v>
      </c>
      <c r="E904" s="3">
        <v>2</v>
      </c>
      <c r="F904" s="3" t="str">
        <f>_xlfn.XLOOKUP([1]orders!C904,[1]customers!$A$2:$A$1001,[1]customers!$B$2:$B$1001,,0)</f>
        <v>Hall Ranner</v>
      </c>
      <c r="G904" s="3" t="str">
        <f>IF(_xlfn.XLOOKUP(C904,[1]customers!$A$2:$A$1001,[1]customers!$C$2:$C$1001,,0)=0,"",_xlfn.XLOOKUP(C904,[1]customers!$A$2:$A$1001,[1]customers!$C$2:$C$1001,,0))</f>
        <v>bimriep3@addtoany.com</v>
      </c>
      <c r="H904" s="3" t="str">
        <f>_xlfn.XLOOKUP(C904,[1]customers!$A$2:$A$1001,[1]customers!$G$2:$G$1001,,0)</f>
        <v>United States</v>
      </c>
      <c r="I904" s="4" t="str">
        <f>INDEX([1]products!$A$1:$G$49,MATCH([1]orders!$D904,[1]products!$A$1:$A$49,0),MATCH([1]orders!I$1,[1]products!$A$1:$G$1,0))</f>
        <v>Exc</v>
      </c>
      <c r="J904" s="4" t="str">
        <f>INDEX([1]products!$A$1:$G$49,MATCH([1]orders!$D904,[1]products!$A$1:$A$49,0),MATCH([1]orders!J$1,[1]products!$A$1:$G$1,0))</f>
        <v>M</v>
      </c>
      <c r="K904" s="5">
        <f>INDEX([1]products!$A$1:$G$49,MATCH([1]orders!$D904,[1]products!$A$1:$A$49,0),MATCH([1]orders!K$1,[1]products!$A$1:$G$1,0))</f>
        <v>2.5</v>
      </c>
      <c r="L904" s="6">
        <f>INDEX([1]products!$A$1:$G$49,MATCH([1]orders!$D904,[1]products!$A$1:$A$49,0),MATCH([1]orders!L$1,[1]products!$A$1:$G$1,0))</f>
        <v>31.624999999999996</v>
      </c>
      <c r="M904" s="6">
        <f t="shared" si="14"/>
        <v>63.249999999999993</v>
      </c>
      <c r="N904" s="7" t="str" cm="1">
        <f t="array" ref="N904">_xlfn.IFS(I904="Rob","Robusta",I904="Exc","Excelsa",I904="Ara","Arabica",I904="Lib","Liberica")</f>
        <v>Excelsa</v>
      </c>
      <c r="O904" s="7" t="str" cm="1">
        <f t="array" ref="O904">_xlfn.IFS(J904="M","Medium",J904="L","Light",J904="D","Dark")</f>
        <v>Medium</v>
      </c>
      <c r="P904" s="8" t="str">
        <f>_xlfn.XLOOKUP([1]!Order_Table[[#This Row],[Customer ID]],[1]customers!$A$1:$A$1001,[1]customers!$I$1:$I$1001,,0)</f>
        <v>No</v>
      </c>
    </row>
    <row r="905" spans="1:16" x14ac:dyDescent="0.35">
      <c r="A905" s="1" t="s">
        <v>1745</v>
      </c>
      <c r="B905" s="2">
        <v>44463</v>
      </c>
      <c r="C905" s="3" t="s">
        <v>1746</v>
      </c>
      <c r="D905" s="4" t="s">
        <v>204</v>
      </c>
      <c r="E905" s="3">
        <v>5</v>
      </c>
      <c r="F905" s="3" t="str">
        <f>_xlfn.XLOOKUP([1]orders!C905,[1]customers!$A$2:$A$1001,[1]customers!$B$2:$B$1001,,0)</f>
        <v>Berkly Imrie</v>
      </c>
      <c r="G905" s="3" t="str">
        <f>IF(_xlfn.XLOOKUP(C905,[1]customers!$A$2:$A$1001,[1]customers!$C$2:$C$1001,,0)=0,"",_xlfn.XLOOKUP(C905,[1]customers!$A$2:$A$1001,[1]customers!$C$2:$C$1001,,0))</f>
        <v>dsopperp4@eventbrite.com</v>
      </c>
      <c r="H905" s="3" t="str">
        <f>_xlfn.XLOOKUP(C905,[1]customers!$A$2:$A$1001,[1]customers!$G$2:$G$1001,,0)</f>
        <v>United States</v>
      </c>
      <c r="I905" s="4" t="str">
        <f>INDEX([1]products!$A$1:$G$49,MATCH([1]orders!$D905,[1]products!$A$1:$A$49,0),MATCH([1]orders!I$1,[1]products!$A$1:$G$1,0))</f>
        <v>Lib</v>
      </c>
      <c r="J905" s="4" t="str">
        <f>INDEX([1]products!$A$1:$G$49,MATCH([1]orders!$D905,[1]products!$A$1:$A$49,0),MATCH([1]orders!J$1,[1]products!$A$1:$G$1,0))</f>
        <v>M</v>
      </c>
      <c r="K905" s="5">
        <f>INDEX([1]products!$A$1:$G$49,MATCH([1]orders!$D905,[1]products!$A$1:$A$49,0),MATCH([1]orders!K$1,[1]products!$A$1:$G$1,0))</f>
        <v>0.5</v>
      </c>
      <c r="L905" s="6">
        <f>INDEX([1]products!$A$1:$G$49,MATCH([1]orders!$D905,[1]products!$A$1:$A$49,0),MATCH([1]orders!L$1,[1]products!$A$1:$G$1,0))</f>
        <v>8.73</v>
      </c>
      <c r="M905" s="6">
        <f t="shared" si="14"/>
        <v>43.650000000000006</v>
      </c>
      <c r="N905" s="7" t="str" cm="1">
        <f t="array" ref="N905">_xlfn.IFS(I905="Rob","Robusta",I905="Exc","Excelsa",I905="Ara","Arabica",I905="Lib","Liberica")</f>
        <v>Liberica</v>
      </c>
      <c r="O905" s="7" t="str" cm="1">
        <f t="array" ref="O905">_xlfn.IFS(J905="M","Medium",J905="L","Light",J905="D","Dark")</f>
        <v>Medium</v>
      </c>
      <c r="P905" s="8" t="str">
        <f>_xlfn.XLOOKUP([1]!Order_Table[[#This Row],[Customer ID]],[1]customers!$A$1:$A$1001,[1]customers!$I$1:$I$1001,,0)</f>
        <v>No</v>
      </c>
    </row>
    <row r="906" spans="1:16" x14ac:dyDescent="0.35">
      <c r="A906" s="1" t="s">
        <v>1747</v>
      </c>
      <c r="B906" s="2">
        <v>43560</v>
      </c>
      <c r="C906" s="3" t="s">
        <v>1748</v>
      </c>
      <c r="D906" s="4" t="s">
        <v>67</v>
      </c>
      <c r="E906" s="3">
        <v>6</v>
      </c>
      <c r="F906" s="3" t="str">
        <f>_xlfn.XLOOKUP([1]orders!C906,[1]customers!$A$2:$A$1001,[1]customers!$B$2:$B$1001,,0)</f>
        <v>Dorey Sopper</v>
      </c>
      <c r="G906" s="3" t="str">
        <f>IF(_xlfn.XLOOKUP(C906,[1]customers!$A$2:$A$1001,[1]customers!$C$2:$C$1001,,0)=0,"",_xlfn.XLOOKUP(C906,[1]customers!$A$2:$A$1001,[1]customers!$C$2:$C$1001,,0))</f>
        <v/>
      </c>
      <c r="H906" s="3" t="str">
        <f>_xlfn.XLOOKUP(C906,[1]customers!$A$2:$A$1001,[1]customers!$G$2:$G$1001,,0)</f>
        <v>United States</v>
      </c>
      <c r="I906" s="4" t="str">
        <f>INDEX([1]products!$A$1:$G$49,MATCH([1]orders!$D906,[1]products!$A$1:$A$49,0),MATCH([1]orders!I$1,[1]products!$A$1:$G$1,0))</f>
        <v>Ara</v>
      </c>
      <c r="J906" s="4" t="str">
        <f>INDEX([1]products!$A$1:$G$49,MATCH([1]orders!$D906,[1]products!$A$1:$A$49,0),MATCH([1]orders!J$1,[1]products!$A$1:$G$1,0))</f>
        <v>L</v>
      </c>
      <c r="K906" s="5">
        <f>INDEX([1]products!$A$1:$G$49,MATCH([1]orders!$D906,[1]products!$A$1:$A$49,0),MATCH([1]orders!K$1,[1]products!$A$1:$G$1,0))</f>
        <v>2.5</v>
      </c>
      <c r="L906" s="6">
        <f>INDEX([1]products!$A$1:$G$49,MATCH([1]orders!$D906,[1]products!$A$1:$A$49,0),MATCH([1]orders!L$1,[1]products!$A$1:$G$1,0))</f>
        <v>29.784999999999997</v>
      </c>
      <c r="M906" s="6">
        <f t="shared" si="14"/>
        <v>178.70999999999998</v>
      </c>
      <c r="N906" s="7" t="str" cm="1">
        <f t="array" ref="N906">_xlfn.IFS(I906="Rob","Robusta",I906="Exc","Excelsa",I906="Ara","Arabica",I906="Lib","Liberica")</f>
        <v>Arabica</v>
      </c>
      <c r="O906" s="7" t="str" cm="1">
        <f t="array" ref="O906">_xlfn.IFS(J906="M","Medium",J906="L","Light",J906="D","Dark")</f>
        <v>Light</v>
      </c>
      <c r="P906" s="8" t="str">
        <f>_xlfn.XLOOKUP([1]!Order_Table[[#This Row],[Customer ID]],[1]customers!$A$1:$A$1001,[1]customers!$I$1:$I$1001,,0)</f>
        <v>No</v>
      </c>
    </row>
    <row r="907" spans="1:16" x14ac:dyDescent="0.35">
      <c r="A907" s="1" t="s">
        <v>1749</v>
      </c>
      <c r="B907" s="2">
        <v>44588</v>
      </c>
      <c r="C907" s="3" t="s">
        <v>1750</v>
      </c>
      <c r="D907" s="4" t="s">
        <v>67</v>
      </c>
      <c r="E907" s="3">
        <v>4</v>
      </c>
      <c r="F907" s="3" t="str">
        <f>_xlfn.XLOOKUP([1]orders!C907,[1]customers!$A$2:$A$1001,[1]customers!$B$2:$B$1001,,0)</f>
        <v>Darcy Lochran</v>
      </c>
      <c r="G907" s="3" t="str">
        <f>IF(_xlfn.XLOOKUP(C907,[1]customers!$A$2:$A$1001,[1]customers!$C$2:$C$1001,,0)=0,"",_xlfn.XLOOKUP(C907,[1]customers!$A$2:$A$1001,[1]customers!$C$2:$C$1001,,0))</f>
        <v>lledgleyp6@de.vu</v>
      </c>
      <c r="H907" s="3" t="str">
        <f>_xlfn.XLOOKUP(C907,[1]customers!$A$2:$A$1001,[1]customers!$G$2:$G$1001,,0)</f>
        <v>United States</v>
      </c>
      <c r="I907" s="4" t="str">
        <f>INDEX([1]products!$A$1:$G$49,MATCH([1]orders!$D907,[1]products!$A$1:$A$49,0),MATCH([1]orders!I$1,[1]products!$A$1:$G$1,0))</f>
        <v>Ara</v>
      </c>
      <c r="J907" s="4" t="str">
        <f>INDEX([1]products!$A$1:$G$49,MATCH([1]orders!$D907,[1]products!$A$1:$A$49,0),MATCH([1]orders!J$1,[1]products!$A$1:$G$1,0))</f>
        <v>M</v>
      </c>
      <c r="K907" s="5">
        <f>INDEX([1]products!$A$1:$G$49,MATCH([1]orders!$D907,[1]products!$A$1:$A$49,0),MATCH([1]orders!K$1,[1]products!$A$1:$G$1,0))</f>
        <v>0.5</v>
      </c>
      <c r="L907" s="6">
        <f>INDEX([1]products!$A$1:$G$49,MATCH([1]orders!$D907,[1]products!$A$1:$A$49,0),MATCH([1]orders!L$1,[1]products!$A$1:$G$1,0))</f>
        <v>6.75</v>
      </c>
      <c r="M907" s="6">
        <f t="shared" si="14"/>
        <v>27</v>
      </c>
      <c r="N907" s="7" t="str" cm="1">
        <f t="array" ref="N907">_xlfn.IFS(I907="Rob","Robusta",I907="Exc","Excelsa",I907="Ara","Arabica",I907="Lib","Liberica")</f>
        <v>Arabica</v>
      </c>
      <c r="O907" s="7" t="str" cm="1">
        <f t="array" ref="O907">_xlfn.IFS(J907="M","Medium",J907="L","Light",J907="D","Dark")</f>
        <v>Medium</v>
      </c>
      <c r="P907" s="8" t="str">
        <f>_xlfn.XLOOKUP([1]!Order_Table[[#This Row],[Customer ID]],[1]customers!$A$1:$A$1001,[1]customers!$I$1:$I$1001,,0)</f>
        <v>Yes</v>
      </c>
    </row>
    <row r="908" spans="1:16" x14ac:dyDescent="0.35">
      <c r="A908" s="1" t="s">
        <v>1751</v>
      </c>
      <c r="B908" s="2">
        <v>44449</v>
      </c>
      <c r="C908" s="3" t="s">
        <v>1752</v>
      </c>
      <c r="D908" s="4" t="s">
        <v>13</v>
      </c>
      <c r="E908" s="3">
        <v>3</v>
      </c>
      <c r="F908" s="3" t="str">
        <f>_xlfn.XLOOKUP([1]orders!C908,[1]customers!$A$2:$A$1001,[1]customers!$B$2:$B$1001,,0)</f>
        <v>Lauritz Ledgley</v>
      </c>
      <c r="G908" s="3" t="str">
        <f>IF(_xlfn.XLOOKUP(C908,[1]customers!$A$2:$A$1001,[1]customers!$C$2:$C$1001,,0)=0,"",_xlfn.XLOOKUP(C908,[1]customers!$A$2:$A$1001,[1]customers!$C$2:$C$1001,,0))</f>
        <v>tmenaryp7@phoca.cz</v>
      </c>
      <c r="H908" s="3" t="str">
        <f>_xlfn.XLOOKUP(C908,[1]customers!$A$2:$A$1001,[1]customers!$G$2:$G$1001,,0)</f>
        <v>United States</v>
      </c>
      <c r="I908" s="4" t="str">
        <f>INDEX([1]products!$A$1:$G$49,MATCH([1]orders!$D908,[1]products!$A$1:$A$49,0),MATCH([1]orders!I$1,[1]products!$A$1:$G$1,0))</f>
        <v>Ara</v>
      </c>
      <c r="J908" s="4" t="str">
        <f>INDEX([1]products!$A$1:$G$49,MATCH([1]orders!$D908,[1]products!$A$1:$A$49,0),MATCH([1]orders!J$1,[1]products!$A$1:$G$1,0))</f>
        <v>M</v>
      </c>
      <c r="K908" s="5">
        <f>INDEX([1]products!$A$1:$G$49,MATCH([1]orders!$D908,[1]products!$A$1:$A$49,0),MATCH([1]orders!K$1,[1]products!$A$1:$G$1,0))</f>
        <v>0.5</v>
      </c>
      <c r="L908" s="6">
        <f>INDEX([1]products!$A$1:$G$49,MATCH([1]orders!$D908,[1]products!$A$1:$A$49,0),MATCH([1]orders!L$1,[1]products!$A$1:$G$1,0))</f>
        <v>6.75</v>
      </c>
      <c r="M908" s="6">
        <f t="shared" si="14"/>
        <v>20.25</v>
      </c>
      <c r="N908" s="7" t="str" cm="1">
        <f t="array" ref="N908">_xlfn.IFS(I908="Rob","Robusta",I908="Exc","Excelsa",I908="Ara","Arabica",I908="Lib","Liberica")</f>
        <v>Arabica</v>
      </c>
      <c r="O908" s="7" t="str" cm="1">
        <f t="array" ref="O908">_xlfn.IFS(J908="M","Medium",J908="L","Light",J908="D","Dark")</f>
        <v>Medium</v>
      </c>
      <c r="P908" s="8" t="str">
        <f>_xlfn.XLOOKUP([1]!Order_Table[[#This Row],[Customer ID]],[1]customers!$A$1:$A$1001,[1]customers!$I$1:$I$1001,,0)</f>
        <v>Yes</v>
      </c>
    </row>
    <row r="909" spans="1:16" x14ac:dyDescent="0.35">
      <c r="A909" s="1" t="s">
        <v>1753</v>
      </c>
      <c r="B909" s="2">
        <v>43836</v>
      </c>
      <c r="C909" s="3" t="s">
        <v>1754</v>
      </c>
      <c r="D909" s="4" t="s">
        <v>189</v>
      </c>
      <c r="E909" s="3">
        <v>5</v>
      </c>
      <c r="F909" s="3" t="str">
        <f>_xlfn.XLOOKUP([1]orders!C909,[1]customers!$A$2:$A$1001,[1]customers!$B$2:$B$1001,,0)</f>
        <v>Tawnya Menary</v>
      </c>
      <c r="G909" s="3" t="str">
        <f>IF(_xlfn.XLOOKUP(C909,[1]customers!$A$2:$A$1001,[1]customers!$C$2:$C$1001,,0)=0,"",_xlfn.XLOOKUP(C909,[1]customers!$A$2:$A$1001,[1]customers!$C$2:$C$1001,,0))</f>
        <v>gciccottip8@so-net.ne.jp</v>
      </c>
      <c r="H909" s="3" t="str">
        <f>_xlfn.XLOOKUP(C909,[1]customers!$A$2:$A$1001,[1]customers!$G$2:$G$1001,,0)</f>
        <v>United States</v>
      </c>
      <c r="I909" s="4" t="str">
        <f>INDEX([1]products!$A$1:$G$49,MATCH([1]orders!$D909,[1]products!$A$1:$A$49,0),MATCH([1]orders!I$1,[1]products!$A$1:$G$1,0))</f>
        <v>Lib</v>
      </c>
      <c r="J909" s="4" t="str">
        <f>INDEX([1]products!$A$1:$G$49,MATCH([1]orders!$D909,[1]products!$A$1:$A$49,0),MATCH([1]orders!J$1,[1]products!$A$1:$G$1,0))</f>
        <v>D</v>
      </c>
      <c r="K909" s="5">
        <f>INDEX([1]products!$A$1:$G$49,MATCH([1]orders!$D909,[1]products!$A$1:$A$49,0),MATCH([1]orders!K$1,[1]products!$A$1:$G$1,0))</f>
        <v>1</v>
      </c>
      <c r="L909" s="6">
        <f>INDEX([1]products!$A$1:$G$49,MATCH([1]orders!$D909,[1]products!$A$1:$A$49,0),MATCH([1]orders!L$1,[1]products!$A$1:$G$1,0))</f>
        <v>12.95</v>
      </c>
      <c r="M909" s="6">
        <f t="shared" si="14"/>
        <v>64.75</v>
      </c>
      <c r="N909" s="7" t="str" cm="1">
        <f t="array" ref="N909">_xlfn.IFS(I909="Rob","Robusta",I909="Exc","Excelsa",I909="Ara","Arabica",I909="Lib","Liberica")</f>
        <v>Liberica</v>
      </c>
      <c r="O909" s="7" t="str" cm="1">
        <f t="array" ref="O909">_xlfn.IFS(J909="M","Medium",J909="L","Light",J909="D","Dark")</f>
        <v>Dark</v>
      </c>
      <c r="P909" s="8" t="str">
        <f>_xlfn.XLOOKUP([1]!Order_Table[[#This Row],[Customer ID]],[1]customers!$A$1:$A$1001,[1]customers!$I$1:$I$1001,,0)</f>
        <v>No</v>
      </c>
    </row>
    <row r="910" spans="1:16" x14ac:dyDescent="0.35">
      <c r="A910" s="1" t="s">
        <v>1755</v>
      </c>
      <c r="B910" s="2">
        <v>44635</v>
      </c>
      <c r="C910" s="3" t="s">
        <v>1756</v>
      </c>
      <c r="D910" s="4" t="s">
        <v>182</v>
      </c>
      <c r="E910" s="3">
        <v>3</v>
      </c>
      <c r="F910" s="3" t="str">
        <f>_xlfn.XLOOKUP([1]orders!C910,[1]customers!$A$2:$A$1001,[1]customers!$B$2:$B$1001,,0)</f>
        <v>Gustaf Ciccotti</v>
      </c>
      <c r="G910" s="3" t="str">
        <f>IF(_xlfn.XLOOKUP(C910,[1]customers!$A$2:$A$1001,[1]customers!$C$2:$C$1001,,0)=0,"",_xlfn.XLOOKUP(C910,[1]customers!$A$2:$A$1001,[1]customers!$C$2:$C$1001,,0))</f>
        <v/>
      </c>
      <c r="H910" s="3" t="str">
        <f>_xlfn.XLOOKUP(C910,[1]customers!$A$2:$A$1001,[1]customers!$G$2:$G$1001,,0)</f>
        <v>United States</v>
      </c>
      <c r="I910" s="4" t="str">
        <f>INDEX([1]products!$A$1:$G$49,MATCH([1]orders!$D910,[1]products!$A$1:$A$49,0),MATCH([1]orders!I$1,[1]products!$A$1:$G$1,0))</f>
        <v>Rob</v>
      </c>
      <c r="J910" s="4" t="str">
        <f>INDEX([1]products!$A$1:$G$49,MATCH([1]orders!$D910,[1]products!$A$1:$A$49,0),MATCH([1]orders!J$1,[1]products!$A$1:$G$1,0))</f>
        <v>L</v>
      </c>
      <c r="K910" s="5">
        <f>INDEX([1]products!$A$1:$G$49,MATCH([1]orders!$D910,[1]products!$A$1:$A$49,0),MATCH([1]orders!K$1,[1]products!$A$1:$G$1,0))</f>
        <v>1</v>
      </c>
      <c r="L910" s="6">
        <f>INDEX([1]products!$A$1:$G$49,MATCH([1]orders!$D910,[1]products!$A$1:$A$49,0),MATCH([1]orders!L$1,[1]products!$A$1:$G$1,0))</f>
        <v>11.95</v>
      </c>
      <c r="M910" s="6">
        <f t="shared" si="14"/>
        <v>35.849999999999994</v>
      </c>
      <c r="N910" s="7" t="str" cm="1">
        <f t="array" ref="N910">_xlfn.IFS(I910="Rob","Robusta",I910="Exc","Excelsa",I910="Ara","Arabica",I910="Lib","Liberica")</f>
        <v>Robusta</v>
      </c>
      <c r="O910" s="7" t="str" cm="1">
        <f t="array" ref="O910">_xlfn.IFS(J910="M","Medium",J910="L","Light",J910="D","Dark")</f>
        <v>Light</v>
      </c>
      <c r="P910" s="8" t="str">
        <f>_xlfn.XLOOKUP([1]!Order_Table[[#This Row],[Customer ID]],[1]customers!$A$1:$A$1001,[1]customers!$I$1:$I$1001,,0)</f>
        <v>No</v>
      </c>
    </row>
    <row r="911" spans="1:16" x14ac:dyDescent="0.35">
      <c r="A911" s="1" t="s">
        <v>1757</v>
      </c>
      <c r="B911" s="2">
        <v>44447</v>
      </c>
      <c r="C911" s="3" t="s">
        <v>1758</v>
      </c>
      <c r="D911" s="4" t="s">
        <v>118</v>
      </c>
      <c r="E911" s="3">
        <v>4</v>
      </c>
      <c r="F911" s="3" t="str">
        <f>_xlfn.XLOOKUP([1]orders!C911,[1]customers!$A$2:$A$1001,[1]customers!$B$2:$B$1001,,0)</f>
        <v>Bobbe Renner</v>
      </c>
      <c r="G911" s="3" t="str">
        <f>IF(_xlfn.XLOOKUP(C911,[1]customers!$A$2:$A$1001,[1]customers!$C$2:$C$1001,,0)=0,"",_xlfn.XLOOKUP(C911,[1]customers!$A$2:$A$1001,[1]customers!$C$2:$C$1001,,0))</f>
        <v>wjallinpa@pcworld.com</v>
      </c>
      <c r="H911" s="3" t="str">
        <f>_xlfn.XLOOKUP(C911,[1]customers!$A$2:$A$1001,[1]customers!$G$2:$G$1001,,0)</f>
        <v>United States</v>
      </c>
      <c r="I911" s="4" t="str">
        <f>INDEX([1]products!$A$1:$G$49,MATCH([1]orders!$D911,[1]products!$A$1:$A$49,0),MATCH([1]orders!I$1,[1]products!$A$1:$G$1,0))</f>
        <v>Rob</v>
      </c>
      <c r="J911" s="4" t="str">
        <f>INDEX([1]products!$A$1:$G$49,MATCH([1]orders!$D911,[1]products!$A$1:$A$49,0),MATCH([1]orders!J$1,[1]products!$A$1:$G$1,0))</f>
        <v>L</v>
      </c>
      <c r="K911" s="5">
        <f>INDEX([1]products!$A$1:$G$49,MATCH([1]orders!$D911,[1]products!$A$1:$A$49,0),MATCH([1]orders!K$1,[1]products!$A$1:$G$1,0))</f>
        <v>0.2</v>
      </c>
      <c r="L911" s="6">
        <f>INDEX([1]products!$A$1:$G$49,MATCH([1]orders!$D911,[1]products!$A$1:$A$49,0),MATCH([1]orders!L$1,[1]products!$A$1:$G$1,0))</f>
        <v>3.5849999999999995</v>
      </c>
      <c r="M911" s="6">
        <f t="shared" si="14"/>
        <v>14.339999999999998</v>
      </c>
      <c r="N911" s="7" t="str" cm="1">
        <f t="array" ref="N911">_xlfn.IFS(I911="Rob","Robusta",I911="Exc","Excelsa",I911="Ara","Arabica",I911="Lib","Liberica")</f>
        <v>Robusta</v>
      </c>
      <c r="O911" s="7" t="str" cm="1">
        <f t="array" ref="O911">_xlfn.IFS(J911="M","Medium",J911="L","Light",J911="D","Dark")</f>
        <v>Light</v>
      </c>
      <c r="P911" s="8" t="str">
        <f>_xlfn.XLOOKUP([1]!Order_Table[[#This Row],[Customer ID]],[1]customers!$A$1:$A$1001,[1]customers!$I$1:$I$1001,,0)</f>
        <v>No</v>
      </c>
    </row>
    <row r="912" spans="1:16" x14ac:dyDescent="0.35">
      <c r="A912" s="1" t="s">
        <v>1759</v>
      </c>
      <c r="B912" s="2">
        <v>44511</v>
      </c>
      <c r="C912" s="3" t="s">
        <v>1760</v>
      </c>
      <c r="D912" s="4" t="s">
        <v>61</v>
      </c>
      <c r="E912" s="3">
        <v>4</v>
      </c>
      <c r="F912" s="3" t="str">
        <f>_xlfn.XLOOKUP([1]orders!C912,[1]customers!$A$2:$A$1001,[1]customers!$B$2:$B$1001,,0)</f>
        <v>Wilton Jallin</v>
      </c>
      <c r="G912" s="3" t="str">
        <f>IF(_xlfn.XLOOKUP(C912,[1]customers!$A$2:$A$1001,[1]customers!$C$2:$C$1001,,0)=0,"",_xlfn.XLOOKUP(C912,[1]customers!$A$2:$A$1001,[1]customers!$C$2:$C$1001,,0))</f>
        <v>mbogeypb@thetimes.co.uk</v>
      </c>
      <c r="H912" s="3" t="str">
        <f>_xlfn.XLOOKUP(C912,[1]customers!$A$2:$A$1001,[1]customers!$G$2:$G$1001,,0)</f>
        <v>United States</v>
      </c>
      <c r="I912" s="4" t="str">
        <f>INDEX([1]products!$A$1:$G$49,MATCH([1]orders!$D912,[1]products!$A$1:$A$49,0),MATCH([1]orders!I$1,[1]products!$A$1:$G$1,0))</f>
        <v>Ara</v>
      </c>
      <c r="J912" s="4" t="str">
        <f>INDEX([1]products!$A$1:$G$49,MATCH([1]orders!$D912,[1]products!$A$1:$A$49,0),MATCH([1]orders!J$1,[1]products!$A$1:$G$1,0))</f>
        <v>D</v>
      </c>
      <c r="K912" s="5">
        <f>INDEX([1]products!$A$1:$G$49,MATCH([1]orders!$D912,[1]products!$A$1:$A$49,0),MATCH([1]orders!K$1,[1]products!$A$1:$G$1,0))</f>
        <v>2.5</v>
      </c>
      <c r="L912" s="6">
        <f>INDEX([1]products!$A$1:$G$49,MATCH([1]orders!$D912,[1]products!$A$1:$A$49,0),MATCH([1]orders!L$1,[1]products!$A$1:$G$1,0))</f>
        <v>22.884999999999998</v>
      </c>
      <c r="M912" s="6">
        <f t="shared" si="14"/>
        <v>91.539999999999992</v>
      </c>
      <c r="N912" s="7" t="str" cm="1">
        <f t="array" ref="N912">_xlfn.IFS(I912="Rob","Robusta",I912="Exc","Excelsa",I912="Ara","Arabica",I912="Lib","Liberica")</f>
        <v>Arabica</v>
      </c>
      <c r="O912" s="7" t="str" cm="1">
        <f t="array" ref="O912">_xlfn.IFS(J912="M","Medium",J912="L","Light",J912="D","Dark")</f>
        <v>Dark</v>
      </c>
      <c r="P912" s="8" t="str">
        <f>_xlfn.XLOOKUP([1]!Order_Table[[#This Row],[Customer ID]],[1]customers!$A$1:$A$1001,[1]customers!$I$1:$I$1001,,0)</f>
        <v>No</v>
      </c>
    </row>
    <row r="913" spans="1:16" x14ac:dyDescent="0.35">
      <c r="A913" s="1" t="s">
        <v>1761</v>
      </c>
      <c r="B913" s="2">
        <v>43726</v>
      </c>
      <c r="C913" s="3" t="s">
        <v>1762</v>
      </c>
      <c r="D913" s="4" t="s">
        <v>41</v>
      </c>
      <c r="E913" s="3">
        <v>6</v>
      </c>
      <c r="F913" s="3" t="str">
        <f>_xlfn.XLOOKUP([1]orders!C913,[1]customers!$A$2:$A$1001,[1]customers!$B$2:$B$1001,,0)</f>
        <v>Mindy Bogey</v>
      </c>
      <c r="G913" s="3" t="str">
        <f>IF(_xlfn.XLOOKUP(C913,[1]customers!$A$2:$A$1001,[1]customers!$C$2:$C$1001,,0)=0,"",_xlfn.XLOOKUP(C913,[1]customers!$A$2:$A$1001,[1]customers!$C$2:$C$1001,,0))</f>
        <v/>
      </c>
      <c r="H913" s="3" t="str">
        <f>_xlfn.XLOOKUP(C913,[1]customers!$A$2:$A$1001,[1]customers!$G$2:$G$1001,,0)</f>
        <v>United States</v>
      </c>
      <c r="I913" s="4" t="str">
        <f>INDEX([1]products!$A$1:$G$49,MATCH([1]orders!$D913,[1]products!$A$1:$A$49,0),MATCH([1]orders!I$1,[1]products!$A$1:$G$1,0))</f>
        <v>Ara</v>
      </c>
      <c r="J913" s="4" t="str">
        <f>INDEX([1]products!$A$1:$G$49,MATCH([1]orders!$D913,[1]products!$A$1:$A$49,0),MATCH([1]orders!J$1,[1]products!$A$1:$G$1,0))</f>
        <v>M</v>
      </c>
      <c r="K913" s="5">
        <f>INDEX([1]products!$A$1:$G$49,MATCH([1]orders!$D913,[1]products!$A$1:$A$49,0),MATCH([1]orders!K$1,[1]products!$A$1:$G$1,0))</f>
        <v>1</v>
      </c>
      <c r="L913" s="6">
        <f>INDEX([1]products!$A$1:$G$49,MATCH([1]orders!$D913,[1]products!$A$1:$A$49,0),MATCH([1]orders!L$1,[1]products!$A$1:$G$1,0))</f>
        <v>11.25</v>
      </c>
      <c r="M913" s="6">
        <f t="shared" si="14"/>
        <v>67.5</v>
      </c>
      <c r="N913" s="7" t="str" cm="1">
        <f t="array" ref="N913">_xlfn.IFS(I913="Rob","Robusta",I913="Exc","Excelsa",I913="Ara","Arabica",I913="Lib","Liberica")</f>
        <v>Arabica</v>
      </c>
      <c r="O913" s="7" t="str" cm="1">
        <f t="array" ref="O913">_xlfn.IFS(J913="M","Medium",J913="L","Light",J913="D","Dark")</f>
        <v>Medium</v>
      </c>
      <c r="P913" s="8" t="str">
        <f>_xlfn.XLOOKUP([1]!Order_Table[[#This Row],[Customer ID]],[1]customers!$A$1:$A$1001,[1]customers!$I$1:$I$1001,,0)</f>
        <v>Yes</v>
      </c>
    </row>
    <row r="914" spans="1:16" x14ac:dyDescent="0.35">
      <c r="A914" s="1" t="s">
        <v>1763</v>
      </c>
      <c r="B914" s="2">
        <v>44406</v>
      </c>
      <c r="C914" s="3" t="s">
        <v>1764</v>
      </c>
      <c r="D914" s="4" t="s">
        <v>67</v>
      </c>
      <c r="E914" s="3">
        <v>1</v>
      </c>
      <c r="F914" s="3" t="str">
        <f>_xlfn.XLOOKUP([1]orders!C914,[1]customers!$A$2:$A$1001,[1]customers!$B$2:$B$1001,,0)</f>
        <v>Paulie Fonzone</v>
      </c>
      <c r="G914" s="3" t="str">
        <f>IF(_xlfn.XLOOKUP(C914,[1]customers!$A$2:$A$1001,[1]customers!$C$2:$C$1001,,0)=0,"",_xlfn.XLOOKUP(C914,[1]customers!$A$2:$A$1001,[1]customers!$C$2:$C$1001,,0))</f>
        <v>mcobbledickpd@ucsd.edu</v>
      </c>
      <c r="H914" s="3" t="str">
        <f>_xlfn.XLOOKUP(C914,[1]customers!$A$2:$A$1001,[1]customers!$G$2:$G$1001,,0)</f>
        <v>United States</v>
      </c>
      <c r="I914" s="4" t="str">
        <f>INDEX([1]products!$A$1:$G$49,MATCH([1]orders!$D914,[1]products!$A$1:$A$49,0),MATCH([1]orders!I$1,[1]products!$A$1:$G$1,0))</f>
        <v>Rob</v>
      </c>
      <c r="J914" s="4" t="str">
        <f>INDEX([1]products!$A$1:$G$49,MATCH([1]orders!$D914,[1]products!$A$1:$A$49,0),MATCH([1]orders!J$1,[1]products!$A$1:$G$1,0))</f>
        <v>M</v>
      </c>
      <c r="K914" s="5">
        <f>INDEX([1]products!$A$1:$G$49,MATCH([1]orders!$D914,[1]products!$A$1:$A$49,0),MATCH([1]orders!K$1,[1]products!$A$1:$G$1,0))</f>
        <v>2.5</v>
      </c>
      <c r="L914" s="6">
        <f>INDEX([1]products!$A$1:$G$49,MATCH([1]orders!$D914,[1]products!$A$1:$A$49,0),MATCH([1]orders!L$1,[1]products!$A$1:$G$1,0))</f>
        <v>22.884999999999998</v>
      </c>
      <c r="M914" s="6">
        <f t="shared" si="14"/>
        <v>22.884999999999998</v>
      </c>
      <c r="N914" s="7" t="str" cm="1">
        <f t="array" ref="N914">_xlfn.IFS(I914="Rob","Robusta",I914="Exc","Excelsa",I914="Ara","Arabica",I914="Lib","Liberica")</f>
        <v>Robusta</v>
      </c>
      <c r="O914" s="7" t="str" cm="1">
        <f t="array" ref="O914">_xlfn.IFS(J914="M","Medium",J914="L","Light",J914="D","Dark")</f>
        <v>Medium</v>
      </c>
      <c r="P914" s="8" t="str">
        <f>_xlfn.XLOOKUP([1]!Order_Table[[#This Row],[Customer ID]],[1]customers!$A$1:$A$1001,[1]customers!$I$1:$I$1001,,0)</f>
        <v>Yes</v>
      </c>
    </row>
    <row r="915" spans="1:16" x14ac:dyDescent="0.35">
      <c r="A915" s="1" t="s">
        <v>1765</v>
      </c>
      <c r="B915" s="2">
        <v>44640</v>
      </c>
      <c r="C915" s="3" t="s">
        <v>1766</v>
      </c>
      <c r="D915" s="4" t="s">
        <v>61</v>
      </c>
      <c r="E915" s="3">
        <v>4</v>
      </c>
      <c r="F915" s="3" t="str">
        <f>_xlfn.XLOOKUP([1]orders!C915,[1]customers!$A$2:$A$1001,[1]customers!$B$2:$B$1001,,0)</f>
        <v>Merrile Cobbledick</v>
      </c>
      <c r="G915" s="3" t="str">
        <f>IF(_xlfn.XLOOKUP(C915,[1]customers!$A$2:$A$1001,[1]customers!$C$2:$C$1001,,0)=0,"",_xlfn.XLOOKUP(C915,[1]customers!$A$2:$A$1001,[1]customers!$C$2:$C$1001,,0))</f>
        <v>alewrype@whitehouse.gov</v>
      </c>
      <c r="H915" s="3" t="str">
        <f>_xlfn.XLOOKUP(C915,[1]customers!$A$2:$A$1001,[1]customers!$G$2:$G$1001,,0)</f>
        <v>United States</v>
      </c>
      <c r="I915" s="4" t="str">
        <f>INDEX([1]products!$A$1:$G$49,MATCH([1]orders!$D915,[1]products!$A$1:$A$49,0),MATCH([1]orders!I$1,[1]products!$A$1:$G$1,0))</f>
        <v>Ara</v>
      </c>
      <c r="J915" s="4" t="str">
        <f>INDEX([1]products!$A$1:$G$49,MATCH([1]orders!$D915,[1]products!$A$1:$A$49,0),MATCH([1]orders!J$1,[1]products!$A$1:$G$1,0))</f>
        <v>M</v>
      </c>
      <c r="K915" s="5">
        <f>INDEX([1]products!$A$1:$G$49,MATCH([1]orders!$D915,[1]products!$A$1:$A$49,0),MATCH([1]orders!K$1,[1]products!$A$1:$G$1,0))</f>
        <v>0.5</v>
      </c>
      <c r="L915" s="6">
        <f>INDEX([1]products!$A$1:$G$49,MATCH([1]orders!$D915,[1]products!$A$1:$A$49,0),MATCH([1]orders!L$1,[1]products!$A$1:$G$1,0))</f>
        <v>6.75</v>
      </c>
      <c r="M915" s="6">
        <f t="shared" si="14"/>
        <v>27</v>
      </c>
      <c r="N915" s="7" t="str" cm="1">
        <f t="array" ref="N915">_xlfn.IFS(I915="Rob","Robusta",I915="Exc","Excelsa",I915="Ara","Arabica",I915="Lib","Liberica")</f>
        <v>Arabica</v>
      </c>
      <c r="O915" s="7" t="str" cm="1">
        <f t="array" ref="O915">_xlfn.IFS(J915="M","Medium",J915="L","Light",J915="D","Dark")</f>
        <v>Medium</v>
      </c>
      <c r="P915" s="8" t="str">
        <f>_xlfn.XLOOKUP([1]!Order_Table[[#This Row],[Customer ID]],[1]customers!$A$1:$A$1001,[1]customers!$I$1:$I$1001,,0)</f>
        <v>No</v>
      </c>
    </row>
    <row r="916" spans="1:16" x14ac:dyDescent="0.35">
      <c r="A916" s="1" t="s">
        <v>1767</v>
      </c>
      <c r="B916" s="2">
        <v>43955</v>
      </c>
      <c r="C916" s="3" t="s">
        <v>1768</v>
      </c>
      <c r="D916" s="4" t="s">
        <v>530</v>
      </c>
      <c r="E916" s="3">
        <v>3</v>
      </c>
      <c r="F916" s="3" t="str">
        <f>_xlfn.XLOOKUP([1]orders!C916,[1]customers!$A$2:$A$1001,[1]customers!$B$2:$B$1001,,0)</f>
        <v>Antonius Lewry</v>
      </c>
      <c r="G916" s="3" t="str">
        <f>IF(_xlfn.XLOOKUP(C916,[1]customers!$A$2:$A$1001,[1]customers!$C$2:$C$1001,,0)=0,"",_xlfn.XLOOKUP(C916,[1]customers!$A$2:$A$1001,[1]customers!$C$2:$C$1001,,0))</f>
        <v>ihesselpf@ox.ac.uk</v>
      </c>
      <c r="H916" s="3" t="str">
        <f>_xlfn.XLOOKUP(C916,[1]customers!$A$2:$A$1001,[1]customers!$G$2:$G$1001,,0)</f>
        <v>United States</v>
      </c>
      <c r="I916" s="4" t="str">
        <f>INDEX([1]products!$A$1:$G$49,MATCH([1]orders!$D916,[1]products!$A$1:$A$49,0),MATCH([1]orders!I$1,[1]products!$A$1:$G$1,0))</f>
        <v>Ara</v>
      </c>
      <c r="J916" s="4" t="str">
        <f>INDEX([1]products!$A$1:$G$49,MATCH([1]orders!$D916,[1]products!$A$1:$A$49,0),MATCH([1]orders!J$1,[1]products!$A$1:$G$1,0))</f>
        <v>M</v>
      </c>
      <c r="K916" s="5">
        <f>INDEX([1]products!$A$1:$G$49,MATCH([1]orders!$D916,[1]products!$A$1:$A$49,0),MATCH([1]orders!K$1,[1]products!$A$1:$G$1,0))</f>
        <v>1</v>
      </c>
      <c r="L916" s="6">
        <f>INDEX([1]products!$A$1:$G$49,MATCH([1]orders!$D916,[1]products!$A$1:$A$49,0),MATCH([1]orders!L$1,[1]products!$A$1:$G$1,0))</f>
        <v>11.25</v>
      </c>
      <c r="M916" s="6">
        <f t="shared" si="14"/>
        <v>33.75</v>
      </c>
      <c r="N916" s="7" t="str" cm="1">
        <f t="array" ref="N916">_xlfn.IFS(I916="Rob","Robusta",I916="Exc","Excelsa",I916="Ara","Arabica",I916="Lib","Liberica")</f>
        <v>Arabica</v>
      </c>
      <c r="O916" s="7" t="str" cm="1">
        <f t="array" ref="O916">_xlfn.IFS(J916="M","Medium",J916="L","Light",J916="D","Dark")</f>
        <v>Medium</v>
      </c>
      <c r="P916" s="8" t="str">
        <f>_xlfn.XLOOKUP([1]!Order_Table[[#This Row],[Customer ID]],[1]customers!$A$1:$A$1001,[1]customers!$I$1:$I$1001,,0)</f>
        <v>No</v>
      </c>
    </row>
    <row r="917" spans="1:16" x14ac:dyDescent="0.35">
      <c r="A917" s="1" t="s">
        <v>1769</v>
      </c>
      <c r="B917" s="2">
        <v>44291</v>
      </c>
      <c r="C917" s="3" t="s">
        <v>1770</v>
      </c>
      <c r="D917" s="4" t="s">
        <v>51</v>
      </c>
      <c r="E917" s="3">
        <v>1</v>
      </c>
      <c r="F917" s="3" t="str">
        <f>_xlfn.XLOOKUP([1]orders!C917,[1]customers!$A$2:$A$1001,[1]customers!$B$2:$B$1001,,0)</f>
        <v>Isis Hessel</v>
      </c>
      <c r="G917" s="3" t="str">
        <f>IF(_xlfn.XLOOKUP(C917,[1]customers!$A$2:$A$1001,[1]customers!$C$2:$C$1001,,0)=0,"",_xlfn.XLOOKUP(C917,[1]customers!$A$2:$A$1001,[1]customers!$C$2:$C$1001,,0))</f>
        <v/>
      </c>
      <c r="H917" s="3" t="str">
        <f>_xlfn.XLOOKUP(C917,[1]customers!$A$2:$A$1001,[1]customers!$G$2:$G$1001,,0)</f>
        <v>Ireland</v>
      </c>
      <c r="I917" s="4" t="str">
        <f>INDEX([1]products!$A$1:$G$49,MATCH([1]orders!$D917,[1]products!$A$1:$A$49,0),MATCH([1]orders!I$1,[1]products!$A$1:$G$1,0))</f>
        <v>Exc</v>
      </c>
      <c r="J917" s="4" t="str">
        <f>INDEX([1]products!$A$1:$G$49,MATCH([1]orders!$D917,[1]products!$A$1:$A$49,0),MATCH([1]orders!J$1,[1]products!$A$1:$G$1,0))</f>
        <v>D</v>
      </c>
      <c r="K917" s="5">
        <f>INDEX([1]products!$A$1:$G$49,MATCH([1]orders!$D917,[1]products!$A$1:$A$49,0),MATCH([1]orders!K$1,[1]products!$A$1:$G$1,0))</f>
        <v>2.5</v>
      </c>
      <c r="L917" s="6">
        <f>INDEX([1]products!$A$1:$G$49,MATCH([1]orders!$D917,[1]products!$A$1:$A$49,0),MATCH([1]orders!L$1,[1]products!$A$1:$G$1,0))</f>
        <v>27.945</v>
      </c>
      <c r="M917" s="6">
        <f t="shared" si="14"/>
        <v>27.945</v>
      </c>
      <c r="N917" s="7" t="str" cm="1">
        <f t="array" ref="N917">_xlfn.IFS(I917="Rob","Robusta",I917="Exc","Excelsa",I917="Ara","Arabica",I917="Lib","Liberica")</f>
        <v>Excelsa</v>
      </c>
      <c r="O917" s="7" t="str" cm="1">
        <f t="array" ref="O917">_xlfn.IFS(J917="M","Medium",J917="L","Light",J917="D","Dark")</f>
        <v>Dark</v>
      </c>
      <c r="P917" s="8" t="str">
        <f>_xlfn.XLOOKUP([1]!Order_Table[[#This Row],[Customer ID]],[1]customers!$A$1:$A$1001,[1]customers!$I$1:$I$1001,,0)</f>
        <v>Yes</v>
      </c>
    </row>
    <row r="918" spans="1:16" x14ac:dyDescent="0.35">
      <c r="A918" s="1" t="s">
        <v>1771</v>
      </c>
      <c r="B918" s="2">
        <v>44573</v>
      </c>
      <c r="C918" s="3" t="s">
        <v>1772</v>
      </c>
      <c r="D918" s="4" t="s">
        <v>67</v>
      </c>
      <c r="E918" s="3">
        <v>1</v>
      </c>
      <c r="F918" s="3" t="str">
        <f>_xlfn.XLOOKUP([1]orders!C918,[1]customers!$A$2:$A$1001,[1]customers!$B$2:$B$1001,,0)</f>
        <v>Harland Trematick</v>
      </c>
      <c r="G918" s="3" t="str">
        <f>IF(_xlfn.XLOOKUP(C918,[1]customers!$A$2:$A$1001,[1]customers!$C$2:$C$1001,,0)=0,"",_xlfn.XLOOKUP(C918,[1]customers!$A$2:$A$1001,[1]customers!$C$2:$C$1001,,0))</f>
        <v>csorrellph@amazon.com</v>
      </c>
      <c r="H918" s="3" t="str">
        <f>_xlfn.XLOOKUP(C918,[1]customers!$A$2:$A$1001,[1]customers!$G$2:$G$1001,,0)</f>
        <v>United Kingdom</v>
      </c>
      <c r="I918" s="4" t="str">
        <f>INDEX([1]products!$A$1:$G$49,MATCH([1]orders!$D918,[1]products!$A$1:$A$49,0),MATCH([1]orders!I$1,[1]products!$A$1:$G$1,0))</f>
        <v>Exc</v>
      </c>
      <c r="J918" s="4" t="str">
        <f>INDEX([1]products!$A$1:$G$49,MATCH([1]orders!$D918,[1]products!$A$1:$A$49,0),MATCH([1]orders!J$1,[1]products!$A$1:$G$1,0))</f>
        <v>D</v>
      </c>
      <c r="K918" s="5">
        <f>INDEX([1]products!$A$1:$G$49,MATCH([1]orders!$D918,[1]products!$A$1:$A$49,0),MATCH([1]orders!K$1,[1]products!$A$1:$G$1,0))</f>
        <v>0.2</v>
      </c>
      <c r="L918" s="6">
        <f>INDEX([1]products!$A$1:$G$49,MATCH([1]orders!$D918,[1]products!$A$1:$A$49,0),MATCH([1]orders!L$1,[1]products!$A$1:$G$1,0))</f>
        <v>3.645</v>
      </c>
      <c r="M918" s="6">
        <f t="shared" si="14"/>
        <v>3.645</v>
      </c>
      <c r="N918" s="7" t="str" cm="1">
        <f t="array" ref="N918">_xlfn.IFS(I918="Rob","Robusta",I918="Exc","Excelsa",I918="Ara","Arabica",I918="Lib","Liberica")</f>
        <v>Excelsa</v>
      </c>
      <c r="O918" s="7" t="str" cm="1">
        <f t="array" ref="O918">_xlfn.IFS(J918="M","Medium",J918="L","Light",J918="D","Dark")</f>
        <v>Dark</v>
      </c>
      <c r="P918" s="8" t="str">
        <f>_xlfn.XLOOKUP([1]!Order_Table[[#This Row],[Customer ID]],[1]customers!$A$1:$A$1001,[1]customers!$I$1:$I$1001,,0)</f>
        <v>Yes</v>
      </c>
    </row>
    <row r="919" spans="1:16" x14ac:dyDescent="0.35">
      <c r="A919" s="1" t="s">
        <v>1771</v>
      </c>
      <c r="B919" s="2">
        <v>44573</v>
      </c>
      <c r="C919" s="3" t="s">
        <v>1772</v>
      </c>
      <c r="D919" s="4" t="s">
        <v>16</v>
      </c>
      <c r="E919" s="3">
        <v>3</v>
      </c>
      <c r="F919" s="3" t="str">
        <f>_xlfn.XLOOKUP([1]orders!C919,[1]customers!$A$2:$A$1001,[1]customers!$B$2:$B$1001,,0)</f>
        <v>Chloris Sorrell</v>
      </c>
      <c r="G919" s="3" t="str">
        <f>IF(_xlfn.XLOOKUP(C919,[1]customers!$A$2:$A$1001,[1]customers!$C$2:$C$1001,,0)=0,"",_xlfn.XLOOKUP(C919,[1]customers!$A$2:$A$1001,[1]customers!$C$2:$C$1001,,0))</f>
        <v>csorrellph@amazon.com</v>
      </c>
      <c r="H919" s="3" t="str">
        <f>_xlfn.XLOOKUP(C919,[1]customers!$A$2:$A$1001,[1]customers!$G$2:$G$1001,,0)</f>
        <v>United Kingdom</v>
      </c>
      <c r="I919" s="4" t="str">
        <f>INDEX([1]products!$A$1:$G$49,MATCH([1]orders!$D919,[1]products!$A$1:$A$49,0),MATCH([1]orders!I$1,[1]products!$A$1:$G$1,0))</f>
        <v>Ara</v>
      </c>
      <c r="J919" s="4" t="str">
        <f>INDEX([1]products!$A$1:$G$49,MATCH([1]orders!$D919,[1]products!$A$1:$A$49,0),MATCH([1]orders!J$1,[1]products!$A$1:$G$1,0))</f>
        <v>M</v>
      </c>
      <c r="K919" s="5">
        <f>INDEX([1]products!$A$1:$G$49,MATCH([1]orders!$D919,[1]products!$A$1:$A$49,0),MATCH([1]orders!K$1,[1]products!$A$1:$G$1,0))</f>
        <v>0.5</v>
      </c>
      <c r="L919" s="6">
        <f>INDEX([1]products!$A$1:$G$49,MATCH([1]orders!$D919,[1]products!$A$1:$A$49,0),MATCH([1]orders!L$1,[1]products!$A$1:$G$1,0))</f>
        <v>6.75</v>
      </c>
      <c r="M919" s="6">
        <f t="shared" si="14"/>
        <v>20.25</v>
      </c>
      <c r="N919" s="7" t="str" cm="1">
        <f t="array" ref="N919">_xlfn.IFS(I919="Rob","Robusta",I919="Exc","Excelsa",I919="Ara","Arabica",I919="Lib","Liberica")</f>
        <v>Arabica</v>
      </c>
      <c r="O919" s="7" t="str" cm="1">
        <f t="array" ref="O919">_xlfn.IFS(J919="M","Medium",J919="L","Light",J919="D","Dark")</f>
        <v>Medium</v>
      </c>
      <c r="P919" s="8" t="str">
        <f>_xlfn.XLOOKUP([1]!Order_Table[[#This Row],[Customer ID]],[1]customers!$A$1:$A$1001,[1]customers!$I$1:$I$1001,,0)</f>
        <v>No</v>
      </c>
    </row>
    <row r="920" spans="1:16" x14ac:dyDescent="0.35">
      <c r="A920" s="1" t="s">
        <v>1773</v>
      </c>
      <c r="B920" s="2">
        <v>44181</v>
      </c>
      <c r="C920" s="3" t="s">
        <v>1774</v>
      </c>
      <c r="D920" s="4" t="s">
        <v>101</v>
      </c>
      <c r="E920" s="3">
        <v>5</v>
      </c>
      <c r="F920" s="3" t="str">
        <f>_xlfn.XLOOKUP([1]orders!C920,[1]customers!$A$2:$A$1001,[1]customers!$B$2:$B$1001,,0)</f>
        <v>Chloris Sorrell</v>
      </c>
      <c r="G920" s="3" t="str">
        <f>IF(_xlfn.XLOOKUP(C920,[1]customers!$A$2:$A$1001,[1]customers!$C$2:$C$1001,,0)=0,"",_xlfn.XLOOKUP(C920,[1]customers!$A$2:$A$1001,[1]customers!$C$2:$C$1001,,0))</f>
        <v>qheavysidepj@unc.edu</v>
      </c>
      <c r="H920" s="3" t="str">
        <f>_xlfn.XLOOKUP(C920,[1]customers!$A$2:$A$1001,[1]customers!$G$2:$G$1001,,0)</f>
        <v>United States</v>
      </c>
      <c r="I920" s="4" t="str">
        <f>INDEX([1]products!$A$1:$G$49,MATCH([1]orders!$D920,[1]products!$A$1:$A$49,0),MATCH([1]orders!I$1,[1]products!$A$1:$G$1,0))</f>
        <v>Exc</v>
      </c>
      <c r="J920" s="4" t="str">
        <f>INDEX([1]products!$A$1:$G$49,MATCH([1]orders!$D920,[1]products!$A$1:$A$49,0),MATCH([1]orders!J$1,[1]products!$A$1:$G$1,0))</f>
        <v>D</v>
      </c>
      <c r="K920" s="5">
        <f>INDEX([1]products!$A$1:$G$49,MATCH([1]orders!$D920,[1]products!$A$1:$A$49,0),MATCH([1]orders!K$1,[1]products!$A$1:$G$1,0))</f>
        <v>0.5</v>
      </c>
      <c r="L920" s="6">
        <f>INDEX([1]products!$A$1:$G$49,MATCH([1]orders!$D920,[1]products!$A$1:$A$49,0),MATCH([1]orders!L$1,[1]products!$A$1:$G$1,0))</f>
        <v>7.29</v>
      </c>
      <c r="M920" s="6">
        <f t="shared" si="14"/>
        <v>36.450000000000003</v>
      </c>
      <c r="N920" s="7" t="str" cm="1">
        <f t="array" ref="N920">_xlfn.IFS(I920="Rob","Robusta",I920="Exc","Excelsa",I920="Ara","Arabica",I920="Lib","Liberica")</f>
        <v>Excelsa</v>
      </c>
      <c r="O920" s="7" t="str" cm="1">
        <f t="array" ref="O920">_xlfn.IFS(J920="M","Medium",J920="L","Light",J920="D","Dark")</f>
        <v>Dark</v>
      </c>
      <c r="P920" s="8" t="str">
        <f>_xlfn.XLOOKUP([1]!Order_Table[[#This Row],[Customer ID]],[1]customers!$A$1:$A$1001,[1]customers!$I$1:$I$1001,,0)</f>
        <v>No</v>
      </c>
    </row>
    <row r="921" spans="1:16" x14ac:dyDescent="0.35">
      <c r="A921" s="1" t="s">
        <v>1775</v>
      </c>
      <c r="B921" s="2">
        <v>44711</v>
      </c>
      <c r="C921" s="3" t="s">
        <v>1776</v>
      </c>
      <c r="D921" s="4" t="s">
        <v>35</v>
      </c>
      <c r="E921" s="3">
        <v>6</v>
      </c>
      <c r="F921" s="3" t="str">
        <f>_xlfn.XLOOKUP([1]orders!C921,[1]customers!$A$2:$A$1001,[1]customers!$B$2:$B$1001,,0)</f>
        <v>Quintina Heavyside</v>
      </c>
      <c r="G921" s="3" t="str">
        <f>IF(_xlfn.XLOOKUP(C921,[1]customers!$A$2:$A$1001,[1]customers!$C$2:$C$1001,,0)=0,"",_xlfn.XLOOKUP(C921,[1]customers!$A$2:$A$1001,[1]customers!$C$2:$C$1001,,0))</f>
        <v>hreuvenpk@whitehouse.gov</v>
      </c>
      <c r="H921" s="3" t="str">
        <f>_xlfn.XLOOKUP(C921,[1]customers!$A$2:$A$1001,[1]customers!$G$2:$G$1001,,0)</f>
        <v>United States</v>
      </c>
      <c r="I921" s="4" t="str">
        <f>INDEX([1]products!$A$1:$G$49,MATCH([1]orders!$D921,[1]products!$A$1:$A$49,0),MATCH([1]orders!I$1,[1]products!$A$1:$G$1,0))</f>
        <v>Rob</v>
      </c>
      <c r="J921" s="4" t="str">
        <f>INDEX([1]products!$A$1:$G$49,MATCH([1]orders!$D921,[1]products!$A$1:$A$49,0),MATCH([1]orders!J$1,[1]products!$A$1:$G$1,0))</f>
        <v>D</v>
      </c>
      <c r="K921" s="5">
        <f>INDEX([1]products!$A$1:$G$49,MATCH([1]orders!$D921,[1]products!$A$1:$A$49,0),MATCH([1]orders!K$1,[1]products!$A$1:$G$1,0))</f>
        <v>0.2</v>
      </c>
      <c r="L921" s="6">
        <f>INDEX([1]products!$A$1:$G$49,MATCH([1]orders!$D921,[1]products!$A$1:$A$49,0),MATCH([1]orders!L$1,[1]products!$A$1:$G$1,0))</f>
        <v>2.6849999999999996</v>
      </c>
      <c r="M921" s="6">
        <f t="shared" si="14"/>
        <v>16.11</v>
      </c>
      <c r="N921" s="7" t="str" cm="1">
        <f t="array" ref="N921">_xlfn.IFS(I921="Rob","Robusta",I921="Exc","Excelsa",I921="Ara","Arabica",I921="Lib","Liberica")</f>
        <v>Robusta</v>
      </c>
      <c r="O921" s="7" t="str" cm="1">
        <f t="array" ref="O921">_xlfn.IFS(J921="M","Medium",J921="L","Light",J921="D","Dark")</f>
        <v>Dark</v>
      </c>
      <c r="P921" s="8" t="str">
        <f>_xlfn.XLOOKUP([1]!Order_Table[[#This Row],[Customer ID]],[1]customers!$A$1:$A$1001,[1]customers!$I$1:$I$1001,,0)</f>
        <v>Yes</v>
      </c>
    </row>
    <row r="922" spans="1:16" x14ac:dyDescent="0.35">
      <c r="A922" s="1" t="s">
        <v>1777</v>
      </c>
      <c r="B922" s="2">
        <v>44509</v>
      </c>
      <c r="C922" s="3" t="s">
        <v>1778</v>
      </c>
      <c r="D922" s="4" t="s">
        <v>38</v>
      </c>
      <c r="E922" s="3">
        <v>2</v>
      </c>
      <c r="F922" s="3" t="str">
        <f>_xlfn.XLOOKUP([1]orders!C922,[1]customers!$A$2:$A$1001,[1]customers!$B$2:$B$1001,,0)</f>
        <v>Hadley Reuven</v>
      </c>
      <c r="G922" s="3" t="str">
        <f>IF(_xlfn.XLOOKUP(C922,[1]customers!$A$2:$A$1001,[1]customers!$C$2:$C$1001,,0)=0,"",_xlfn.XLOOKUP(C922,[1]customers!$A$2:$A$1001,[1]customers!$C$2:$C$1001,,0))</f>
        <v>mattwoolpl@nba.com</v>
      </c>
      <c r="H922" s="3" t="str">
        <f>_xlfn.XLOOKUP(C922,[1]customers!$A$2:$A$1001,[1]customers!$G$2:$G$1001,,0)</f>
        <v>United States</v>
      </c>
      <c r="I922" s="4" t="str">
        <f>INDEX([1]products!$A$1:$G$49,MATCH([1]orders!$D922,[1]products!$A$1:$A$49,0),MATCH([1]orders!I$1,[1]products!$A$1:$G$1,0))</f>
        <v>Rob</v>
      </c>
      <c r="J922" s="4" t="str">
        <f>INDEX([1]products!$A$1:$G$49,MATCH([1]orders!$D922,[1]products!$A$1:$A$49,0),MATCH([1]orders!J$1,[1]products!$A$1:$G$1,0))</f>
        <v>D</v>
      </c>
      <c r="K922" s="5">
        <f>INDEX([1]products!$A$1:$G$49,MATCH([1]orders!$D922,[1]products!$A$1:$A$49,0),MATCH([1]orders!K$1,[1]products!$A$1:$G$1,0))</f>
        <v>2.5</v>
      </c>
      <c r="L922" s="6">
        <f>INDEX([1]products!$A$1:$G$49,MATCH([1]orders!$D922,[1]products!$A$1:$A$49,0),MATCH([1]orders!L$1,[1]products!$A$1:$G$1,0))</f>
        <v>20.584999999999997</v>
      </c>
      <c r="M922" s="6">
        <f t="shared" si="14"/>
        <v>41.169999999999995</v>
      </c>
      <c r="N922" s="7" t="str" cm="1">
        <f t="array" ref="N922">_xlfn.IFS(I922="Rob","Robusta",I922="Exc","Excelsa",I922="Ara","Arabica",I922="Lib","Liberica")</f>
        <v>Robusta</v>
      </c>
      <c r="O922" s="7" t="str" cm="1">
        <f t="array" ref="O922">_xlfn.IFS(J922="M","Medium",J922="L","Light",J922="D","Dark")</f>
        <v>Dark</v>
      </c>
      <c r="P922" s="8" t="str">
        <f>_xlfn.XLOOKUP([1]!Order_Table[[#This Row],[Customer ID]],[1]customers!$A$1:$A$1001,[1]customers!$I$1:$I$1001,,0)</f>
        <v>No</v>
      </c>
    </row>
    <row r="923" spans="1:16" x14ac:dyDescent="0.35">
      <c r="A923" s="1" t="s">
        <v>1779</v>
      </c>
      <c r="B923" s="2">
        <v>44659</v>
      </c>
      <c r="C923" s="3" t="s">
        <v>1780</v>
      </c>
      <c r="D923" s="4" t="s">
        <v>61</v>
      </c>
      <c r="E923" s="3">
        <v>6</v>
      </c>
      <c r="F923" s="3" t="str">
        <f>_xlfn.XLOOKUP([1]orders!C923,[1]customers!$A$2:$A$1001,[1]customers!$B$2:$B$1001,,0)</f>
        <v>Mitch Attwool</v>
      </c>
      <c r="G923" s="3" t="str">
        <f>IF(_xlfn.XLOOKUP(C923,[1]customers!$A$2:$A$1001,[1]customers!$C$2:$C$1001,,0)=0,"",_xlfn.XLOOKUP(C923,[1]customers!$A$2:$A$1001,[1]customers!$C$2:$C$1001,,0))</f>
        <v/>
      </c>
      <c r="H923" s="3" t="str">
        <f>_xlfn.XLOOKUP(C923,[1]customers!$A$2:$A$1001,[1]customers!$G$2:$G$1001,,0)</f>
        <v>United States</v>
      </c>
      <c r="I923" s="4" t="str">
        <f>INDEX([1]products!$A$1:$G$49,MATCH([1]orders!$D923,[1]products!$A$1:$A$49,0),MATCH([1]orders!I$1,[1]products!$A$1:$G$1,0))</f>
        <v>Lib</v>
      </c>
      <c r="J923" s="4" t="str">
        <f>INDEX([1]products!$A$1:$G$49,MATCH([1]orders!$D923,[1]products!$A$1:$A$49,0),MATCH([1]orders!J$1,[1]products!$A$1:$G$1,0))</f>
        <v>D</v>
      </c>
      <c r="K923" s="5">
        <f>INDEX([1]products!$A$1:$G$49,MATCH([1]orders!$D923,[1]products!$A$1:$A$49,0),MATCH([1]orders!K$1,[1]products!$A$1:$G$1,0))</f>
        <v>0.2</v>
      </c>
      <c r="L923" s="6">
        <f>INDEX([1]products!$A$1:$G$49,MATCH([1]orders!$D923,[1]products!$A$1:$A$49,0),MATCH([1]orders!L$1,[1]products!$A$1:$G$1,0))</f>
        <v>3.8849999999999998</v>
      </c>
      <c r="M923" s="6">
        <f t="shared" si="14"/>
        <v>23.31</v>
      </c>
      <c r="N923" s="7" t="str" cm="1">
        <f t="array" ref="N923">_xlfn.IFS(I923="Rob","Robusta",I923="Exc","Excelsa",I923="Ara","Arabica",I923="Lib","Liberica")</f>
        <v>Liberica</v>
      </c>
      <c r="O923" s="7" t="str" cm="1">
        <f t="array" ref="O923">_xlfn.IFS(J923="M","Medium",J923="L","Light",J923="D","Dark")</f>
        <v>Dark</v>
      </c>
      <c r="P923" s="8" t="str">
        <f>_xlfn.XLOOKUP([1]!Order_Table[[#This Row],[Customer ID]],[1]customers!$A$1:$A$1001,[1]customers!$I$1:$I$1001,,0)</f>
        <v>No</v>
      </c>
    </row>
    <row r="924" spans="1:16" x14ac:dyDescent="0.35">
      <c r="A924" s="1" t="s">
        <v>1781</v>
      </c>
      <c r="B924" s="2">
        <v>43746</v>
      </c>
      <c r="C924" s="3" t="s">
        <v>1782</v>
      </c>
      <c r="D924" s="4" t="s">
        <v>530</v>
      </c>
      <c r="E924" s="3">
        <v>1</v>
      </c>
      <c r="F924" s="3" t="str">
        <f>_xlfn.XLOOKUP([1]orders!C924,[1]customers!$A$2:$A$1001,[1]customers!$B$2:$B$1001,,0)</f>
        <v>Charin Maplethorp</v>
      </c>
      <c r="G924" s="3" t="str">
        <f>IF(_xlfn.XLOOKUP(C924,[1]customers!$A$2:$A$1001,[1]customers!$C$2:$C$1001,,0)=0,"",_xlfn.XLOOKUP(C924,[1]customers!$A$2:$A$1001,[1]customers!$C$2:$C$1001,,0))</f>
        <v>gwynespn@dagondesign.com</v>
      </c>
      <c r="H924" s="3" t="str">
        <f>_xlfn.XLOOKUP(C924,[1]customers!$A$2:$A$1001,[1]customers!$G$2:$G$1001,,0)</f>
        <v>United States</v>
      </c>
      <c r="I924" s="4" t="str">
        <f>INDEX([1]products!$A$1:$G$49,MATCH([1]orders!$D924,[1]products!$A$1:$A$49,0),MATCH([1]orders!I$1,[1]products!$A$1:$G$1,0))</f>
        <v>Ara</v>
      </c>
      <c r="J924" s="4" t="str">
        <f>INDEX([1]products!$A$1:$G$49,MATCH([1]orders!$D924,[1]products!$A$1:$A$49,0),MATCH([1]orders!J$1,[1]products!$A$1:$G$1,0))</f>
        <v>M</v>
      </c>
      <c r="K924" s="5">
        <f>INDEX([1]products!$A$1:$G$49,MATCH([1]orders!$D924,[1]products!$A$1:$A$49,0),MATCH([1]orders!K$1,[1]products!$A$1:$G$1,0))</f>
        <v>1</v>
      </c>
      <c r="L924" s="6">
        <f>INDEX([1]products!$A$1:$G$49,MATCH([1]orders!$D924,[1]products!$A$1:$A$49,0),MATCH([1]orders!L$1,[1]products!$A$1:$G$1,0))</f>
        <v>11.25</v>
      </c>
      <c r="M924" s="6">
        <f t="shared" si="14"/>
        <v>11.25</v>
      </c>
      <c r="N924" s="7" t="str" cm="1">
        <f t="array" ref="N924">_xlfn.IFS(I924="Rob","Robusta",I924="Exc","Excelsa",I924="Ara","Arabica",I924="Lib","Liberica")</f>
        <v>Arabica</v>
      </c>
      <c r="O924" s="7" t="str" cm="1">
        <f t="array" ref="O924">_xlfn.IFS(J924="M","Medium",J924="L","Light",J924="D","Dark")</f>
        <v>Medium</v>
      </c>
      <c r="P924" s="8" t="str">
        <f>_xlfn.XLOOKUP([1]!Order_Table[[#This Row],[Customer ID]],[1]customers!$A$1:$A$1001,[1]customers!$I$1:$I$1001,,0)</f>
        <v>Yes</v>
      </c>
    </row>
    <row r="925" spans="1:16" x14ac:dyDescent="0.35">
      <c r="A925" s="1" t="s">
        <v>1783</v>
      </c>
      <c r="B925" s="2">
        <v>44451</v>
      </c>
      <c r="C925" s="3" t="s">
        <v>1784</v>
      </c>
      <c r="D925" s="4" t="s">
        <v>204</v>
      </c>
      <c r="E925" s="3">
        <v>3</v>
      </c>
      <c r="F925" s="3" t="str">
        <f>_xlfn.XLOOKUP([1]orders!C925,[1]customers!$A$2:$A$1001,[1]customers!$B$2:$B$1001,,0)</f>
        <v>Goldie Wynes</v>
      </c>
      <c r="G925" s="3" t="str">
        <f>IF(_xlfn.XLOOKUP(C925,[1]customers!$A$2:$A$1001,[1]customers!$C$2:$C$1001,,0)=0,"",_xlfn.XLOOKUP(C925,[1]customers!$A$2:$A$1001,[1]customers!$C$2:$C$1001,,0))</f>
        <v>cmaccourtpo@amazon.com</v>
      </c>
      <c r="H925" s="3" t="str">
        <f>_xlfn.XLOOKUP(C925,[1]customers!$A$2:$A$1001,[1]customers!$G$2:$G$1001,,0)</f>
        <v>United States</v>
      </c>
      <c r="I925" s="4" t="str">
        <f>INDEX([1]products!$A$1:$G$49,MATCH([1]orders!$D925,[1]products!$A$1:$A$49,0),MATCH([1]orders!I$1,[1]products!$A$1:$G$1,0))</f>
        <v>Exc</v>
      </c>
      <c r="J925" s="4" t="str">
        <f>INDEX([1]products!$A$1:$G$49,MATCH([1]orders!$D925,[1]products!$A$1:$A$49,0),MATCH([1]orders!J$1,[1]products!$A$1:$G$1,0))</f>
        <v>D</v>
      </c>
      <c r="K925" s="5">
        <f>INDEX([1]products!$A$1:$G$49,MATCH([1]orders!$D925,[1]products!$A$1:$A$49,0),MATCH([1]orders!K$1,[1]products!$A$1:$G$1,0))</f>
        <v>2.5</v>
      </c>
      <c r="L925" s="6">
        <f>INDEX([1]products!$A$1:$G$49,MATCH([1]orders!$D925,[1]products!$A$1:$A$49,0),MATCH([1]orders!L$1,[1]products!$A$1:$G$1,0))</f>
        <v>27.945</v>
      </c>
      <c r="M925" s="6">
        <f t="shared" si="14"/>
        <v>83.835000000000008</v>
      </c>
      <c r="N925" s="7" t="str" cm="1">
        <f t="array" ref="N925">_xlfn.IFS(I925="Rob","Robusta",I925="Exc","Excelsa",I925="Ara","Arabica",I925="Lib","Liberica")</f>
        <v>Excelsa</v>
      </c>
      <c r="O925" s="7" t="str" cm="1">
        <f t="array" ref="O925">_xlfn.IFS(J925="M","Medium",J925="L","Light",J925="D","Dark")</f>
        <v>Dark</v>
      </c>
      <c r="P925" s="8" t="str">
        <f>_xlfn.XLOOKUP([1]!Order_Table[[#This Row],[Customer ID]],[1]customers!$A$1:$A$1001,[1]customers!$I$1:$I$1001,,0)</f>
        <v>No</v>
      </c>
    </row>
    <row r="926" spans="1:16" x14ac:dyDescent="0.35">
      <c r="A926" s="1" t="s">
        <v>1785</v>
      </c>
      <c r="B926" s="2">
        <v>44770</v>
      </c>
      <c r="C926" s="3" t="s">
        <v>1729</v>
      </c>
      <c r="D926" s="4" t="s">
        <v>67</v>
      </c>
      <c r="E926" s="3">
        <v>3</v>
      </c>
      <c r="F926" s="3" t="str">
        <f>_xlfn.XLOOKUP([1]orders!C926,[1]customers!$A$2:$A$1001,[1]customers!$B$2:$B$1001,,0)</f>
        <v>Celie MacCourt</v>
      </c>
      <c r="G926" s="3" t="str">
        <f>IF(_xlfn.XLOOKUP(C926,[1]customers!$A$2:$A$1001,[1]customers!$C$2:$C$1001,,0)=0,"",_xlfn.XLOOKUP(C926,[1]customers!$A$2:$A$1001,[1]customers!$C$2:$C$1001,,0))</f>
        <v/>
      </c>
      <c r="H926" s="3" t="str">
        <f>_xlfn.XLOOKUP(C926,[1]customers!$A$2:$A$1001,[1]customers!$G$2:$G$1001,,0)</f>
        <v>United States</v>
      </c>
      <c r="I926" s="4" t="str">
        <f>INDEX([1]products!$A$1:$G$49,MATCH([1]orders!$D926,[1]products!$A$1:$A$49,0),MATCH([1]orders!I$1,[1]products!$A$1:$G$1,0))</f>
        <v>Ara</v>
      </c>
      <c r="J926" s="4" t="str">
        <f>INDEX([1]products!$A$1:$G$49,MATCH([1]orders!$D926,[1]products!$A$1:$A$49,0),MATCH([1]orders!J$1,[1]products!$A$1:$G$1,0))</f>
        <v>L</v>
      </c>
      <c r="K926" s="5">
        <f>INDEX([1]products!$A$1:$G$49,MATCH([1]orders!$D926,[1]products!$A$1:$A$49,0),MATCH([1]orders!K$1,[1]products!$A$1:$G$1,0))</f>
        <v>2.5</v>
      </c>
      <c r="L926" s="6">
        <f>INDEX([1]products!$A$1:$G$49,MATCH([1]orders!$D926,[1]products!$A$1:$A$49,0),MATCH([1]orders!L$1,[1]products!$A$1:$G$1,0))</f>
        <v>29.784999999999997</v>
      </c>
      <c r="M926" s="6">
        <f t="shared" si="14"/>
        <v>89.35499999999999</v>
      </c>
      <c r="N926" s="7" t="str" cm="1">
        <f t="array" ref="N926">_xlfn.IFS(I926="Rob","Robusta",I926="Exc","Excelsa",I926="Ara","Arabica",I926="Lib","Liberica")</f>
        <v>Arabica</v>
      </c>
      <c r="O926" s="7" t="str" cm="1">
        <f t="array" ref="O926">_xlfn.IFS(J926="M","Medium",J926="L","Light",J926="D","Dark")</f>
        <v>Light</v>
      </c>
      <c r="P926" s="8" t="str">
        <f>_xlfn.XLOOKUP([1]!Order_Table[[#This Row],[Customer ID]],[1]customers!$A$1:$A$1001,[1]customers!$I$1:$I$1001,,0)</f>
        <v>No</v>
      </c>
    </row>
    <row r="927" spans="1:16" x14ac:dyDescent="0.35">
      <c r="A927" s="1" t="s">
        <v>1786</v>
      </c>
      <c r="B927" s="2">
        <v>44012</v>
      </c>
      <c r="C927" s="3" t="s">
        <v>1787</v>
      </c>
      <c r="D927" s="4" t="s">
        <v>67</v>
      </c>
      <c r="E927" s="3">
        <v>5</v>
      </c>
      <c r="F927" s="3" t="str">
        <f>_xlfn.XLOOKUP([1]orders!C927,[1]customers!$A$2:$A$1001,[1]customers!$B$2:$B$1001,,0)</f>
        <v>Derick Snow</v>
      </c>
      <c r="G927" s="3" t="str">
        <f>IF(_xlfn.XLOOKUP(C927,[1]customers!$A$2:$A$1001,[1]customers!$C$2:$C$1001,,0)=0,"",_xlfn.XLOOKUP(C927,[1]customers!$A$2:$A$1001,[1]customers!$C$2:$C$1001,,0))</f>
        <v>ewilsonepq@eepurl.com</v>
      </c>
      <c r="H927" s="3" t="str">
        <f>_xlfn.XLOOKUP(C927,[1]customers!$A$2:$A$1001,[1]customers!$G$2:$G$1001,,0)</f>
        <v>United States</v>
      </c>
      <c r="I927" s="4" t="str">
        <f>INDEX([1]products!$A$1:$G$49,MATCH([1]orders!$D927,[1]products!$A$1:$A$49,0),MATCH([1]orders!I$1,[1]products!$A$1:$G$1,0))</f>
        <v>Ara</v>
      </c>
      <c r="J927" s="4" t="str">
        <f>INDEX([1]products!$A$1:$G$49,MATCH([1]orders!$D927,[1]products!$A$1:$A$49,0),MATCH([1]orders!J$1,[1]products!$A$1:$G$1,0))</f>
        <v>M</v>
      </c>
      <c r="K927" s="5">
        <f>INDEX([1]products!$A$1:$G$49,MATCH([1]orders!$D927,[1]products!$A$1:$A$49,0),MATCH([1]orders!K$1,[1]products!$A$1:$G$1,0))</f>
        <v>0.5</v>
      </c>
      <c r="L927" s="6">
        <f>INDEX([1]products!$A$1:$G$49,MATCH([1]orders!$D927,[1]products!$A$1:$A$49,0),MATCH([1]orders!L$1,[1]products!$A$1:$G$1,0))</f>
        <v>6.75</v>
      </c>
      <c r="M927" s="6">
        <f t="shared" si="14"/>
        <v>33.75</v>
      </c>
      <c r="N927" s="7" t="str" cm="1">
        <f t="array" ref="N927">_xlfn.IFS(I927="Rob","Robusta",I927="Exc","Excelsa",I927="Ara","Arabica",I927="Lib","Liberica")</f>
        <v>Arabica</v>
      </c>
      <c r="O927" s="7" t="str" cm="1">
        <f t="array" ref="O927">_xlfn.IFS(J927="M","Medium",J927="L","Light",J927="D","Dark")</f>
        <v>Medium</v>
      </c>
      <c r="P927" s="8" t="str">
        <f>_xlfn.XLOOKUP([1]!Order_Table[[#This Row],[Customer ID]],[1]customers!$A$1:$A$1001,[1]customers!$I$1:$I$1001,,0)</f>
        <v>No</v>
      </c>
    </row>
    <row r="928" spans="1:16" x14ac:dyDescent="0.35">
      <c r="A928" s="1" t="s">
        <v>1788</v>
      </c>
      <c r="B928" s="2">
        <v>43474</v>
      </c>
      <c r="C928" s="3" t="s">
        <v>1789</v>
      </c>
      <c r="D928" s="4" t="s">
        <v>530</v>
      </c>
      <c r="E928" s="3">
        <v>4</v>
      </c>
      <c r="F928" s="3" t="str">
        <f>_xlfn.XLOOKUP([1]orders!C928,[1]customers!$A$2:$A$1001,[1]customers!$B$2:$B$1001,,0)</f>
        <v>Evy Wilsone</v>
      </c>
      <c r="G928" s="3" t="str">
        <f>IF(_xlfn.XLOOKUP(C928,[1]customers!$A$2:$A$1001,[1]customers!$C$2:$C$1001,,0)=0,"",_xlfn.XLOOKUP(C928,[1]customers!$A$2:$A$1001,[1]customers!$C$2:$C$1001,,0))</f>
        <v>dduffiepr@time.com</v>
      </c>
      <c r="H928" s="3" t="str">
        <f>_xlfn.XLOOKUP(C928,[1]customers!$A$2:$A$1001,[1]customers!$G$2:$G$1001,,0)</f>
        <v>United States</v>
      </c>
      <c r="I928" s="4" t="str">
        <f>INDEX([1]products!$A$1:$G$49,MATCH([1]orders!$D928,[1]products!$A$1:$A$49,0),MATCH([1]orders!I$1,[1]products!$A$1:$G$1,0))</f>
        <v>Ara</v>
      </c>
      <c r="J928" s="4" t="str">
        <f>INDEX([1]products!$A$1:$G$49,MATCH([1]orders!$D928,[1]products!$A$1:$A$49,0),MATCH([1]orders!J$1,[1]products!$A$1:$G$1,0))</f>
        <v>M</v>
      </c>
      <c r="K928" s="5">
        <f>INDEX([1]products!$A$1:$G$49,MATCH([1]orders!$D928,[1]products!$A$1:$A$49,0),MATCH([1]orders!K$1,[1]products!$A$1:$G$1,0))</f>
        <v>0.5</v>
      </c>
      <c r="L928" s="6">
        <f>INDEX([1]products!$A$1:$G$49,MATCH([1]orders!$D928,[1]products!$A$1:$A$49,0),MATCH([1]orders!L$1,[1]products!$A$1:$G$1,0))</f>
        <v>6.75</v>
      </c>
      <c r="M928" s="6">
        <f t="shared" si="14"/>
        <v>27</v>
      </c>
      <c r="N928" s="7" t="str" cm="1">
        <f t="array" ref="N928">_xlfn.IFS(I928="Rob","Robusta",I928="Exc","Excelsa",I928="Ara","Arabica",I928="Lib","Liberica")</f>
        <v>Arabica</v>
      </c>
      <c r="O928" s="7" t="str" cm="1">
        <f t="array" ref="O928">_xlfn.IFS(J928="M","Medium",J928="L","Light",J928="D","Dark")</f>
        <v>Medium</v>
      </c>
      <c r="P928" s="8" t="str">
        <f>_xlfn.XLOOKUP([1]!Order_Table[[#This Row],[Customer ID]],[1]customers!$A$1:$A$1001,[1]customers!$I$1:$I$1001,,0)</f>
        <v>Yes</v>
      </c>
    </row>
    <row r="929" spans="1:16" x14ac:dyDescent="0.35">
      <c r="A929" s="1" t="s">
        <v>1790</v>
      </c>
      <c r="B929" s="2">
        <v>44754</v>
      </c>
      <c r="C929" s="3" t="s">
        <v>1791</v>
      </c>
      <c r="D929" s="4" t="s">
        <v>112</v>
      </c>
      <c r="E929" s="3">
        <v>2</v>
      </c>
      <c r="F929" s="3" t="str">
        <f>_xlfn.XLOOKUP([1]orders!C929,[1]customers!$A$2:$A$1001,[1]customers!$B$2:$B$1001,,0)</f>
        <v>Dolores Duffie</v>
      </c>
      <c r="G929" s="3" t="str">
        <f>IF(_xlfn.XLOOKUP(C929,[1]customers!$A$2:$A$1001,[1]customers!$C$2:$C$1001,,0)=0,"",_xlfn.XLOOKUP(C929,[1]customers!$A$2:$A$1001,[1]customers!$C$2:$C$1001,,0))</f>
        <v>mmatiasekps@ucoz.ru</v>
      </c>
      <c r="H929" s="3" t="str">
        <f>_xlfn.XLOOKUP(C929,[1]customers!$A$2:$A$1001,[1]customers!$G$2:$G$1001,,0)</f>
        <v>United States</v>
      </c>
      <c r="I929" s="4" t="str">
        <f>INDEX([1]products!$A$1:$G$49,MATCH([1]orders!$D929,[1]products!$A$1:$A$49,0),MATCH([1]orders!I$1,[1]products!$A$1:$G$1,0))</f>
        <v>Exc</v>
      </c>
      <c r="J929" s="4" t="str">
        <f>INDEX([1]products!$A$1:$G$49,MATCH([1]orders!$D929,[1]products!$A$1:$A$49,0),MATCH([1]orders!J$1,[1]products!$A$1:$G$1,0))</f>
        <v>D</v>
      </c>
      <c r="K929" s="5">
        <f>INDEX([1]products!$A$1:$G$49,MATCH([1]orders!$D929,[1]products!$A$1:$A$49,0),MATCH([1]orders!K$1,[1]products!$A$1:$G$1,0))</f>
        <v>2.5</v>
      </c>
      <c r="L929" s="6">
        <f>INDEX([1]products!$A$1:$G$49,MATCH([1]orders!$D929,[1]products!$A$1:$A$49,0),MATCH([1]orders!L$1,[1]products!$A$1:$G$1,0))</f>
        <v>27.945</v>
      </c>
      <c r="M929" s="6">
        <f t="shared" si="14"/>
        <v>55.89</v>
      </c>
      <c r="N929" s="7" t="str" cm="1">
        <f t="array" ref="N929">_xlfn.IFS(I929="Rob","Robusta",I929="Exc","Excelsa",I929="Ara","Arabica",I929="Lib","Liberica")</f>
        <v>Excelsa</v>
      </c>
      <c r="O929" s="7" t="str" cm="1">
        <f t="array" ref="O929">_xlfn.IFS(J929="M","Medium",J929="L","Light",J929="D","Dark")</f>
        <v>Dark</v>
      </c>
      <c r="P929" s="8" t="str">
        <f>_xlfn.XLOOKUP([1]!Order_Table[[#This Row],[Customer ID]],[1]customers!$A$1:$A$1001,[1]customers!$I$1:$I$1001,,0)</f>
        <v>No</v>
      </c>
    </row>
    <row r="930" spans="1:16" x14ac:dyDescent="0.35">
      <c r="A930" s="1" t="s">
        <v>1792</v>
      </c>
      <c r="B930" s="2">
        <v>44165</v>
      </c>
      <c r="C930" s="3" t="s">
        <v>1793</v>
      </c>
      <c r="D930" s="4" t="s">
        <v>254</v>
      </c>
      <c r="E930" s="3">
        <v>2</v>
      </c>
      <c r="F930" s="3" t="str">
        <f>_xlfn.XLOOKUP([1]orders!C930,[1]customers!$A$2:$A$1001,[1]customers!$B$2:$B$1001,,0)</f>
        <v>Mathilda Matiasek</v>
      </c>
      <c r="G930" s="3" t="str">
        <f>IF(_xlfn.XLOOKUP(C930,[1]customers!$A$2:$A$1001,[1]customers!$C$2:$C$1001,,0)=0,"",_xlfn.XLOOKUP(C930,[1]customers!$A$2:$A$1001,[1]customers!$C$2:$C$1001,,0))</f>
        <v>jcamillopt@shinystat.com</v>
      </c>
      <c r="H930" s="3" t="str">
        <f>_xlfn.XLOOKUP(C930,[1]customers!$A$2:$A$1001,[1]customers!$G$2:$G$1001,,0)</f>
        <v>United States</v>
      </c>
      <c r="I930" s="4" t="str">
        <f>INDEX([1]products!$A$1:$G$49,MATCH([1]orders!$D930,[1]products!$A$1:$A$49,0),MATCH([1]orders!I$1,[1]products!$A$1:$G$1,0))</f>
        <v>Exc</v>
      </c>
      <c r="J930" s="4" t="str">
        <f>INDEX([1]products!$A$1:$G$49,MATCH([1]orders!$D930,[1]products!$A$1:$A$49,0),MATCH([1]orders!J$1,[1]products!$A$1:$G$1,0))</f>
        <v>M</v>
      </c>
      <c r="K930" s="5">
        <f>INDEX([1]products!$A$1:$G$49,MATCH([1]orders!$D930,[1]products!$A$1:$A$49,0),MATCH([1]orders!K$1,[1]products!$A$1:$G$1,0))</f>
        <v>2.5</v>
      </c>
      <c r="L930" s="6">
        <f>INDEX([1]products!$A$1:$G$49,MATCH([1]orders!$D930,[1]products!$A$1:$A$49,0),MATCH([1]orders!L$1,[1]products!$A$1:$G$1,0))</f>
        <v>31.624999999999996</v>
      </c>
      <c r="M930" s="6">
        <f t="shared" si="14"/>
        <v>63.249999999999993</v>
      </c>
      <c r="N930" s="7" t="str" cm="1">
        <f t="array" ref="N930">_xlfn.IFS(I930="Rob","Robusta",I930="Exc","Excelsa",I930="Ara","Arabica",I930="Lib","Liberica")</f>
        <v>Excelsa</v>
      </c>
      <c r="O930" s="7" t="str" cm="1">
        <f t="array" ref="O930">_xlfn.IFS(J930="M","Medium",J930="L","Light",J930="D","Dark")</f>
        <v>Medium</v>
      </c>
      <c r="P930" s="8" t="str">
        <f>_xlfn.XLOOKUP([1]!Order_Table[[#This Row],[Customer ID]],[1]customers!$A$1:$A$1001,[1]customers!$I$1:$I$1001,,0)</f>
        <v>Yes</v>
      </c>
    </row>
    <row r="931" spans="1:16" x14ac:dyDescent="0.35">
      <c r="A931" s="1" t="s">
        <v>1794</v>
      </c>
      <c r="B931" s="2">
        <v>43546</v>
      </c>
      <c r="C931" s="3" t="s">
        <v>1795</v>
      </c>
      <c r="D931" s="4" t="s">
        <v>245</v>
      </c>
      <c r="E931" s="3">
        <v>1</v>
      </c>
      <c r="F931" s="3" t="str">
        <f>_xlfn.XLOOKUP([1]orders!C931,[1]customers!$A$2:$A$1001,[1]customers!$B$2:$B$1001,,0)</f>
        <v>Jarred Camillo</v>
      </c>
      <c r="G931" s="3" t="str">
        <f>IF(_xlfn.XLOOKUP(C931,[1]customers!$A$2:$A$1001,[1]customers!$C$2:$C$1001,,0)=0,"",_xlfn.XLOOKUP(C931,[1]customers!$A$2:$A$1001,[1]customers!$C$2:$C$1001,,0))</f>
        <v>kphilbrickpu@cdc.gov</v>
      </c>
      <c r="H931" s="3" t="str">
        <f>_xlfn.XLOOKUP(C931,[1]customers!$A$2:$A$1001,[1]customers!$G$2:$G$1001,,0)</f>
        <v>United States</v>
      </c>
      <c r="I931" s="4" t="str">
        <f>INDEX([1]products!$A$1:$G$49,MATCH([1]orders!$D931,[1]products!$A$1:$A$49,0),MATCH([1]orders!I$1,[1]products!$A$1:$G$1,0))</f>
        <v>Exc</v>
      </c>
      <c r="J931" s="4" t="str">
        <f>INDEX([1]products!$A$1:$G$49,MATCH([1]orders!$D931,[1]products!$A$1:$A$49,0),MATCH([1]orders!J$1,[1]products!$A$1:$G$1,0))</f>
        <v>L</v>
      </c>
      <c r="K931" s="5">
        <f>INDEX([1]products!$A$1:$G$49,MATCH([1]orders!$D931,[1]products!$A$1:$A$49,0),MATCH([1]orders!K$1,[1]products!$A$1:$G$1,0))</f>
        <v>0.2</v>
      </c>
      <c r="L931" s="6">
        <f>INDEX([1]products!$A$1:$G$49,MATCH([1]orders!$D931,[1]products!$A$1:$A$49,0),MATCH([1]orders!L$1,[1]products!$A$1:$G$1,0))</f>
        <v>4.4550000000000001</v>
      </c>
      <c r="M931" s="6">
        <f t="shared" si="14"/>
        <v>4.4550000000000001</v>
      </c>
      <c r="N931" s="7" t="str" cm="1">
        <f t="array" ref="N931">_xlfn.IFS(I931="Rob","Robusta",I931="Exc","Excelsa",I931="Ara","Arabica",I931="Lib","Liberica")</f>
        <v>Excelsa</v>
      </c>
      <c r="O931" s="7" t="str" cm="1">
        <f t="array" ref="O931">_xlfn.IFS(J931="M","Medium",J931="L","Light",J931="D","Dark")</f>
        <v>Light</v>
      </c>
      <c r="P931" s="8" t="str">
        <f>_xlfn.XLOOKUP([1]!Order_Table[[#This Row],[Customer ID]],[1]customers!$A$1:$A$1001,[1]customers!$I$1:$I$1001,,0)</f>
        <v>Yes</v>
      </c>
    </row>
    <row r="932" spans="1:16" x14ac:dyDescent="0.35">
      <c r="A932" s="1" t="s">
        <v>1796</v>
      </c>
      <c r="B932" s="2">
        <v>44607</v>
      </c>
      <c r="C932" s="3" t="s">
        <v>1797</v>
      </c>
      <c r="D932" s="4" t="s">
        <v>72</v>
      </c>
      <c r="E932" s="3">
        <v>4</v>
      </c>
      <c r="F932" s="3" t="str">
        <f>_xlfn.XLOOKUP([1]orders!C932,[1]customers!$A$2:$A$1001,[1]customers!$B$2:$B$1001,,0)</f>
        <v>Kameko Philbrick</v>
      </c>
      <c r="G932" s="3" t="str">
        <f>IF(_xlfn.XLOOKUP(C932,[1]customers!$A$2:$A$1001,[1]customers!$C$2:$C$1001,,0)=0,"",_xlfn.XLOOKUP(C932,[1]customers!$A$2:$A$1001,[1]customers!$C$2:$C$1001,,0))</f>
        <v/>
      </c>
      <c r="H932" s="3" t="str">
        <f>_xlfn.XLOOKUP(C932,[1]customers!$A$2:$A$1001,[1]customers!$G$2:$G$1001,,0)</f>
        <v>United States</v>
      </c>
      <c r="I932" s="4" t="str">
        <f>INDEX([1]products!$A$1:$G$49,MATCH([1]orders!$D932,[1]products!$A$1:$A$49,0),MATCH([1]orders!I$1,[1]products!$A$1:$G$1,0))</f>
        <v>Exc</v>
      </c>
      <c r="J932" s="4" t="str">
        <f>INDEX([1]products!$A$1:$G$49,MATCH([1]orders!$D932,[1]products!$A$1:$A$49,0),MATCH([1]orders!J$1,[1]products!$A$1:$G$1,0))</f>
        <v>D</v>
      </c>
      <c r="K932" s="5">
        <f>INDEX([1]products!$A$1:$G$49,MATCH([1]orders!$D932,[1]products!$A$1:$A$49,0),MATCH([1]orders!K$1,[1]products!$A$1:$G$1,0))</f>
        <v>1</v>
      </c>
      <c r="L932" s="6">
        <f>INDEX([1]products!$A$1:$G$49,MATCH([1]orders!$D932,[1]products!$A$1:$A$49,0),MATCH([1]orders!L$1,[1]products!$A$1:$G$1,0))</f>
        <v>12.15</v>
      </c>
      <c r="M932" s="6">
        <f t="shared" si="14"/>
        <v>48.6</v>
      </c>
      <c r="N932" s="7" t="str" cm="1">
        <f t="array" ref="N932">_xlfn.IFS(I932="Rob","Robusta",I932="Exc","Excelsa",I932="Ara","Arabica",I932="Lib","Liberica")</f>
        <v>Excelsa</v>
      </c>
      <c r="O932" s="7" t="str" cm="1">
        <f t="array" ref="O932">_xlfn.IFS(J932="M","Medium",J932="L","Light",J932="D","Dark")</f>
        <v>Dark</v>
      </c>
      <c r="P932" s="8" t="str">
        <f>_xlfn.XLOOKUP([1]!Order_Table[[#This Row],[Customer ID]],[1]customers!$A$1:$A$1001,[1]customers!$I$1:$I$1001,,0)</f>
        <v>Yes</v>
      </c>
    </row>
    <row r="933" spans="1:16" x14ac:dyDescent="0.35">
      <c r="A933" s="1" t="s">
        <v>1798</v>
      </c>
      <c r="B933" s="2">
        <v>44117</v>
      </c>
      <c r="C933" s="3" t="s">
        <v>1799</v>
      </c>
      <c r="D933" s="4" t="s">
        <v>9</v>
      </c>
      <c r="E933" s="3">
        <v>4</v>
      </c>
      <c r="F933" s="3" t="str">
        <f>_xlfn.XLOOKUP([1]orders!C933,[1]customers!$A$2:$A$1001,[1]customers!$B$2:$B$1001,,0)</f>
        <v>Mallory Shrimpling</v>
      </c>
      <c r="G933" s="3" t="str">
        <f>IF(_xlfn.XLOOKUP(C933,[1]customers!$A$2:$A$1001,[1]customers!$C$2:$C$1001,,0)=0,"",_xlfn.XLOOKUP(C933,[1]customers!$A$2:$A$1001,[1]customers!$C$2:$C$1001,,0))</f>
        <v>bsillispw@istockphoto.com</v>
      </c>
      <c r="H933" s="3" t="str">
        <f>_xlfn.XLOOKUP(C933,[1]customers!$A$2:$A$1001,[1]customers!$G$2:$G$1001,,0)</f>
        <v>United States</v>
      </c>
      <c r="I933" s="4" t="str">
        <f>INDEX([1]products!$A$1:$G$49,MATCH([1]orders!$D933,[1]products!$A$1:$A$49,0),MATCH([1]orders!I$1,[1]products!$A$1:$G$1,0))</f>
        <v>Ara</v>
      </c>
      <c r="J933" s="4" t="str">
        <f>INDEX([1]products!$A$1:$G$49,MATCH([1]orders!$D933,[1]products!$A$1:$A$49,0),MATCH([1]orders!J$1,[1]products!$A$1:$G$1,0))</f>
        <v>D</v>
      </c>
      <c r="K933" s="5">
        <f>INDEX([1]products!$A$1:$G$49,MATCH([1]orders!$D933,[1]products!$A$1:$A$49,0),MATCH([1]orders!K$1,[1]products!$A$1:$G$1,0))</f>
        <v>0.5</v>
      </c>
      <c r="L933" s="6">
        <f>INDEX([1]products!$A$1:$G$49,MATCH([1]orders!$D933,[1]products!$A$1:$A$49,0),MATCH([1]orders!L$1,[1]products!$A$1:$G$1,0))</f>
        <v>5.97</v>
      </c>
      <c r="M933" s="6">
        <f t="shared" si="14"/>
        <v>23.88</v>
      </c>
      <c r="N933" s="7" t="str" cm="1">
        <f t="array" ref="N933">_xlfn.IFS(I933="Rob","Robusta",I933="Exc","Excelsa",I933="Ara","Arabica",I933="Lib","Liberica")</f>
        <v>Arabica</v>
      </c>
      <c r="O933" s="7" t="str" cm="1">
        <f t="array" ref="O933">_xlfn.IFS(J933="M","Medium",J933="L","Light",J933="D","Dark")</f>
        <v>Dark</v>
      </c>
      <c r="P933" s="8" t="str">
        <f>_xlfn.XLOOKUP([1]!Order_Table[[#This Row],[Customer ID]],[1]customers!$A$1:$A$1001,[1]customers!$I$1:$I$1001,,0)</f>
        <v>Yes</v>
      </c>
    </row>
    <row r="934" spans="1:16" x14ac:dyDescent="0.35">
      <c r="A934" s="1" t="s">
        <v>1800</v>
      </c>
      <c r="B934" s="2">
        <v>44557</v>
      </c>
      <c r="C934" s="3" t="s">
        <v>1801</v>
      </c>
      <c r="D934" s="4" t="s">
        <v>179</v>
      </c>
      <c r="E934" s="3">
        <v>3</v>
      </c>
      <c r="F934" s="3" t="str">
        <f>_xlfn.XLOOKUP([1]orders!C934,[1]customers!$A$2:$A$1001,[1]customers!$B$2:$B$1001,,0)</f>
        <v>Barnett Sillis</v>
      </c>
      <c r="G934" s="3" t="str">
        <f>IF(_xlfn.XLOOKUP(C934,[1]customers!$A$2:$A$1001,[1]customers!$C$2:$C$1001,,0)=0,"",_xlfn.XLOOKUP(C934,[1]customers!$A$2:$A$1001,[1]customers!$C$2:$C$1001,,0))</f>
        <v/>
      </c>
      <c r="H934" s="3" t="str">
        <f>_xlfn.XLOOKUP(C934,[1]customers!$A$2:$A$1001,[1]customers!$G$2:$G$1001,,0)</f>
        <v>United States</v>
      </c>
      <c r="I934" s="4" t="str">
        <f>INDEX([1]products!$A$1:$G$49,MATCH([1]orders!$D934,[1]products!$A$1:$A$49,0),MATCH([1]orders!I$1,[1]products!$A$1:$G$1,0))</f>
        <v>Exc</v>
      </c>
      <c r="J934" s="4" t="str">
        <f>INDEX([1]products!$A$1:$G$49,MATCH([1]orders!$D934,[1]products!$A$1:$A$49,0),MATCH([1]orders!J$1,[1]products!$A$1:$G$1,0))</f>
        <v>M</v>
      </c>
      <c r="K934" s="5">
        <f>INDEX([1]products!$A$1:$G$49,MATCH([1]orders!$D934,[1]products!$A$1:$A$49,0),MATCH([1]orders!K$1,[1]products!$A$1:$G$1,0))</f>
        <v>1</v>
      </c>
      <c r="L934" s="6">
        <f>INDEX([1]products!$A$1:$G$49,MATCH([1]orders!$D934,[1]products!$A$1:$A$49,0),MATCH([1]orders!L$1,[1]products!$A$1:$G$1,0))</f>
        <v>13.75</v>
      </c>
      <c r="M934" s="6">
        <f t="shared" si="14"/>
        <v>41.25</v>
      </c>
      <c r="N934" s="7" t="str" cm="1">
        <f t="array" ref="N934">_xlfn.IFS(I934="Rob","Robusta",I934="Exc","Excelsa",I934="Ara","Arabica",I934="Lib","Liberica")</f>
        <v>Excelsa</v>
      </c>
      <c r="O934" s="7" t="str" cm="1">
        <f t="array" ref="O934">_xlfn.IFS(J934="M","Medium",J934="L","Light",J934="D","Dark")</f>
        <v>Medium</v>
      </c>
      <c r="P934" s="8" t="str">
        <f>_xlfn.XLOOKUP([1]!Order_Table[[#This Row],[Customer ID]],[1]customers!$A$1:$A$1001,[1]customers!$I$1:$I$1001,,0)</f>
        <v>No</v>
      </c>
    </row>
    <row r="935" spans="1:16" x14ac:dyDescent="0.35">
      <c r="A935" s="1" t="s">
        <v>1802</v>
      </c>
      <c r="B935" s="2">
        <v>44409</v>
      </c>
      <c r="C935" s="3" t="s">
        <v>1803</v>
      </c>
      <c r="D935" s="4" t="s">
        <v>41</v>
      </c>
      <c r="E935" s="3">
        <v>5</v>
      </c>
      <c r="F935" s="3" t="str">
        <f>_xlfn.XLOOKUP([1]orders!C935,[1]customers!$A$2:$A$1001,[1]customers!$B$2:$B$1001,,0)</f>
        <v>Brenn Dundredge</v>
      </c>
      <c r="G935" s="3" t="str">
        <f>IF(_xlfn.XLOOKUP(C935,[1]customers!$A$2:$A$1001,[1]customers!$C$2:$C$1001,,0)=0,"",_xlfn.XLOOKUP(C935,[1]customers!$A$2:$A$1001,[1]customers!$C$2:$C$1001,,0))</f>
        <v>rcuttspy@techcrunch.com</v>
      </c>
      <c r="H935" s="3" t="str">
        <f>_xlfn.XLOOKUP(C935,[1]customers!$A$2:$A$1001,[1]customers!$G$2:$G$1001,,0)</f>
        <v>United States</v>
      </c>
      <c r="I935" s="4" t="str">
        <f>INDEX([1]products!$A$1:$G$49,MATCH([1]orders!$D935,[1]products!$A$1:$A$49,0),MATCH([1]orders!I$1,[1]products!$A$1:$G$1,0))</f>
        <v>Rob</v>
      </c>
      <c r="J935" s="4" t="str">
        <f>INDEX([1]products!$A$1:$G$49,MATCH([1]orders!$D935,[1]products!$A$1:$A$49,0),MATCH([1]orders!J$1,[1]products!$A$1:$G$1,0))</f>
        <v>D</v>
      </c>
      <c r="K935" s="5">
        <f>INDEX([1]products!$A$1:$G$49,MATCH([1]orders!$D935,[1]products!$A$1:$A$49,0),MATCH([1]orders!K$1,[1]products!$A$1:$G$1,0))</f>
        <v>1</v>
      </c>
      <c r="L935" s="6">
        <f>INDEX([1]products!$A$1:$G$49,MATCH([1]orders!$D935,[1]products!$A$1:$A$49,0),MATCH([1]orders!L$1,[1]products!$A$1:$G$1,0))</f>
        <v>8.9499999999999993</v>
      </c>
      <c r="M935" s="6">
        <f t="shared" si="14"/>
        <v>44.75</v>
      </c>
      <c r="N935" s="7" t="str" cm="1">
        <f t="array" ref="N935">_xlfn.IFS(I935="Rob","Robusta",I935="Exc","Excelsa",I935="Ara","Arabica",I935="Lib","Liberica")</f>
        <v>Robusta</v>
      </c>
      <c r="O935" s="7" t="str" cm="1">
        <f t="array" ref="O935">_xlfn.IFS(J935="M","Medium",J935="L","Light",J935="D","Dark")</f>
        <v>Dark</v>
      </c>
      <c r="P935" s="8" t="str">
        <f>_xlfn.XLOOKUP([1]!Order_Table[[#This Row],[Customer ID]],[1]customers!$A$1:$A$1001,[1]customers!$I$1:$I$1001,,0)</f>
        <v>Yes</v>
      </c>
    </row>
    <row r="936" spans="1:16" x14ac:dyDescent="0.35">
      <c r="A936" s="1" t="s">
        <v>1804</v>
      </c>
      <c r="B936" s="2">
        <v>44153</v>
      </c>
      <c r="C936" s="3" t="s">
        <v>1805</v>
      </c>
      <c r="D936" s="4" t="s">
        <v>171</v>
      </c>
      <c r="E936" s="3">
        <v>6</v>
      </c>
      <c r="F936" s="3" t="str">
        <f>_xlfn.XLOOKUP([1]orders!C936,[1]customers!$A$2:$A$1001,[1]customers!$B$2:$B$1001,,0)</f>
        <v>Read Cutts</v>
      </c>
      <c r="G936" s="3" t="str">
        <f>IF(_xlfn.XLOOKUP(C936,[1]customers!$A$2:$A$1001,[1]customers!$C$2:$C$1001,,0)=0,"",_xlfn.XLOOKUP(C936,[1]customers!$A$2:$A$1001,[1]customers!$C$2:$C$1001,,0))</f>
        <v>mdelvespz@nature.com</v>
      </c>
      <c r="H936" s="3" t="str">
        <f>_xlfn.XLOOKUP(C936,[1]customers!$A$2:$A$1001,[1]customers!$G$2:$G$1001,,0)</f>
        <v>United States</v>
      </c>
      <c r="I936" s="4" t="str">
        <f>INDEX([1]products!$A$1:$G$49,MATCH([1]orders!$D936,[1]products!$A$1:$A$49,0),MATCH([1]orders!I$1,[1]products!$A$1:$G$1,0))</f>
        <v>Rob</v>
      </c>
      <c r="J936" s="4" t="str">
        <f>INDEX([1]products!$A$1:$G$49,MATCH([1]orders!$D936,[1]products!$A$1:$A$49,0),MATCH([1]orders!J$1,[1]products!$A$1:$G$1,0))</f>
        <v>M</v>
      </c>
      <c r="K936" s="5">
        <f>INDEX([1]products!$A$1:$G$49,MATCH([1]orders!$D936,[1]products!$A$1:$A$49,0),MATCH([1]orders!K$1,[1]products!$A$1:$G$1,0))</f>
        <v>2.5</v>
      </c>
      <c r="L936" s="6">
        <f>INDEX([1]products!$A$1:$G$49,MATCH([1]orders!$D936,[1]products!$A$1:$A$49,0),MATCH([1]orders!L$1,[1]products!$A$1:$G$1,0))</f>
        <v>22.884999999999998</v>
      </c>
      <c r="M936" s="6">
        <f t="shared" si="14"/>
        <v>137.31</v>
      </c>
      <c r="N936" s="7" t="str" cm="1">
        <f t="array" ref="N936">_xlfn.IFS(I936="Rob","Robusta",I936="Exc","Excelsa",I936="Ara","Arabica",I936="Lib","Liberica")</f>
        <v>Robusta</v>
      </c>
      <c r="O936" s="7" t="str" cm="1">
        <f t="array" ref="O936">_xlfn.IFS(J936="M","Medium",J936="L","Light",J936="D","Dark")</f>
        <v>Medium</v>
      </c>
      <c r="P936" s="8" t="str">
        <f>_xlfn.XLOOKUP([1]!Order_Table[[#This Row],[Customer ID]],[1]customers!$A$1:$A$1001,[1]customers!$I$1:$I$1001,,0)</f>
        <v>No</v>
      </c>
    </row>
    <row r="937" spans="1:16" x14ac:dyDescent="0.35">
      <c r="A937" s="1" t="s">
        <v>1806</v>
      </c>
      <c r="B937" s="2">
        <v>44493</v>
      </c>
      <c r="C937" s="3" t="s">
        <v>1807</v>
      </c>
      <c r="D937" s="4" t="s">
        <v>123</v>
      </c>
      <c r="E937" s="3">
        <v>3</v>
      </c>
      <c r="F937" s="3" t="str">
        <f>_xlfn.XLOOKUP([1]orders!C937,[1]customers!$A$2:$A$1001,[1]customers!$B$2:$B$1001,,0)</f>
        <v>Michale Delves</v>
      </c>
      <c r="G937" s="3" t="str">
        <f>IF(_xlfn.XLOOKUP(C937,[1]customers!$A$2:$A$1001,[1]customers!$C$2:$C$1001,,0)=0,"",_xlfn.XLOOKUP(C937,[1]customers!$A$2:$A$1001,[1]customers!$C$2:$C$1001,,0))</f>
        <v>dgrittonq0@nydailynews.com</v>
      </c>
      <c r="H937" s="3" t="str">
        <f>_xlfn.XLOOKUP(C937,[1]customers!$A$2:$A$1001,[1]customers!$G$2:$G$1001,,0)</f>
        <v>United States</v>
      </c>
      <c r="I937" s="4" t="str">
        <f>INDEX([1]products!$A$1:$G$49,MATCH([1]orders!$D937,[1]products!$A$1:$A$49,0),MATCH([1]orders!I$1,[1]products!$A$1:$G$1,0))</f>
        <v>Ara</v>
      </c>
      <c r="J937" s="4" t="str">
        <f>INDEX([1]products!$A$1:$G$49,MATCH([1]orders!$D937,[1]products!$A$1:$A$49,0),MATCH([1]orders!J$1,[1]products!$A$1:$G$1,0))</f>
        <v>M</v>
      </c>
      <c r="K937" s="5">
        <f>INDEX([1]products!$A$1:$G$49,MATCH([1]orders!$D937,[1]products!$A$1:$A$49,0),MATCH([1]orders!K$1,[1]products!$A$1:$G$1,0))</f>
        <v>2.5</v>
      </c>
      <c r="L937" s="6">
        <f>INDEX([1]products!$A$1:$G$49,MATCH([1]orders!$D937,[1]products!$A$1:$A$49,0),MATCH([1]orders!L$1,[1]products!$A$1:$G$1,0))</f>
        <v>25.874999999999996</v>
      </c>
      <c r="M937" s="6">
        <f t="shared" si="14"/>
        <v>77.624999999999986</v>
      </c>
      <c r="N937" s="7" t="str" cm="1">
        <f t="array" ref="N937">_xlfn.IFS(I937="Rob","Robusta",I937="Exc","Excelsa",I937="Ara","Arabica",I937="Lib","Liberica")</f>
        <v>Arabica</v>
      </c>
      <c r="O937" s="7" t="str" cm="1">
        <f t="array" ref="O937">_xlfn.IFS(J937="M","Medium",J937="L","Light",J937="D","Dark")</f>
        <v>Medium</v>
      </c>
      <c r="P937" s="8" t="str">
        <f>_xlfn.XLOOKUP([1]!Order_Table[[#This Row],[Customer ID]],[1]customers!$A$1:$A$1001,[1]customers!$I$1:$I$1001,,0)</f>
        <v>Yes</v>
      </c>
    </row>
    <row r="938" spans="1:16" x14ac:dyDescent="0.35">
      <c r="A938" s="1" t="s">
        <v>1806</v>
      </c>
      <c r="B938" s="2">
        <v>44493</v>
      </c>
      <c r="C938" s="3" t="s">
        <v>1807</v>
      </c>
      <c r="D938" s="4" t="s">
        <v>41</v>
      </c>
      <c r="E938" s="3">
        <v>4</v>
      </c>
      <c r="F938" s="3" t="str">
        <f>_xlfn.XLOOKUP([1]orders!C938,[1]customers!$A$2:$A$1001,[1]customers!$B$2:$B$1001,,0)</f>
        <v>Devland Gritton</v>
      </c>
      <c r="G938" s="3" t="str">
        <f>IF(_xlfn.XLOOKUP(C938,[1]customers!$A$2:$A$1001,[1]customers!$C$2:$C$1001,,0)=0,"",_xlfn.XLOOKUP(C938,[1]customers!$A$2:$A$1001,[1]customers!$C$2:$C$1001,,0))</f>
        <v>dgrittonq0@nydailynews.com</v>
      </c>
      <c r="H938" s="3" t="str">
        <f>_xlfn.XLOOKUP(C938,[1]customers!$A$2:$A$1001,[1]customers!$G$2:$G$1001,,0)</f>
        <v>United States</v>
      </c>
      <c r="I938" s="4" t="str">
        <f>INDEX([1]products!$A$1:$G$49,MATCH([1]orders!$D938,[1]products!$A$1:$A$49,0),MATCH([1]orders!I$1,[1]products!$A$1:$G$1,0))</f>
        <v>Lib</v>
      </c>
      <c r="J938" s="4" t="str">
        <f>INDEX([1]products!$A$1:$G$49,MATCH([1]orders!$D938,[1]products!$A$1:$A$49,0),MATCH([1]orders!J$1,[1]products!$A$1:$G$1,0))</f>
        <v>D</v>
      </c>
      <c r="K938" s="5">
        <f>INDEX([1]products!$A$1:$G$49,MATCH([1]orders!$D938,[1]products!$A$1:$A$49,0),MATCH([1]orders!K$1,[1]products!$A$1:$G$1,0))</f>
        <v>0.5</v>
      </c>
      <c r="L938" s="6">
        <f>INDEX([1]products!$A$1:$G$49,MATCH([1]orders!$D938,[1]products!$A$1:$A$49,0),MATCH([1]orders!L$1,[1]products!$A$1:$G$1,0))</f>
        <v>7.77</v>
      </c>
      <c r="M938" s="6">
        <f t="shared" si="14"/>
        <v>31.08</v>
      </c>
      <c r="N938" s="7" t="str" cm="1">
        <f t="array" ref="N938">_xlfn.IFS(I938="Rob","Robusta",I938="Exc","Excelsa",I938="Ara","Arabica",I938="Lib","Liberica")</f>
        <v>Liberica</v>
      </c>
      <c r="O938" s="7" t="str" cm="1">
        <f t="array" ref="O938">_xlfn.IFS(J938="M","Medium",J938="L","Light",J938="D","Dark")</f>
        <v>Dark</v>
      </c>
      <c r="P938" s="8" t="str">
        <f>_xlfn.XLOOKUP([1]!Order_Table[[#This Row],[Customer ID]],[1]customers!$A$1:$A$1001,[1]customers!$I$1:$I$1001,,0)</f>
        <v>Yes</v>
      </c>
    </row>
    <row r="939" spans="1:16" x14ac:dyDescent="0.35">
      <c r="A939" s="1" t="s">
        <v>1808</v>
      </c>
      <c r="B939" s="2">
        <v>43829</v>
      </c>
      <c r="C939" s="3" t="s">
        <v>1809</v>
      </c>
      <c r="D939" s="4" t="s">
        <v>137</v>
      </c>
      <c r="E939" s="3">
        <v>5</v>
      </c>
      <c r="F939" s="3" t="str">
        <f>_xlfn.XLOOKUP([1]orders!C939,[1]customers!$A$2:$A$1001,[1]customers!$B$2:$B$1001,,0)</f>
        <v>Devland Gritton</v>
      </c>
      <c r="G939" s="3" t="str">
        <f>IF(_xlfn.XLOOKUP(C939,[1]customers!$A$2:$A$1001,[1]customers!$C$2:$C$1001,,0)=0,"",_xlfn.XLOOKUP(C939,[1]customers!$A$2:$A$1001,[1]customers!$C$2:$C$1001,,0))</f>
        <v>dgutq2@umich.edu</v>
      </c>
      <c r="H939" s="3" t="str">
        <f>_xlfn.XLOOKUP(C939,[1]customers!$A$2:$A$1001,[1]customers!$G$2:$G$1001,,0)</f>
        <v>United States</v>
      </c>
      <c r="I939" s="4" t="str">
        <f>INDEX([1]products!$A$1:$G$49,MATCH([1]orders!$D939,[1]products!$A$1:$A$49,0),MATCH([1]orders!I$1,[1]products!$A$1:$G$1,0))</f>
        <v>Rob</v>
      </c>
      <c r="J939" s="4" t="str">
        <f>INDEX([1]products!$A$1:$G$49,MATCH([1]orders!$D939,[1]products!$A$1:$A$49,0),MATCH([1]orders!J$1,[1]products!$A$1:$G$1,0))</f>
        <v>M</v>
      </c>
      <c r="K939" s="5">
        <f>INDEX([1]products!$A$1:$G$49,MATCH([1]orders!$D939,[1]products!$A$1:$A$49,0),MATCH([1]orders!K$1,[1]products!$A$1:$G$1,0))</f>
        <v>2.5</v>
      </c>
      <c r="L939" s="6">
        <f>INDEX([1]products!$A$1:$G$49,MATCH([1]orders!$D939,[1]products!$A$1:$A$49,0),MATCH([1]orders!L$1,[1]products!$A$1:$G$1,0))</f>
        <v>22.884999999999998</v>
      </c>
      <c r="M939" s="6">
        <f t="shared" si="14"/>
        <v>114.42499999999998</v>
      </c>
      <c r="N939" s="7" t="str" cm="1">
        <f t="array" ref="N939">_xlfn.IFS(I939="Rob","Robusta",I939="Exc","Excelsa",I939="Ara","Arabica",I939="Lib","Liberica")</f>
        <v>Robusta</v>
      </c>
      <c r="O939" s="7" t="str" cm="1">
        <f t="array" ref="O939">_xlfn.IFS(J939="M","Medium",J939="L","Light",J939="D","Dark")</f>
        <v>Medium</v>
      </c>
      <c r="P939" s="8" t="str">
        <f>_xlfn.XLOOKUP([1]!Order_Table[[#This Row],[Customer ID]],[1]customers!$A$1:$A$1001,[1]customers!$I$1:$I$1001,,0)</f>
        <v>Yes</v>
      </c>
    </row>
    <row r="940" spans="1:16" x14ac:dyDescent="0.35">
      <c r="A940" s="1" t="s">
        <v>1810</v>
      </c>
      <c r="B940" s="2">
        <v>44229</v>
      </c>
      <c r="C940" s="3" t="s">
        <v>1811</v>
      </c>
      <c r="D940" s="4" t="s">
        <v>19</v>
      </c>
      <c r="E940" s="3">
        <v>6</v>
      </c>
      <c r="F940" s="3" t="str">
        <f>_xlfn.XLOOKUP([1]orders!C940,[1]customers!$A$2:$A$1001,[1]customers!$B$2:$B$1001,,0)</f>
        <v>Dell Gut</v>
      </c>
      <c r="G940" s="3" t="str">
        <f>IF(_xlfn.XLOOKUP(C940,[1]customers!$A$2:$A$1001,[1]customers!$C$2:$C$1001,,0)=0,"",_xlfn.XLOOKUP(C940,[1]customers!$A$2:$A$1001,[1]customers!$C$2:$C$1001,,0))</f>
        <v>wpummeryq3@topsy.com</v>
      </c>
      <c r="H940" s="3" t="str">
        <f>_xlfn.XLOOKUP(C940,[1]customers!$A$2:$A$1001,[1]customers!$G$2:$G$1001,,0)</f>
        <v>United States</v>
      </c>
      <c r="I940" s="4" t="str">
        <f>INDEX([1]products!$A$1:$G$49,MATCH([1]orders!$D940,[1]products!$A$1:$A$49,0),MATCH([1]orders!I$1,[1]products!$A$1:$G$1,0))</f>
        <v>Exc</v>
      </c>
      <c r="J940" s="4" t="str">
        <f>INDEX([1]products!$A$1:$G$49,MATCH([1]orders!$D940,[1]products!$A$1:$A$49,0),MATCH([1]orders!J$1,[1]products!$A$1:$G$1,0))</f>
        <v>L</v>
      </c>
      <c r="K940" s="5">
        <f>INDEX([1]products!$A$1:$G$49,MATCH([1]orders!$D940,[1]products!$A$1:$A$49,0),MATCH([1]orders!K$1,[1]products!$A$1:$G$1,0))</f>
        <v>1</v>
      </c>
      <c r="L940" s="6">
        <f>INDEX([1]products!$A$1:$G$49,MATCH([1]orders!$D940,[1]products!$A$1:$A$49,0),MATCH([1]orders!L$1,[1]products!$A$1:$G$1,0))</f>
        <v>14.85</v>
      </c>
      <c r="M940" s="6">
        <f t="shared" si="14"/>
        <v>89.1</v>
      </c>
      <c r="N940" s="7" t="str" cm="1">
        <f t="array" ref="N940">_xlfn.IFS(I940="Rob","Robusta",I940="Exc","Excelsa",I940="Ara","Arabica",I940="Lib","Liberica")</f>
        <v>Excelsa</v>
      </c>
      <c r="O940" s="7" t="str" cm="1">
        <f t="array" ref="O940">_xlfn.IFS(J940="M","Medium",J940="L","Light",J940="D","Dark")</f>
        <v>Light</v>
      </c>
      <c r="P940" s="8" t="str">
        <f>_xlfn.XLOOKUP([1]!Order_Table[[#This Row],[Customer ID]],[1]customers!$A$1:$A$1001,[1]customers!$I$1:$I$1001,,0)</f>
        <v>Yes</v>
      </c>
    </row>
    <row r="941" spans="1:16" x14ac:dyDescent="0.35">
      <c r="A941" s="1" t="s">
        <v>1812</v>
      </c>
      <c r="B941" s="2">
        <v>44332</v>
      </c>
      <c r="C941" s="3" t="s">
        <v>1813</v>
      </c>
      <c r="D941" s="4" t="s">
        <v>157</v>
      </c>
      <c r="E941" s="3">
        <v>2</v>
      </c>
      <c r="F941" s="3" t="str">
        <f>_xlfn.XLOOKUP([1]orders!C941,[1]customers!$A$2:$A$1001,[1]customers!$B$2:$B$1001,,0)</f>
        <v>Willy Pummery</v>
      </c>
      <c r="G941" s="3" t="str">
        <f>IF(_xlfn.XLOOKUP(C941,[1]customers!$A$2:$A$1001,[1]customers!$C$2:$C$1001,,0)=0,"",_xlfn.XLOOKUP(C941,[1]customers!$A$2:$A$1001,[1]customers!$C$2:$C$1001,,0))</f>
        <v>gsiudaq4@nytimes.com</v>
      </c>
      <c r="H941" s="3" t="str">
        <f>_xlfn.XLOOKUP(C941,[1]customers!$A$2:$A$1001,[1]customers!$G$2:$G$1001,,0)</f>
        <v>United States</v>
      </c>
      <c r="I941" s="4" t="str">
        <f>INDEX([1]products!$A$1:$G$49,MATCH([1]orders!$D941,[1]products!$A$1:$A$49,0),MATCH([1]orders!I$1,[1]products!$A$1:$G$1,0))</f>
        <v>Lib</v>
      </c>
      <c r="J941" s="4" t="str">
        <f>INDEX([1]products!$A$1:$G$49,MATCH([1]orders!$D941,[1]products!$A$1:$A$49,0),MATCH([1]orders!J$1,[1]products!$A$1:$G$1,0))</f>
        <v>L</v>
      </c>
      <c r="K941" s="5">
        <f>INDEX([1]products!$A$1:$G$49,MATCH([1]orders!$D941,[1]products!$A$1:$A$49,0),MATCH([1]orders!K$1,[1]products!$A$1:$G$1,0))</f>
        <v>0.2</v>
      </c>
      <c r="L941" s="6">
        <f>INDEX([1]products!$A$1:$G$49,MATCH([1]orders!$D941,[1]products!$A$1:$A$49,0),MATCH([1]orders!L$1,[1]products!$A$1:$G$1,0))</f>
        <v>4.7549999999999999</v>
      </c>
      <c r="M941" s="6">
        <f t="shared" si="14"/>
        <v>9.51</v>
      </c>
      <c r="N941" s="7" t="str" cm="1">
        <f t="array" ref="N941">_xlfn.IFS(I941="Rob","Robusta",I941="Exc","Excelsa",I941="Ara","Arabica",I941="Lib","Liberica")</f>
        <v>Liberica</v>
      </c>
      <c r="O941" s="7" t="str" cm="1">
        <f t="array" ref="O941">_xlfn.IFS(J941="M","Medium",J941="L","Light",J941="D","Dark")</f>
        <v>Light</v>
      </c>
      <c r="P941" s="8" t="str">
        <f>_xlfn.XLOOKUP([1]!Order_Table[[#This Row],[Customer ID]],[1]customers!$A$1:$A$1001,[1]customers!$I$1:$I$1001,,0)</f>
        <v>No</v>
      </c>
    </row>
    <row r="942" spans="1:16" x14ac:dyDescent="0.35">
      <c r="A942" s="1" t="s">
        <v>1814</v>
      </c>
      <c r="B942" s="2">
        <v>44674</v>
      </c>
      <c r="C942" s="3" t="s">
        <v>1815</v>
      </c>
      <c r="D942" s="4" t="s">
        <v>192</v>
      </c>
      <c r="E942" s="3">
        <v>2</v>
      </c>
      <c r="F942" s="3" t="str">
        <f>_xlfn.XLOOKUP([1]orders!C942,[1]customers!$A$2:$A$1001,[1]customers!$B$2:$B$1001,,0)</f>
        <v>Geoffrey Siuda</v>
      </c>
      <c r="G942" s="3" t="str">
        <f>IF(_xlfn.XLOOKUP(C942,[1]customers!$A$2:$A$1001,[1]customers!$C$2:$C$1001,,0)=0,"",_xlfn.XLOOKUP(C942,[1]customers!$A$2:$A$1001,[1]customers!$C$2:$C$1001,,0))</f>
        <v>hcrowneq5@wufoo.com</v>
      </c>
      <c r="H942" s="3" t="str">
        <f>_xlfn.XLOOKUP(C942,[1]customers!$A$2:$A$1001,[1]customers!$G$2:$G$1001,,0)</f>
        <v>Ireland</v>
      </c>
      <c r="I942" s="4" t="str">
        <f>INDEX([1]products!$A$1:$G$49,MATCH([1]orders!$D942,[1]products!$A$1:$A$49,0),MATCH([1]orders!I$1,[1]products!$A$1:$G$1,0))</f>
        <v>Rob</v>
      </c>
      <c r="J942" s="4" t="str">
        <f>INDEX([1]products!$A$1:$G$49,MATCH([1]orders!$D942,[1]products!$A$1:$A$49,0),MATCH([1]orders!J$1,[1]products!$A$1:$G$1,0))</f>
        <v>L</v>
      </c>
      <c r="K942" s="5">
        <f>INDEX([1]products!$A$1:$G$49,MATCH([1]orders!$D942,[1]products!$A$1:$A$49,0),MATCH([1]orders!K$1,[1]products!$A$1:$G$1,0))</f>
        <v>0.5</v>
      </c>
      <c r="L942" s="6">
        <f>INDEX([1]products!$A$1:$G$49,MATCH([1]orders!$D942,[1]products!$A$1:$A$49,0),MATCH([1]orders!L$1,[1]products!$A$1:$G$1,0))</f>
        <v>7.169999999999999</v>
      </c>
      <c r="M942" s="6">
        <f t="shared" si="14"/>
        <v>14.339999999999998</v>
      </c>
      <c r="N942" s="7" t="str" cm="1">
        <f t="array" ref="N942">_xlfn.IFS(I942="Rob","Robusta",I942="Exc","Excelsa",I942="Ara","Arabica",I942="Lib","Liberica")</f>
        <v>Robusta</v>
      </c>
      <c r="O942" s="7" t="str" cm="1">
        <f t="array" ref="O942">_xlfn.IFS(J942="M","Medium",J942="L","Light",J942="D","Dark")</f>
        <v>Light</v>
      </c>
      <c r="P942" s="8" t="str">
        <f>_xlfn.XLOOKUP([1]!Order_Table[[#This Row],[Customer ID]],[1]customers!$A$1:$A$1001,[1]customers!$I$1:$I$1001,,0)</f>
        <v>Yes</v>
      </c>
    </row>
    <row r="943" spans="1:16" x14ac:dyDescent="0.35">
      <c r="A943" s="1" t="s">
        <v>1816</v>
      </c>
      <c r="B943" s="2">
        <v>44464</v>
      </c>
      <c r="C943" s="3" t="s">
        <v>1817</v>
      </c>
      <c r="D943" s="4" t="s">
        <v>189</v>
      </c>
      <c r="E943" s="3">
        <v>3</v>
      </c>
      <c r="F943" s="3" t="str">
        <f>_xlfn.XLOOKUP([1]orders!C943,[1]customers!$A$2:$A$1001,[1]customers!$B$2:$B$1001,,0)</f>
        <v>Henderson Crowne</v>
      </c>
      <c r="G943" s="3" t="str">
        <f>IF(_xlfn.XLOOKUP(C943,[1]customers!$A$2:$A$1001,[1]customers!$C$2:$C$1001,,0)=0,"",_xlfn.XLOOKUP(C943,[1]customers!$A$2:$A$1001,[1]customers!$C$2:$C$1001,,0))</f>
        <v>vpawseyq6@tiny.cc</v>
      </c>
      <c r="H943" s="3" t="str">
        <f>_xlfn.XLOOKUP(C943,[1]customers!$A$2:$A$1001,[1]customers!$G$2:$G$1001,,0)</f>
        <v>United States</v>
      </c>
      <c r="I943" s="4" t="str">
        <f>INDEX([1]products!$A$1:$G$49,MATCH([1]orders!$D943,[1]products!$A$1:$A$49,0),MATCH([1]orders!I$1,[1]products!$A$1:$G$1,0))</f>
        <v>Ara</v>
      </c>
      <c r="J943" s="4" t="str">
        <f>INDEX([1]products!$A$1:$G$49,MATCH([1]orders!$D943,[1]products!$A$1:$A$49,0),MATCH([1]orders!J$1,[1]products!$A$1:$G$1,0))</f>
        <v>L</v>
      </c>
      <c r="K943" s="5">
        <f>INDEX([1]products!$A$1:$G$49,MATCH([1]orders!$D943,[1]products!$A$1:$A$49,0),MATCH([1]orders!K$1,[1]products!$A$1:$G$1,0))</f>
        <v>0.5</v>
      </c>
      <c r="L943" s="6">
        <f>INDEX([1]products!$A$1:$G$49,MATCH([1]orders!$D943,[1]products!$A$1:$A$49,0),MATCH([1]orders!L$1,[1]products!$A$1:$G$1,0))</f>
        <v>7.77</v>
      </c>
      <c r="M943" s="6">
        <f t="shared" si="14"/>
        <v>23.31</v>
      </c>
      <c r="N943" s="7" t="str" cm="1">
        <f t="array" ref="N943">_xlfn.IFS(I943="Rob","Robusta",I943="Exc","Excelsa",I943="Ara","Arabica",I943="Lib","Liberica")</f>
        <v>Arabica</v>
      </c>
      <c r="O943" s="7" t="str" cm="1">
        <f t="array" ref="O943">_xlfn.IFS(J943="M","Medium",J943="L","Light",J943="D","Dark")</f>
        <v>Light</v>
      </c>
      <c r="P943" s="8" t="str">
        <f>_xlfn.XLOOKUP([1]!Order_Table[[#This Row],[Customer ID]],[1]customers!$A$1:$A$1001,[1]customers!$I$1:$I$1001,,0)</f>
        <v>Yes</v>
      </c>
    </row>
    <row r="944" spans="1:16" x14ac:dyDescent="0.35">
      <c r="A944" s="1" t="s">
        <v>1818</v>
      </c>
      <c r="B944" s="2">
        <v>44719</v>
      </c>
      <c r="C944" s="3" t="s">
        <v>1819</v>
      </c>
      <c r="D944" s="4" t="s">
        <v>192</v>
      </c>
      <c r="E944" s="3">
        <v>6</v>
      </c>
      <c r="F944" s="3" t="str">
        <f>_xlfn.XLOOKUP([1]orders!C944,[1]customers!$A$2:$A$1001,[1]customers!$B$2:$B$1001,,0)</f>
        <v>Vernor Pawsey</v>
      </c>
      <c r="G944" s="3" t="str">
        <f>IF(_xlfn.XLOOKUP(C944,[1]customers!$A$2:$A$1001,[1]customers!$C$2:$C$1001,,0)=0,"",_xlfn.XLOOKUP(C944,[1]customers!$A$2:$A$1001,[1]customers!$C$2:$C$1001,,0))</f>
        <v>awaterhouseq7@istockphoto.com</v>
      </c>
      <c r="H944" s="3" t="str">
        <f>_xlfn.XLOOKUP(C944,[1]customers!$A$2:$A$1001,[1]customers!$G$2:$G$1001,,0)</f>
        <v>United States</v>
      </c>
      <c r="I944" s="4" t="str">
        <f>INDEX([1]products!$A$1:$G$49,MATCH([1]orders!$D944,[1]products!$A$1:$A$49,0),MATCH([1]orders!I$1,[1]products!$A$1:$G$1,0))</f>
        <v>Rob</v>
      </c>
      <c r="J944" s="4" t="str">
        <f>INDEX([1]products!$A$1:$G$49,MATCH([1]orders!$D944,[1]products!$A$1:$A$49,0),MATCH([1]orders!J$1,[1]products!$A$1:$G$1,0))</f>
        <v>L</v>
      </c>
      <c r="K944" s="5">
        <f>INDEX([1]products!$A$1:$G$49,MATCH([1]orders!$D944,[1]products!$A$1:$A$49,0),MATCH([1]orders!K$1,[1]products!$A$1:$G$1,0))</f>
        <v>1</v>
      </c>
      <c r="L944" s="6">
        <f>INDEX([1]products!$A$1:$G$49,MATCH([1]orders!$D944,[1]products!$A$1:$A$49,0),MATCH([1]orders!L$1,[1]products!$A$1:$G$1,0))</f>
        <v>11.95</v>
      </c>
      <c r="M944" s="6">
        <f t="shared" si="14"/>
        <v>71.699999999999989</v>
      </c>
      <c r="N944" s="7" t="str" cm="1">
        <f t="array" ref="N944">_xlfn.IFS(I944="Rob","Robusta",I944="Exc","Excelsa",I944="Ara","Arabica",I944="Lib","Liberica")</f>
        <v>Robusta</v>
      </c>
      <c r="O944" s="7" t="str" cm="1">
        <f t="array" ref="O944">_xlfn.IFS(J944="M","Medium",J944="L","Light",J944="D","Dark")</f>
        <v>Light</v>
      </c>
      <c r="P944" s="8" t="str">
        <f>_xlfn.XLOOKUP([1]!Order_Table[[#This Row],[Customer ID]],[1]customers!$A$1:$A$1001,[1]customers!$I$1:$I$1001,,0)</f>
        <v>No</v>
      </c>
    </row>
    <row r="945" spans="1:16" x14ac:dyDescent="0.35">
      <c r="A945" s="1" t="s">
        <v>1820</v>
      </c>
      <c r="B945" s="2">
        <v>44054</v>
      </c>
      <c r="C945" s="3" t="s">
        <v>1821</v>
      </c>
      <c r="D945" s="4" t="s">
        <v>157</v>
      </c>
      <c r="E945" s="3">
        <v>5</v>
      </c>
      <c r="F945" s="3" t="str">
        <f>_xlfn.XLOOKUP([1]orders!C945,[1]customers!$A$2:$A$1001,[1]customers!$B$2:$B$1001,,0)</f>
        <v>Augustin Waterhouse</v>
      </c>
      <c r="G945" s="3" t="str">
        <f>IF(_xlfn.XLOOKUP(C945,[1]customers!$A$2:$A$1001,[1]customers!$C$2:$C$1001,,0)=0,"",_xlfn.XLOOKUP(C945,[1]customers!$A$2:$A$1001,[1]customers!$C$2:$C$1001,,0))</f>
        <v>fhaughianq8@1688.com</v>
      </c>
      <c r="H945" s="3" t="str">
        <f>_xlfn.XLOOKUP(C945,[1]customers!$A$2:$A$1001,[1]customers!$G$2:$G$1001,,0)</f>
        <v>United States</v>
      </c>
      <c r="I945" s="4" t="str">
        <f>INDEX([1]products!$A$1:$G$49,MATCH([1]orders!$D945,[1]products!$A$1:$A$49,0),MATCH([1]orders!I$1,[1]products!$A$1:$G$1,0))</f>
        <v>Ara</v>
      </c>
      <c r="J945" s="4" t="str">
        <f>INDEX([1]products!$A$1:$G$49,MATCH([1]orders!$D945,[1]products!$A$1:$A$49,0),MATCH([1]orders!J$1,[1]products!$A$1:$G$1,0))</f>
        <v>L</v>
      </c>
      <c r="K945" s="5">
        <f>INDEX([1]products!$A$1:$G$49,MATCH([1]orders!$D945,[1]products!$A$1:$A$49,0),MATCH([1]orders!K$1,[1]products!$A$1:$G$1,0))</f>
        <v>0.5</v>
      </c>
      <c r="L945" s="6">
        <f>INDEX([1]products!$A$1:$G$49,MATCH([1]orders!$D945,[1]products!$A$1:$A$49,0),MATCH([1]orders!L$1,[1]products!$A$1:$G$1,0))</f>
        <v>7.77</v>
      </c>
      <c r="M945" s="6">
        <f t="shared" si="14"/>
        <v>38.849999999999994</v>
      </c>
      <c r="N945" s="7" t="str" cm="1">
        <f t="array" ref="N945">_xlfn.IFS(I945="Rob","Robusta",I945="Exc","Excelsa",I945="Ara","Arabica",I945="Lib","Liberica")</f>
        <v>Arabica</v>
      </c>
      <c r="O945" s="7" t="str" cm="1">
        <f t="array" ref="O945">_xlfn.IFS(J945="M","Medium",J945="L","Light",J945="D","Dark")</f>
        <v>Light</v>
      </c>
      <c r="P945" s="8" t="str">
        <f>_xlfn.XLOOKUP([1]!Order_Table[[#This Row],[Customer ID]],[1]customers!$A$1:$A$1001,[1]customers!$I$1:$I$1001,,0)</f>
        <v>No</v>
      </c>
    </row>
    <row r="946" spans="1:16" x14ac:dyDescent="0.35">
      <c r="A946" s="1" t="s">
        <v>1822</v>
      </c>
      <c r="B946" s="2">
        <v>43524</v>
      </c>
      <c r="C946" s="3" t="s">
        <v>1823</v>
      </c>
      <c r="D946" s="4" t="s">
        <v>109</v>
      </c>
      <c r="E946" s="3">
        <v>4</v>
      </c>
      <c r="F946" s="3" t="str">
        <f>_xlfn.XLOOKUP([1]orders!C946,[1]customers!$A$2:$A$1001,[1]customers!$B$2:$B$1001,,0)</f>
        <v>Fanchon Haughian</v>
      </c>
      <c r="G946" s="3" t="str">
        <f>IF(_xlfn.XLOOKUP(C946,[1]customers!$A$2:$A$1001,[1]customers!$C$2:$C$1001,,0)=0,"",_xlfn.XLOOKUP(C946,[1]customers!$A$2:$A$1001,[1]customers!$C$2:$C$1001,,0))</f>
        <v/>
      </c>
      <c r="H946" s="3" t="str">
        <f>_xlfn.XLOOKUP(C946,[1]customers!$A$2:$A$1001,[1]customers!$G$2:$G$1001,,0)</f>
        <v>United States</v>
      </c>
      <c r="I946" s="4" t="str">
        <f>INDEX([1]products!$A$1:$G$49,MATCH([1]orders!$D946,[1]products!$A$1:$A$49,0),MATCH([1]orders!I$1,[1]products!$A$1:$G$1,0))</f>
        <v>Rob</v>
      </c>
      <c r="J946" s="4" t="str">
        <f>INDEX([1]products!$A$1:$G$49,MATCH([1]orders!$D946,[1]products!$A$1:$A$49,0),MATCH([1]orders!J$1,[1]products!$A$1:$G$1,0))</f>
        <v>L</v>
      </c>
      <c r="K946" s="5">
        <f>INDEX([1]products!$A$1:$G$49,MATCH([1]orders!$D946,[1]products!$A$1:$A$49,0),MATCH([1]orders!K$1,[1]products!$A$1:$G$1,0))</f>
        <v>0.5</v>
      </c>
      <c r="L946" s="6">
        <f>INDEX([1]products!$A$1:$G$49,MATCH([1]orders!$D946,[1]products!$A$1:$A$49,0),MATCH([1]orders!L$1,[1]products!$A$1:$G$1,0))</f>
        <v>7.169999999999999</v>
      </c>
      <c r="M946" s="6">
        <f t="shared" si="14"/>
        <v>28.679999999999996</v>
      </c>
      <c r="N946" s="7" t="str" cm="1">
        <f t="array" ref="N946">_xlfn.IFS(I946="Rob","Robusta",I946="Exc","Excelsa",I946="Ara","Arabica",I946="Lib","Liberica")</f>
        <v>Robusta</v>
      </c>
      <c r="O946" s="7" t="str" cm="1">
        <f t="array" ref="O946">_xlfn.IFS(J946="M","Medium",J946="L","Light",J946="D","Dark")</f>
        <v>Light</v>
      </c>
      <c r="P946" s="8" t="str">
        <f>_xlfn.XLOOKUP([1]!Order_Table[[#This Row],[Customer ID]],[1]customers!$A$1:$A$1001,[1]customers!$I$1:$I$1001,,0)</f>
        <v>No</v>
      </c>
    </row>
    <row r="947" spans="1:16" x14ac:dyDescent="0.35">
      <c r="A947" s="1" t="s">
        <v>1824</v>
      </c>
      <c r="B947" s="2">
        <v>43719</v>
      </c>
      <c r="C947" s="3" t="s">
        <v>1825</v>
      </c>
      <c r="D947" s="4" t="s">
        <v>123</v>
      </c>
      <c r="E947" s="3">
        <v>3</v>
      </c>
      <c r="F947" s="3" t="str">
        <f>_xlfn.XLOOKUP([1]orders!C947,[1]customers!$A$2:$A$1001,[1]customers!$B$2:$B$1001,,0)</f>
        <v>Jaimie Hatz</v>
      </c>
      <c r="G947" s="3" t="str">
        <f>IF(_xlfn.XLOOKUP(C947,[1]customers!$A$2:$A$1001,[1]customers!$C$2:$C$1001,,0)=0,"",_xlfn.XLOOKUP(C947,[1]customers!$A$2:$A$1001,[1]customers!$C$2:$C$1001,,0))</f>
        <v/>
      </c>
      <c r="H947" s="3" t="str">
        <f>_xlfn.XLOOKUP(C947,[1]customers!$A$2:$A$1001,[1]customers!$G$2:$G$1001,,0)</f>
        <v>United States</v>
      </c>
      <c r="I947" s="4" t="str">
        <f>INDEX([1]products!$A$1:$G$49,MATCH([1]orders!$D947,[1]products!$A$1:$A$49,0),MATCH([1]orders!I$1,[1]products!$A$1:$G$1,0))</f>
        <v>Lib</v>
      </c>
      <c r="J947" s="4" t="str">
        <f>INDEX([1]products!$A$1:$G$49,MATCH([1]orders!$D947,[1]products!$A$1:$A$49,0),MATCH([1]orders!J$1,[1]products!$A$1:$G$1,0))</f>
        <v>D</v>
      </c>
      <c r="K947" s="5">
        <f>INDEX([1]products!$A$1:$G$49,MATCH([1]orders!$D947,[1]products!$A$1:$A$49,0),MATCH([1]orders!K$1,[1]products!$A$1:$G$1,0))</f>
        <v>2.5</v>
      </c>
      <c r="L947" s="6">
        <f>INDEX([1]products!$A$1:$G$49,MATCH([1]orders!$D947,[1]products!$A$1:$A$49,0),MATCH([1]orders!L$1,[1]products!$A$1:$G$1,0))</f>
        <v>29.784999999999997</v>
      </c>
      <c r="M947" s="6">
        <f t="shared" si="14"/>
        <v>89.35499999999999</v>
      </c>
      <c r="N947" s="7" t="str" cm="1">
        <f t="array" ref="N947">_xlfn.IFS(I947="Rob","Robusta",I947="Exc","Excelsa",I947="Ara","Arabica",I947="Lib","Liberica")</f>
        <v>Liberica</v>
      </c>
      <c r="O947" s="7" t="str" cm="1">
        <f t="array" ref="O947">_xlfn.IFS(J947="M","Medium",J947="L","Light",J947="D","Dark")</f>
        <v>Dark</v>
      </c>
      <c r="P947" s="8" t="str">
        <f>_xlfn.XLOOKUP([1]!Order_Table[[#This Row],[Customer ID]],[1]customers!$A$1:$A$1001,[1]customers!$I$1:$I$1001,,0)</f>
        <v>No</v>
      </c>
    </row>
    <row r="948" spans="1:16" x14ac:dyDescent="0.35">
      <c r="A948" s="1" t="s">
        <v>1826</v>
      </c>
      <c r="B948" s="2">
        <v>44294</v>
      </c>
      <c r="C948" s="3" t="s">
        <v>1827</v>
      </c>
      <c r="D948" s="4" t="s">
        <v>61</v>
      </c>
      <c r="E948" s="3">
        <v>1</v>
      </c>
      <c r="F948" s="3" t="str">
        <f>_xlfn.XLOOKUP([1]orders!C948,[1]customers!$A$2:$A$1001,[1]customers!$B$2:$B$1001,,0)</f>
        <v>Edeline Edney</v>
      </c>
      <c r="G948" s="3" t="str">
        <f>IF(_xlfn.XLOOKUP(C948,[1]customers!$A$2:$A$1001,[1]customers!$C$2:$C$1001,,0)=0,"",_xlfn.XLOOKUP(C948,[1]customers!$A$2:$A$1001,[1]customers!$C$2:$C$1001,,0))</f>
        <v>rfaltinqb@topsy.com</v>
      </c>
      <c r="H948" s="3" t="str">
        <f>_xlfn.XLOOKUP(C948,[1]customers!$A$2:$A$1001,[1]customers!$G$2:$G$1001,,0)</f>
        <v>Ireland</v>
      </c>
      <c r="I948" s="4" t="str">
        <f>INDEX([1]products!$A$1:$G$49,MATCH([1]orders!$D948,[1]products!$A$1:$A$49,0),MATCH([1]orders!I$1,[1]products!$A$1:$G$1,0))</f>
        <v>Lib</v>
      </c>
      <c r="J948" s="4" t="str">
        <f>INDEX([1]products!$A$1:$G$49,MATCH([1]orders!$D948,[1]products!$A$1:$A$49,0),MATCH([1]orders!J$1,[1]products!$A$1:$G$1,0))</f>
        <v>D</v>
      </c>
      <c r="K948" s="5">
        <f>INDEX([1]products!$A$1:$G$49,MATCH([1]orders!$D948,[1]products!$A$1:$A$49,0),MATCH([1]orders!K$1,[1]products!$A$1:$G$1,0))</f>
        <v>0.5</v>
      </c>
      <c r="L948" s="6">
        <f>INDEX([1]products!$A$1:$G$49,MATCH([1]orders!$D948,[1]products!$A$1:$A$49,0),MATCH([1]orders!L$1,[1]products!$A$1:$G$1,0))</f>
        <v>7.77</v>
      </c>
      <c r="M948" s="6">
        <f t="shared" si="14"/>
        <v>7.77</v>
      </c>
      <c r="N948" s="7" t="str" cm="1">
        <f t="array" ref="N948">_xlfn.IFS(I948="Rob","Robusta",I948="Exc","Excelsa",I948="Ara","Arabica",I948="Lib","Liberica")</f>
        <v>Liberica</v>
      </c>
      <c r="O948" s="7" t="str" cm="1">
        <f t="array" ref="O948">_xlfn.IFS(J948="M","Medium",J948="L","Light",J948="D","Dark")</f>
        <v>Dark</v>
      </c>
      <c r="P948" s="8" t="str">
        <f>_xlfn.XLOOKUP([1]!Order_Table[[#This Row],[Customer ID]],[1]customers!$A$1:$A$1001,[1]customers!$I$1:$I$1001,,0)</f>
        <v>No</v>
      </c>
    </row>
    <row r="949" spans="1:16" x14ac:dyDescent="0.35">
      <c r="A949" s="1" t="s">
        <v>1828</v>
      </c>
      <c r="B949" s="2">
        <v>44445</v>
      </c>
      <c r="C949" s="3" t="s">
        <v>1829</v>
      </c>
      <c r="D949" s="4" t="s">
        <v>530</v>
      </c>
      <c r="E949" s="3">
        <v>3</v>
      </c>
      <c r="F949" s="3" t="str">
        <f>_xlfn.XLOOKUP([1]orders!C949,[1]customers!$A$2:$A$1001,[1]customers!$B$2:$B$1001,,0)</f>
        <v>Rickie Faltin</v>
      </c>
      <c r="G949" s="3" t="str">
        <f>IF(_xlfn.XLOOKUP(C949,[1]customers!$A$2:$A$1001,[1]customers!$C$2:$C$1001,,0)=0,"",_xlfn.XLOOKUP(C949,[1]customers!$A$2:$A$1001,[1]customers!$C$2:$C$1001,,0))</f>
        <v>gcheekeqc@sitemeter.com</v>
      </c>
      <c r="H949" s="3" t="str">
        <f>_xlfn.XLOOKUP(C949,[1]customers!$A$2:$A$1001,[1]customers!$G$2:$G$1001,,0)</f>
        <v>United Kingdom</v>
      </c>
      <c r="I949" s="4" t="str">
        <f>INDEX([1]products!$A$1:$G$49,MATCH([1]orders!$D949,[1]products!$A$1:$A$49,0),MATCH([1]orders!I$1,[1]products!$A$1:$G$1,0))</f>
        <v>Ara</v>
      </c>
      <c r="J949" s="4" t="str">
        <f>INDEX([1]products!$A$1:$G$49,MATCH([1]orders!$D949,[1]products!$A$1:$A$49,0),MATCH([1]orders!J$1,[1]products!$A$1:$G$1,0))</f>
        <v>M</v>
      </c>
      <c r="K949" s="5">
        <f>INDEX([1]products!$A$1:$G$49,MATCH([1]orders!$D949,[1]products!$A$1:$A$49,0),MATCH([1]orders!K$1,[1]products!$A$1:$G$1,0))</f>
        <v>1</v>
      </c>
      <c r="L949" s="6">
        <f>INDEX([1]products!$A$1:$G$49,MATCH([1]orders!$D949,[1]products!$A$1:$A$49,0),MATCH([1]orders!L$1,[1]products!$A$1:$G$1,0))</f>
        <v>11.25</v>
      </c>
      <c r="M949" s="6">
        <f t="shared" si="14"/>
        <v>33.75</v>
      </c>
      <c r="N949" s="7" t="str" cm="1">
        <f t="array" ref="N949">_xlfn.IFS(I949="Rob","Robusta",I949="Exc","Excelsa",I949="Ara","Arabica",I949="Lib","Liberica")</f>
        <v>Arabica</v>
      </c>
      <c r="O949" s="7" t="str" cm="1">
        <f t="array" ref="O949">_xlfn.IFS(J949="M","Medium",J949="L","Light",J949="D","Dark")</f>
        <v>Medium</v>
      </c>
      <c r="P949" s="8" t="str">
        <f>_xlfn.XLOOKUP([1]!Order_Table[[#This Row],[Customer ID]],[1]customers!$A$1:$A$1001,[1]customers!$I$1:$I$1001,,0)</f>
        <v>No</v>
      </c>
    </row>
    <row r="950" spans="1:16" x14ac:dyDescent="0.35">
      <c r="A950" s="1" t="s">
        <v>1830</v>
      </c>
      <c r="B950" s="2">
        <v>44449</v>
      </c>
      <c r="C950" s="3" t="s">
        <v>1831</v>
      </c>
      <c r="D950" s="4" t="s">
        <v>10</v>
      </c>
      <c r="E950" s="3">
        <v>4</v>
      </c>
      <c r="F950" s="3" t="str">
        <f>_xlfn.XLOOKUP([1]orders!C950,[1]customers!$A$2:$A$1001,[1]customers!$B$2:$B$1001,,0)</f>
        <v>Gnni Cheeke</v>
      </c>
      <c r="G950" s="3" t="str">
        <f>IF(_xlfn.XLOOKUP(C950,[1]customers!$A$2:$A$1001,[1]customers!$C$2:$C$1001,,0)=0,"",_xlfn.XLOOKUP(C950,[1]customers!$A$2:$A$1001,[1]customers!$C$2:$C$1001,,0))</f>
        <v>grattqd@phpbb.com</v>
      </c>
      <c r="H950" s="3" t="str">
        <f>_xlfn.XLOOKUP(C950,[1]customers!$A$2:$A$1001,[1]customers!$G$2:$G$1001,,0)</f>
        <v>Ireland</v>
      </c>
      <c r="I950" s="4" t="str">
        <f>INDEX([1]products!$A$1:$G$49,MATCH([1]orders!$D950,[1]products!$A$1:$A$49,0),MATCH([1]orders!I$1,[1]products!$A$1:$G$1,0))</f>
        <v>Exc</v>
      </c>
      <c r="J950" s="4" t="str">
        <f>INDEX([1]products!$A$1:$G$49,MATCH([1]orders!$D950,[1]products!$A$1:$A$49,0),MATCH([1]orders!J$1,[1]products!$A$1:$G$1,0))</f>
        <v>D</v>
      </c>
      <c r="K950" s="5">
        <f>INDEX([1]products!$A$1:$G$49,MATCH([1]orders!$D950,[1]products!$A$1:$A$49,0),MATCH([1]orders!K$1,[1]products!$A$1:$G$1,0))</f>
        <v>2.5</v>
      </c>
      <c r="L950" s="6">
        <f>INDEX([1]products!$A$1:$G$49,MATCH([1]orders!$D950,[1]products!$A$1:$A$49,0),MATCH([1]orders!L$1,[1]products!$A$1:$G$1,0))</f>
        <v>27.945</v>
      </c>
      <c r="M950" s="6">
        <f t="shared" si="14"/>
        <v>111.78</v>
      </c>
      <c r="N950" s="7" t="str" cm="1">
        <f t="array" ref="N950">_xlfn.IFS(I950="Rob","Robusta",I950="Exc","Excelsa",I950="Ara","Arabica",I950="Lib","Liberica")</f>
        <v>Excelsa</v>
      </c>
      <c r="O950" s="7" t="str" cm="1">
        <f t="array" ref="O950">_xlfn.IFS(J950="M","Medium",J950="L","Light",J950="D","Dark")</f>
        <v>Dark</v>
      </c>
      <c r="P950" s="8" t="str">
        <f>_xlfn.XLOOKUP([1]!Order_Table[[#This Row],[Customer ID]],[1]customers!$A$1:$A$1001,[1]customers!$I$1:$I$1001,,0)</f>
        <v>Yes</v>
      </c>
    </row>
    <row r="951" spans="1:16" x14ac:dyDescent="0.35">
      <c r="A951" s="1" t="s">
        <v>1832</v>
      </c>
      <c r="B951" s="2">
        <v>44703</v>
      </c>
      <c r="C951" s="3" t="s">
        <v>1833</v>
      </c>
      <c r="D951" s="4" t="s">
        <v>182</v>
      </c>
      <c r="E951" s="3">
        <v>4</v>
      </c>
      <c r="F951" s="3" t="str">
        <f>_xlfn.XLOOKUP([1]orders!C951,[1]customers!$A$2:$A$1001,[1]customers!$B$2:$B$1001,,0)</f>
        <v>Gwenni Ratt</v>
      </c>
      <c r="G951" s="3" t="str">
        <f>IF(_xlfn.XLOOKUP(C951,[1]customers!$A$2:$A$1001,[1]customers!$C$2:$C$1001,,0)=0,"",_xlfn.XLOOKUP(C951,[1]customers!$A$2:$A$1001,[1]customers!$C$2:$C$1001,,0))</f>
        <v/>
      </c>
      <c r="H951" s="3" t="str">
        <f>_xlfn.XLOOKUP(C951,[1]customers!$A$2:$A$1001,[1]customers!$G$2:$G$1001,,0)</f>
        <v>United States</v>
      </c>
      <c r="I951" s="4" t="str">
        <f>INDEX([1]products!$A$1:$G$49,MATCH([1]orders!$D951,[1]products!$A$1:$A$49,0),MATCH([1]orders!I$1,[1]products!$A$1:$G$1,0))</f>
        <v>Rob</v>
      </c>
      <c r="J951" s="4" t="str">
        <f>INDEX([1]products!$A$1:$G$49,MATCH([1]orders!$D951,[1]products!$A$1:$A$49,0),MATCH([1]orders!J$1,[1]products!$A$1:$G$1,0))</f>
        <v>L</v>
      </c>
      <c r="K951" s="5">
        <f>INDEX([1]products!$A$1:$G$49,MATCH([1]orders!$D951,[1]products!$A$1:$A$49,0),MATCH([1]orders!K$1,[1]products!$A$1:$G$1,0))</f>
        <v>2.5</v>
      </c>
      <c r="L951" s="6">
        <f>INDEX([1]products!$A$1:$G$49,MATCH([1]orders!$D951,[1]products!$A$1:$A$49,0),MATCH([1]orders!L$1,[1]products!$A$1:$G$1,0))</f>
        <v>27.484999999999996</v>
      </c>
      <c r="M951" s="6">
        <f t="shared" si="14"/>
        <v>109.93999999999998</v>
      </c>
      <c r="N951" s="7" t="str" cm="1">
        <f t="array" ref="N951">_xlfn.IFS(I951="Rob","Robusta",I951="Exc","Excelsa",I951="Ara","Arabica",I951="Lib","Liberica")</f>
        <v>Robusta</v>
      </c>
      <c r="O951" s="7" t="str" cm="1">
        <f t="array" ref="O951">_xlfn.IFS(J951="M","Medium",J951="L","Light",J951="D","Dark")</f>
        <v>Light</v>
      </c>
      <c r="P951" s="8" t="str">
        <f>_xlfn.XLOOKUP([1]!Order_Table[[#This Row],[Customer ID]],[1]customers!$A$1:$A$1001,[1]customers!$I$1:$I$1001,,0)</f>
        <v>No</v>
      </c>
    </row>
    <row r="952" spans="1:16" x14ac:dyDescent="0.35">
      <c r="A952" s="1" t="s">
        <v>1834</v>
      </c>
      <c r="B952" s="2">
        <v>44092</v>
      </c>
      <c r="C952" s="3" t="s">
        <v>1835</v>
      </c>
      <c r="D952" s="4" t="s">
        <v>182</v>
      </c>
      <c r="E952" s="3">
        <v>6</v>
      </c>
      <c r="F952" s="3" t="str">
        <f>_xlfn.XLOOKUP([1]orders!C952,[1]customers!$A$2:$A$1001,[1]customers!$B$2:$B$1001,,0)</f>
        <v>Johnath Fairebrother</v>
      </c>
      <c r="G952" s="3" t="str">
        <f>IF(_xlfn.XLOOKUP(C952,[1]customers!$A$2:$A$1001,[1]customers!$C$2:$C$1001,,0)=0,"",_xlfn.XLOOKUP(C952,[1]customers!$A$2:$A$1001,[1]customers!$C$2:$C$1001,,0))</f>
        <v>ieberleinqf@hc360.com</v>
      </c>
      <c r="H952" s="3" t="str">
        <f>_xlfn.XLOOKUP(C952,[1]customers!$A$2:$A$1001,[1]customers!$G$2:$G$1001,,0)</f>
        <v>United States</v>
      </c>
      <c r="I952" s="4" t="str">
        <f>INDEX([1]products!$A$1:$G$49,MATCH([1]orders!$D952,[1]products!$A$1:$A$49,0),MATCH([1]orders!I$1,[1]products!$A$1:$G$1,0))</f>
        <v>Rob</v>
      </c>
      <c r="J952" s="4" t="str">
        <f>INDEX([1]products!$A$1:$G$49,MATCH([1]orders!$D952,[1]products!$A$1:$A$49,0),MATCH([1]orders!J$1,[1]products!$A$1:$G$1,0))</f>
        <v>L</v>
      </c>
      <c r="K952" s="5">
        <f>INDEX([1]products!$A$1:$G$49,MATCH([1]orders!$D952,[1]products!$A$1:$A$49,0),MATCH([1]orders!K$1,[1]products!$A$1:$G$1,0))</f>
        <v>0.2</v>
      </c>
      <c r="L952" s="6">
        <f>INDEX([1]products!$A$1:$G$49,MATCH([1]orders!$D952,[1]products!$A$1:$A$49,0),MATCH([1]orders!L$1,[1]products!$A$1:$G$1,0))</f>
        <v>3.5849999999999995</v>
      </c>
      <c r="M952" s="6">
        <f t="shared" si="14"/>
        <v>21.509999999999998</v>
      </c>
      <c r="N952" s="7" t="str" cm="1">
        <f t="array" ref="N952">_xlfn.IFS(I952="Rob","Robusta",I952="Exc","Excelsa",I952="Ara","Arabica",I952="Lib","Liberica")</f>
        <v>Robusta</v>
      </c>
      <c r="O952" s="7" t="str" cm="1">
        <f t="array" ref="O952">_xlfn.IFS(J952="M","Medium",J952="L","Light",J952="D","Dark")</f>
        <v>Light</v>
      </c>
      <c r="P952" s="8" t="str">
        <f>_xlfn.XLOOKUP([1]!Order_Table[[#This Row],[Customer ID]],[1]customers!$A$1:$A$1001,[1]customers!$I$1:$I$1001,,0)</f>
        <v>Yes</v>
      </c>
    </row>
    <row r="953" spans="1:16" x14ac:dyDescent="0.35">
      <c r="A953" s="1" t="s">
        <v>1836</v>
      </c>
      <c r="B953" s="2">
        <v>44439</v>
      </c>
      <c r="C953" s="3" t="s">
        <v>1837</v>
      </c>
      <c r="D953" s="4" t="s">
        <v>61</v>
      </c>
      <c r="E953" s="3">
        <v>2</v>
      </c>
      <c r="F953" s="3" t="str">
        <f>_xlfn.XLOOKUP([1]orders!C953,[1]customers!$A$2:$A$1001,[1]customers!$B$2:$B$1001,,0)</f>
        <v>Ingamar Eberlein</v>
      </c>
      <c r="G953" s="3" t="str">
        <f>IF(_xlfn.XLOOKUP(C953,[1]customers!$A$2:$A$1001,[1]customers!$C$2:$C$1001,,0)=0,"",_xlfn.XLOOKUP(C953,[1]customers!$A$2:$A$1001,[1]customers!$C$2:$C$1001,,0))</f>
        <v>jdrengqg@uiuc.edu</v>
      </c>
      <c r="H953" s="3" t="str">
        <f>_xlfn.XLOOKUP(C953,[1]customers!$A$2:$A$1001,[1]customers!$G$2:$G$1001,,0)</f>
        <v>Ireland</v>
      </c>
      <c r="I953" s="4" t="str">
        <f>INDEX([1]products!$A$1:$G$49,MATCH([1]orders!$D953,[1]products!$A$1:$A$49,0),MATCH([1]orders!I$1,[1]products!$A$1:$G$1,0))</f>
        <v>Rob</v>
      </c>
      <c r="J953" s="4" t="str">
        <f>INDEX([1]products!$A$1:$G$49,MATCH([1]orders!$D953,[1]products!$A$1:$A$49,0),MATCH([1]orders!J$1,[1]products!$A$1:$G$1,0))</f>
        <v>L</v>
      </c>
      <c r="K953" s="5">
        <f>INDEX([1]products!$A$1:$G$49,MATCH([1]orders!$D953,[1]products!$A$1:$A$49,0),MATCH([1]orders!K$1,[1]products!$A$1:$G$1,0))</f>
        <v>0.2</v>
      </c>
      <c r="L953" s="6">
        <f>INDEX([1]products!$A$1:$G$49,MATCH([1]orders!$D953,[1]products!$A$1:$A$49,0),MATCH([1]orders!L$1,[1]products!$A$1:$G$1,0))</f>
        <v>3.5849999999999995</v>
      </c>
      <c r="M953" s="6">
        <f t="shared" si="14"/>
        <v>7.169999999999999</v>
      </c>
      <c r="N953" s="7" t="str" cm="1">
        <f t="array" ref="N953">_xlfn.IFS(I953="Rob","Robusta",I953="Exc","Excelsa",I953="Ara","Arabica",I953="Lib","Liberica")</f>
        <v>Robusta</v>
      </c>
      <c r="O953" s="7" t="str" cm="1">
        <f t="array" ref="O953">_xlfn.IFS(J953="M","Medium",J953="L","Light",J953="D","Dark")</f>
        <v>Light</v>
      </c>
      <c r="P953" s="8" t="str">
        <f>_xlfn.XLOOKUP([1]!Order_Table[[#This Row],[Customer ID]],[1]customers!$A$1:$A$1001,[1]customers!$I$1:$I$1001,,0)</f>
        <v>No</v>
      </c>
    </row>
    <row r="954" spans="1:16" x14ac:dyDescent="0.35">
      <c r="A954" s="1" t="s">
        <v>1838</v>
      </c>
      <c r="B954" s="2">
        <v>44582</v>
      </c>
      <c r="C954" s="3" t="s">
        <v>1801</v>
      </c>
      <c r="D954" s="4" t="s">
        <v>115</v>
      </c>
      <c r="E954" s="3">
        <v>1</v>
      </c>
      <c r="F954" s="3" t="str">
        <f>_xlfn.XLOOKUP([1]orders!C954,[1]customers!$A$2:$A$1001,[1]customers!$B$2:$B$1001,,0)</f>
        <v>Jilly Dreng</v>
      </c>
      <c r="G954" s="3" t="str">
        <f>IF(_xlfn.XLOOKUP(C954,[1]customers!$A$2:$A$1001,[1]customers!$C$2:$C$1001,,0)=0,"",_xlfn.XLOOKUP(C954,[1]customers!$A$2:$A$1001,[1]customers!$C$2:$C$1001,,0))</f>
        <v/>
      </c>
      <c r="H954" s="3" t="str">
        <f>_xlfn.XLOOKUP(C954,[1]customers!$A$2:$A$1001,[1]customers!$G$2:$G$1001,,0)</f>
        <v>United States</v>
      </c>
      <c r="I954" s="4" t="str">
        <f>INDEX([1]products!$A$1:$G$49,MATCH([1]orders!$D954,[1]products!$A$1:$A$49,0),MATCH([1]orders!I$1,[1]products!$A$1:$G$1,0))</f>
        <v>Ara</v>
      </c>
      <c r="J954" s="4" t="str">
        <f>INDEX([1]products!$A$1:$G$49,MATCH([1]orders!$D954,[1]products!$A$1:$A$49,0),MATCH([1]orders!J$1,[1]products!$A$1:$G$1,0))</f>
        <v>M</v>
      </c>
      <c r="K954" s="5">
        <f>INDEX([1]products!$A$1:$G$49,MATCH([1]orders!$D954,[1]products!$A$1:$A$49,0),MATCH([1]orders!K$1,[1]products!$A$1:$G$1,0))</f>
        <v>1</v>
      </c>
      <c r="L954" s="6">
        <f>INDEX([1]products!$A$1:$G$49,MATCH([1]orders!$D954,[1]products!$A$1:$A$49,0),MATCH([1]orders!L$1,[1]products!$A$1:$G$1,0))</f>
        <v>11.25</v>
      </c>
      <c r="M954" s="6">
        <f t="shared" si="14"/>
        <v>11.25</v>
      </c>
      <c r="N954" s="7" t="str" cm="1">
        <f t="array" ref="N954">_xlfn.IFS(I954="Rob","Robusta",I954="Exc","Excelsa",I954="Ara","Arabica",I954="Lib","Liberica")</f>
        <v>Arabica</v>
      </c>
      <c r="O954" s="7" t="str" cm="1">
        <f t="array" ref="O954">_xlfn.IFS(J954="M","Medium",J954="L","Light",J954="D","Dark")</f>
        <v>Medium</v>
      </c>
      <c r="P954" s="8" t="str">
        <f>_xlfn.XLOOKUP([1]!Order_Table[[#This Row],[Customer ID]],[1]customers!$A$1:$A$1001,[1]customers!$I$1:$I$1001,,0)</f>
        <v>Yes</v>
      </c>
    </row>
    <row r="955" spans="1:16" x14ac:dyDescent="0.35">
      <c r="A955" s="1" t="s">
        <v>1839</v>
      </c>
      <c r="B955" s="2">
        <v>44722</v>
      </c>
      <c r="C955" s="3" t="s">
        <v>1801</v>
      </c>
      <c r="D955" s="4" t="s">
        <v>530</v>
      </c>
      <c r="E955" s="3">
        <v>1</v>
      </c>
      <c r="F955" s="3" t="str">
        <f>_xlfn.XLOOKUP([1]orders!C955,[1]customers!$A$2:$A$1001,[1]customers!$B$2:$B$1001,,0)</f>
        <v>Brenn Dundredge</v>
      </c>
      <c r="G955" s="3" t="str">
        <f>IF(_xlfn.XLOOKUP(C955,[1]customers!$A$2:$A$1001,[1]customers!$C$2:$C$1001,,0)=0,"",_xlfn.XLOOKUP(C955,[1]customers!$A$2:$A$1001,[1]customers!$C$2:$C$1001,,0))</f>
        <v/>
      </c>
      <c r="H955" s="3" t="str">
        <f>_xlfn.XLOOKUP(C955,[1]customers!$A$2:$A$1001,[1]customers!$G$2:$G$1001,,0)</f>
        <v>United States</v>
      </c>
      <c r="I955" s="4" t="str">
        <f>INDEX([1]products!$A$1:$G$49,MATCH([1]orders!$D955,[1]products!$A$1:$A$49,0),MATCH([1]orders!I$1,[1]products!$A$1:$G$1,0))</f>
        <v>Ara</v>
      </c>
      <c r="J955" s="4" t="str">
        <f>INDEX([1]products!$A$1:$G$49,MATCH([1]orders!$D955,[1]products!$A$1:$A$49,0),MATCH([1]orders!J$1,[1]products!$A$1:$G$1,0))</f>
        <v>L</v>
      </c>
      <c r="K955" s="5">
        <f>INDEX([1]products!$A$1:$G$49,MATCH([1]orders!$D955,[1]products!$A$1:$A$49,0),MATCH([1]orders!K$1,[1]products!$A$1:$G$1,0))</f>
        <v>0.2</v>
      </c>
      <c r="L955" s="6">
        <f>INDEX([1]products!$A$1:$G$49,MATCH([1]orders!$D955,[1]products!$A$1:$A$49,0),MATCH([1]orders!L$1,[1]products!$A$1:$G$1,0))</f>
        <v>3.8849999999999998</v>
      </c>
      <c r="M955" s="6">
        <f t="shared" si="14"/>
        <v>3.8849999999999998</v>
      </c>
      <c r="N955" s="7" t="str" cm="1">
        <f t="array" ref="N955">_xlfn.IFS(I955="Rob","Robusta",I955="Exc","Excelsa",I955="Ara","Arabica",I955="Lib","Liberica")</f>
        <v>Arabica</v>
      </c>
      <c r="O955" s="7" t="str" cm="1">
        <f t="array" ref="O955">_xlfn.IFS(J955="M","Medium",J955="L","Light",J955="D","Dark")</f>
        <v>Light</v>
      </c>
      <c r="P955" s="8" t="str">
        <f>_xlfn.XLOOKUP([1]!Order_Table[[#This Row],[Customer ID]],[1]customers!$A$1:$A$1001,[1]customers!$I$1:$I$1001,,0)</f>
        <v>Yes</v>
      </c>
    </row>
    <row r="956" spans="1:16" x14ac:dyDescent="0.35">
      <c r="A956" s="1" t="s">
        <v>1840</v>
      </c>
      <c r="B956" s="2">
        <v>43582</v>
      </c>
      <c r="C956" s="3" t="s">
        <v>1801</v>
      </c>
      <c r="D956" s="4" t="s">
        <v>30</v>
      </c>
      <c r="E956" s="3">
        <v>5</v>
      </c>
      <c r="F956" s="3" t="str">
        <f>_xlfn.XLOOKUP([1]orders!C956,[1]customers!$A$2:$A$1001,[1]customers!$B$2:$B$1001,,0)</f>
        <v>Brenn Dundredge</v>
      </c>
      <c r="G956" s="3" t="str">
        <f>IF(_xlfn.XLOOKUP(C956,[1]customers!$A$2:$A$1001,[1]customers!$C$2:$C$1001,,0)=0,"",_xlfn.XLOOKUP(C956,[1]customers!$A$2:$A$1001,[1]customers!$C$2:$C$1001,,0))</f>
        <v/>
      </c>
      <c r="H956" s="3" t="str">
        <f>_xlfn.XLOOKUP(C956,[1]customers!$A$2:$A$1001,[1]customers!$G$2:$G$1001,,0)</f>
        <v>United States</v>
      </c>
      <c r="I956" s="4" t="str">
        <f>INDEX([1]products!$A$1:$G$49,MATCH([1]orders!$D956,[1]products!$A$1:$A$49,0),MATCH([1]orders!I$1,[1]products!$A$1:$G$1,0))</f>
        <v>Exc</v>
      </c>
      <c r="J956" s="4" t="str">
        <f>INDEX([1]products!$A$1:$G$49,MATCH([1]orders!$D956,[1]products!$A$1:$A$49,0),MATCH([1]orders!J$1,[1]products!$A$1:$G$1,0))</f>
        <v>D</v>
      </c>
      <c r="K956" s="5">
        <f>INDEX([1]products!$A$1:$G$49,MATCH([1]orders!$D956,[1]products!$A$1:$A$49,0),MATCH([1]orders!K$1,[1]products!$A$1:$G$1,0))</f>
        <v>2.5</v>
      </c>
      <c r="L956" s="6">
        <f>INDEX([1]products!$A$1:$G$49,MATCH([1]orders!$D956,[1]products!$A$1:$A$49,0),MATCH([1]orders!L$1,[1]products!$A$1:$G$1,0))</f>
        <v>27.945</v>
      </c>
      <c r="M956" s="6">
        <f t="shared" si="14"/>
        <v>139.72499999999999</v>
      </c>
      <c r="N956" s="7" t="str" cm="1">
        <f t="array" ref="N956">_xlfn.IFS(I956="Rob","Robusta",I956="Exc","Excelsa",I956="Ara","Arabica",I956="Lib","Liberica")</f>
        <v>Excelsa</v>
      </c>
      <c r="O956" s="7" t="str" cm="1">
        <f t="array" ref="O956">_xlfn.IFS(J956="M","Medium",J956="L","Light",J956="D","Dark")</f>
        <v>Dark</v>
      </c>
      <c r="P956" s="8" t="str">
        <f>_xlfn.XLOOKUP([1]!Order_Table[[#This Row],[Customer ID]],[1]customers!$A$1:$A$1001,[1]customers!$I$1:$I$1001,,0)</f>
        <v>Yes</v>
      </c>
    </row>
    <row r="957" spans="1:16" x14ac:dyDescent="0.35">
      <c r="A957" s="1" t="s">
        <v>1840</v>
      </c>
      <c r="B957" s="2">
        <v>43582</v>
      </c>
      <c r="C957" s="3" t="s">
        <v>1801</v>
      </c>
      <c r="D957" s="4" t="s">
        <v>10</v>
      </c>
      <c r="E957" s="3">
        <v>2</v>
      </c>
      <c r="F957" s="3" t="str">
        <f>_xlfn.XLOOKUP([1]orders!C957,[1]customers!$A$2:$A$1001,[1]customers!$B$2:$B$1001,,0)</f>
        <v>Brenn Dundredge</v>
      </c>
      <c r="G957" s="3" t="str">
        <f>IF(_xlfn.XLOOKUP(C957,[1]customers!$A$2:$A$1001,[1]customers!$C$2:$C$1001,,0)=0,"",_xlfn.XLOOKUP(C957,[1]customers!$A$2:$A$1001,[1]customers!$C$2:$C$1001,,0))</f>
        <v/>
      </c>
      <c r="H957" s="3" t="str">
        <f>_xlfn.XLOOKUP(C957,[1]customers!$A$2:$A$1001,[1]customers!$G$2:$G$1001,,0)</f>
        <v>United States</v>
      </c>
      <c r="I957" s="4" t="str">
        <f>INDEX([1]products!$A$1:$G$49,MATCH([1]orders!$D957,[1]products!$A$1:$A$49,0),MATCH([1]orders!I$1,[1]products!$A$1:$G$1,0))</f>
        <v>Exc</v>
      </c>
      <c r="J957" s="4" t="str">
        <f>INDEX([1]products!$A$1:$G$49,MATCH([1]orders!$D957,[1]products!$A$1:$A$49,0),MATCH([1]orders!J$1,[1]products!$A$1:$G$1,0))</f>
        <v>L</v>
      </c>
      <c r="K957" s="5">
        <f>INDEX([1]products!$A$1:$G$49,MATCH([1]orders!$D957,[1]products!$A$1:$A$49,0),MATCH([1]orders!K$1,[1]products!$A$1:$G$1,0))</f>
        <v>2.5</v>
      </c>
      <c r="L957" s="6">
        <f>INDEX([1]products!$A$1:$G$49,MATCH([1]orders!$D957,[1]products!$A$1:$A$49,0),MATCH([1]orders!L$1,[1]products!$A$1:$G$1,0))</f>
        <v>34.154999999999994</v>
      </c>
      <c r="M957" s="6">
        <f t="shared" si="14"/>
        <v>68.309999999999988</v>
      </c>
      <c r="N957" s="7" t="str" cm="1">
        <f t="array" ref="N957">_xlfn.IFS(I957="Rob","Robusta",I957="Exc","Excelsa",I957="Ara","Arabica",I957="Lib","Liberica")</f>
        <v>Excelsa</v>
      </c>
      <c r="O957" s="7" t="str" cm="1">
        <f t="array" ref="O957">_xlfn.IFS(J957="M","Medium",J957="L","Light",J957="D","Dark")</f>
        <v>Light</v>
      </c>
      <c r="P957" s="8" t="str">
        <f>_xlfn.XLOOKUP([1]!Order_Table[[#This Row],[Customer ID]],[1]customers!$A$1:$A$1001,[1]customers!$I$1:$I$1001,,0)</f>
        <v>Yes</v>
      </c>
    </row>
    <row r="958" spans="1:16" x14ac:dyDescent="0.35">
      <c r="A958" s="1" t="s">
        <v>1840</v>
      </c>
      <c r="B958" s="2">
        <v>43582</v>
      </c>
      <c r="C958" s="3" t="s">
        <v>1801</v>
      </c>
      <c r="D958" s="4" t="s">
        <v>137</v>
      </c>
      <c r="E958" s="3">
        <v>1</v>
      </c>
      <c r="F958" s="3" t="str">
        <f>_xlfn.XLOOKUP([1]orders!C958,[1]customers!$A$2:$A$1001,[1]customers!$B$2:$B$1001,,0)</f>
        <v>Brenn Dundredge</v>
      </c>
      <c r="G958" s="3" t="str">
        <f>IF(_xlfn.XLOOKUP(C958,[1]customers!$A$2:$A$1001,[1]customers!$C$2:$C$1001,,0)=0,"",_xlfn.XLOOKUP(C958,[1]customers!$A$2:$A$1001,[1]customers!$C$2:$C$1001,,0))</f>
        <v/>
      </c>
      <c r="H958" s="3" t="str">
        <f>_xlfn.XLOOKUP(C958,[1]customers!$A$2:$A$1001,[1]customers!$G$2:$G$1001,,0)</f>
        <v>United States</v>
      </c>
      <c r="I958" s="4" t="str">
        <f>INDEX([1]products!$A$1:$G$49,MATCH([1]orders!$D958,[1]products!$A$1:$A$49,0),MATCH([1]orders!I$1,[1]products!$A$1:$G$1,0))</f>
        <v>Rob</v>
      </c>
      <c r="J958" s="4" t="str">
        <f>INDEX([1]products!$A$1:$G$49,MATCH([1]orders!$D958,[1]products!$A$1:$A$49,0),MATCH([1]orders!J$1,[1]products!$A$1:$G$1,0))</f>
        <v>L</v>
      </c>
      <c r="K958" s="5">
        <f>INDEX([1]products!$A$1:$G$49,MATCH([1]orders!$D958,[1]products!$A$1:$A$49,0),MATCH([1]orders!K$1,[1]products!$A$1:$G$1,0))</f>
        <v>2.5</v>
      </c>
      <c r="L958" s="6">
        <f>INDEX([1]products!$A$1:$G$49,MATCH([1]orders!$D958,[1]products!$A$1:$A$49,0),MATCH([1]orders!L$1,[1]products!$A$1:$G$1,0))</f>
        <v>27.484999999999996</v>
      </c>
      <c r="M958" s="6">
        <f t="shared" si="14"/>
        <v>27.484999999999996</v>
      </c>
      <c r="N958" s="7" t="str" cm="1">
        <f t="array" ref="N958">_xlfn.IFS(I958="Rob","Robusta",I958="Exc","Excelsa",I958="Ara","Arabica",I958="Lib","Liberica")</f>
        <v>Robusta</v>
      </c>
      <c r="O958" s="7" t="str" cm="1">
        <f t="array" ref="O958">_xlfn.IFS(J958="M","Medium",J958="L","Light",J958="D","Dark")</f>
        <v>Light</v>
      </c>
      <c r="P958" s="8" t="str">
        <f>_xlfn.XLOOKUP([1]!Order_Table[[#This Row],[Customer ID]],[1]customers!$A$1:$A$1001,[1]customers!$I$1:$I$1001,,0)</f>
        <v>Yes</v>
      </c>
    </row>
    <row r="959" spans="1:16" x14ac:dyDescent="0.35">
      <c r="A959" s="1" t="s">
        <v>1840</v>
      </c>
      <c r="B959" s="2">
        <v>43582</v>
      </c>
      <c r="C959" s="3" t="s">
        <v>1801</v>
      </c>
      <c r="D959" s="4" t="s">
        <v>115</v>
      </c>
      <c r="E959" s="3">
        <v>2</v>
      </c>
      <c r="F959" s="3" t="str">
        <f>_xlfn.XLOOKUP([1]orders!C959,[1]customers!$A$2:$A$1001,[1]customers!$B$2:$B$1001,,0)</f>
        <v>Brenn Dundredge</v>
      </c>
      <c r="G959" s="3" t="str">
        <f>IF(_xlfn.XLOOKUP(C959,[1]customers!$A$2:$A$1001,[1]customers!$C$2:$C$1001,,0)=0,"",_xlfn.XLOOKUP(C959,[1]customers!$A$2:$A$1001,[1]customers!$C$2:$C$1001,,0))</f>
        <v/>
      </c>
      <c r="H959" s="3" t="str">
        <f>_xlfn.XLOOKUP(C959,[1]customers!$A$2:$A$1001,[1]customers!$G$2:$G$1001,,0)</f>
        <v>United States</v>
      </c>
      <c r="I959" s="4" t="str">
        <f>INDEX([1]products!$A$1:$G$49,MATCH([1]orders!$D959,[1]products!$A$1:$A$49,0),MATCH([1]orders!I$1,[1]products!$A$1:$G$1,0))</f>
        <v>Exc</v>
      </c>
      <c r="J959" s="4" t="str">
        <f>INDEX([1]products!$A$1:$G$49,MATCH([1]orders!$D959,[1]products!$A$1:$A$49,0),MATCH([1]orders!J$1,[1]products!$A$1:$G$1,0))</f>
        <v>L</v>
      </c>
      <c r="K959" s="5">
        <f>INDEX([1]products!$A$1:$G$49,MATCH([1]orders!$D959,[1]products!$A$1:$A$49,0),MATCH([1]orders!K$1,[1]products!$A$1:$G$1,0))</f>
        <v>1</v>
      </c>
      <c r="L959" s="6">
        <f>INDEX([1]products!$A$1:$G$49,MATCH([1]orders!$D959,[1]products!$A$1:$A$49,0),MATCH([1]orders!L$1,[1]products!$A$1:$G$1,0))</f>
        <v>14.85</v>
      </c>
      <c r="M959" s="6">
        <f t="shared" si="14"/>
        <v>29.7</v>
      </c>
      <c r="N959" s="7" t="str" cm="1">
        <f t="array" ref="N959">_xlfn.IFS(I959="Rob","Robusta",I959="Exc","Excelsa",I959="Ara","Arabica",I959="Lib","Liberica")</f>
        <v>Excelsa</v>
      </c>
      <c r="O959" s="7" t="str" cm="1">
        <f t="array" ref="O959">_xlfn.IFS(J959="M","Medium",J959="L","Light",J959="D","Dark")</f>
        <v>Light</v>
      </c>
      <c r="P959" s="8" t="str">
        <f>_xlfn.XLOOKUP([1]!Order_Table[[#This Row],[Customer ID]],[1]customers!$A$1:$A$1001,[1]customers!$I$1:$I$1001,,0)</f>
        <v>Yes</v>
      </c>
    </row>
    <row r="960" spans="1:16" x14ac:dyDescent="0.35">
      <c r="A960" s="1" t="s">
        <v>1841</v>
      </c>
      <c r="B960" s="2">
        <v>44598</v>
      </c>
      <c r="C960" s="3" t="s">
        <v>1842</v>
      </c>
      <c r="D960" s="4" t="s">
        <v>19</v>
      </c>
      <c r="E960" s="3">
        <v>5</v>
      </c>
      <c r="F960" s="3" t="str">
        <f>_xlfn.XLOOKUP([1]orders!C960,[1]customers!$A$2:$A$1001,[1]customers!$B$2:$B$1001,,0)</f>
        <v>Brenn Dundredge</v>
      </c>
      <c r="G960" s="3" t="str">
        <f>IF(_xlfn.XLOOKUP(C960,[1]customers!$A$2:$A$1001,[1]customers!$C$2:$C$1001,,0)=0,"",_xlfn.XLOOKUP(C960,[1]customers!$A$2:$A$1001,[1]customers!$C$2:$C$1001,,0))</f>
        <v>rstrathernqn@devhub.com</v>
      </c>
      <c r="H960" s="3" t="str">
        <f>_xlfn.XLOOKUP(C960,[1]customers!$A$2:$A$1001,[1]customers!$G$2:$G$1001,,0)</f>
        <v>United States</v>
      </c>
      <c r="I960" s="4" t="str">
        <f>INDEX([1]products!$A$1:$G$49,MATCH([1]orders!$D960,[1]products!$A$1:$A$49,0),MATCH([1]orders!I$1,[1]products!$A$1:$G$1,0))</f>
        <v>Ara</v>
      </c>
      <c r="J960" s="4" t="str">
        <f>INDEX([1]products!$A$1:$G$49,MATCH([1]orders!$D960,[1]products!$A$1:$A$49,0),MATCH([1]orders!J$1,[1]products!$A$1:$G$1,0))</f>
        <v>L</v>
      </c>
      <c r="K960" s="5">
        <f>INDEX([1]products!$A$1:$G$49,MATCH([1]orders!$D960,[1]products!$A$1:$A$49,0),MATCH([1]orders!K$1,[1]products!$A$1:$G$1,0))</f>
        <v>0.2</v>
      </c>
      <c r="L960" s="6">
        <f>INDEX([1]products!$A$1:$G$49,MATCH([1]orders!$D960,[1]products!$A$1:$A$49,0),MATCH([1]orders!L$1,[1]products!$A$1:$G$1,0))</f>
        <v>3.8849999999999998</v>
      </c>
      <c r="M960" s="6">
        <f t="shared" si="14"/>
        <v>19.424999999999997</v>
      </c>
      <c r="N960" s="7" t="str" cm="1">
        <f t="array" ref="N960">_xlfn.IFS(I960="Rob","Robusta",I960="Exc","Excelsa",I960="Ara","Arabica",I960="Lib","Liberica")</f>
        <v>Arabica</v>
      </c>
      <c r="O960" s="7" t="str" cm="1">
        <f t="array" ref="O960">_xlfn.IFS(J960="M","Medium",J960="L","Light",J960="D","Dark")</f>
        <v>Light</v>
      </c>
      <c r="P960" s="8" t="str">
        <f>_xlfn.XLOOKUP([1]!Order_Table[[#This Row],[Customer ID]],[1]customers!$A$1:$A$1001,[1]customers!$I$1:$I$1001,,0)</f>
        <v>Yes</v>
      </c>
    </row>
    <row r="961" spans="1:16" x14ac:dyDescent="0.35">
      <c r="A961" s="1" t="s">
        <v>1843</v>
      </c>
      <c r="B961" s="2">
        <v>44591</v>
      </c>
      <c r="C961" s="3" t="s">
        <v>1844</v>
      </c>
      <c r="D961" s="4" t="s">
        <v>132</v>
      </c>
      <c r="E961" s="3">
        <v>5</v>
      </c>
      <c r="F961" s="3" t="str">
        <f>_xlfn.XLOOKUP([1]orders!C961,[1]customers!$A$2:$A$1001,[1]customers!$B$2:$B$1001,,0)</f>
        <v>Rhodie Strathern</v>
      </c>
      <c r="G961" s="3" t="str">
        <f>IF(_xlfn.XLOOKUP(C961,[1]customers!$A$2:$A$1001,[1]customers!$C$2:$C$1001,,0)=0,"",_xlfn.XLOOKUP(C961,[1]customers!$A$2:$A$1001,[1]customers!$C$2:$C$1001,,0))</f>
        <v>cmiguelqo@exblog.jp</v>
      </c>
      <c r="H961" s="3" t="str">
        <f>_xlfn.XLOOKUP(C961,[1]customers!$A$2:$A$1001,[1]customers!$G$2:$G$1001,,0)</f>
        <v>United States</v>
      </c>
      <c r="I961" s="4" t="str">
        <f>INDEX([1]products!$A$1:$G$49,MATCH([1]orders!$D961,[1]products!$A$1:$A$49,0),MATCH([1]orders!I$1,[1]products!$A$1:$G$1,0))</f>
        <v>Lib</v>
      </c>
      <c r="J961" s="4" t="str">
        <f>INDEX([1]products!$A$1:$G$49,MATCH([1]orders!$D961,[1]products!$A$1:$A$49,0),MATCH([1]orders!J$1,[1]products!$A$1:$G$1,0))</f>
        <v>L</v>
      </c>
      <c r="K961" s="5">
        <f>INDEX([1]products!$A$1:$G$49,MATCH([1]orders!$D961,[1]products!$A$1:$A$49,0),MATCH([1]orders!K$1,[1]products!$A$1:$G$1,0))</f>
        <v>0.2</v>
      </c>
      <c r="L961" s="6">
        <f>INDEX([1]products!$A$1:$G$49,MATCH([1]orders!$D961,[1]products!$A$1:$A$49,0),MATCH([1]orders!L$1,[1]products!$A$1:$G$1,0))</f>
        <v>4.7549999999999999</v>
      </c>
      <c r="M961" s="6">
        <f t="shared" si="14"/>
        <v>23.774999999999999</v>
      </c>
      <c r="N961" s="7" t="str" cm="1">
        <f t="array" ref="N961">_xlfn.IFS(I961="Rob","Robusta",I961="Exc","Excelsa",I961="Ara","Arabica",I961="Lib","Liberica")</f>
        <v>Liberica</v>
      </c>
      <c r="O961" s="7" t="str" cm="1">
        <f t="array" ref="O961">_xlfn.IFS(J961="M","Medium",J961="L","Light",J961="D","Dark")</f>
        <v>Light</v>
      </c>
      <c r="P961" s="8" t="str">
        <f>_xlfn.XLOOKUP([1]!Order_Table[[#This Row],[Customer ID]],[1]customers!$A$1:$A$1001,[1]customers!$I$1:$I$1001,,0)</f>
        <v>Yes</v>
      </c>
    </row>
    <row r="962" spans="1:16" x14ac:dyDescent="0.35">
      <c r="A962" s="1" t="s">
        <v>1845</v>
      </c>
      <c r="B962" s="2">
        <v>44158</v>
      </c>
      <c r="C962" s="3" t="s">
        <v>1846</v>
      </c>
      <c r="D962" s="4" t="s">
        <v>118</v>
      </c>
      <c r="E962" s="3">
        <v>2</v>
      </c>
      <c r="F962" s="3" t="str">
        <f>_xlfn.XLOOKUP([1]orders!C962,[1]customers!$A$2:$A$1001,[1]customers!$B$2:$B$1001,,0)</f>
        <v>Chad Miguel</v>
      </c>
      <c r="G962" s="3" t="str">
        <f>IF(_xlfn.XLOOKUP(C962,[1]customers!$A$2:$A$1001,[1]customers!$C$2:$C$1001,,0)=0,"",_xlfn.XLOOKUP(C962,[1]customers!$A$2:$A$1001,[1]customers!$C$2:$C$1001,,0))</f>
        <v/>
      </c>
      <c r="H962" s="3" t="str">
        <f>_xlfn.XLOOKUP(C962,[1]customers!$A$2:$A$1001,[1]customers!$G$2:$G$1001,,0)</f>
        <v>United States</v>
      </c>
      <c r="I962" s="4" t="str">
        <f>INDEX([1]products!$A$1:$G$49,MATCH([1]orders!$D962,[1]products!$A$1:$A$49,0),MATCH([1]orders!I$1,[1]products!$A$1:$G$1,0))</f>
        <v>Lib</v>
      </c>
      <c r="J962" s="4" t="str">
        <f>INDEX([1]products!$A$1:$G$49,MATCH([1]orders!$D962,[1]products!$A$1:$A$49,0),MATCH([1]orders!J$1,[1]products!$A$1:$G$1,0))</f>
        <v>L</v>
      </c>
      <c r="K962" s="5">
        <f>INDEX([1]products!$A$1:$G$49,MATCH([1]orders!$D962,[1]products!$A$1:$A$49,0),MATCH([1]orders!K$1,[1]products!$A$1:$G$1,0))</f>
        <v>1</v>
      </c>
      <c r="L962" s="6">
        <f>INDEX([1]products!$A$1:$G$49,MATCH([1]orders!$D962,[1]products!$A$1:$A$49,0),MATCH([1]orders!L$1,[1]products!$A$1:$G$1,0))</f>
        <v>15.85</v>
      </c>
      <c r="M962" s="6">
        <f t="shared" ref="M962:M1000" si="15">L962*E962</f>
        <v>31.7</v>
      </c>
      <c r="N962" s="7" t="str" cm="1">
        <f t="array" ref="N962">_xlfn.IFS(I962="Rob","Robusta",I962="Exc","Excelsa",I962="Ara","Arabica",I962="Lib","Liberica")</f>
        <v>Liberica</v>
      </c>
      <c r="O962" s="7" t="str" cm="1">
        <f t="array" ref="O962">_xlfn.IFS(J962="M","Medium",J962="L","Light",J962="D","Dark")</f>
        <v>Light</v>
      </c>
      <c r="P962" s="8" t="str">
        <f>_xlfn.XLOOKUP([1]!Order_Table[[#This Row],[Customer ID]],[1]customers!$A$1:$A$1001,[1]customers!$I$1:$I$1001,,0)</f>
        <v>Yes</v>
      </c>
    </row>
    <row r="963" spans="1:16" x14ac:dyDescent="0.35">
      <c r="A963" s="1" t="s">
        <v>1847</v>
      </c>
      <c r="B963" s="2">
        <v>44664</v>
      </c>
      <c r="C963" s="3" t="s">
        <v>1848</v>
      </c>
      <c r="D963" s="4" t="s">
        <v>179</v>
      </c>
      <c r="E963" s="3">
        <v>1</v>
      </c>
      <c r="F963" s="3" t="str">
        <f>_xlfn.XLOOKUP([1]orders!C963,[1]customers!$A$2:$A$1001,[1]customers!$B$2:$B$1001,,0)</f>
        <v>Florinda Matusovsky</v>
      </c>
      <c r="G963" s="3" t="str">
        <f>IF(_xlfn.XLOOKUP(C963,[1]customers!$A$2:$A$1001,[1]customers!$C$2:$C$1001,,0)=0,"",_xlfn.XLOOKUP(C963,[1]customers!$A$2:$A$1001,[1]customers!$C$2:$C$1001,,0))</f>
        <v>mrocksqq@exblog.jp</v>
      </c>
      <c r="H963" s="3" t="str">
        <f>_xlfn.XLOOKUP(C963,[1]customers!$A$2:$A$1001,[1]customers!$G$2:$G$1001,,0)</f>
        <v>Ireland</v>
      </c>
      <c r="I963" s="4" t="str">
        <f>INDEX([1]products!$A$1:$G$49,MATCH([1]orders!$D963,[1]products!$A$1:$A$49,0),MATCH([1]orders!I$1,[1]products!$A$1:$G$1,0))</f>
        <v>Ara</v>
      </c>
      <c r="J963" s="4" t="str">
        <f>INDEX([1]products!$A$1:$G$49,MATCH([1]orders!$D963,[1]products!$A$1:$A$49,0),MATCH([1]orders!J$1,[1]products!$A$1:$G$1,0))</f>
        <v>D</v>
      </c>
      <c r="K963" s="5">
        <f>INDEX([1]products!$A$1:$G$49,MATCH([1]orders!$D963,[1]products!$A$1:$A$49,0),MATCH([1]orders!K$1,[1]products!$A$1:$G$1,0))</f>
        <v>2.5</v>
      </c>
      <c r="L963" s="6">
        <f>INDEX([1]products!$A$1:$G$49,MATCH([1]orders!$D963,[1]products!$A$1:$A$49,0),MATCH([1]orders!L$1,[1]products!$A$1:$G$1,0))</f>
        <v>22.884999999999998</v>
      </c>
      <c r="M963" s="6">
        <f t="shared" si="15"/>
        <v>22.884999999999998</v>
      </c>
      <c r="N963" s="7" t="str" cm="1">
        <f t="array" ref="N963">_xlfn.IFS(I963="Rob","Robusta",I963="Exc","Excelsa",I963="Ara","Arabica",I963="Lib","Liberica")</f>
        <v>Arabica</v>
      </c>
      <c r="O963" s="7" t="str" cm="1">
        <f t="array" ref="O963">_xlfn.IFS(J963="M","Medium",J963="L","Light",J963="D","Dark")</f>
        <v>Dark</v>
      </c>
      <c r="P963" s="8" t="str">
        <f>_xlfn.XLOOKUP([1]!Order_Table[[#This Row],[Customer ID]],[1]customers!$A$1:$A$1001,[1]customers!$I$1:$I$1001,,0)</f>
        <v>Yes</v>
      </c>
    </row>
    <row r="964" spans="1:16" x14ac:dyDescent="0.35">
      <c r="A964" s="1" t="s">
        <v>1849</v>
      </c>
      <c r="B964" s="2">
        <v>44203</v>
      </c>
      <c r="C964" s="3" t="s">
        <v>1850</v>
      </c>
      <c r="D964" s="4" t="s">
        <v>22</v>
      </c>
      <c r="E964" s="3">
        <v>4</v>
      </c>
      <c r="F964" s="3" t="str">
        <f>_xlfn.XLOOKUP([1]orders!C964,[1]customers!$A$2:$A$1001,[1]customers!$B$2:$B$1001,,0)</f>
        <v>Morly Rocks</v>
      </c>
      <c r="G964" s="3" t="str">
        <f>IF(_xlfn.XLOOKUP(C964,[1]customers!$A$2:$A$1001,[1]customers!$C$2:$C$1001,,0)=0,"",_xlfn.XLOOKUP(C964,[1]customers!$A$2:$A$1001,[1]customers!$C$2:$C$1001,,0))</f>
        <v>yburrellsqr@vinaora.com</v>
      </c>
      <c r="H964" s="3" t="str">
        <f>_xlfn.XLOOKUP(C964,[1]customers!$A$2:$A$1001,[1]customers!$G$2:$G$1001,,0)</f>
        <v>United States</v>
      </c>
      <c r="I964" s="4" t="str">
        <f>INDEX([1]products!$A$1:$G$49,MATCH([1]orders!$D964,[1]products!$A$1:$A$49,0),MATCH([1]orders!I$1,[1]products!$A$1:$G$1,0))</f>
        <v>Rob</v>
      </c>
      <c r="J964" s="4" t="str">
        <f>INDEX([1]products!$A$1:$G$49,MATCH([1]orders!$D964,[1]products!$A$1:$A$49,0),MATCH([1]orders!J$1,[1]products!$A$1:$G$1,0))</f>
        <v>D</v>
      </c>
      <c r="K964" s="5">
        <f>INDEX([1]products!$A$1:$G$49,MATCH([1]orders!$D964,[1]products!$A$1:$A$49,0),MATCH([1]orders!K$1,[1]products!$A$1:$G$1,0))</f>
        <v>1</v>
      </c>
      <c r="L964" s="6">
        <f>INDEX([1]products!$A$1:$G$49,MATCH([1]orders!$D964,[1]products!$A$1:$A$49,0),MATCH([1]orders!L$1,[1]products!$A$1:$G$1,0))</f>
        <v>8.9499999999999993</v>
      </c>
      <c r="M964" s="6">
        <f t="shared" si="15"/>
        <v>35.799999999999997</v>
      </c>
      <c r="N964" s="7" t="str" cm="1">
        <f t="array" ref="N964">_xlfn.IFS(I964="Rob","Robusta",I964="Exc","Excelsa",I964="Ara","Arabica",I964="Lib","Liberica")</f>
        <v>Robusta</v>
      </c>
      <c r="O964" s="7" t="str" cm="1">
        <f t="array" ref="O964">_xlfn.IFS(J964="M","Medium",J964="L","Light",J964="D","Dark")</f>
        <v>Dark</v>
      </c>
      <c r="P964" s="8" t="str">
        <f>_xlfn.XLOOKUP([1]!Order_Table[[#This Row],[Customer ID]],[1]customers!$A$1:$A$1001,[1]customers!$I$1:$I$1001,,0)</f>
        <v>Yes</v>
      </c>
    </row>
    <row r="965" spans="1:16" x14ac:dyDescent="0.35">
      <c r="A965" s="1" t="s">
        <v>1851</v>
      </c>
      <c r="B965" s="2">
        <v>43865</v>
      </c>
      <c r="C965" s="3" t="s">
        <v>1852</v>
      </c>
      <c r="D965" s="4" t="s">
        <v>254</v>
      </c>
      <c r="E965" s="3">
        <v>5</v>
      </c>
      <c r="F965" s="3" t="str">
        <f>_xlfn.XLOOKUP([1]orders!C965,[1]customers!$A$2:$A$1001,[1]customers!$B$2:$B$1001,,0)</f>
        <v>Yuri Burrells</v>
      </c>
      <c r="G965" s="3" t="str">
        <f>IF(_xlfn.XLOOKUP(C965,[1]customers!$A$2:$A$1001,[1]customers!$C$2:$C$1001,,0)=0,"",_xlfn.XLOOKUP(C965,[1]customers!$A$2:$A$1001,[1]customers!$C$2:$C$1001,,0))</f>
        <v>cgoodrumqs@goodreads.com</v>
      </c>
      <c r="H965" s="3" t="str">
        <f>_xlfn.XLOOKUP(C965,[1]customers!$A$2:$A$1001,[1]customers!$G$2:$G$1001,,0)</f>
        <v>United States</v>
      </c>
      <c r="I965" s="4" t="str">
        <f>INDEX([1]products!$A$1:$G$49,MATCH([1]orders!$D965,[1]products!$A$1:$A$49,0),MATCH([1]orders!I$1,[1]products!$A$1:$G$1,0))</f>
        <v>Rob</v>
      </c>
      <c r="J965" s="4" t="str">
        <f>INDEX([1]products!$A$1:$G$49,MATCH([1]orders!$D965,[1]products!$A$1:$A$49,0),MATCH([1]orders!J$1,[1]products!$A$1:$G$1,0))</f>
        <v>M</v>
      </c>
      <c r="K965" s="5">
        <f>INDEX([1]products!$A$1:$G$49,MATCH([1]orders!$D965,[1]products!$A$1:$A$49,0),MATCH([1]orders!K$1,[1]products!$A$1:$G$1,0))</f>
        <v>0.5</v>
      </c>
      <c r="L965" s="6">
        <f>INDEX([1]products!$A$1:$G$49,MATCH([1]orders!$D965,[1]products!$A$1:$A$49,0),MATCH([1]orders!L$1,[1]products!$A$1:$G$1,0))</f>
        <v>5.97</v>
      </c>
      <c r="M965" s="6">
        <f t="shared" si="15"/>
        <v>29.849999999999998</v>
      </c>
      <c r="N965" s="7" t="str" cm="1">
        <f t="array" ref="N965">_xlfn.IFS(I965="Rob","Robusta",I965="Exc","Excelsa",I965="Ara","Arabica",I965="Lib","Liberica")</f>
        <v>Robusta</v>
      </c>
      <c r="O965" s="7" t="str" cm="1">
        <f t="array" ref="O965">_xlfn.IFS(J965="M","Medium",J965="L","Light",J965="D","Dark")</f>
        <v>Medium</v>
      </c>
      <c r="P965" s="8" t="str">
        <f>_xlfn.XLOOKUP([1]!Order_Table[[#This Row],[Customer ID]],[1]customers!$A$1:$A$1001,[1]customers!$I$1:$I$1001,,0)</f>
        <v>Yes</v>
      </c>
    </row>
    <row r="966" spans="1:16" x14ac:dyDescent="0.35">
      <c r="A966" s="1" t="s">
        <v>1853</v>
      </c>
      <c r="B966" s="2">
        <v>43724</v>
      </c>
      <c r="C966" s="3" t="s">
        <v>1854</v>
      </c>
      <c r="D966" s="4" t="s">
        <v>2</v>
      </c>
      <c r="E966" s="3">
        <v>3</v>
      </c>
      <c r="F966" s="3" t="str">
        <f>_xlfn.XLOOKUP([1]orders!C966,[1]customers!$A$2:$A$1001,[1]customers!$B$2:$B$1001,,0)</f>
        <v>Cleopatra Goodrum</v>
      </c>
      <c r="G966" s="3" t="str">
        <f>IF(_xlfn.XLOOKUP(C966,[1]customers!$A$2:$A$1001,[1]customers!$C$2:$C$1001,,0)=0,"",_xlfn.XLOOKUP(C966,[1]customers!$A$2:$A$1001,[1]customers!$C$2:$C$1001,,0))</f>
        <v>jjefferysqt@blog.com</v>
      </c>
      <c r="H966" s="3" t="str">
        <f>_xlfn.XLOOKUP(C966,[1]customers!$A$2:$A$1001,[1]customers!$G$2:$G$1001,,0)</f>
        <v>United States</v>
      </c>
      <c r="I966" s="4" t="str">
        <f>INDEX([1]products!$A$1:$G$49,MATCH([1]orders!$D966,[1]products!$A$1:$A$49,0),MATCH([1]orders!I$1,[1]products!$A$1:$G$1,0))</f>
        <v>Exc</v>
      </c>
      <c r="J966" s="4" t="str">
        <f>INDEX([1]products!$A$1:$G$49,MATCH([1]orders!$D966,[1]products!$A$1:$A$49,0),MATCH([1]orders!J$1,[1]products!$A$1:$G$1,0))</f>
        <v>L</v>
      </c>
      <c r="K966" s="5">
        <f>INDEX([1]products!$A$1:$G$49,MATCH([1]orders!$D966,[1]products!$A$1:$A$49,0),MATCH([1]orders!K$1,[1]products!$A$1:$G$1,0))</f>
        <v>0.2</v>
      </c>
      <c r="L966" s="6">
        <f>INDEX([1]products!$A$1:$G$49,MATCH([1]orders!$D966,[1]products!$A$1:$A$49,0),MATCH([1]orders!L$1,[1]products!$A$1:$G$1,0))</f>
        <v>4.4550000000000001</v>
      </c>
      <c r="M966" s="6">
        <f t="shared" si="15"/>
        <v>13.365</v>
      </c>
      <c r="N966" s="7" t="str" cm="1">
        <f t="array" ref="N966">_xlfn.IFS(I966="Rob","Robusta",I966="Exc","Excelsa",I966="Ara","Arabica",I966="Lib","Liberica")</f>
        <v>Excelsa</v>
      </c>
      <c r="O966" s="7" t="str" cm="1">
        <f t="array" ref="O966">_xlfn.IFS(J966="M","Medium",J966="L","Light",J966="D","Dark")</f>
        <v>Light</v>
      </c>
      <c r="P966" s="8" t="str">
        <f>_xlfn.XLOOKUP([1]!Order_Table[[#This Row],[Customer ID]],[1]customers!$A$1:$A$1001,[1]customers!$I$1:$I$1001,,0)</f>
        <v>No</v>
      </c>
    </row>
    <row r="967" spans="1:16" x14ac:dyDescent="0.35">
      <c r="A967" s="1" t="s">
        <v>1855</v>
      </c>
      <c r="B967" s="2">
        <v>43491</v>
      </c>
      <c r="C967" s="3" t="s">
        <v>1856</v>
      </c>
      <c r="D967" s="4" t="s">
        <v>176</v>
      </c>
      <c r="E967" s="3">
        <v>6</v>
      </c>
      <c r="F967" s="3" t="str">
        <f>_xlfn.XLOOKUP([1]orders!C967,[1]customers!$A$2:$A$1001,[1]customers!$B$2:$B$1001,,0)</f>
        <v>Joey Jefferys</v>
      </c>
      <c r="G967" s="3" t="str">
        <f>IF(_xlfn.XLOOKUP(C967,[1]customers!$A$2:$A$1001,[1]customers!$C$2:$C$1001,,0)=0,"",_xlfn.XLOOKUP(C967,[1]customers!$A$2:$A$1001,[1]customers!$C$2:$C$1001,,0))</f>
        <v>bwardellqu@adobe.com</v>
      </c>
      <c r="H967" s="3" t="str">
        <f>_xlfn.XLOOKUP(C967,[1]customers!$A$2:$A$1001,[1]customers!$G$2:$G$1001,,0)</f>
        <v>United States</v>
      </c>
      <c r="I967" s="4" t="str">
        <f>INDEX([1]products!$A$1:$G$49,MATCH([1]orders!$D967,[1]products!$A$1:$A$49,0),MATCH([1]orders!I$1,[1]products!$A$1:$G$1,0))</f>
        <v>Rob</v>
      </c>
      <c r="J967" s="4" t="str">
        <f>INDEX([1]products!$A$1:$G$49,MATCH([1]orders!$D967,[1]products!$A$1:$A$49,0),MATCH([1]orders!J$1,[1]products!$A$1:$G$1,0))</f>
        <v>M</v>
      </c>
      <c r="K967" s="5">
        <f>INDEX([1]products!$A$1:$G$49,MATCH([1]orders!$D967,[1]products!$A$1:$A$49,0),MATCH([1]orders!K$1,[1]products!$A$1:$G$1,0))</f>
        <v>1</v>
      </c>
      <c r="L967" s="6">
        <f>INDEX([1]products!$A$1:$G$49,MATCH([1]orders!$D967,[1]products!$A$1:$A$49,0),MATCH([1]orders!L$1,[1]products!$A$1:$G$1,0))</f>
        <v>9.9499999999999993</v>
      </c>
      <c r="M967" s="6">
        <f t="shared" si="15"/>
        <v>59.699999999999996</v>
      </c>
      <c r="N967" s="7" t="str" cm="1">
        <f t="array" ref="N967">_xlfn.IFS(I967="Rob","Robusta",I967="Exc","Excelsa",I967="Ara","Arabica",I967="Lib","Liberica")</f>
        <v>Robusta</v>
      </c>
      <c r="O967" s="7" t="str" cm="1">
        <f t="array" ref="O967">_xlfn.IFS(J967="M","Medium",J967="L","Light",J967="D","Dark")</f>
        <v>Medium</v>
      </c>
      <c r="P967" s="8" t="str">
        <f>_xlfn.XLOOKUP([1]!Order_Table[[#This Row],[Customer ID]],[1]customers!$A$1:$A$1001,[1]customers!$I$1:$I$1001,,0)</f>
        <v>Yes</v>
      </c>
    </row>
    <row r="968" spans="1:16" x14ac:dyDescent="0.35">
      <c r="A968" s="1" t="s">
        <v>1857</v>
      </c>
      <c r="B968" s="2">
        <v>44246</v>
      </c>
      <c r="C968" s="3" t="s">
        <v>1858</v>
      </c>
      <c r="D968" s="4" t="s">
        <v>101</v>
      </c>
      <c r="E968" s="3">
        <v>1</v>
      </c>
      <c r="F968" s="3" t="str">
        <f>_xlfn.XLOOKUP([1]orders!C968,[1]customers!$A$2:$A$1001,[1]customers!$B$2:$B$1001,,0)</f>
        <v>Bearnard Wardell</v>
      </c>
      <c r="G968" s="3" t="str">
        <f>IF(_xlfn.XLOOKUP(C968,[1]customers!$A$2:$A$1001,[1]customers!$C$2:$C$1001,,0)=0,"",_xlfn.XLOOKUP(C968,[1]customers!$A$2:$A$1001,[1]customers!$C$2:$C$1001,,0))</f>
        <v>zwalisiakqv@ucsd.edu</v>
      </c>
      <c r="H968" s="3" t="str">
        <f>_xlfn.XLOOKUP(C968,[1]customers!$A$2:$A$1001,[1]customers!$G$2:$G$1001,,0)</f>
        <v>Ireland</v>
      </c>
      <c r="I968" s="4" t="str">
        <f>INDEX([1]products!$A$1:$G$49,MATCH([1]orders!$D968,[1]products!$A$1:$A$49,0),MATCH([1]orders!I$1,[1]products!$A$1:$G$1,0))</f>
        <v>Exc</v>
      </c>
      <c r="J968" s="4" t="str">
        <f>INDEX([1]products!$A$1:$G$49,MATCH([1]orders!$D968,[1]products!$A$1:$A$49,0),MATCH([1]orders!J$1,[1]products!$A$1:$G$1,0))</f>
        <v>L</v>
      </c>
      <c r="K968" s="5">
        <f>INDEX([1]products!$A$1:$G$49,MATCH([1]orders!$D968,[1]products!$A$1:$A$49,0),MATCH([1]orders!K$1,[1]products!$A$1:$G$1,0))</f>
        <v>0.5</v>
      </c>
      <c r="L968" s="6">
        <f>INDEX([1]products!$A$1:$G$49,MATCH([1]orders!$D968,[1]products!$A$1:$A$49,0),MATCH([1]orders!L$1,[1]products!$A$1:$G$1,0))</f>
        <v>8.91</v>
      </c>
      <c r="M968" s="6">
        <f t="shared" si="15"/>
        <v>8.91</v>
      </c>
      <c r="N968" s="7" t="str" cm="1">
        <f t="array" ref="N968">_xlfn.IFS(I968="Rob","Robusta",I968="Exc","Excelsa",I968="Ara","Arabica",I968="Lib","Liberica")</f>
        <v>Excelsa</v>
      </c>
      <c r="O968" s="7" t="str" cm="1">
        <f t="array" ref="O968">_xlfn.IFS(J968="M","Medium",J968="L","Light",J968="D","Dark")</f>
        <v>Light</v>
      </c>
      <c r="P968" s="8" t="str">
        <f>_xlfn.XLOOKUP([1]!Order_Table[[#This Row],[Customer ID]],[1]customers!$A$1:$A$1001,[1]customers!$I$1:$I$1001,,0)</f>
        <v>Yes</v>
      </c>
    </row>
    <row r="969" spans="1:16" x14ac:dyDescent="0.35">
      <c r="A969" s="1" t="s">
        <v>1859</v>
      </c>
      <c r="B969" s="2">
        <v>44642</v>
      </c>
      <c r="C969" s="3" t="s">
        <v>1860</v>
      </c>
      <c r="D969" s="4" t="s">
        <v>162</v>
      </c>
      <c r="E969" s="3">
        <v>2</v>
      </c>
      <c r="F969" s="3" t="str">
        <f>_xlfn.XLOOKUP([1]orders!C969,[1]customers!$A$2:$A$1001,[1]customers!$B$2:$B$1001,,0)</f>
        <v>Zeke Walisiak</v>
      </c>
      <c r="G969" s="3" t="str">
        <f>IF(_xlfn.XLOOKUP(C969,[1]customers!$A$2:$A$1001,[1]customers!$C$2:$C$1001,,0)=0,"",_xlfn.XLOOKUP(C969,[1]customers!$A$2:$A$1001,[1]customers!$C$2:$C$1001,,0))</f>
        <v>wleopoldqw@blogspot.com</v>
      </c>
      <c r="H969" s="3" t="str">
        <f>_xlfn.XLOOKUP(C969,[1]customers!$A$2:$A$1001,[1]customers!$G$2:$G$1001,,0)</f>
        <v>United States</v>
      </c>
      <c r="I969" s="4" t="str">
        <f>INDEX([1]products!$A$1:$G$49,MATCH([1]orders!$D969,[1]products!$A$1:$A$49,0),MATCH([1]orders!I$1,[1]products!$A$1:$G$1,0))</f>
        <v>Rob</v>
      </c>
      <c r="J969" s="4" t="str">
        <f>INDEX([1]products!$A$1:$G$49,MATCH([1]orders!$D969,[1]products!$A$1:$A$49,0),MATCH([1]orders!J$1,[1]products!$A$1:$G$1,0))</f>
        <v>D</v>
      </c>
      <c r="K969" s="5">
        <f>INDEX([1]products!$A$1:$G$49,MATCH([1]orders!$D969,[1]products!$A$1:$A$49,0),MATCH([1]orders!K$1,[1]products!$A$1:$G$1,0))</f>
        <v>0.2</v>
      </c>
      <c r="L969" s="6">
        <f>INDEX([1]products!$A$1:$G$49,MATCH([1]orders!$D969,[1]products!$A$1:$A$49,0),MATCH([1]orders!L$1,[1]products!$A$1:$G$1,0))</f>
        <v>2.6849999999999996</v>
      </c>
      <c r="M969" s="6">
        <f t="shared" si="15"/>
        <v>5.3699999999999992</v>
      </c>
      <c r="N969" s="7" t="str" cm="1">
        <f t="array" ref="N969">_xlfn.IFS(I969="Rob","Robusta",I969="Exc","Excelsa",I969="Ara","Arabica",I969="Lib","Liberica")</f>
        <v>Robusta</v>
      </c>
      <c r="O969" s="7" t="str" cm="1">
        <f t="array" ref="O969">_xlfn.IFS(J969="M","Medium",J969="L","Light",J969="D","Dark")</f>
        <v>Dark</v>
      </c>
      <c r="P969" s="8" t="str">
        <f>_xlfn.XLOOKUP([1]!Order_Table[[#This Row],[Customer ID]],[1]customers!$A$1:$A$1001,[1]customers!$I$1:$I$1001,,0)</f>
        <v>Yes</v>
      </c>
    </row>
    <row r="970" spans="1:16" x14ac:dyDescent="0.35">
      <c r="A970" s="1" t="s">
        <v>1861</v>
      </c>
      <c r="B970" s="2">
        <v>43649</v>
      </c>
      <c r="C970" s="3" t="s">
        <v>1862</v>
      </c>
      <c r="D970" s="4" t="s">
        <v>13</v>
      </c>
      <c r="E970" s="3">
        <v>1</v>
      </c>
      <c r="F970" s="3" t="str">
        <f>_xlfn.XLOOKUP([1]orders!C970,[1]customers!$A$2:$A$1001,[1]customers!$B$2:$B$1001,,0)</f>
        <v>Wiley Leopold</v>
      </c>
      <c r="G970" s="3" t="str">
        <f>IF(_xlfn.XLOOKUP(C970,[1]customers!$A$2:$A$1001,[1]customers!$C$2:$C$1001,,0)=0,"",_xlfn.XLOOKUP(C970,[1]customers!$A$2:$A$1001,[1]customers!$C$2:$C$1001,,0))</f>
        <v>cshaldersqx@cisco.com</v>
      </c>
      <c r="H970" s="3" t="str">
        <f>_xlfn.XLOOKUP(C970,[1]customers!$A$2:$A$1001,[1]customers!$G$2:$G$1001,,0)</f>
        <v>United States</v>
      </c>
      <c r="I970" s="4" t="str">
        <f>INDEX([1]products!$A$1:$G$49,MATCH([1]orders!$D970,[1]products!$A$1:$A$49,0),MATCH([1]orders!I$1,[1]products!$A$1:$G$1,0))</f>
        <v>Rob</v>
      </c>
      <c r="J970" s="4" t="str">
        <f>INDEX([1]products!$A$1:$G$49,MATCH([1]orders!$D970,[1]products!$A$1:$A$49,0),MATCH([1]orders!J$1,[1]products!$A$1:$G$1,0))</f>
        <v>M</v>
      </c>
      <c r="K970" s="5">
        <f>INDEX([1]products!$A$1:$G$49,MATCH([1]orders!$D970,[1]products!$A$1:$A$49,0),MATCH([1]orders!K$1,[1]products!$A$1:$G$1,0))</f>
        <v>0.2</v>
      </c>
      <c r="L970" s="6">
        <f>INDEX([1]products!$A$1:$G$49,MATCH([1]orders!$D970,[1]products!$A$1:$A$49,0),MATCH([1]orders!L$1,[1]products!$A$1:$G$1,0))</f>
        <v>2.9849999999999999</v>
      </c>
      <c r="M970" s="6">
        <f t="shared" si="15"/>
        <v>2.9849999999999999</v>
      </c>
      <c r="N970" s="7" t="str" cm="1">
        <f t="array" ref="N970">_xlfn.IFS(I970="Rob","Robusta",I970="Exc","Excelsa",I970="Ara","Arabica",I970="Lib","Liberica")</f>
        <v>Robusta</v>
      </c>
      <c r="O970" s="7" t="str" cm="1">
        <f t="array" ref="O970">_xlfn.IFS(J970="M","Medium",J970="L","Light",J970="D","Dark")</f>
        <v>Medium</v>
      </c>
      <c r="P970" s="8" t="str">
        <f>_xlfn.XLOOKUP([1]!Order_Table[[#This Row],[Customer ID]],[1]customers!$A$1:$A$1001,[1]customers!$I$1:$I$1001,,0)</f>
        <v>No</v>
      </c>
    </row>
    <row r="971" spans="1:16" x14ac:dyDescent="0.35">
      <c r="A971" s="1" t="s">
        <v>1863</v>
      </c>
      <c r="B971" s="2">
        <v>43729</v>
      </c>
      <c r="C971" s="3" t="s">
        <v>1864</v>
      </c>
      <c r="D971" s="4" t="s">
        <v>3</v>
      </c>
      <c r="E971" s="3">
        <v>1</v>
      </c>
      <c r="F971" s="3" t="str">
        <f>_xlfn.XLOOKUP([1]orders!C971,[1]customers!$A$2:$A$1001,[1]customers!$B$2:$B$1001,,0)</f>
        <v>Chiarra Shalders</v>
      </c>
      <c r="G971" s="3" t="str">
        <f>IF(_xlfn.XLOOKUP(C971,[1]customers!$A$2:$A$1001,[1]customers!$C$2:$C$1001,,0)=0,"",_xlfn.XLOOKUP(C971,[1]customers!$A$2:$A$1001,[1]customers!$C$2:$C$1001,,0))</f>
        <v/>
      </c>
      <c r="H971" s="3" t="str">
        <f>_xlfn.XLOOKUP(C971,[1]customers!$A$2:$A$1001,[1]customers!$G$2:$G$1001,,0)</f>
        <v>United States</v>
      </c>
      <c r="I971" s="4" t="str">
        <f>INDEX([1]products!$A$1:$G$49,MATCH([1]orders!$D971,[1]products!$A$1:$A$49,0),MATCH([1]orders!I$1,[1]products!$A$1:$G$1,0))</f>
        <v>Lib</v>
      </c>
      <c r="J971" s="4" t="str">
        <f>INDEX([1]products!$A$1:$G$49,MATCH([1]orders!$D971,[1]products!$A$1:$A$49,0),MATCH([1]orders!J$1,[1]products!$A$1:$G$1,0))</f>
        <v>D</v>
      </c>
      <c r="K971" s="5">
        <f>INDEX([1]products!$A$1:$G$49,MATCH([1]orders!$D971,[1]products!$A$1:$A$49,0),MATCH([1]orders!K$1,[1]products!$A$1:$G$1,0))</f>
        <v>1</v>
      </c>
      <c r="L971" s="6">
        <f>INDEX([1]products!$A$1:$G$49,MATCH([1]orders!$D971,[1]products!$A$1:$A$49,0),MATCH([1]orders!L$1,[1]products!$A$1:$G$1,0))</f>
        <v>12.95</v>
      </c>
      <c r="M971" s="6">
        <f t="shared" si="15"/>
        <v>12.95</v>
      </c>
      <c r="N971" s="7" t="str" cm="1">
        <f t="array" ref="N971">_xlfn.IFS(I971="Rob","Robusta",I971="Exc","Excelsa",I971="Ara","Arabica",I971="Lib","Liberica")</f>
        <v>Liberica</v>
      </c>
      <c r="O971" s="7" t="str" cm="1">
        <f t="array" ref="O971">_xlfn.IFS(J971="M","Medium",J971="L","Light",J971="D","Dark")</f>
        <v>Dark</v>
      </c>
      <c r="P971" s="8" t="str">
        <f>_xlfn.XLOOKUP([1]!Order_Table[[#This Row],[Customer ID]],[1]customers!$A$1:$A$1001,[1]customers!$I$1:$I$1001,,0)</f>
        <v>Yes</v>
      </c>
    </row>
    <row r="972" spans="1:16" x14ac:dyDescent="0.35">
      <c r="A972" s="1" t="s">
        <v>1865</v>
      </c>
      <c r="B972" s="2">
        <v>43703</v>
      </c>
      <c r="C972" s="3" t="s">
        <v>1866</v>
      </c>
      <c r="D972" s="4" t="s">
        <v>204</v>
      </c>
      <c r="E972" s="3">
        <v>5</v>
      </c>
      <c r="F972" s="3" t="str">
        <f>_xlfn.XLOOKUP([1]orders!C972,[1]customers!$A$2:$A$1001,[1]customers!$B$2:$B$1001,,0)</f>
        <v>Sharl Southerill</v>
      </c>
      <c r="G972" s="3" t="str">
        <f>IF(_xlfn.XLOOKUP(C972,[1]customers!$A$2:$A$1001,[1]customers!$C$2:$C$1001,,0)=0,"",_xlfn.XLOOKUP(C972,[1]customers!$A$2:$A$1001,[1]customers!$C$2:$C$1001,,0))</f>
        <v>nfurberqz@jugem.jp</v>
      </c>
      <c r="H972" s="3" t="str">
        <f>_xlfn.XLOOKUP(C972,[1]customers!$A$2:$A$1001,[1]customers!$G$2:$G$1001,,0)</f>
        <v>United States</v>
      </c>
      <c r="I972" s="4" t="str">
        <f>INDEX([1]products!$A$1:$G$49,MATCH([1]orders!$D972,[1]products!$A$1:$A$49,0),MATCH([1]orders!I$1,[1]products!$A$1:$G$1,0))</f>
        <v>Exc</v>
      </c>
      <c r="J972" s="4" t="str">
        <f>INDEX([1]products!$A$1:$G$49,MATCH([1]orders!$D972,[1]products!$A$1:$A$49,0),MATCH([1]orders!J$1,[1]products!$A$1:$G$1,0))</f>
        <v>M</v>
      </c>
      <c r="K972" s="5">
        <f>INDEX([1]products!$A$1:$G$49,MATCH([1]orders!$D972,[1]products!$A$1:$A$49,0),MATCH([1]orders!K$1,[1]products!$A$1:$G$1,0))</f>
        <v>0.5</v>
      </c>
      <c r="L972" s="6">
        <f>INDEX([1]products!$A$1:$G$49,MATCH([1]orders!$D972,[1]products!$A$1:$A$49,0),MATCH([1]orders!L$1,[1]products!$A$1:$G$1,0))</f>
        <v>8.25</v>
      </c>
      <c r="M972" s="6">
        <f t="shared" si="15"/>
        <v>41.25</v>
      </c>
      <c r="N972" s="7" t="str" cm="1">
        <f t="array" ref="N972">_xlfn.IFS(I972="Rob","Robusta",I972="Exc","Excelsa",I972="Ara","Arabica",I972="Lib","Liberica")</f>
        <v>Excelsa</v>
      </c>
      <c r="O972" s="7" t="str" cm="1">
        <f t="array" ref="O972">_xlfn.IFS(J972="M","Medium",J972="L","Light",J972="D","Dark")</f>
        <v>Medium</v>
      </c>
      <c r="P972" s="8" t="str">
        <f>_xlfn.XLOOKUP([1]!Order_Table[[#This Row],[Customer ID]],[1]customers!$A$1:$A$1001,[1]customers!$I$1:$I$1001,,0)</f>
        <v>No</v>
      </c>
    </row>
    <row r="973" spans="1:16" x14ac:dyDescent="0.35">
      <c r="A973" s="1" t="s">
        <v>1867</v>
      </c>
      <c r="B973" s="2">
        <v>44411</v>
      </c>
      <c r="C973" s="3" t="s">
        <v>1868</v>
      </c>
      <c r="D973" s="4" t="s">
        <v>204</v>
      </c>
      <c r="E973" s="3">
        <v>3</v>
      </c>
      <c r="F973" s="3" t="str">
        <f>_xlfn.XLOOKUP([1]orders!C973,[1]customers!$A$2:$A$1001,[1]customers!$B$2:$B$1001,,0)</f>
        <v>Noni Furber</v>
      </c>
      <c r="G973" s="3" t="str">
        <f>IF(_xlfn.XLOOKUP(C973,[1]customers!$A$2:$A$1001,[1]customers!$C$2:$C$1001,,0)=0,"",_xlfn.XLOOKUP(C973,[1]customers!$A$2:$A$1001,[1]customers!$C$2:$C$1001,,0))</f>
        <v/>
      </c>
      <c r="H973" s="3" t="str">
        <f>_xlfn.XLOOKUP(C973,[1]customers!$A$2:$A$1001,[1]customers!$G$2:$G$1001,,0)</f>
        <v>Ireland</v>
      </c>
      <c r="I973" s="4" t="str">
        <f>INDEX([1]products!$A$1:$G$49,MATCH([1]orders!$D973,[1]products!$A$1:$A$49,0),MATCH([1]orders!I$1,[1]products!$A$1:$G$1,0))</f>
        <v>Ara</v>
      </c>
      <c r="J973" s="4" t="str">
        <f>INDEX([1]products!$A$1:$G$49,MATCH([1]orders!$D973,[1]products!$A$1:$A$49,0),MATCH([1]orders!J$1,[1]products!$A$1:$G$1,0))</f>
        <v>L</v>
      </c>
      <c r="K973" s="5">
        <f>INDEX([1]products!$A$1:$G$49,MATCH([1]orders!$D973,[1]products!$A$1:$A$49,0),MATCH([1]orders!K$1,[1]products!$A$1:$G$1,0))</f>
        <v>2.5</v>
      </c>
      <c r="L973" s="6">
        <f>INDEX([1]products!$A$1:$G$49,MATCH([1]orders!$D973,[1]products!$A$1:$A$49,0),MATCH([1]orders!L$1,[1]products!$A$1:$G$1,0))</f>
        <v>29.784999999999997</v>
      </c>
      <c r="M973" s="6">
        <f t="shared" si="15"/>
        <v>89.35499999999999</v>
      </c>
      <c r="N973" s="7" t="str" cm="1">
        <f t="array" ref="N973">_xlfn.IFS(I973="Rob","Robusta",I973="Exc","Excelsa",I973="Ara","Arabica",I973="Lib","Liberica")</f>
        <v>Arabica</v>
      </c>
      <c r="O973" s="7" t="str" cm="1">
        <f t="array" ref="O973">_xlfn.IFS(J973="M","Medium",J973="L","Light",J973="D","Dark")</f>
        <v>Light</v>
      </c>
      <c r="P973" s="8" t="str">
        <f>_xlfn.XLOOKUP([1]!Order_Table[[#This Row],[Customer ID]],[1]customers!$A$1:$A$1001,[1]customers!$I$1:$I$1001,,0)</f>
        <v>No</v>
      </c>
    </row>
    <row r="974" spans="1:16" x14ac:dyDescent="0.35">
      <c r="A974" s="1" t="s">
        <v>1869</v>
      </c>
      <c r="B974" s="2">
        <v>44493</v>
      </c>
      <c r="C974" s="3" t="s">
        <v>1870</v>
      </c>
      <c r="D974" s="4" t="s">
        <v>96</v>
      </c>
      <c r="E974" s="3">
        <v>6</v>
      </c>
      <c r="F974" s="3" t="str">
        <f>_xlfn.XLOOKUP([1]orders!C974,[1]customers!$A$2:$A$1001,[1]customers!$B$2:$B$1001,,0)</f>
        <v>Dinah Crutcher</v>
      </c>
      <c r="G974" s="3" t="str">
        <f>IF(_xlfn.XLOOKUP(C974,[1]customers!$A$2:$A$1001,[1]customers!$C$2:$C$1001,,0)=0,"",_xlfn.XLOOKUP(C974,[1]customers!$A$2:$A$1001,[1]customers!$C$2:$C$1001,,0))</f>
        <v>ckeaver1@ucoz.com</v>
      </c>
      <c r="H974" s="3" t="str">
        <f>_xlfn.XLOOKUP(C974,[1]customers!$A$2:$A$1001,[1]customers!$G$2:$G$1001,,0)</f>
        <v>United States</v>
      </c>
      <c r="I974" s="4" t="str">
        <f>INDEX([1]products!$A$1:$G$49,MATCH([1]orders!$D974,[1]products!$A$1:$A$49,0),MATCH([1]orders!I$1,[1]products!$A$1:$G$1,0))</f>
        <v>Ara</v>
      </c>
      <c r="J974" s="4" t="str">
        <f>INDEX([1]products!$A$1:$G$49,MATCH([1]orders!$D974,[1]products!$A$1:$A$49,0),MATCH([1]orders!J$1,[1]products!$A$1:$G$1,0))</f>
        <v>L</v>
      </c>
      <c r="K974" s="5">
        <f>INDEX([1]products!$A$1:$G$49,MATCH([1]orders!$D974,[1]products!$A$1:$A$49,0),MATCH([1]orders!K$1,[1]products!$A$1:$G$1,0))</f>
        <v>2.5</v>
      </c>
      <c r="L974" s="6">
        <f>INDEX([1]products!$A$1:$G$49,MATCH([1]orders!$D974,[1]products!$A$1:$A$49,0),MATCH([1]orders!L$1,[1]products!$A$1:$G$1,0))</f>
        <v>29.784999999999997</v>
      </c>
      <c r="M974" s="6">
        <f t="shared" si="15"/>
        <v>178.70999999999998</v>
      </c>
      <c r="N974" s="7" t="str" cm="1">
        <f t="array" ref="N974">_xlfn.IFS(I974="Rob","Robusta",I974="Exc","Excelsa",I974="Ara","Arabica",I974="Lib","Liberica")</f>
        <v>Arabica</v>
      </c>
      <c r="O974" s="7" t="str" cm="1">
        <f t="array" ref="O974">_xlfn.IFS(J974="M","Medium",J974="L","Light",J974="D","Dark")</f>
        <v>Light</v>
      </c>
      <c r="P974" s="8" t="str">
        <f>_xlfn.XLOOKUP([1]!Order_Table[[#This Row],[Customer ID]],[1]customers!$A$1:$A$1001,[1]customers!$I$1:$I$1001,,0)</f>
        <v>Yes</v>
      </c>
    </row>
    <row r="975" spans="1:16" x14ac:dyDescent="0.35">
      <c r="A975" s="1" t="s">
        <v>1871</v>
      </c>
      <c r="B975" s="2">
        <v>43556</v>
      </c>
      <c r="C975" s="3" t="s">
        <v>1872</v>
      </c>
      <c r="D975" s="4" t="s">
        <v>146</v>
      </c>
      <c r="E975" s="3">
        <v>1</v>
      </c>
      <c r="F975" s="3" t="str">
        <f>_xlfn.XLOOKUP([1]orders!C975,[1]customers!$A$2:$A$1001,[1]customers!$B$2:$B$1001,,0)</f>
        <v>Charlean Keave</v>
      </c>
      <c r="G975" s="3" t="str">
        <f>IF(_xlfn.XLOOKUP(C975,[1]customers!$A$2:$A$1001,[1]customers!$C$2:$C$1001,,0)=0,"",_xlfn.XLOOKUP(C975,[1]customers!$A$2:$A$1001,[1]customers!$C$2:$C$1001,,0))</f>
        <v>sroseboroughr2@virginia.edu</v>
      </c>
      <c r="H975" s="3" t="str">
        <f>_xlfn.XLOOKUP(C975,[1]customers!$A$2:$A$1001,[1]customers!$G$2:$G$1001,,0)</f>
        <v>United States</v>
      </c>
      <c r="I975" s="4" t="str">
        <f>INDEX([1]products!$A$1:$G$49,MATCH([1]orders!$D975,[1]products!$A$1:$A$49,0),MATCH([1]orders!I$1,[1]products!$A$1:$G$1,0))</f>
        <v>Lib</v>
      </c>
      <c r="J975" s="4" t="str">
        <f>INDEX([1]products!$A$1:$G$49,MATCH([1]orders!$D975,[1]products!$A$1:$A$49,0),MATCH([1]orders!J$1,[1]products!$A$1:$G$1,0))</f>
        <v>M</v>
      </c>
      <c r="K975" s="5">
        <f>INDEX([1]products!$A$1:$G$49,MATCH([1]orders!$D975,[1]products!$A$1:$A$49,0),MATCH([1]orders!K$1,[1]products!$A$1:$G$1,0))</f>
        <v>1</v>
      </c>
      <c r="L975" s="6">
        <f>INDEX([1]products!$A$1:$G$49,MATCH([1]orders!$D975,[1]products!$A$1:$A$49,0),MATCH([1]orders!L$1,[1]products!$A$1:$G$1,0))</f>
        <v>14.55</v>
      </c>
      <c r="M975" s="6">
        <f t="shared" si="15"/>
        <v>14.55</v>
      </c>
      <c r="N975" s="7" t="str" cm="1">
        <f t="array" ref="N975">_xlfn.IFS(I975="Rob","Robusta",I975="Exc","Excelsa",I975="Ara","Arabica",I975="Lib","Liberica")</f>
        <v>Liberica</v>
      </c>
      <c r="O975" s="7" t="str" cm="1">
        <f t="array" ref="O975">_xlfn.IFS(J975="M","Medium",J975="L","Light",J975="D","Dark")</f>
        <v>Medium</v>
      </c>
      <c r="P975" s="8" t="str">
        <f>_xlfn.XLOOKUP([1]!Order_Table[[#This Row],[Customer ID]],[1]customers!$A$1:$A$1001,[1]customers!$I$1:$I$1001,,0)</f>
        <v>No</v>
      </c>
    </row>
    <row r="976" spans="1:16" x14ac:dyDescent="0.35">
      <c r="A976" s="1" t="s">
        <v>1873</v>
      </c>
      <c r="B976" s="2">
        <v>44538</v>
      </c>
      <c r="C976" s="3" t="s">
        <v>1874</v>
      </c>
      <c r="D976" s="4" t="s">
        <v>54</v>
      </c>
      <c r="E976" s="3">
        <v>3</v>
      </c>
      <c r="F976" s="3" t="str">
        <f>_xlfn.XLOOKUP([1]orders!C976,[1]customers!$A$2:$A$1001,[1]customers!$B$2:$B$1001,,0)</f>
        <v>Sada Roseborough</v>
      </c>
      <c r="G976" s="3" t="str">
        <f>IF(_xlfn.XLOOKUP(C976,[1]customers!$A$2:$A$1001,[1]customers!$C$2:$C$1001,,0)=0,"",_xlfn.XLOOKUP(C976,[1]customers!$A$2:$A$1001,[1]customers!$C$2:$C$1001,,0))</f>
        <v>ckingwellr3@squarespace.com</v>
      </c>
      <c r="H976" s="3" t="str">
        <f>_xlfn.XLOOKUP(C976,[1]customers!$A$2:$A$1001,[1]customers!$G$2:$G$1001,,0)</f>
        <v>Ireland</v>
      </c>
      <c r="I976" s="4" t="str">
        <f>INDEX([1]products!$A$1:$G$49,MATCH([1]orders!$D976,[1]products!$A$1:$A$49,0),MATCH([1]orders!I$1,[1]products!$A$1:$G$1,0))</f>
        <v>Rob</v>
      </c>
      <c r="J976" s="4" t="str">
        <f>INDEX([1]products!$A$1:$G$49,MATCH([1]orders!$D976,[1]products!$A$1:$A$49,0),MATCH([1]orders!J$1,[1]products!$A$1:$G$1,0))</f>
        <v>D</v>
      </c>
      <c r="K976" s="5">
        <f>INDEX([1]products!$A$1:$G$49,MATCH([1]orders!$D976,[1]products!$A$1:$A$49,0),MATCH([1]orders!K$1,[1]products!$A$1:$G$1,0))</f>
        <v>0.5</v>
      </c>
      <c r="L976" s="6">
        <f>INDEX([1]products!$A$1:$G$49,MATCH([1]orders!$D976,[1]products!$A$1:$A$49,0),MATCH([1]orders!L$1,[1]products!$A$1:$G$1,0))</f>
        <v>5.3699999999999992</v>
      </c>
      <c r="M976" s="6">
        <f t="shared" si="15"/>
        <v>16.11</v>
      </c>
      <c r="N976" s="7" t="str" cm="1">
        <f t="array" ref="N976">_xlfn.IFS(I976="Rob","Robusta",I976="Exc","Excelsa",I976="Ara","Arabica",I976="Lib","Liberica")</f>
        <v>Robusta</v>
      </c>
      <c r="O976" s="7" t="str" cm="1">
        <f t="array" ref="O976">_xlfn.IFS(J976="M","Medium",J976="L","Light",J976="D","Dark")</f>
        <v>Dark</v>
      </c>
      <c r="P976" s="8" t="str">
        <f>_xlfn.XLOOKUP([1]!Order_Table[[#This Row],[Customer ID]],[1]customers!$A$1:$A$1001,[1]customers!$I$1:$I$1001,,0)</f>
        <v>Yes</v>
      </c>
    </row>
    <row r="977" spans="1:16" x14ac:dyDescent="0.35">
      <c r="A977" s="1" t="s">
        <v>1875</v>
      </c>
      <c r="B977" s="2">
        <v>43643</v>
      </c>
      <c r="C977" s="3" t="s">
        <v>1876</v>
      </c>
      <c r="D977" s="4" t="s">
        <v>10</v>
      </c>
      <c r="E977" s="3">
        <v>5</v>
      </c>
      <c r="F977" s="3" t="str">
        <f>_xlfn.XLOOKUP([1]orders!C977,[1]customers!$A$2:$A$1001,[1]customers!$B$2:$B$1001,,0)</f>
        <v>Clayton Kingwell</v>
      </c>
      <c r="G977" s="3" t="str">
        <f>IF(_xlfn.XLOOKUP(C977,[1]customers!$A$2:$A$1001,[1]customers!$C$2:$C$1001,,0)=0,"",_xlfn.XLOOKUP(C977,[1]customers!$A$2:$A$1001,[1]customers!$C$2:$C$1001,,0))</f>
        <v>kcantor4@gmpg.org</v>
      </c>
      <c r="H977" s="3" t="str">
        <f>_xlfn.XLOOKUP(C977,[1]customers!$A$2:$A$1001,[1]customers!$G$2:$G$1001,,0)</f>
        <v>United States</v>
      </c>
      <c r="I977" s="4" t="str">
        <f>INDEX([1]products!$A$1:$G$49,MATCH([1]orders!$D977,[1]products!$A$1:$A$49,0),MATCH([1]orders!I$1,[1]products!$A$1:$G$1,0))</f>
        <v>Ara</v>
      </c>
      <c r="J977" s="4" t="str">
        <f>INDEX([1]products!$A$1:$G$49,MATCH([1]orders!$D977,[1]products!$A$1:$A$49,0),MATCH([1]orders!J$1,[1]products!$A$1:$G$1,0))</f>
        <v>D</v>
      </c>
      <c r="K977" s="5">
        <f>INDEX([1]products!$A$1:$G$49,MATCH([1]orders!$D977,[1]products!$A$1:$A$49,0),MATCH([1]orders!K$1,[1]products!$A$1:$G$1,0))</f>
        <v>0.2</v>
      </c>
      <c r="L977" s="6">
        <f>INDEX([1]products!$A$1:$G$49,MATCH([1]orders!$D977,[1]products!$A$1:$A$49,0),MATCH([1]orders!L$1,[1]products!$A$1:$G$1,0))</f>
        <v>2.9849999999999999</v>
      </c>
      <c r="M977" s="6">
        <f t="shared" si="15"/>
        <v>14.924999999999999</v>
      </c>
      <c r="N977" s="7" t="str" cm="1">
        <f t="array" ref="N977">_xlfn.IFS(I977="Rob","Robusta",I977="Exc","Excelsa",I977="Ara","Arabica",I977="Lib","Liberica")</f>
        <v>Arabica</v>
      </c>
      <c r="O977" s="7" t="str" cm="1">
        <f t="array" ref="O977">_xlfn.IFS(J977="M","Medium",J977="L","Light",J977="D","Dark")</f>
        <v>Dark</v>
      </c>
      <c r="P977" s="8" t="str">
        <f>_xlfn.XLOOKUP([1]!Order_Table[[#This Row],[Customer ID]],[1]customers!$A$1:$A$1001,[1]customers!$I$1:$I$1001,,0)</f>
        <v>Yes</v>
      </c>
    </row>
    <row r="978" spans="1:16" x14ac:dyDescent="0.35">
      <c r="A978" s="1" t="s">
        <v>1877</v>
      </c>
      <c r="B978" s="2">
        <v>44026</v>
      </c>
      <c r="C978" s="3" t="s">
        <v>1878</v>
      </c>
      <c r="D978" s="4" t="s">
        <v>189</v>
      </c>
      <c r="E978" s="3">
        <v>5</v>
      </c>
      <c r="F978" s="3" t="str">
        <f>_xlfn.XLOOKUP([1]orders!C978,[1]customers!$A$2:$A$1001,[1]customers!$B$2:$B$1001,,0)</f>
        <v>Kacy Canto</v>
      </c>
      <c r="G978" s="3" t="str">
        <f>IF(_xlfn.XLOOKUP(C978,[1]customers!$A$2:$A$1001,[1]customers!$C$2:$C$1001,,0)=0,"",_xlfn.XLOOKUP(C978,[1]customers!$A$2:$A$1001,[1]customers!$C$2:$C$1001,,0))</f>
        <v>mblakemorer5@nsw.gov.au</v>
      </c>
      <c r="H978" s="3" t="str">
        <f>_xlfn.XLOOKUP(C978,[1]customers!$A$2:$A$1001,[1]customers!$G$2:$G$1001,,0)</f>
        <v>United States</v>
      </c>
      <c r="I978" s="4" t="str">
        <f>INDEX([1]products!$A$1:$G$49,MATCH([1]orders!$D978,[1]products!$A$1:$A$49,0),MATCH([1]orders!I$1,[1]products!$A$1:$G$1,0))</f>
        <v>Rob</v>
      </c>
      <c r="J978" s="4" t="str">
        <f>INDEX([1]products!$A$1:$G$49,MATCH([1]orders!$D978,[1]products!$A$1:$A$49,0),MATCH([1]orders!J$1,[1]products!$A$1:$G$1,0))</f>
        <v>L</v>
      </c>
      <c r="K978" s="5">
        <f>INDEX([1]products!$A$1:$G$49,MATCH([1]orders!$D978,[1]products!$A$1:$A$49,0),MATCH([1]orders!K$1,[1]products!$A$1:$G$1,0))</f>
        <v>2.5</v>
      </c>
      <c r="L978" s="6">
        <f>INDEX([1]products!$A$1:$G$49,MATCH([1]orders!$D978,[1]products!$A$1:$A$49,0),MATCH([1]orders!L$1,[1]products!$A$1:$G$1,0))</f>
        <v>27.484999999999996</v>
      </c>
      <c r="M978" s="6">
        <f t="shared" si="15"/>
        <v>137.42499999999998</v>
      </c>
      <c r="N978" s="7" t="str" cm="1">
        <f t="array" ref="N978">_xlfn.IFS(I978="Rob","Robusta",I978="Exc","Excelsa",I978="Ara","Arabica",I978="Lib","Liberica")</f>
        <v>Robusta</v>
      </c>
      <c r="O978" s="7" t="str" cm="1">
        <f t="array" ref="O978">_xlfn.IFS(J978="M","Medium",J978="L","Light",J978="D","Dark")</f>
        <v>Light</v>
      </c>
      <c r="P978" s="8" t="str">
        <f>_xlfn.XLOOKUP([1]!Order_Table[[#This Row],[Customer ID]],[1]customers!$A$1:$A$1001,[1]customers!$I$1:$I$1001,,0)</f>
        <v>Yes</v>
      </c>
    </row>
    <row r="979" spans="1:16" x14ac:dyDescent="0.35">
      <c r="A979" s="1" t="s">
        <v>1879</v>
      </c>
      <c r="B979" s="2">
        <v>43913</v>
      </c>
      <c r="C979" s="3" t="s">
        <v>1870</v>
      </c>
      <c r="D979" s="4" t="s">
        <v>192</v>
      </c>
      <c r="E979" s="3">
        <v>3</v>
      </c>
      <c r="F979" s="3" t="str">
        <f>_xlfn.XLOOKUP([1]orders!C979,[1]customers!$A$2:$A$1001,[1]customers!$B$2:$B$1001,,0)</f>
        <v>Mab Blakemore</v>
      </c>
      <c r="G979" s="3" t="str">
        <f>IF(_xlfn.XLOOKUP(C979,[1]customers!$A$2:$A$1001,[1]customers!$C$2:$C$1001,,0)=0,"",_xlfn.XLOOKUP(C979,[1]customers!$A$2:$A$1001,[1]customers!$C$2:$C$1001,,0))</f>
        <v>ckeaver1@ucoz.com</v>
      </c>
      <c r="H979" s="3" t="str">
        <f>_xlfn.XLOOKUP(C979,[1]customers!$A$2:$A$1001,[1]customers!$G$2:$G$1001,,0)</f>
        <v>United States</v>
      </c>
      <c r="I979" s="4" t="str">
        <f>INDEX([1]products!$A$1:$G$49,MATCH([1]orders!$D979,[1]products!$A$1:$A$49,0),MATCH([1]orders!I$1,[1]products!$A$1:$G$1,0))</f>
        <v>Rob</v>
      </c>
      <c r="J979" s="4" t="str">
        <f>INDEX([1]products!$A$1:$G$49,MATCH([1]orders!$D979,[1]products!$A$1:$A$49,0),MATCH([1]orders!J$1,[1]products!$A$1:$G$1,0))</f>
        <v>L</v>
      </c>
      <c r="K979" s="5">
        <f>INDEX([1]products!$A$1:$G$49,MATCH([1]orders!$D979,[1]products!$A$1:$A$49,0),MATCH([1]orders!K$1,[1]products!$A$1:$G$1,0))</f>
        <v>1</v>
      </c>
      <c r="L979" s="6">
        <f>INDEX([1]products!$A$1:$G$49,MATCH([1]orders!$D979,[1]products!$A$1:$A$49,0),MATCH([1]orders!L$1,[1]products!$A$1:$G$1,0))</f>
        <v>11.95</v>
      </c>
      <c r="M979" s="6">
        <f t="shared" si="15"/>
        <v>35.849999999999994</v>
      </c>
      <c r="N979" s="7" t="str" cm="1">
        <f t="array" ref="N979">_xlfn.IFS(I979="Rob","Robusta",I979="Exc","Excelsa",I979="Ara","Arabica",I979="Lib","Liberica")</f>
        <v>Robusta</v>
      </c>
      <c r="O979" s="7" t="str" cm="1">
        <f t="array" ref="O979">_xlfn.IFS(J979="M","Medium",J979="L","Light",J979="D","Dark")</f>
        <v>Light</v>
      </c>
      <c r="P979" s="8" t="str">
        <f>_xlfn.XLOOKUP([1]!Order_Table[[#This Row],[Customer ID]],[1]customers!$A$1:$A$1001,[1]customers!$I$1:$I$1001,,0)</f>
        <v>No</v>
      </c>
    </row>
    <row r="980" spans="1:16" x14ac:dyDescent="0.35">
      <c r="A980" s="1" t="s">
        <v>1880</v>
      </c>
      <c r="B980" s="2">
        <v>43856</v>
      </c>
      <c r="C980" s="3" t="s">
        <v>1881</v>
      </c>
      <c r="D980" s="4" t="s">
        <v>146</v>
      </c>
      <c r="E980" s="3">
        <v>2</v>
      </c>
      <c r="F980" s="3" t="str">
        <f>_xlfn.XLOOKUP([1]orders!C980,[1]customers!$A$2:$A$1001,[1]customers!$B$2:$B$1001,,0)</f>
        <v>Charlean Keave</v>
      </c>
      <c r="G980" s="3" t="str">
        <f>IF(_xlfn.XLOOKUP(C980,[1]customers!$A$2:$A$1001,[1]customers!$C$2:$C$1001,,0)=0,"",_xlfn.XLOOKUP(C980,[1]customers!$A$2:$A$1001,[1]customers!$C$2:$C$1001,,0))</f>
        <v/>
      </c>
      <c r="H980" s="3" t="str">
        <f>_xlfn.XLOOKUP(C980,[1]customers!$A$2:$A$1001,[1]customers!$G$2:$G$1001,,0)</f>
        <v>United States</v>
      </c>
      <c r="I980" s="4" t="str">
        <f>INDEX([1]products!$A$1:$G$49,MATCH([1]orders!$D980,[1]products!$A$1:$A$49,0),MATCH([1]orders!I$1,[1]products!$A$1:$G$1,0))</f>
        <v>Ara</v>
      </c>
      <c r="J980" s="4" t="str">
        <f>INDEX([1]products!$A$1:$G$49,MATCH([1]orders!$D980,[1]products!$A$1:$A$49,0),MATCH([1]orders!J$1,[1]products!$A$1:$G$1,0))</f>
        <v>L</v>
      </c>
      <c r="K980" s="5">
        <f>INDEX([1]products!$A$1:$G$49,MATCH([1]orders!$D980,[1]products!$A$1:$A$49,0),MATCH([1]orders!K$1,[1]products!$A$1:$G$1,0))</f>
        <v>0.5</v>
      </c>
      <c r="L980" s="6">
        <f>INDEX([1]products!$A$1:$G$49,MATCH([1]orders!$D980,[1]products!$A$1:$A$49,0),MATCH([1]orders!L$1,[1]products!$A$1:$G$1,0))</f>
        <v>7.77</v>
      </c>
      <c r="M980" s="6">
        <f t="shared" si="15"/>
        <v>15.54</v>
      </c>
      <c r="N980" s="7" t="str" cm="1">
        <f t="array" ref="N980">_xlfn.IFS(I980="Rob","Robusta",I980="Exc","Excelsa",I980="Ara","Arabica",I980="Lib","Liberica")</f>
        <v>Arabica</v>
      </c>
      <c r="O980" s="7" t="str" cm="1">
        <f t="array" ref="O980">_xlfn.IFS(J980="M","Medium",J980="L","Light",J980="D","Dark")</f>
        <v>Light</v>
      </c>
      <c r="P980" s="8" t="str">
        <f>_xlfn.XLOOKUP([1]!Order_Table[[#This Row],[Customer ID]],[1]customers!$A$1:$A$1001,[1]customers!$I$1:$I$1001,,0)</f>
        <v>No</v>
      </c>
    </row>
    <row r="981" spans="1:16" x14ac:dyDescent="0.35">
      <c r="A981" s="1" t="s">
        <v>1882</v>
      </c>
      <c r="B981" s="2">
        <v>43982</v>
      </c>
      <c r="C981" s="3" t="s">
        <v>1883</v>
      </c>
      <c r="D981" s="4" t="s">
        <v>530</v>
      </c>
      <c r="E981" s="3">
        <v>6</v>
      </c>
      <c r="F981" s="3" t="str">
        <f>_xlfn.XLOOKUP([1]orders!C981,[1]customers!$A$2:$A$1001,[1]customers!$B$2:$B$1001,,0)</f>
        <v>Javier Causnett</v>
      </c>
      <c r="G981" s="3" t="str">
        <f>IF(_xlfn.XLOOKUP(C981,[1]customers!$A$2:$A$1001,[1]customers!$C$2:$C$1001,,0)=0,"",_xlfn.XLOOKUP(C981,[1]customers!$A$2:$A$1001,[1]customers!$C$2:$C$1001,,0))</f>
        <v/>
      </c>
      <c r="H981" s="3" t="str">
        <f>_xlfn.XLOOKUP(C981,[1]customers!$A$2:$A$1001,[1]customers!$G$2:$G$1001,,0)</f>
        <v>United States</v>
      </c>
      <c r="I981" s="4" t="str">
        <f>INDEX([1]products!$A$1:$G$49,MATCH([1]orders!$D981,[1]products!$A$1:$A$49,0),MATCH([1]orders!I$1,[1]products!$A$1:$G$1,0))</f>
        <v>Rob</v>
      </c>
      <c r="J981" s="4" t="str">
        <f>INDEX([1]products!$A$1:$G$49,MATCH([1]orders!$D981,[1]products!$A$1:$A$49,0),MATCH([1]orders!J$1,[1]products!$A$1:$G$1,0))</f>
        <v>D</v>
      </c>
      <c r="K981" s="5">
        <f>INDEX([1]products!$A$1:$G$49,MATCH([1]orders!$D981,[1]products!$A$1:$A$49,0),MATCH([1]orders!K$1,[1]products!$A$1:$G$1,0))</f>
        <v>0.5</v>
      </c>
      <c r="L981" s="6">
        <f>INDEX([1]products!$A$1:$G$49,MATCH([1]orders!$D981,[1]products!$A$1:$A$49,0),MATCH([1]orders!L$1,[1]products!$A$1:$G$1,0))</f>
        <v>5.3699999999999992</v>
      </c>
      <c r="M981" s="6">
        <f t="shared" si="15"/>
        <v>32.22</v>
      </c>
      <c r="N981" s="7" t="str" cm="1">
        <f t="array" ref="N981">_xlfn.IFS(I981="Rob","Robusta",I981="Exc","Excelsa",I981="Ara","Arabica",I981="Lib","Liberica")</f>
        <v>Robusta</v>
      </c>
      <c r="O981" s="7" t="str" cm="1">
        <f t="array" ref="O981">_xlfn.IFS(J981="M","Medium",J981="L","Light",J981="D","Dark")</f>
        <v>Dark</v>
      </c>
      <c r="P981" s="8" t="str">
        <f>_xlfn.XLOOKUP([1]!Order_Table[[#This Row],[Customer ID]],[1]customers!$A$1:$A$1001,[1]customers!$I$1:$I$1001,,0)</f>
        <v>No</v>
      </c>
    </row>
    <row r="982" spans="1:16" x14ac:dyDescent="0.35">
      <c r="A982" s="1" t="s">
        <v>1884</v>
      </c>
      <c r="B982" s="2">
        <v>44397</v>
      </c>
      <c r="C982" s="3" t="s">
        <v>1885</v>
      </c>
      <c r="D982" s="4" t="s">
        <v>51</v>
      </c>
      <c r="E982" s="3">
        <v>6</v>
      </c>
      <c r="F982" s="3" t="str">
        <f>_xlfn.XLOOKUP([1]orders!C982,[1]customers!$A$2:$A$1001,[1]customers!$B$2:$B$1001,,0)</f>
        <v>Demetris Micheli</v>
      </c>
      <c r="G982" s="3" t="str">
        <f>IF(_xlfn.XLOOKUP(C982,[1]customers!$A$2:$A$1001,[1]customers!$C$2:$C$1001,,0)=0,"",_xlfn.XLOOKUP(C982,[1]customers!$A$2:$A$1001,[1]customers!$C$2:$C$1001,,0))</f>
        <v>cbernardotr9@wix.com</v>
      </c>
      <c r="H982" s="3" t="str">
        <f>_xlfn.XLOOKUP(C982,[1]customers!$A$2:$A$1001,[1]customers!$G$2:$G$1001,,0)</f>
        <v>United States</v>
      </c>
      <c r="I982" s="4" t="str">
        <f>INDEX([1]products!$A$1:$G$49,MATCH([1]orders!$D982,[1]products!$A$1:$A$49,0),MATCH([1]orders!I$1,[1]products!$A$1:$G$1,0))</f>
        <v>Exc</v>
      </c>
      <c r="J982" s="4" t="str">
        <f>INDEX([1]products!$A$1:$G$49,MATCH([1]orders!$D982,[1]products!$A$1:$A$49,0),MATCH([1]orders!J$1,[1]products!$A$1:$G$1,0))</f>
        <v>D</v>
      </c>
      <c r="K982" s="5">
        <f>INDEX([1]products!$A$1:$G$49,MATCH([1]orders!$D982,[1]products!$A$1:$A$49,0),MATCH([1]orders!K$1,[1]products!$A$1:$G$1,0))</f>
        <v>2.5</v>
      </c>
      <c r="L982" s="6">
        <f>INDEX([1]products!$A$1:$G$49,MATCH([1]orders!$D982,[1]products!$A$1:$A$49,0),MATCH([1]orders!L$1,[1]products!$A$1:$G$1,0))</f>
        <v>27.945</v>
      </c>
      <c r="M982" s="6">
        <f t="shared" si="15"/>
        <v>167.67000000000002</v>
      </c>
      <c r="N982" s="7" t="str" cm="1">
        <f t="array" ref="N982">_xlfn.IFS(I982="Rob","Robusta",I982="Exc","Excelsa",I982="Ara","Arabica",I982="Lib","Liberica")</f>
        <v>Excelsa</v>
      </c>
      <c r="O982" s="7" t="str" cm="1">
        <f t="array" ref="O982">_xlfn.IFS(J982="M","Medium",J982="L","Light",J982="D","Dark")</f>
        <v>Dark</v>
      </c>
      <c r="P982" s="8" t="str">
        <f>_xlfn.XLOOKUP([1]!Order_Table[[#This Row],[Customer ID]],[1]customers!$A$1:$A$1001,[1]customers!$I$1:$I$1001,,0)</f>
        <v>Yes</v>
      </c>
    </row>
    <row r="983" spans="1:16" x14ac:dyDescent="0.35">
      <c r="A983" s="1" t="s">
        <v>1886</v>
      </c>
      <c r="B983" s="2">
        <v>44785</v>
      </c>
      <c r="C983" s="3" t="s">
        <v>1887</v>
      </c>
      <c r="D983" s="4" t="s">
        <v>189</v>
      </c>
      <c r="E983" s="3">
        <v>2</v>
      </c>
      <c r="F983" s="3" t="str">
        <f>_xlfn.XLOOKUP([1]orders!C983,[1]customers!$A$2:$A$1001,[1]customers!$B$2:$B$1001,,0)</f>
        <v>Chloette Bernardot</v>
      </c>
      <c r="G983" s="3" t="str">
        <f>IF(_xlfn.XLOOKUP(C983,[1]customers!$A$2:$A$1001,[1]customers!$C$2:$C$1001,,0)=0,"",_xlfn.XLOOKUP(C983,[1]customers!$A$2:$A$1001,[1]customers!$C$2:$C$1001,,0))</f>
        <v>kkemeryra@t.co</v>
      </c>
      <c r="H983" s="3" t="str">
        <f>_xlfn.XLOOKUP(C983,[1]customers!$A$2:$A$1001,[1]customers!$G$2:$G$1001,,0)</f>
        <v>United States</v>
      </c>
      <c r="I983" s="4" t="str">
        <f>INDEX([1]products!$A$1:$G$49,MATCH([1]orders!$D983,[1]products!$A$1:$A$49,0),MATCH([1]orders!I$1,[1]products!$A$1:$G$1,0))</f>
        <v>Exc</v>
      </c>
      <c r="J983" s="4" t="str">
        <f>INDEX([1]products!$A$1:$G$49,MATCH([1]orders!$D983,[1]products!$A$1:$A$49,0),MATCH([1]orders!J$1,[1]products!$A$1:$G$1,0))</f>
        <v>D</v>
      </c>
      <c r="K983" s="5">
        <f>INDEX([1]products!$A$1:$G$49,MATCH([1]orders!$D983,[1]products!$A$1:$A$49,0),MATCH([1]orders!K$1,[1]products!$A$1:$G$1,0))</f>
        <v>0.2</v>
      </c>
      <c r="L983" s="6">
        <f>INDEX([1]products!$A$1:$G$49,MATCH([1]orders!$D983,[1]products!$A$1:$A$49,0),MATCH([1]orders!L$1,[1]products!$A$1:$G$1,0))</f>
        <v>3.645</v>
      </c>
      <c r="M983" s="6">
        <f t="shared" si="15"/>
        <v>7.29</v>
      </c>
      <c r="N983" s="7" t="str" cm="1">
        <f t="array" ref="N983">_xlfn.IFS(I983="Rob","Robusta",I983="Exc","Excelsa",I983="Ara","Arabica",I983="Lib","Liberica")</f>
        <v>Excelsa</v>
      </c>
      <c r="O983" s="7" t="str" cm="1">
        <f t="array" ref="O983">_xlfn.IFS(J983="M","Medium",J983="L","Light",J983="D","Dark")</f>
        <v>Dark</v>
      </c>
      <c r="P983" s="8" t="str">
        <f>_xlfn.XLOOKUP([1]!Order_Table[[#This Row],[Customer ID]],[1]customers!$A$1:$A$1001,[1]customers!$I$1:$I$1001,,0)</f>
        <v>Yes</v>
      </c>
    </row>
    <row r="984" spans="1:16" x14ac:dyDescent="0.35">
      <c r="A984" s="1" t="s">
        <v>1888</v>
      </c>
      <c r="B984" s="2">
        <v>43831</v>
      </c>
      <c r="C984" s="3" t="s">
        <v>1889</v>
      </c>
      <c r="D984" s="4" t="s">
        <v>44</v>
      </c>
      <c r="E984" s="3">
        <v>2</v>
      </c>
      <c r="F984" s="3" t="str">
        <f>_xlfn.XLOOKUP([1]orders!C984,[1]customers!$A$2:$A$1001,[1]customers!$B$2:$B$1001,,0)</f>
        <v>Kim Kemery</v>
      </c>
      <c r="G984" s="3" t="str">
        <f>IF(_xlfn.XLOOKUP(C984,[1]customers!$A$2:$A$1001,[1]customers!$C$2:$C$1001,,0)=0,"",_xlfn.XLOOKUP(C984,[1]customers!$A$2:$A$1001,[1]customers!$C$2:$C$1001,,0))</f>
        <v>fparlotrb@forbes.com</v>
      </c>
      <c r="H984" s="3" t="str">
        <f>_xlfn.XLOOKUP(C984,[1]customers!$A$2:$A$1001,[1]customers!$G$2:$G$1001,,0)</f>
        <v>United States</v>
      </c>
      <c r="I984" s="4" t="str">
        <f>INDEX([1]products!$A$1:$G$49,MATCH([1]orders!$D984,[1]products!$A$1:$A$49,0),MATCH([1]orders!I$1,[1]products!$A$1:$G$1,0))</f>
        <v>Rob</v>
      </c>
      <c r="J984" s="4" t="str">
        <f>INDEX([1]products!$A$1:$G$49,MATCH([1]orders!$D984,[1]products!$A$1:$A$49,0),MATCH([1]orders!J$1,[1]products!$A$1:$G$1,0))</f>
        <v>L</v>
      </c>
      <c r="K984" s="5">
        <f>INDEX([1]products!$A$1:$G$49,MATCH([1]orders!$D984,[1]products!$A$1:$A$49,0),MATCH([1]orders!K$1,[1]products!$A$1:$G$1,0))</f>
        <v>1</v>
      </c>
      <c r="L984" s="6">
        <f>INDEX([1]products!$A$1:$G$49,MATCH([1]orders!$D984,[1]products!$A$1:$A$49,0),MATCH([1]orders!L$1,[1]products!$A$1:$G$1,0))</f>
        <v>11.95</v>
      </c>
      <c r="M984" s="6">
        <f t="shared" si="15"/>
        <v>23.9</v>
      </c>
      <c r="N984" s="7" t="str" cm="1">
        <f t="array" ref="N984">_xlfn.IFS(I984="Rob","Robusta",I984="Exc","Excelsa",I984="Ara","Arabica",I984="Lib","Liberica")</f>
        <v>Robusta</v>
      </c>
      <c r="O984" s="7" t="str" cm="1">
        <f t="array" ref="O984">_xlfn.IFS(J984="M","Medium",J984="L","Light",J984="D","Dark")</f>
        <v>Light</v>
      </c>
      <c r="P984" s="8" t="str">
        <f>_xlfn.XLOOKUP([1]!Order_Table[[#This Row],[Customer ID]],[1]customers!$A$1:$A$1001,[1]customers!$I$1:$I$1001,,0)</f>
        <v>Yes</v>
      </c>
    </row>
    <row r="985" spans="1:16" x14ac:dyDescent="0.35">
      <c r="A985" s="1" t="s">
        <v>1890</v>
      </c>
      <c r="B985" s="2">
        <v>44214</v>
      </c>
      <c r="C985" s="3" t="s">
        <v>1891</v>
      </c>
      <c r="D985" s="4" t="s">
        <v>112</v>
      </c>
      <c r="E985" s="3">
        <v>1</v>
      </c>
      <c r="F985" s="3" t="str">
        <f>_xlfn.XLOOKUP([1]orders!C985,[1]customers!$A$2:$A$1001,[1]customers!$B$2:$B$1001,,0)</f>
        <v>Fanchette Parlot</v>
      </c>
      <c r="G985" s="3" t="str">
        <f>IF(_xlfn.XLOOKUP(C985,[1]customers!$A$2:$A$1001,[1]customers!$C$2:$C$1001,,0)=0,"",_xlfn.XLOOKUP(C985,[1]customers!$A$2:$A$1001,[1]customers!$C$2:$C$1001,,0))</f>
        <v>rcheakrc@tripadvisor.com</v>
      </c>
      <c r="H985" s="3" t="str">
        <f>_xlfn.XLOOKUP(C985,[1]customers!$A$2:$A$1001,[1]customers!$G$2:$G$1001,,0)</f>
        <v>Ireland</v>
      </c>
      <c r="I985" s="4" t="str">
        <f>INDEX([1]products!$A$1:$G$49,MATCH([1]orders!$D985,[1]products!$A$1:$A$49,0),MATCH([1]orders!I$1,[1]products!$A$1:$G$1,0))</f>
        <v>Ara</v>
      </c>
      <c r="J985" s="4" t="str">
        <f>INDEX([1]products!$A$1:$G$49,MATCH([1]orders!$D985,[1]products!$A$1:$A$49,0),MATCH([1]orders!J$1,[1]products!$A$1:$G$1,0))</f>
        <v>M</v>
      </c>
      <c r="K985" s="5">
        <f>INDEX([1]products!$A$1:$G$49,MATCH([1]orders!$D985,[1]products!$A$1:$A$49,0),MATCH([1]orders!K$1,[1]products!$A$1:$G$1,0))</f>
        <v>0.2</v>
      </c>
      <c r="L985" s="6">
        <f>INDEX([1]products!$A$1:$G$49,MATCH([1]orders!$D985,[1]products!$A$1:$A$49,0),MATCH([1]orders!L$1,[1]products!$A$1:$G$1,0))</f>
        <v>3.375</v>
      </c>
      <c r="M985" s="6">
        <f t="shared" si="15"/>
        <v>3.375</v>
      </c>
      <c r="N985" s="7" t="str" cm="1">
        <f t="array" ref="N985">_xlfn.IFS(I985="Rob","Robusta",I985="Exc","Excelsa",I985="Ara","Arabica",I985="Lib","Liberica")</f>
        <v>Arabica</v>
      </c>
      <c r="O985" s="7" t="str" cm="1">
        <f t="array" ref="O985">_xlfn.IFS(J985="M","Medium",J985="L","Light",J985="D","Dark")</f>
        <v>Medium</v>
      </c>
      <c r="P985" s="8" t="str">
        <f>_xlfn.XLOOKUP([1]!Order_Table[[#This Row],[Customer ID]],[1]customers!$A$1:$A$1001,[1]customers!$I$1:$I$1001,,0)</f>
        <v>Yes</v>
      </c>
    </row>
    <row r="986" spans="1:16" x14ac:dyDescent="0.35">
      <c r="A986" s="1" t="s">
        <v>1892</v>
      </c>
      <c r="B986" s="2">
        <v>44561</v>
      </c>
      <c r="C986" s="3" t="s">
        <v>1893</v>
      </c>
      <c r="D986" s="4" t="s">
        <v>189</v>
      </c>
      <c r="E986" s="3">
        <v>4</v>
      </c>
      <c r="F986" s="3" t="str">
        <f>_xlfn.XLOOKUP([1]orders!C986,[1]customers!$A$2:$A$1001,[1]customers!$B$2:$B$1001,,0)</f>
        <v>Ramon Cheak</v>
      </c>
      <c r="G986" s="3" t="str">
        <f>IF(_xlfn.XLOOKUP(C986,[1]customers!$A$2:$A$1001,[1]customers!$C$2:$C$1001,,0)=0,"",_xlfn.XLOOKUP(C986,[1]customers!$A$2:$A$1001,[1]customers!$C$2:$C$1001,,0))</f>
        <v>kogeneayrd@utexas.edu</v>
      </c>
      <c r="H986" s="3" t="str">
        <f>_xlfn.XLOOKUP(C986,[1]customers!$A$2:$A$1001,[1]customers!$G$2:$G$1001,,0)</f>
        <v>United States</v>
      </c>
      <c r="I986" s="4" t="str">
        <f>INDEX([1]products!$A$1:$G$49,MATCH([1]orders!$D986,[1]products!$A$1:$A$49,0),MATCH([1]orders!I$1,[1]products!$A$1:$G$1,0))</f>
        <v>Exc</v>
      </c>
      <c r="J986" s="4" t="str">
        <f>INDEX([1]products!$A$1:$G$49,MATCH([1]orders!$D986,[1]products!$A$1:$A$49,0),MATCH([1]orders!J$1,[1]products!$A$1:$G$1,0))</f>
        <v>M</v>
      </c>
      <c r="K986" s="5">
        <f>INDEX([1]products!$A$1:$G$49,MATCH([1]orders!$D986,[1]products!$A$1:$A$49,0),MATCH([1]orders!K$1,[1]products!$A$1:$G$1,0))</f>
        <v>2.5</v>
      </c>
      <c r="L986" s="6">
        <f>INDEX([1]products!$A$1:$G$49,MATCH([1]orders!$D986,[1]products!$A$1:$A$49,0),MATCH([1]orders!L$1,[1]products!$A$1:$G$1,0))</f>
        <v>31.624999999999996</v>
      </c>
      <c r="M986" s="6">
        <f t="shared" si="15"/>
        <v>126.49999999999999</v>
      </c>
      <c r="N986" s="7" t="str" cm="1">
        <f t="array" ref="N986">_xlfn.IFS(I986="Rob","Robusta",I986="Exc","Excelsa",I986="Ara","Arabica",I986="Lib","Liberica")</f>
        <v>Excelsa</v>
      </c>
      <c r="O986" s="7" t="str" cm="1">
        <f t="array" ref="O986">_xlfn.IFS(J986="M","Medium",J986="L","Light",J986="D","Dark")</f>
        <v>Medium</v>
      </c>
      <c r="P986" s="8" t="str">
        <f>_xlfn.XLOOKUP([1]!Order_Table[[#This Row],[Customer ID]],[1]customers!$A$1:$A$1001,[1]customers!$I$1:$I$1001,,0)</f>
        <v>Yes</v>
      </c>
    </row>
    <row r="987" spans="1:16" x14ac:dyDescent="0.35">
      <c r="A987" s="1" t="s">
        <v>1894</v>
      </c>
      <c r="B987" s="2">
        <v>43955</v>
      </c>
      <c r="C987" s="3" t="s">
        <v>1895</v>
      </c>
      <c r="D987" s="4" t="s">
        <v>197</v>
      </c>
      <c r="E987" s="3">
        <v>1</v>
      </c>
      <c r="F987" s="3" t="str">
        <f>_xlfn.XLOOKUP([1]orders!C987,[1]customers!$A$2:$A$1001,[1]customers!$B$2:$B$1001,,0)</f>
        <v>Koressa O'Geneay</v>
      </c>
      <c r="G987" s="3" t="str">
        <f>IF(_xlfn.XLOOKUP(C987,[1]customers!$A$2:$A$1001,[1]customers!$C$2:$C$1001,,0)=0,"",_xlfn.XLOOKUP(C987,[1]customers!$A$2:$A$1001,[1]customers!$C$2:$C$1001,,0))</f>
        <v>cayrere@symantec.com</v>
      </c>
      <c r="H987" s="3" t="str">
        <f>_xlfn.XLOOKUP(C987,[1]customers!$A$2:$A$1001,[1]customers!$G$2:$G$1001,,0)</f>
        <v>United States</v>
      </c>
      <c r="I987" s="4" t="str">
        <f>INDEX([1]products!$A$1:$G$49,MATCH([1]orders!$D987,[1]products!$A$1:$A$49,0),MATCH([1]orders!I$1,[1]products!$A$1:$G$1,0))</f>
        <v>Rob</v>
      </c>
      <c r="J987" s="4" t="str">
        <f>INDEX([1]products!$A$1:$G$49,MATCH([1]orders!$D987,[1]products!$A$1:$A$49,0),MATCH([1]orders!J$1,[1]products!$A$1:$G$1,0))</f>
        <v>L</v>
      </c>
      <c r="K987" s="5">
        <f>INDEX([1]products!$A$1:$G$49,MATCH([1]orders!$D987,[1]products!$A$1:$A$49,0),MATCH([1]orders!K$1,[1]products!$A$1:$G$1,0))</f>
        <v>1</v>
      </c>
      <c r="L987" s="6">
        <f>INDEX([1]products!$A$1:$G$49,MATCH([1]orders!$D987,[1]products!$A$1:$A$49,0),MATCH([1]orders!L$1,[1]products!$A$1:$G$1,0))</f>
        <v>11.95</v>
      </c>
      <c r="M987" s="6">
        <f t="shared" si="15"/>
        <v>11.95</v>
      </c>
      <c r="N987" s="7" t="str" cm="1">
        <f t="array" ref="N987">_xlfn.IFS(I987="Rob","Robusta",I987="Exc","Excelsa",I987="Ara","Arabica",I987="Lib","Liberica")</f>
        <v>Robusta</v>
      </c>
      <c r="O987" s="7" t="str" cm="1">
        <f t="array" ref="O987">_xlfn.IFS(J987="M","Medium",J987="L","Light",J987="D","Dark")</f>
        <v>Light</v>
      </c>
      <c r="P987" s="8" t="str">
        <f>_xlfn.XLOOKUP([1]!Order_Table[[#This Row],[Customer ID]],[1]customers!$A$1:$A$1001,[1]customers!$I$1:$I$1001,,0)</f>
        <v>No</v>
      </c>
    </row>
    <row r="988" spans="1:16" x14ac:dyDescent="0.35">
      <c r="A988" s="1" t="s">
        <v>1896</v>
      </c>
      <c r="B988" s="2">
        <v>44247</v>
      </c>
      <c r="C988" s="3" t="s">
        <v>1897</v>
      </c>
      <c r="D988" s="4" t="s">
        <v>72</v>
      </c>
      <c r="E988" s="3">
        <v>5</v>
      </c>
      <c r="F988" s="3" t="str">
        <f>_xlfn.XLOOKUP([1]orders!C988,[1]customers!$A$2:$A$1001,[1]customers!$B$2:$B$1001,,0)</f>
        <v>Claudell Ayre</v>
      </c>
      <c r="G988" s="3" t="str">
        <f>IF(_xlfn.XLOOKUP(C988,[1]customers!$A$2:$A$1001,[1]customers!$C$2:$C$1001,,0)=0,"",_xlfn.XLOOKUP(C988,[1]customers!$A$2:$A$1001,[1]customers!$C$2:$C$1001,,0))</f>
        <v>lkynetonrf@macromedia.com</v>
      </c>
      <c r="H988" s="3" t="str">
        <f>_xlfn.XLOOKUP(C988,[1]customers!$A$2:$A$1001,[1]customers!$G$2:$G$1001,,0)</f>
        <v>United Kingdom</v>
      </c>
      <c r="I988" s="4" t="str">
        <f>INDEX([1]products!$A$1:$G$49,MATCH([1]orders!$D988,[1]products!$A$1:$A$49,0),MATCH([1]orders!I$1,[1]products!$A$1:$G$1,0))</f>
        <v>Lib</v>
      </c>
      <c r="J988" s="4" t="str">
        <f>INDEX([1]products!$A$1:$G$49,MATCH([1]orders!$D988,[1]products!$A$1:$A$49,0),MATCH([1]orders!J$1,[1]products!$A$1:$G$1,0))</f>
        <v>M</v>
      </c>
      <c r="K988" s="5">
        <f>INDEX([1]products!$A$1:$G$49,MATCH([1]orders!$D988,[1]products!$A$1:$A$49,0),MATCH([1]orders!K$1,[1]products!$A$1:$G$1,0))</f>
        <v>2.5</v>
      </c>
      <c r="L988" s="6">
        <f>INDEX([1]products!$A$1:$G$49,MATCH([1]orders!$D988,[1]products!$A$1:$A$49,0),MATCH([1]orders!L$1,[1]products!$A$1:$G$1,0))</f>
        <v>33.464999999999996</v>
      </c>
      <c r="M988" s="6">
        <f t="shared" si="15"/>
        <v>167.32499999999999</v>
      </c>
      <c r="N988" s="7" t="str" cm="1">
        <f t="array" ref="N988">_xlfn.IFS(I988="Rob","Robusta",I988="Exc","Excelsa",I988="Ara","Arabica",I988="Lib","Liberica")</f>
        <v>Liberica</v>
      </c>
      <c r="O988" s="7" t="str" cm="1">
        <f t="array" ref="O988">_xlfn.IFS(J988="M","Medium",J988="L","Light",J988="D","Dark")</f>
        <v>Medium</v>
      </c>
      <c r="P988" s="8" t="str">
        <f>_xlfn.XLOOKUP([1]!Order_Table[[#This Row],[Customer ID]],[1]customers!$A$1:$A$1001,[1]customers!$I$1:$I$1001,,0)</f>
        <v>No</v>
      </c>
    </row>
    <row r="989" spans="1:16" x14ac:dyDescent="0.35">
      <c r="A989" s="1" t="s">
        <v>1898</v>
      </c>
      <c r="B989" s="2">
        <v>43897</v>
      </c>
      <c r="C989" s="3" t="s">
        <v>1899</v>
      </c>
      <c r="D989" s="4" t="s">
        <v>2</v>
      </c>
      <c r="E989" s="3">
        <v>3</v>
      </c>
      <c r="F989" s="3" t="str">
        <f>_xlfn.XLOOKUP([1]orders!C989,[1]customers!$A$2:$A$1001,[1]customers!$B$2:$B$1001,,0)</f>
        <v>Lorianne Kyneton</v>
      </c>
      <c r="G989" s="3" t="str">
        <f>IF(_xlfn.XLOOKUP(C989,[1]customers!$A$2:$A$1001,[1]customers!$C$2:$C$1001,,0)=0,"",_xlfn.XLOOKUP(C989,[1]customers!$A$2:$A$1001,[1]customers!$C$2:$C$1001,,0))</f>
        <v/>
      </c>
      <c r="H989" s="3" t="str">
        <f>_xlfn.XLOOKUP(C989,[1]customers!$A$2:$A$1001,[1]customers!$G$2:$G$1001,,0)</f>
        <v>United Kingdom</v>
      </c>
      <c r="I989" s="4" t="str">
        <f>INDEX([1]products!$A$1:$G$49,MATCH([1]orders!$D989,[1]products!$A$1:$A$49,0),MATCH([1]orders!I$1,[1]products!$A$1:$G$1,0))</f>
        <v>Ara</v>
      </c>
      <c r="J989" s="4" t="str">
        <f>INDEX([1]products!$A$1:$G$49,MATCH([1]orders!$D989,[1]products!$A$1:$A$49,0),MATCH([1]orders!J$1,[1]products!$A$1:$G$1,0))</f>
        <v>D</v>
      </c>
      <c r="K989" s="5">
        <f>INDEX([1]products!$A$1:$G$49,MATCH([1]orders!$D989,[1]products!$A$1:$A$49,0),MATCH([1]orders!K$1,[1]products!$A$1:$G$1,0))</f>
        <v>0.5</v>
      </c>
      <c r="L989" s="6">
        <f>INDEX([1]products!$A$1:$G$49,MATCH([1]orders!$D989,[1]products!$A$1:$A$49,0),MATCH([1]orders!L$1,[1]products!$A$1:$G$1,0))</f>
        <v>5.97</v>
      </c>
      <c r="M989" s="6">
        <f t="shared" si="15"/>
        <v>17.91</v>
      </c>
      <c r="N989" s="7" t="str" cm="1">
        <f t="array" ref="N989">_xlfn.IFS(I989="Rob","Robusta",I989="Exc","Excelsa",I989="Ara","Arabica",I989="Lib","Liberica")</f>
        <v>Arabica</v>
      </c>
      <c r="O989" s="7" t="str" cm="1">
        <f t="array" ref="O989">_xlfn.IFS(J989="M","Medium",J989="L","Light",J989="D","Dark")</f>
        <v>Dark</v>
      </c>
      <c r="P989" s="8" t="str">
        <f>_xlfn.XLOOKUP([1]!Order_Table[[#This Row],[Customer ID]],[1]customers!$A$1:$A$1001,[1]customers!$I$1:$I$1001,,0)</f>
        <v>Yes</v>
      </c>
    </row>
    <row r="990" spans="1:16" x14ac:dyDescent="0.35">
      <c r="A990" s="1" t="s">
        <v>1900</v>
      </c>
      <c r="B990" s="2">
        <v>43560</v>
      </c>
      <c r="C990" s="3" t="s">
        <v>1901</v>
      </c>
      <c r="D990" s="4" t="s">
        <v>171</v>
      </c>
      <c r="E990" s="3">
        <v>6</v>
      </c>
      <c r="F990" s="3" t="str">
        <f>_xlfn.XLOOKUP([1]orders!C990,[1]customers!$A$2:$A$1001,[1]customers!$B$2:$B$1001,,0)</f>
        <v>Adele McFayden</v>
      </c>
      <c r="G990" s="3" t="str">
        <f>IF(_xlfn.XLOOKUP(C990,[1]customers!$A$2:$A$1001,[1]customers!$C$2:$C$1001,,0)=0,"",_xlfn.XLOOKUP(C990,[1]customers!$A$2:$A$1001,[1]customers!$C$2:$C$1001,,0))</f>
        <v/>
      </c>
      <c r="H990" s="3" t="str">
        <f>_xlfn.XLOOKUP(C990,[1]customers!$A$2:$A$1001,[1]customers!$G$2:$G$1001,,0)</f>
        <v>United States</v>
      </c>
      <c r="I990" s="4" t="str">
        <f>INDEX([1]products!$A$1:$G$49,MATCH([1]orders!$D990,[1]products!$A$1:$A$49,0),MATCH([1]orders!I$1,[1]products!$A$1:$G$1,0))</f>
        <v>Rob</v>
      </c>
      <c r="J990" s="4" t="str">
        <f>INDEX([1]products!$A$1:$G$49,MATCH([1]orders!$D990,[1]products!$A$1:$A$49,0),MATCH([1]orders!J$1,[1]products!$A$1:$G$1,0))</f>
        <v>M</v>
      </c>
      <c r="K990" s="5">
        <f>INDEX([1]products!$A$1:$G$49,MATCH([1]orders!$D990,[1]products!$A$1:$A$49,0),MATCH([1]orders!K$1,[1]products!$A$1:$G$1,0))</f>
        <v>1</v>
      </c>
      <c r="L990" s="6">
        <f>INDEX([1]products!$A$1:$G$49,MATCH([1]orders!$D990,[1]products!$A$1:$A$49,0),MATCH([1]orders!L$1,[1]products!$A$1:$G$1,0))</f>
        <v>9.9499999999999993</v>
      </c>
      <c r="M990" s="6">
        <f t="shared" si="15"/>
        <v>59.699999999999996</v>
      </c>
      <c r="N990" s="7" t="str" cm="1">
        <f t="array" ref="N990">_xlfn.IFS(I990="Rob","Robusta",I990="Exc","Excelsa",I990="Ara","Arabica",I990="Lib","Liberica")</f>
        <v>Robusta</v>
      </c>
      <c r="O990" s="7" t="str" cm="1">
        <f t="array" ref="O990">_xlfn.IFS(J990="M","Medium",J990="L","Light",J990="D","Dark")</f>
        <v>Medium</v>
      </c>
      <c r="P990" s="8" t="str">
        <f>_xlfn.XLOOKUP([1]!Order_Table[[#This Row],[Customer ID]],[1]customers!$A$1:$A$1001,[1]customers!$I$1:$I$1001,,0)</f>
        <v>Yes</v>
      </c>
    </row>
    <row r="991" spans="1:16" x14ac:dyDescent="0.35">
      <c r="A991" s="1" t="s">
        <v>1902</v>
      </c>
      <c r="B991" s="2">
        <v>44718</v>
      </c>
      <c r="C991" s="3" t="s">
        <v>1903</v>
      </c>
      <c r="D991" s="4" t="s">
        <v>51</v>
      </c>
      <c r="E991" s="3">
        <v>5</v>
      </c>
      <c r="F991" s="3" t="str">
        <f>_xlfn.XLOOKUP([1]orders!C991,[1]customers!$A$2:$A$1001,[1]customers!$B$2:$B$1001,,0)</f>
        <v>Herta Layne</v>
      </c>
      <c r="G991" s="3" t="str">
        <f>IF(_xlfn.XLOOKUP(C991,[1]customers!$A$2:$A$1001,[1]customers!$C$2:$C$1001,,0)=0,"",_xlfn.XLOOKUP(C991,[1]customers!$A$2:$A$1001,[1]customers!$C$2:$C$1001,,0))</f>
        <v/>
      </c>
      <c r="H991" s="3" t="str">
        <f>_xlfn.XLOOKUP(C991,[1]customers!$A$2:$A$1001,[1]customers!$G$2:$G$1001,,0)</f>
        <v>United States</v>
      </c>
      <c r="I991" s="4" t="str">
        <f>INDEX([1]products!$A$1:$G$49,MATCH([1]orders!$D991,[1]products!$A$1:$A$49,0),MATCH([1]orders!I$1,[1]products!$A$1:$G$1,0))</f>
        <v>Ara</v>
      </c>
      <c r="J991" s="4" t="str">
        <f>INDEX([1]products!$A$1:$G$49,MATCH([1]orders!$D991,[1]products!$A$1:$A$49,0),MATCH([1]orders!J$1,[1]products!$A$1:$G$1,0))</f>
        <v>M</v>
      </c>
      <c r="K991" s="5">
        <f>INDEX([1]products!$A$1:$G$49,MATCH([1]orders!$D991,[1]products!$A$1:$A$49,0),MATCH([1]orders!K$1,[1]products!$A$1:$G$1,0))</f>
        <v>2.5</v>
      </c>
      <c r="L991" s="6">
        <f>INDEX([1]products!$A$1:$G$49,MATCH([1]orders!$D991,[1]products!$A$1:$A$49,0),MATCH([1]orders!L$1,[1]products!$A$1:$G$1,0))</f>
        <v>25.874999999999996</v>
      </c>
      <c r="M991" s="6">
        <f t="shared" si="15"/>
        <v>129.37499999999997</v>
      </c>
      <c r="N991" s="7" t="str" cm="1">
        <f t="array" ref="N991">_xlfn.IFS(I991="Rob","Robusta",I991="Exc","Excelsa",I991="Ara","Arabica",I991="Lib","Liberica")</f>
        <v>Arabica</v>
      </c>
      <c r="O991" s="7" t="str" cm="1">
        <f t="array" ref="O991">_xlfn.IFS(J991="M","Medium",J991="L","Light",J991="D","Dark")</f>
        <v>Medium</v>
      </c>
      <c r="P991" s="8" t="str">
        <f>_xlfn.XLOOKUP([1]!Order_Table[[#This Row],[Customer ID]],[1]customers!$A$1:$A$1001,[1]customers!$I$1:$I$1001,,0)</f>
        <v>Yes</v>
      </c>
    </row>
    <row r="992" spans="1:16" x14ac:dyDescent="0.35">
      <c r="A992" s="1" t="s">
        <v>1902</v>
      </c>
      <c r="B992" s="2">
        <v>44718</v>
      </c>
      <c r="C992" s="3" t="s">
        <v>1903</v>
      </c>
      <c r="D992" s="4" t="s">
        <v>123</v>
      </c>
      <c r="E992" s="3">
        <v>2</v>
      </c>
      <c r="F992" s="3" t="str">
        <f>_xlfn.XLOOKUP([1]orders!C992,[1]customers!$A$2:$A$1001,[1]customers!$B$2:$B$1001,,0)</f>
        <v>Marguerite Graves</v>
      </c>
      <c r="G992" s="3" t="str">
        <f>IF(_xlfn.XLOOKUP(C992,[1]customers!$A$2:$A$1001,[1]customers!$C$2:$C$1001,,0)=0,"",_xlfn.XLOOKUP(C992,[1]customers!$A$2:$A$1001,[1]customers!$C$2:$C$1001,,0))</f>
        <v/>
      </c>
      <c r="H992" s="3" t="str">
        <f>_xlfn.XLOOKUP(C992,[1]customers!$A$2:$A$1001,[1]customers!$G$2:$G$1001,,0)</f>
        <v>United States</v>
      </c>
      <c r="I992" s="4" t="str">
        <f>INDEX([1]products!$A$1:$G$49,MATCH([1]orders!$D992,[1]products!$A$1:$A$49,0),MATCH([1]orders!I$1,[1]products!$A$1:$G$1,0))</f>
        <v>Exc</v>
      </c>
      <c r="J992" s="4" t="str">
        <f>INDEX([1]products!$A$1:$G$49,MATCH([1]orders!$D992,[1]products!$A$1:$A$49,0),MATCH([1]orders!J$1,[1]products!$A$1:$G$1,0))</f>
        <v>D</v>
      </c>
      <c r="K992" s="5">
        <f>INDEX([1]products!$A$1:$G$49,MATCH([1]orders!$D992,[1]products!$A$1:$A$49,0),MATCH([1]orders!K$1,[1]products!$A$1:$G$1,0))</f>
        <v>0.2</v>
      </c>
      <c r="L992" s="6">
        <f>INDEX([1]products!$A$1:$G$49,MATCH([1]orders!$D992,[1]products!$A$1:$A$49,0),MATCH([1]orders!L$1,[1]products!$A$1:$G$1,0))</f>
        <v>3.645</v>
      </c>
      <c r="M992" s="6">
        <f t="shared" si="15"/>
        <v>7.29</v>
      </c>
      <c r="N992" s="7" t="str" cm="1">
        <f t="array" ref="N992">_xlfn.IFS(I992="Rob","Robusta",I992="Exc","Excelsa",I992="Ara","Arabica",I992="Lib","Liberica")</f>
        <v>Excelsa</v>
      </c>
      <c r="O992" s="7" t="str" cm="1">
        <f t="array" ref="O992">_xlfn.IFS(J992="M","Medium",J992="L","Light",J992="D","Dark")</f>
        <v>Dark</v>
      </c>
      <c r="P992" s="8" t="str">
        <f>_xlfn.XLOOKUP([1]!Order_Table[[#This Row],[Customer ID]],[1]customers!$A$1:$A$1001,[1]customers!$I$1:$I$1001,,0)</f>
        <v>No</v>
      </c>
    </row>
    <row r="993" spans="1:16" x14ac:dyDescent="0.35">
      <c r="A993" s="1" t="s">
        <v>1904</v>
      </c>
      <c r="B993" s="2">
        <v>44276</v>
      </c>
      <c r="C993" s="3" t="s">
        <v>1905</v>
      </c>
      <c r="D993" s="4" t="s">
        <v>104</v>
      </c>
      <c r="E993" s="3">
        <v>3</v>
      </c>
      <c r="F993" s="3" t="str">
        <f>_xlfn.XLOOKUP([1]orders!C993,[1]customers!$A$2:$A$1001,[1]customers!$B$2:$B$1001,,0)</f>
        <v>Marguerite Graves</v>
      </c>
      <c r="G993" s="3" t="str">
        <f>IF(_xlfn.XLOOKUP(C993,[1]customers!$A$2:$A$1001,[1]customers!$C$2:$C$1001,,0)=0,"",_xlfn.XLOOKUP(C993,[1]customers!$A$2:$A$1001,[1]customers!$C$2:$C$1001,,0))</f>
        <v/>
      </c>
      <c r="H993" s="3" t="str">
        <f>_xlfn.XLOOKUP(C993,[1]customers!$A$2:$A$1001,[1]customers!$G$2:$G$1001,,0)</f>
        <v>Ireland</v>
      </c>
      <c r="I993" s="4" t="str">
        <f>INDEX([1]products!$A$1:$G$49,MATCH([1]orders!$D993,[1]products!$A$1:$A$49,0),MATCH([1]orders!I$1,[1]products!$A$1:$G$1,0))</f>
        <v>Lib</v>
      </c>
      <c r="J993" s="4" t="str">
        <f>INDEX([1]products!$A$1:$G$49,MATCH([1]orders!$D993,[1]products!$A$1:$A$49,0),MATCH([1]orders!J$1,[1]products!$A$1:$G$1,0))</f>
        <v>D</v>
      </c>
      <c r="K993" s="5">
        <f>INDEX([1]products!$A$1:$G$49,MATCH([1]orders!$D993,[1]products!$A$1:$A$49,0),MATCH([1]orders!K$1,[1]products!$A$1:$G$1,0))</f>
        <v>0.5</v>
      </c>
      <c r="L993" s="6">
        <f>INDEX([1]products!$A$1:$G$49,MATCH([1]orders!$D993,[1]products!$A$1:$A$49,0),MATCH([1]orders!L$1,[1]products!$A$1:$G$1,0))</f>
        <v>7.77</v>
      </c>
      <c r="M993" s="6">
        <f t="shared" si="15"/>
        <v>23.31</v>
      </c>
      <c r="N993" s="7" t="str" cm="1">
        <f t="array" ref="N993">_xlfn.IFS(I993="Rob","Robusta",I993="Exc","Excelsa",I993="Ara","Arabica",I993="Lib","Liberica")</f>
        <v>Liberica</v>
      </c>
      <c r="O993" s="7" t="str" cm="1">
        <f t="array" ref="O993">_xlfn.IFS(J993="M","Medium",J993="L","Light",J993="D","Dark")</f>
        <v>Dark</v>
      </c>
      <c r="P993" s="8" t="str">
        <f>_xlfn.XLOOKUP([1]!Order_Table[[#This Row],[Customer ID]],[1]customers!$A$1:$A$1001,[1]customers!$I$1:$I$1001,,0)</f>
        <v>No</v>
      </c>
    </row>
    <row r="994" spans="1:16" x14ac:dyDescent="0.35">
      <c r="A994" s="1" t="s">
        <v>1906</v>
      </c>
      <c r="B994" s="2">
        <v>44549</v>
      </c>
      <c r="C994" s="3" t="s">
        <v>1907</v>
      </c>
      <c r="D994" s="4" t="s">
        <v>6</v>
      </c>
      <c r="E994" s="3">
        <v>6</v>
      </c>
      <c r="F994" s="3" t="str">
        <f>_xlfn.XLOOKUP([1]orders!C994,[1]customers!$A$2:$A$1001,[1]customers!$B$2:$B$1001,,0)</f>
        <v>Desdemona Eye</v>
      </c>
      <c r="G994" s="3" t="str">
        <f>IF(_xlfn.XLOOKUP(C994,[1]customers!$A$2:$A$1001,[1]customers!$C$2:$C$1001,,0)=0,"",_xlfn.XLOOKUP(C994,[1]customers!$A$2:$A$1001,[1]customers!$C$2:$C$1001,,0))</f>
        <v/>
      </c>
      <c r="H994" s="3" t="str">
        <f>_xlfn.XLOOKUP(C994,[1]customers!$A$2:$A$1001,[1]customers!$G$2:$G$1001,,0)</f>
        <v>United States</v>
      </c>
      <c r="I994" s="4" t="str">
        <f>INDEX([1]products!$A$1:$G$49,MATCH([1]orders!$D994,[1]products!$A$1:$A$49,0),MATCH([1]orders!I$1,[1]products!$A$1:$G$1,0))</f>
        <v>Lib</v>
      </c>
      <c r="J994" s="4" t="str">
        <f>INDEX([1]products!$A$1:$G$49,MATCH([1]orders!$D994,[1]products!$A$1:$A$49,0),MATCH([1]orders!J$1,[1]products!$A$1:$G$1,0))</f>
        <v>L</v>
      </c>
      <c r="K994" s="5">
        <f>INDEX([1]products!$A$1:$G$49,MATCH([1]orders!$D994,[1]products!$A$1:$A$49,0),MATCH([1]orders!K$1,[1]products!$A$1:$G$1,0))</f>
        <v>2.5</v>
      </c>
      <c r="L994" s="6">
        <f>INDEX([1]products!$A$1:$G$49,MATCH([1]orders!$D994,[1]products!$A$1:$A$49,0),MATCH([1]orders!L$1,[1]products!$A$1:$G$1,0))</f>
        <v>36.454999999999998</v>
      </c>
      <c r="M994" s="6">
        <f t="shared" si="15"/>
        <v>218.73</v>
      </c>
      <c r="N994" s="7" t="str" cm="1">
        <f t="array" ref="N994">_xlfn.IFS(I994="Rob","Robusta",I994="Exc","Excelsa",I994="Ara","Arabica",I994="Lib","Liberica")</f>
        <v>Liberica</v>
      </c>
      <c r="O994" s="7" t="str" cm="1">
        <f t="array" ref="O994">_xlfn.IFS(J994="M","Medium",J994="L","Light",J994="D","Dark")</f>
        <v>Light</v>
      </c>
      <c r="P994" s="8" t="str">
        <f>_xlfn.XLOOKUP([1]!Order_Table[[#This Row],[Customer ID]],[1]customers!$A$1:$A$1001,[1]customers!$I$1:$I$1001,,0)</f>
        <v>No</v>
      </c>
    </row>
    <row r="995" spans="1:16" x14ac:dyDescent="0.35">
      <c r="A995" s="1" t="s">
        <v>1908</v>
      </c>
      <c r="B995" s="2">
        <v>44244</v>
      </c>
      <c r="C995" s="3" t="s">
        <v>1909</v>
      </c>
      <c r="D995" s="4" t="s">
        <v>54</v>
      </c>
      <c r="E995" s="3">
        <v>3</v>
      </c>
      <c r="F995" s="3" t="str">
        <f>_xlfn.XLOOKUP([1]orders!C995,[1]customers!$A$2:$A$1001,[1]customers!$B$2:$B$1001,,0)</f>
        <v>Margarette Sterland</v>
      </c>
      <c r="G995" s="3" t="str">
        <f>IF(_xlfn.XLOOKUP(C995,[1]customers!$A$2:$A$1001,[1]customers!$C$2:$C$1001,,0)=0,"",_xlfn.XLOOKUP(C995,[1]customers!$A$2:$A$1001,[1]customers!$C$2:$C$1001,,0))</f>
        <v/>
      </c>
      <c r="H995" s="3" t="str">
        <f>_xlfn.XLOOKUP(C995,[1]customers!$A$2:$A$1001,[1]customers!$G$2:$G$1001,,0)</f>
        <v>Ireland</v>
      </c>
      <c r="I995" s="4" t="str">
        <f>INDEX([1]products!$A$1:$G$49,MATCH([1]orders!$D995,[1]products!$A$1:$A$49,0),MATCH([1]orders!I$1,[1]products!$A$1:$G$1,0))</f>
        <v>Ara</v>
      </c>
      <c r="J995" s="4" t="str">
        <f>INDEX([1]products!$A$1:$G$49,MATCH([1]orders!$D995,[1]products!$A$1:$A$49,0),MATCH([1]orders!J$1,[1]products!$A$1:$G$1,0))</f>
        <v>L</v>
      </c>
      <c r="K995" s="5">
        <f>INDEX([1]products!$A$1:$G$49,MATCH([1]orders!$D995,[1]products!$A$1:$A$49,0),MATCH([1]orders!K$1,[1]products!$A$1:$G$1,0))</f>
        <v>1</v>
      </c>
      <c r="L995" s="6">
        <f>INDEX([1]products!$A$1:$G$49,MATCH([1]orders!$D995,[1]products!$A$1:$A$49,0),MATCH([1]orders!L$1,[1]products!$A$1:$G$1,0))</f>
        <v>12.95</v>
      </c>
      <c r="M995" s="6">
        <f t="shared" si="15"/>
        <v>38.849999999999994</v>
      </c>
      <c r="N995" s="7" t="str" cm="1">
        <f t="array" ref="N995">_xlfn.IFS(I995="Rob","Robusta",I995="Exc","Excelsa",I995="Ara","Arabica",I995="Lib","Liberica")</f>
        <v>Arabica</v>
      </c>
      <c r="O995" s="7" t="str" cm="1">
        <f t="array" ref="O995">_xlfn.IFS(J995="M","Medium",J995="L","Light",J995="D","Dark")</f>
        <v>Light</v>
      </c>
      <c r="P995" s="8" t="str">
        <f>_xlfn.XLOOKUP([1]!Order_Table[[#This Row],[Customer ID]],[1]customers!$A$1:$A$1001,[1]customers!$I$1:$I$1001,,0)</f>
        <v>No</v>
      </c>
    </row>
    <row r="996" spans="1:16" x14ac:dyDescent="0.35">
      <c r="A996" s="1" t="s">
        <v>1910</v>
      </c>
      <c r="B996" s="2">
        <v>43836</v>
      </c>
      <c r="C996" s="3" t="s">
        <v>1911</v>
      </c>
      <c r="D996" s="4" t="s">
        <v>10</v>
      </c>
      <c r="E996" s="3">
        <v>1</v>
      </c>
      <c r="F996" s="3" t="str">
        <f>_xlfn.XLOOKUP([1]orders!C996,[1]customers!$A$2:$A$1001,[1]customers!$B$2:$B$1001,,0)</f>
        <v>Catharine Scoines</v>
      </c>
      <c r="G996" s="3" t="str">
        <f>IF(_xlfn.XLOOKUP(C996,[1]customers!$A$2:$A$1001,[1]customers!$C$2:$C$1001,,0)=0,"",_xlfn.XLOOKUP(C996,[1]customers!$A$2:$A$1001,[1]customers!$C$2:$C$1001,,0))</f>
        <v>jtewelsonrn@samsung.com</v>
      </c>
      <c r="H996" s="3" t="str">
        <f>_xlfn.XLOOKUP(C996,[1]customers!$A$2:$A$1001,[1]customers!$G$2:$G$1001,,0)</f>
        <v>United States</v>
      </c>
      <c r="I996" s="4" t="str">
        <f>INDEX([1]products!$A$1:$G$49,MATCH([1]orders!$D996,[1]products!$A$1:$A$49,0),MATCH([1]orders!I$1,[1]products!$A$1:$G$1,0))</f>
        <v>Ara</v>
      </c>
      <c r="J996" s="4" t="str">
        <f>INDEX([1]products!$A$1:$G$49,MATCH([1]orders!$D996,[1]products!$A$1:$A$49,0),MATCH([1]orders!J$1,[1]products!$A$1:$G$1,0))</f>
        <v>D</v>
      </c>
      <c r="K996" s="5">
        <f>INDEX([1]products!$A$1:$G$49,MATCH([1]orders!$D996,[1]products!$A$1:$A$49,0),MATCH([1]orders!K$1,[1]products!$A$1:$G$1,0))</f>
        <v>0.2</v>
      </c>
      <c r="L996" s="6">
        <f>INDEX([1]products!$A$1:$G$49,MATCH([1]orders!$D996,[1]products!$A$1:$A$49,0),MATCH([1]orders!L$1,[1]products!$A$1:$G$1,0))</f>
        <v>2.9849999999999999</v>
      </c>
      <c r="M996" s="6">
        <f t="shared" si="15"/>
        <v>2.9849999999999999</v>
      </c>
      <c r="N996" s="7" t="str" cm="1">
        <f t="array" ref="N996">_xlfn.IFS(I996="Rob","Robusta",I996="Exc","Excelsa",I996="Ara","Arabica",I996="Lib","Liberica")</f>
        <v>Arabica</v>
      </c>
      <c r="O996" s="7" t="str" cm="1">
        <f t="array" ref="O996">_xlfn.IFS(J996="M","Medium",J996="L","Light",J996="D","Dark")</f>
        <v>Dark</v>
      </c>
      <c r="P996" s="8" t="str">
        <f>_xlfn.XLOOKUP([1]!Order_Table[[#This Row],[Customer ID]],[1]customers!$A$1:$A$1001,[1]customers!$I$1:$I$1001,,0)</f>
        <v>No</v>
      </c>
    </row>
    <row r="997" spans="1:16" x14ac:dyDescent="0.35">
      <c r="A997" s="1" t="s">
        <v>1912</v>
      </c>
      <c r="B997" s="2">
        <v>44685</v>
      </c>
      <c r="C997" s="3" t="s">
        <v>1903</v>
      </c>
      <c r="D997" s="4" t="s">
        <v>22</v>
      </c>
      <c r="E997" s="3">
        <v>5</v>
      </c>
      <c r="F997" s="3" t="str">
        <f>_xlfn.XLOOKUP([1]orders!C997,[1]customers!$A$2:$A$1001,[1]customers!$B$2:$B$1001,,0)</f>
        <v>Jennica Tewelson</v>
      </c>
      <c r="G997" s="3" t="str">
        <f>IF(_xlfn.XLOOKUP(C997,[1]customers!$A$2:$A$1001,[1]customers!$C$2:$C$1001,,0)=0,"",_xlfn.XLOOKUP(C997,[1]customers!$A$2:$A$1001,[1]customers!$C$2:$C$1001,,0))</f>
        <v/>
      </c>
      <c r="H997" s="3" t="str">
        <f>_xlfn.XLOOKUP(C997,[1]customers!$A$2:$A$1001,[1]customers!$G$2:$G$1001,,0)</f>
        <v>United States</v>
      </c>
      <c r="I997" s="4" t="str">
        <f>INDEX([1]products!$A$1:$G$49,MATCH([1]orders!$D997,[1]products!$A$1:$A$49,0),MATCH([1]orders!I$1,[1]products!$A$1:$G$1,0))</f>
        <v>Rob</v>
      </c>
      <c r="J997" s="4" t="str">
        <f>INDEX([1]products!$A$1:$G$49,MATCH([1]orders!$D997,[1]products!$A$1:$A$49,0),MATCH([1]orders!J$1,[1]products!$A$1:$G$1,0))</f>
        <v>L</v>
      </c>
      <c r="K997" s="5">
        <f>INDEX([1]products!$A$1:$G$49,MATCH([1]orders!$D997,[1]products!$A$1:$A$49,0),MATCH([1]orders!K$1,[1]products!$A$1:$G$1,0))</f>
        <v>2.5</v>
      </c>
      <c r="L997" s="6">
        <f>INDEX([1]products!$A$1:$G$49,MATCH([1]orders!$D997,[1]products!$A$1:$A$49,0),MATCH([1]orders!L$1,[1]products!$A$1:$G$1,0))</f>
        <v>27.484999999999996</v>
      </c>
      <c r="M997" s="6">
        <f t="shared" si="15"/>
        <v>137.42499999999998</v>
      </c>
      <c r="N997" s="7" t="str" cm="1">
        <f t="array" ref="N997">_xlfn.IFS(I997="Rob","Robusta",I997="Exc","Excelsa",I997="Ara","Arabica",I997="Lib","Liberica")</f>
        <v>Robusta</v>
      </c>
      <c r="O997" s="7" t="str" cm="1">
        <f t="array" ref="O997">_xlfn.IFS(J997="M","Medium",J997="L","Light",J997="D","Dark")</f>
        <v>Light</v>
      </c>
      <c r="P997" s="8" t="str">
        <f>_xlfn.XLOOKUP([1]!Order_Table[[#This Row],[Customer ID]],[1]customers!$A$1:$A$1001,[1]customers!$I$1:$I$1001,,0)</f>
        <v>No</v>
      </c>
    </row>
    <row r="998" spans="1:16" x14ac:dyDescent="0.35">
      <c r="A998" s="1" t="s">
        <v>1913</v>
      </c>
      <c r="B998" s="2">
        <v>43749</v>
      </c>
      <c r="C998" s="3" t="s">
        <v>1903</v>
      </c>
      <c r="D998" s="4" t="s">
        <v>67</v>
      </c>
      <c r="E998" s="3">
        <v>4</v>
      </c>
      <c r="F998" s="3" t="str">
        <f>_xlfn.XLOOKUP([1]orders!C998,[1]customers!$A$2:$A$1001,[1]customers!$B$2:$B$1001,,0)</f>
        <v>Marguerite Graves</v>
      </c>
      <c r="G998" s="3" t="str">
        <f>IF(_xlfn.XLOOKUP(C998,[1]customers!$A$2:$A$1001,[1]customers!$C$2:$C$1001,,0)=0,"",_xlfn.XLOOKUP(C998,[1]customers!$A$2:$A$1001,[1]customers!$C$2:$C$1001,,0))</f>
        <v/>
      </c>
      <c r="H998" s="3" t="str">
        <f>_xlfn.XLOOKUP(C998,[1]customers!$A$2:$A$1001,[1]customers!$G$2:$G$1001,,0)</f>
        <v>United States</v>
      </c>
      <c r="I998" s="4" t="str">
        <f>INDEX([1]products!$A$1:$G$49,MATCH([1]orders!$D998,[1]products!$A$1:$A$49,0),MATCH([1]orders!I$1,[1]products!$A$1:$G$1,0))</f>
        <v>Rob</v>
      </c>
      <c r="J998" s="4" t="str">
        <f>INDEX([1]products!$A$1:$G$49,MATCH([1]orders!$D998,[1]products!$A$1:$A$49,0),MATCH([1]orders!J$1,[1]products!$A$1:$G$1,0))</f>
        <v>M</v>
      </c>
      <c r="K998" s="5">
        <f>INDEX([1]products!$A$1:$G$49,MATCH([1]orders!$D998,[1]products!$A$1:$A$49,0),MATCH([1]orders!K$1,[1]products!$A$1:$G$1,0))</f>
        <v>0.5</v>
      </c>
      <c r="L998" s="6">
        <f>INDEX([1]products!$A$1:$G$49,MATCH([1]orders!$D998,[1]products!$A$1:$A$49,0),MATCH([1]orders!L$1,[1]products!$A$1:$G$1,0))</f>
        <v>5.97</v>
      </c>
      <c r="M998" s="6">
        <f t="shared" si="15"/>
        <v>23.88</v>
      </c>
      <c r="N998" s="7" t="str" cm="1">
        <f t="array" ref="N998">_xlfn.IFS(I998="Rob","Robusta",I998="Exc","Excelsa",I998="Ara","Arabica",I998="Lib","Liberica")</f>
        <v>Robusta</v>
      </c>
      <c r="O998" s="7" t="str" cm="1">
        <f t="array" ref="O998">_xlfn.IFS(J998="M","Medium",J998="L","Light",J998="D","Dark")</f>
        <v>Medium</v>
      </c>
      <c r="P998" s="8" t="str">
        <f>_xlfn.XLOOKUP([1]!Order_Table[[#This Row],[Customer ID]],[1]customers!$A$1:$A$1001,[1]customers!$I$1:$I$1001,,0)</f>
        <v>No</v>
      </c>
    </row>
    <row r="999" spans="1:16" x14ac:dyDescent="0.35">
      <c r="A999" s="1" t="s">
        <v>1914</v>
      </c>
      <c r="B999" s="2">
        <v>44411</v>
      </c>
      <c r="C999" s="3" t="s">
        <v>1915</v>
      </c>
      <c r="D999" s="4" t="s">
        <v>27</v>
      </c>
      <c r="E999" s="3">
        <v>1</v>
      </c>
      <c r="F999" s="3" t="str">
        <f>_xlfn.XLOOKUP([1]orders!C999,[1]customers!$A$2:$A$1001,[1]customers!$B$2:$B$1001,,0)</f>
        <v>Marguerite Graves</v>
      </c>
      <c r="G999" s="3" t="str">
        <f>IF(_xlfn.XLOOKUP(C999,[1]customers!$A$2:$A$1001,[1]customers!$C$2:$C$1001,,0)=0,"",_xlfn.XLOOKUP(C999,[1]customers!$A$2:$A$1001,[1]customers!$C$2:$C$1001,,0))</f>
        <v>njennyrq@bigcartel.com</v>
      </c>
      <c r="H999" s="3" t="str">
        <f>_xlfn.XLOOKUP(C999,[1]customers!$A$2:$A$1001,[1]customers!$G$2:$G$1001,,0)</f>
        <v>United States</v>
      </c>
      <c r="I999" s="4" t="str">
        <f>INDEX([1]products!$A$1:$G$49,MATCH([1]orders!$D999,[1]products!$A$1:$A$49,0),MATCH([1]orders!I$1,[1]products!$A$1:$G$1,0))</f>
        <v>Ara</v>
      </c>
      <c r="J999" s="4" t="str">
        <f>INDEX([1]products!$A$1:$G$49,MATCH([1]orders!$D999,[1]products!$A$1:$A$49,0),MATCH([1]orders!J$1,[1]products!$A$1:$G$1,0))</f>
        <v>M</v>
      </c>
      <c r="K999" s="5">
        <f>INDEX([1]products!$A$1:$G$49,MATCH([1]orders!$D999,[1]products!$A$1:$A$49,0),MATCH([1]orders!K$1,[1]products!$A$1:$G$1,0))</f>
        <v>0.5</v>
      </c>
      <c r="L999" s="6">
        <f>INDEX([1]products!$A$1:$G$49,MATCH([1]orders!$D999,[1]products!$A$1:$A$49,0),MATCH([1]orders!L$1,[1]products!$A$1:$G$1,0))</f>
        <v>6.75</v>
      </c>
      <c r="M999" s="6">
        <f t="shared" si="15"/>
        <v>6.75</v>
      </c>
      <c r="N999" s="7" t="str" cm="1">
        <f t="array" ref="N999">_xlfn.IFS(I999="Rob","Robusta",I999="Exc","Excelsa",I999="Ara","Arabica",I999="Lib","Liberica")</f>
        <v>Arabica</v>
      </c>
      <c r="O999" s="7" t="str" cm="1">
        <f t="array" ref="O999">_xlfn.IFS(J999="M","Medium",J999="L","Light",J999="D","Dark")</f>
        <v>Medium</v>
      </c>
      <c r="P999" s="8" t="str">
        <f>_xlfn.XLOOKUP([1]!Order_Table[[#This Row],[Customer ID]],[1]customers!$A$1:$A$1001,[1]customers!$I$1:$I$1001,,0)</f>
        <v>No</v>
      </c>
    </row>
    <row r="1000" spans="1:16" x14ac:dyDescent="0.35">
      <c r="A1000" s="9" t="s">
        <v>1916</v>
      </c>
      <c r="B1000" s="10">
        <v>44119</v>
      </c>
      <c r="C1000" s="11" t="s">
        <v>1917</v>
      </c>
      <c r="D1000" s="12" t="s">
        <v>64</v>
      </c>
      <c r="E1000" s="11">
        <v>3</v>
      </c>
      <c r="F1000" s="11" t="str">
        <f>_xlfn.XLOOKUP([1]orders!C1000,[1]customers!$A$2:$A$1001,[1]customers!$B$2:$B$1001,,0)</f>
        <v>Nicolina Jenny</v>
      </c>
      <c r="G1000" s="11" t="str">
        <f>IF(_xlfn.XLOOKUP(C1000,[1]customers!$A$2:$A$1001,[1]customers!$C$2:$C$1001,,0)=0,"",_xlfn.XLOOKUP(C1000,[1]customers!$A$2:$A$1001,[1]customers!$C$2:$C$1001,,0))</f>
        <v/>
      </c>
      <c r="H1000" s="11" t="str">
        <f>_xlfn.XLOOKUP(C1000,[1]customers!$A$2:$A$1001,[1]customers!$G$2:$G$1001,,0)</f>
        <v>United Kingdom</v>
      </c>
      <c r="I1000" s="12" t="str">
        <f>INDEX([1]products!$A$1:$G$49,MATCH([1]orders!$D1000,[1]products!$A$1:$A$49,0),MATCH([1]orders!I$1,[1]products!$A$1:$G$1,0))</f>
        <v>Ara</v>
      </c>
      <c r="J1000" s="12" t="str">
        <f>INDEX([1]products!$A$1:$G$49,MATCH([1]orders!$D1000,[1]products!$A$1:$A$49,0),MATCH([1]orders!J$1,[1]products!$A$1:$G$1,0))</f>
        <v>D</v>
      </c>
      <c r="K1000" s="13">
        <f>INDEX([1]products!$A$1:$G$49,MATCH([1]orders!$D1000,[1]products!$A$1:$A$49,0),MATCH([1]orders!K$1,[1]products!$A$1:$G$1,0))</f>
        <v>1</v>
      </c>
      <c r="L1000" s="14">
        <f>INDEX([1]products!$A$1:$G$49,MATCH([1]orders!$D1000,[1]products!$A$1:$A$49,0),MATCH([1]orders!L$1,[1]products!$A$1:$G$1,0))</f>
        <v>9.9499999999999993</v>
      </c>
      <c r="M1000" s="14">
        <f t="shared" si="15"/>
        <v>29.849999999999998</v>
      </c>
      <c r="N1000" s="7" t="str" cm="1">
        <f t="array" ref="N1000">_xlfn.IFS(I1000="Rob","Robusta",I1000="Exc","Excelsa",I1000="Ara","Arabica",I1000="Lib","Liberica")</f>
        <v>Arabica</v>
      </c>
      <c r="O1000" s="7" t="str" cm="1">
        <f t="array" ref="O1000">_xlfn.IFS(J1000="M","Medium",J1000="L","Light",J1000="D","Dark")</f>
        <v>Dark</v>
      </c>
      <c r="P1000" s="15" t="str">
        <f>_xlfn.XLOOKUP([1]!Order_Table[[#This Row],[Customer ID]],[1]customers!$A$1:$A$1001,[1]customers!$I$1:$I$1001,,0)</f>
        <v>No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D9131-5C1C-41AA-A99A-97E02D8081F5}">
  <dimension ref="A1:P1001"/>
  <sheetViews>
    <sheetView tabSelected="1" workbookViewId="0">
      <selection activeCell="C14" sqref="C14"/>
    </sheetView>
  </sheetViews>
  <sheetFormatPr defaultRowHeight="14.5" x14ac:dyDescent="0.35"/>
  <cols>
    <col min="1" max="1" width="15.08984375" bestFit="1" customWidth="1"/>
    <col min="2" max="2" width="14.7265625" style="22" bestFit="1" customWidth="1"/>
    <col min="3" max="3" width="15.81640625" bestFit="1" customWidth="1"/>
    <col min="4" max="4" width="14.26953125" bestFit="1" customWidth="1"/>
    <col min="5" max="5" width="12.7265625" bestFit="1" customWidth="1"/>
    <col min="6" max="6" width="22.1796875" bestFit="1" customWidth="1"/>
    <col min="7" max="7" width="36.1796875" bestFit="1" customWidth="1"/>
    <col min="8" max="8" width="14.1796875" bestFit="1" customWidth="1"/>
    <col min="9" max="9" width="15.26953125" bestFit="1" customWidth="1"/>
    <col min="10" max="10" width="14.54296875" bestFit="1" customWidth="1"/>
    <col min="11" max="11" width="8.54296875" bestFit="1" customWidth="1"/>
    <col min="12" max="12" width="14.7265625" bestFit="1" customWidth="1"/>
    <col min="13" max="13" width="10.81640625" bestFit="1" customWidth="1"/>
    <col min="14" max="14" width="20.7265625" bestFit="1" customWidth="1"/>
    <col min="15" max="15" width="20" bestFit="1" customWidth="1"/>
    <col min="16" max="16" width="11.26953125" bestFit="1" customWidth="1"/>
  </cols>
  <sheetData>
    <row r="1" spans="1:16" x14ac:dyDescent="0.35">
      <c r="A1" s="16" t="s">
        <v>1918</v>
      </c>
      <c r="B1" s="21" t="s">
        <v>1919</v>
      </c>
      <c r="C1" s="16" t="s">
        <v>1920</v>
      </c>
      <c r="D1" s="16" t="s">
        <v>1921</v>
      </c>
      <c r="E1" s="16" t="s">
        <v>1922</v>
      </c>
      <c r="F1" s="16" t="s">
        <v>1923</v>
      </c>
      <c r="G1" s="16" t="s">
        <v>1924</v>
      </c>
      <c r="H1" s="16" t="s">
        <v>1925</v>
      </c>
      <c r="I1" s="16" t="s">
        <v>1926</v>
      </c>
      <c r="J1" s="16" t="s">
        <v>1927</v>
      </c>
      <c r="K1" s="17" t="s">
        <v>1928</v>
      </c>
      <c r="L1" s="18" t="s">
        <v>1929</v>
      </c>
      <c r="M1" s="18" t="s">
        <v>1930</v>
      </c>
      <c r="N1" s="7" t="s">
        <v>1931</v>
      </c>
      <c r="O1" s="7" t="s">
        <v>1932</v>
      </c>
      <c r="P1" s="7" t="s">
        <v>1933</v>
      </c>
    </row>
    <row r="2" spans="1:16" x14ac:dyDescent="0.35">
      <c r="A2" s="16" t="s">
        <v>0</v>
      </c>
      <c r="B2" s="21">
        <v>43713</v>
      </c>
      <c r="C2" s="16" t="s">
        <v>1</v>
      </c>
      <c r="D2" s="7" t="s">
        <v>2</v>
      </c>
      <c r="E2" s="16">
        <v>2</v>
      </c>
      <c r="F2" s="16" t="str">
        <f>_xlfn.XLOOKUP([1]orders!C2,[1]customers!$A$2:$A$1001,[1]customers!$B$2:$B$1001,,0)</f>
        <v>Aloisia Allner</v>
      </c>
      <c r="G2" s="16" t="str">
        <f>IF(_xlfn.XLOOKUP(C2,[1]customers!$A$2:$A$1001,[1]customers!$C$2:$C$1001,,0)=0,"",_xlfn.XLOOKUP(C2,[1]customers!$A$2:$A$1001,[1]customers!$C$2:$C$1001,,0))</f>
        <v>aallner0@lulu.com</v>
      </c>
      <c r="H2" s="16" t="str">
        <f>_xlfn.XLOOKUP(C2,[1]customers!$A$2:$A$1001,[1]customers!$G$2:$G$1001,,0)</f>
        <v>United States</v>
      </c>
      <c r="I2" s="7" t="str">
        <f>INDEX([1]products!$A$1:$G$49,MATCH([1]orders!$D2,[1]products!$A$1:$A$49,0),MATCH([1]orders!I$1,[1]products!$A$1:$G$1,0))</f>
        <v>Rob</v>
      </c>
      <c r="J2" s="7" t="str">
        <f>INDEX([1]products!$A$1:$G$49,MATCH([1]orders!$D2,[1]products!$A$1:$A$49,0),MATCH([1]orders!J$1,[1]products!$A$1:$G$1,0))</f>
        <v>M</v>
      </c>
      <c r="K2" s="19">
        <f>INDEX([1]products!$A$1:$G$49,MATCH([1]orders!$D2,[1]products!$A$1:$A$49,0),MATCH([1]orders!K$1,[1]products!$A$1:$G$1,0))</f>
        <v>1</v>
      </c>
      <c r="L2" s="20">
        <f>INDEX([1]products!$A$1:$G$49,MATCH([1]orders!$D2,[1]products!$A$1:$A$49,0),MATCH([1]orders!L$1,[1]products!$A$1:$G$1,0))</f>
        <v>9.9499999999999993</v>
      </c>
      <c r="M2" s="20">
        <f>L2*E2</f>
        <v>19.899999999999999</v>
      </c>
      <c r="N2" s="7" t="str" cm="1">
        <f t="array" ref="N2">_xlfn.IFS(I2="Rob","Robusta",I2="Exc","Excelsa",I2="Ara","Arabica",I2="Lib","Liberica")</f>
        <v>Robusta</v>
      </c>
      <c r="O2" s="7" t="str" cm="1">
        <f t="array" ref="O2">_xlfn.IFS(J2="M","Medium",J2="L","Light",J2="D","Dark")</f>
        <v>Medium</v>
      </c>
      <c r="P2" s="7" t="str">
        <f>_xlfn.XLOOKUP(Order_Table[[#This Row],[Customer ID]],[1]customers!$A$1:$A$1001,[1]customers!$I$1:$I$1001,,0)</f>
        <v>Yes</v>
      </c>
    </row>
    <row r="3" spans="1:16" x14ac:dyDescent="0.35">
      <c r="A3" s="16" t="s">
        <v>0</v>
      </c>
      <c r="B3" s="21">
        <v>43713</v>
      </c>
      <c r="C3" s="16" t="s">
        <v>1</v>
      </c>
      <c r="D3" s="7" t="s">
        <v>3</v>
      </c>
      <c r="E3" s="16">
        <v>5</v>
      </c>
      <c r="F3" s="16" t="str">
        <f>_xlfn.XLOOKUP([1]orders!C3,[1]customers!$A$2:$A$1001,[1]customers!$B$2:$B$1001,,0)</f>
        <v>Aloisia Allner</v>
      </c>
      <c r="G3" s="16" t="str">
        <f>IF(_xlfn.XLOOKUP(C3,[1]customers!$A$2:$A$1001,[1]customers!$C$2:$C$1001,,0)=0,"",_xlfn.XLOOKUP(C3,[1]customers!$A$2:$A$1001,[1]customers!$C$2:$C$1001,,0))</f>
        <v>aallner0@lulu.com</v>
      </c>
      <c r="H3" s="16" t="str">
        <f>_xlfn.XLOOKUP(C3,[1]customers!$A$2:$A$1001,[1]customers!$G$2:$G$1001,,0)</f>
        <v>United States</v>
      </c>
      <c r="I3" s="7" t="str">
        <f>INDEX([1]products!$A$1:$G$49,MATCH([1]orders!$D3,[1]products!$A$1:$A$49,0),MATCH([1]orders!I$1,[1]products!$A$1:$G$1,0))</f>
        <v>Exc</v>
      </c>
      <c r="J3" s="7" t="str">
        <f>INDEX([1]products!$A$1:$G$49,MATCH([1]orders!$D3,[1]products!$A$1:$A$49,0),MATCH([1]orders!J$1,[1]products!$A$1:$G$1,0))</f>
        <v>M</v>
      </c>
      <c r="K3" s="19">
        <f>INDEX([1]products!$A$1:$G$49,MATCH([1]orders!$D3,[1]products!$A$1:$A$49,0),MATCH([1]orders!K$1,[1]products!$A$1:$G$1,0))</f>
        <v>0.5</v>
      </c>
      <c r="L3" s="20">
        <f>INDEX([1]products!$A$1:$G$49,MATCH([1]orders!$D3,[1]products!$A$1:$A$49,0),MATCH([1]orders!L$1,[1]products!$A$1:$G$1,0))</f>
        <v>8.25</v>
      </c>
      <c r="M3" s="20">
        <f t="shared" ref="M3:M66" si="0">L3*E3</f>
        <v>41.25</v>
      </c>
      <c r="N3" s="7" t="str" cm="1">
        <f t="array" ref="N3">_xlfn.IFS(I3="Rob","Robusta",I3="Exc","Excelsa",I3="Ara","Arabica",I3="Lib","Liberica")</f>
        <v>Excelsa</v>
      </c>
      <c r="O3" s="7" t="str" cm="1">
        <f t="array" ref="O3">_xlfn.IFS(J3="M","Medium",J3="L","Light",J3="D","Dark")</f>
        <v>Medium</v>
      </c>
      <c r="P3" s="7" t="str">
        <f>_xlfn.XLOOKUP(Order_Table[[#This Row],[Customer ID]],[1]customers!$A$1:$A$1001,[1]customers!$I$1:$I$1001,,0)</f>
        <v>Yes</v>
      </c>
    </row>
    <row r="4" spans="1:16" x14ac:dyDescent="0.35">
      <c r="A4" s="16" t="s">
        <v>4</v>
      </c>
      <c r="B4" s="21">
        <v>44364</v>
      </c>
      <c r="C4" s="16" t="s">
        <v>5</v>
      </c>
      <c r="D4" s="7" t="s">
        <v>6</v>
      </c>
      <c r="E4" s="16">
        <v>1</v>
      </c>
      <c r="F4" s="16" t="str">
        <f>_xlfn.XLOOKUP([1]orders!C4,[1]customers!$A$2:$A$1001,[1]customers!$B$2:$B$1001,,0)</f>
        <v>Jami Redholes</v>
      </c>
      <c r="G4" s="16" t="str">
        <f>IF(_xlfn.XLOOKUP(C4,[1]customers!$A$2:$A$1001,[1]customers!$C$2:$C$1001,,0)=0,"",_xlfn.XLOOKUP(C4,[1]customers!$A$2:$A$1001,[1]customers!$C$2:$C$1001,,0))</f>
        <v>jredholes2@tmall.com</v>
      </c>
      <c r="H4" s="16" t="str">
        <f>_xlfn.XLOOKUP(C4,[1]customers!$A$2:$A$1001,[1]customers!$G$2:$G$1001,,0)</f>
        <v>United States</v>
      </c>
      <c r="I4" s="7" t="str">
        <f>INDEX([1]products!$A$1:$G$49,MATCH([1]orders!$D4,[1]products!$A$1:$A$49,0),MATCH([1]orders!I$1,[1]products!$A$1:$G$1,0))</f>
        <v>Ara</v>
      </c>
      <c r="J4" s="7" t="str">
        <f>INDEX([1]products!$A$1:$G$49,MATCH([1]orders!$D4,[1]products!$A$1:$A$49,0),MATCH([1]orders!J$1,[1]products!$A$1:$G$1,0))</f>
        <v>L</v>
      </c>
      <c r="K4" s="19">
        <f>INDEX([1]products!$A$1:$G$49,MATCH([1]orders!$D4,[1]products!$A$1:$A$49,0),MATCH([1]orders!K$1,[1]products!$A$1:$G$1,0))</f>
        <v>1</v>
      </c>
      <c r="L4" s="20">
        <f>INDEX([1]products!$A$1:$G$49,MATCH([1]orders!$D4,[1]products!$A$1:$A$49,0),MATCH([1]orders!L$1,[1]products!$A$1:$G$1,0))</f>
        <v>12.95</v>
      </c>
      <c r="M4" s="20">
        <f t="shared" si="0"/>
        <v>12.95</v>
      </c>
      <c r="N4" s="7" t="str" cm="1">
        <f t="array" ref="N4">_xlfn.IFS(I4="Rob","Robusta",I4="Exc","Excelsa",I4="Ara","Arabica",I4="Lib","Liberica")</f>
        <v>Arabica</v>
      </c>
      <c r="O4" s="7" t="str" cm="1">
        <f t="array" ref="O4">_xlfn.IFS(J4="M","Medium",J4="L","Light",J4="D","Dark")</f>
        <v>Light</v>
      </c>
      <c r="P4" s="7" t="str">
        <f>_xlfn.XLOOKUP(Order_Table[[#This Row],[Customer ID]],[1]customers!$A$1:$A$1001,[1]customers!$I$1:$I$1001,,0)</f>
        <v>Yes</v>
      </c>
    </row>
    <row r="5" spans="1:16" x14ac:dyDescent="0.35">
      <c r="A5" s="16" t="s">
        <v>7</v>
      </c>
      <c r="B5" s="21">
        <v>44392</v>
      </c>
      <c r="C5" s="16" t="s">
        <v>8</v>
      </c>
      <c r="D5" s="7" t="s">
        <v>9</v>
      </c>
      <c r="E5" s="16">
        <v>2</v>
      </c>
      <c r="F5" s="16" t="str">
        <f>_xlfn.XLOOKUP([1]orders!C5,[1]customers!$A$2:$A$1001,[1]customers!$B$2:$B$1001,,0)</f>
        <v>Christoffer O' Shea</v>
      </c>
      <c r="G5" s="16" t="str">
        <f>IF(_xlfn.XLOOKUP(C5,[1]customers!$A$2:$A$1001,[1]customers!$C$2:$C$1001,,0)=0,"",_xlfn.XLOOKUP(C5,[1]customers!$A$2:$A$1001,[1]customers!$C$2:$C$1001,,0))</f>
        <v/>
      </c>
      <c r="H5" s="16" t="str">
        <f>_xlfn.XLOOKUP(C5,[1]customers!$A$2:$A$1001,[1]customers!$G$2:$G$1001,,0)</f>
        <v>Ireland</v>
      </c>
      <c r="I5" s="7" t="str">
        <f>INDEX([1]products!$A$1:$G$49,MATCH([1]orders!$D5,[1]products!$A$1:$A$49,0),MATCH([1]orders!I$1,[1]products!$A$1:$G$1,0))</f>
        <v>Exc</v>
      </c>
      <c r="J5" s="7" t="str">
        <f>INDEX([1]products!$A$1:$G$49,MATCH([1]orders!$D5,[1]products!$A$1:$A$49,0),MATCH([1]orders!J$1,[1]products!$A$1:$G$1,0))</f>
        <v>M</v>
      </c>
      <c r="K5" s="19">
        <f>INDEX([1]products!$A$1:$G$49,MATCH([1]orders!$D5,[1]products!$A$1:$A$49,0),MATCH([1]orders!K$1,[1]products!$A$1:$G$1,0))</f>
        <v>1</v>
      </c>
      <c r="L5" s="20">
        <f>INDEX([1]products!$A$1:$G$49,MATCH([1]orders!$D5,[1]products!$A$1:$A$49,0),MATCH([1]orders!L$1,[1]products!$A$1:$G$1,0))</f>
        <v>13.75</v>
      </c>
      <c r="M5" s="20">
        <f t="shared" si="0"/>
        <v>27.5</v>
      </c>
      <c r="N5" s="7" t="str" cm="1">
        <f t="array" ref="N5">_xlfn.IFS(I5="Rob","Robusta",I5="Exc","Excelsa",I5="Ara","Arabica",I5="Lib","Liberica")</f>
        <v>Excelsa</v>
      </c>
      <c r="O5" s="7" t="str" cm="1">
        <f t="array" ref="O5">_xlfn.IFS(J5="M","Medium",J5="L","Light",J5="D","Dark")</f>
        <v>Medium</v>
      </c>
      <c r="P5" s="7" t="str">
        <f>_xlfn.XLOOKUP(Order_Table[[#This Row],[Customer ID]],[1]customers!$A$1:$A$1001,[1]customers!$I$1:$I$1001,,0)</f>
        <v>No</v>
      </c>
    </row>
    <row r="6" spans="1:16" x14ac:dyDescent="0.35">
      <c r="A6" s="16" t="s">
        <v>7</v>
      </c>
      <c r="B6" s="21">
        <v>44392</v>
      </c>
      <c r="C6" s="16" t="s">
        <v>8</v>
      </c>
      <c r="D6" s="7" t="s">
        <v>10</v>
      </c>
      <c r="E6" s="16">
        <v>2</v>
      </c>
      <c r="F6" s="16" t="str">
        <f>_xlfn.XLOOKUP([1]orders!C6,[1]customers!$A$2:$A$1001,[1]customers!$B$2:$B$1001,,0)</f>
        <v>Christoffer O' Shea</v>
      </c>
      <c r="G6" s="16" t="str">
        <f>IF(_xlfn.XLOOKUP(C6,[1]customers!$A$2:$A$1001,[1]customers!$C$2:$C$1001,,0)=0,"",_xlfn.XLOOKUP(C6,[1]customers!$A$2:$A$1001,[1]customers!$C$2:$C$1001,,0))</f>
        <v/>
      </c>
      <c r="H6" s="16" t="str">
        <f>_xlfn.XLOOKUP(C6,[1]customers!$A$2:$A$1001,[1]customers!$G$2:$G$1001,,0)</f>
        <v>Ireland</v>
      </c>
      <c r="I6" s="7" t="str">
        <f>INDEX([1]products!$A$1:$G$49,MATCH([1]orders!$D6,[1]products!$A$1:$A$49,0),MATCH([1]orders!I$1,[1]products!$A$1:$G$1,0))</f>
        <v>Rob</v>
      </c>
      <c r="J6" s="7" t="str">
        <f>INDEX([1]products!$A$1:$G$49,MATCH([1]orders!$D6,[1]products!$A$1:$A$49,0),MATCH([1]orders!J$1,[1]products!$A$1:$G$1,0))</f>
        <v>L</v>
      </c>
      <c r="K6" s="19">
        <f>INDEX([1]products!$A$1:$G$49,MATCH([1]orders!$D6,[1]products!$A$1:$A$49,0),MATCH([1]orders!K$1,[1]products!$A$1:$G$1,0))</f>
        <v>2.5</v>
      </c>
      <c r="L6" s="20">
        <f>INDEX([1]products!$A$1:$G$49,MATCH([1]orders!$D6,[1]products!$A$1:$A$49,0),MATCH([1]orders!L$1,[1]products!$A$1:$G$1,0))</f>
        <v>27.484999999999996</v>
      </c>
      <c r="M6" s="20">
        <f t="shared" si="0"/>
        <v>54.969999999999992</v>
      </c>
      <c r="N6" s="7" t="str" cm="1">
        <f t="array" ref="N6">_xlfn.IFS(I6="Rob","Robusta",I6="Exc","Excelsa",I6="Ara","Arabica",I6="Lib","Liberica")</f>
        <v>Robusta</v>
      </c>
      <c r="O6" s="7" t="str" cm="1">
        <f t="array" ref="O6">_xlfn.IFS(J6="M","Medium",J6="L","Light",J6="D","Dark")</f>
        <v>Light</v>
      </c>
      <c r="P6" s="7" t="str">
        <f>_xlfn.XLOOKUP(Order_Table[[#This Row],[Customer ID]],[1]customers!$A$1:$A$1001,[1]customers!$I$1:$I$1001,,0)</f>
        <v>No</v>
      </c>
    </row>
    <row r="7" spans="1:16" x14ac:dyDescent="0.35">
      <c r="A7" s="16" t="s">
        <v>11</v>
      </c>
      <c r="B7" s="21">
        <v>44412</v>
      </c>
      <c r="C7" s="16" t="s">
        <v>12</v>
      </c>
      <c r="D7" s="7" t="s">
        <v>13</v>
      </c>
      <c r="E7" s="16">
        <v>3</v>
      </c>
      <c r="F7" s="16" t="str">
        <f>_xlfn.XLOOKUP([1]orders!C7,[1]customers!$A$2:$A$1001,[1]customers!$B$2:$B$1001,,0)</f>
        <v>Beryle Cottier</v>
      </c>
      <c r="G7" s="16" t="str">
        <f>IF(_xlfn.XLOOKUP(C7,[1]customers!$A$2:$A$1001,[1]customers!$C$2:$C$1001,,0)=0,"",_xlfn.XLOOKUP(C7,[1]customers!$A$2:$A$1001,[1]customers!$C$2:$C$1001,,0))</f>
        <v/>
      </c>
      <c r="H7" s="16" t="str">
        <f>_xlfn.XLOOKUP(C7,[1]customers!$A$2:$A$1001,[1]customers!$G$2:$G$1001,,0)</f>
        <v>United States</v>
      </c>
      <c r="I7" s="7" t="str">
        <f>INDEX([1]products!$A$1:$G$49,MATCH([1]orders!$D7,[1]products!$A$1:$A$49,0),MATCH([1]orders!I$1,[1]products!$A$1:$G$1,0))</f>
        <v>Lib</v>
      </c>
      <c r="J7" s="7" t="str">
        <f>INDEX([1]products!$A$1:$G$49,MATCH([1]orders!$D7,[1]products!$A$1:$A$49,0),MATCH([1]orders!J$1,[1]products!$A$1:$G$1,0))</f>
        <v>D</v>
      </c>
      <c r="K7" s="19">
        <f>INDEX([1]products!$A$1:$G$49,MATCH([1]orders!$D7,[1]products!$A$1:$A$49,0),MATCH([1]orders!K$1,[1]products!$A$1:$G$1,0))</f>
        <v>1</v>
      </c>
      <c r="L7" s="20">
        <f>INDEX([1]products!$A$1:$G$49,MATCH([1]orders!$D7,[1]products!$A$1:$A$49,0),MATCH([1]orders!L$1,[1]products!$A$1:$G$1,0))</f>
        <v>12.95</v>
      </c>
      <c r="M7" s="20">
        <f t="shared" si="0"/>
        <v>38.849999999999994</v>
      </c>
      <c r="N7" s="7" t="str" cm="1">
        <f t="array" ref="N7">_xlfn.IFS(I7="Rob","Robusta",I7="Exc","Excelsa",I7="Ara","Arabica",I7="Lib","Liberica")</f>
        <v>Liberica</v>
      </c>
      <c r="O7" s="7" t="str" cm="1">
        <f t="array" ref="O7">_xlfn.IFS(J7="M","Medium",J7="L","Light",J7="D","Dark")</f>
        <v>Dark</v>
      </c>
      <c r="P7" s="7" t="str">
        <f>_xlfn.XLOOKUP(Order_Table[[#This Row],[Customer ID]],[1]customers!$A$1:$A$1001,[1]customers!$I$1:$I$1001,,0)</f>
        <v>No</v>
      </c>
    </row>
    <row r="8" spans="1:16" x14ac:dyDescent="0.35">
      <c r="A8" s="16" t="s">
        <v>14</v>
      </c>
      <c r="B8" s="21">
        <v>44582</v>
      </c>
      <c r="C8" s="16" t="s">
        <v>15</v>
      </c>
      <c r="D8" s="7" t="s">
        <v>16</v>
      </c>
      <c r="E8" s="16">
        <v>3</v>
      </c>
      <c r="F8" s="16" t="str">
        <f>_xlfn.XLOOKUP([1]orders!C8,[1]customers!$A$2:$A$1001,[1]customers!$B$2:$B$1001,,0)</f>
        <v>Shaylynn Lobe</v>
      </c>
      <c r="G8" s="16" t="str">
        <f>IF(_xlfn.XLOOKUP(C8,[1]customers!$A$2:$A$1001,[1]customers!$C$2:$C$1001,,0)=0,"",_xlfn.XLOOKUP(C8,[1]customers!$A$2:$A$1001,[1]customers!$C$2:$C$1001,,0))</f>
        <v>slobe6@nifty.com</v>
      </c>
      <c r="H8" s="16" t="str">
        <f>_xlfn.XLOOKUP(C8,[1]customers!$A$2:$A$1001,[1]customers!$G$2:$G$1001,,0)</f>
        <v>United States</v>
      </c>
      <c r="I8" s="7" t="str">
        <f>INDEX([1]products!$A$1:$G$49,MATCH([1]orders!$D8,[1]products!$A$1:$A$49,0),MATCH([1]orders!I$1,[1]products!$A$1:$G$1,0))</f>
        <v>Exc</v>
      </c>
      <c r="J8" s="7" t="str">
        <f>INDEX([1]products!$A$1:$G$49,MATCH([1]orders!$D8,[1]products!$A$1:$A$49,0),MATCH([1]orders!J$1,[1]products!$A$1:$G$1,0))</f>
        <v>D</v>
      </c>
      <c r="K8" s="19">
        <f>INDEX([1]products!$A$1:$G$49,MATCH([1]orders!$D8,[1]products!$A$1:$A$49,0),MATCH([1]orders!K$1,[1]products!$A$1:$G$1,0))</f>
        <v>0.5</v>
      </c>
      <c r="L8" s="20">
        <f>INDEX([1]products!$A$1:$G$49,MATCH([1]orders!$D8,[1]products!$A$1:$A$49,0),MATCH([1]orders!L$1,[1]products!$A$1:$G$1,0))</f>
        <v>7.29</v>
      </c>
      <c r="M8" s="20">
        <f t="shared" si="0"/>
        <v>21.87</v>
      </c>
      <c r="N8" s="7" t="str" cm="1">
        <f t="array" ref="N8">_xlfn.IFS(I8="Rob","Robusta",I8="Exc","Excelsa",I8="Ara","Arabica",I8="Lib","Liberica")</f>
        <v>Excelsa</v>
      </c>
      <c r="O8" s="7" t="str" cm="1">
        <f t="array" ref="O8">_xlfn.IFS(J8="M","Medium",J8="L","Light",J8="D","Dark")</f>
        <v>Dark</v>
      </c>
      <c r="P8" s="7" t="str">
        <f>_xlfn.XLOOKUP(Order_Table[[#This Row],[Customer ID]],[1]customers!$A$1:$A$1001,[1]customers!$I$1:$I$1001,,0)</f>
        <v>Yes</v>
      </c>
    </row>
    <row r="9" spans="1:16" x14ac:dyDescent="0.35">
      <c r="A9" s="16" t="s">
        <v>17</v>
      </c>
      <c r="B9" s="21">
        <v>44701</v>
      </c>
      <c r="C9" s="16" t="s">
        <v>18</v>
      </c>
      <c r="D9" s="7" t="s">
        <v>19</v>
      </c>
      <c r="E9" s="16">
        <v>1</v>
      </c>
      <c r="F9" s="16" t="str">
        <f>_xlfn.XLOOKUP([1]orders!C9,[1]customers!$A$2:$A$1001,[1]customers!$B$2:$B$1001,,0)</f>
        <v>Melvin Wharfe</v>
      </c>
      <c r="G9" s="16" t="str">
        <f>IF(_xlfn.XLOOKUP(C9,[1]customers!$A$2:$A$1001,[1]customers!$C$2:$C$1001,,0)=0,"",_xlfn.XLOOKUP(C9,[1]customers!$A$2:$A$1001,[1]customers!$C$2:$C$1001,,0))</f>
        <v/>
      </c>
      <c r="H9" s="16" t="str">
        <f>_xlfn.XLOOKUP(C9,[1]customers!$A$2:$A$1001,[1]customers!$G$2:$G$1001,,0)</f>
        <v>Ireland</v>
      </c>
      <c r="I9" s="7" t="str">
        <f>INDEX([1]products!$A$1:$G$49,MATCH([1]orders!$D9,[1]products!$A$1:$A$49,0),MATCH([1]orders!I$1,[1]products!$A$1:$G$1,0))</f>
        <v>Lib</v>
      </c>
      <c r="J9" s="7" t="str">
        <f>INDEX([1]products!$A$1:$G$49,MATCH([1]orders!$D9,[1]products!$A$1:$A$49,0),MATCH([1]orders!J$1,[1]products!$A$1:$G$1,0))</f>
        <v>L</v>
      </c>
      <c r="K9" s="19">
        <f>INDEX([1]products!$A$1:$G$49,MATCH([1]orders!$D9,[1]products!$A$1:$A$49,0),MATCH([1]orders!K$1,[1]products!$A$1:$G$1,0))</f>
        <v>0.2</v>
      </c>
      <c r="L9" s="20">
        <f>INDEX([1]products!$A$1:$G$49,MATCH([1]orders!$D9,[1]products!$A$1:$A$49,0),MATCH([1]orders!L$1,[1]products!$A$1:$G$1,0))</f>
        <v>4.7549999999999999</v>
      </c>
      <c r="M9" s="20">
        <f t="shared" si="0"/>
        <v>4.7549999999999999</v>
      </c>
      <c r="N9" s="7" t="str" cm="1">
        <f t="array" ref="N9">_xlfn.IFS(I9="Rob","Robusta",I9="Exc","Excelsa",I9="Ara","Arabica",I9="Lib","Liberica")</f>
        <v>Liberica</v>
      </c>
      <c r="O9" s="7" t="str" cm="1">
        <f t="array" ref="O9">_xlfn.IFS(J9="M","Medium",J9="L","Light",J9="D","Dark")</f>
        <v>Light</v>
      </c>
      <c r="P9" s="7" t="str">
        <f>_xlfn.XLOOKUP(Order_Table[[#This Row],[Customer ID]],[1]customers!$A$1:$A$1001,[1]customers!$I$1:$I$1001,,0)</f>
        <v>Yes</v>
      </c>
    </row>
    <row r="10" spans="1:16" x14ac:dyDescent="0.35">
      <c r="A10" s="16" t="s">
        <v>20</v>
      </c>
      <c r="B10" s="21">
        <v>43467</v>
      </c>
      <c r="C10" s="16" t="s">
        <v>21</v>
      </c>
      <c r="D10" s="7" t="s">
        <v>22</v>
      </c>
      <c r="E10" s="16">
        <v>3</v>
      </c>
      <c r="F10" s="16" t="str">
        <f>_xlfn.XLOOKUP([1]orders!C10,[1]customers!$A$2:$A$1001,[1]customers!$B$2:$B$1001,,0)</f>
        <v>Guthrey Petracci</v>
      </c>
      <c r="G10" s="16" t="str">
        <f>IF(_xlfn.XLOOKUP(C10,[1]customers!$A$2:$A$1001,[1]customers!$C$2:$C$1001,,0)=0,"",_xlfn.XLOOKUP(C10,[1]customers!$A$2:$A$1001,[1]customers!$C$2:$C$1001,,0))</f>
        <v>gpetracci8@livejournal.com</v>
      </c>
      <c r="H10" s="16" t="str">
        <f>_xlfn.XLOOKUP(C10,[1]customers!$A$2:$A$1001,[1]customers!$G$2:$G$1001,,0)</f>
        <v>United States</v>
      </c>
      <c r="I10" s="7" t="str">
        <f>INDEX([1]products!$A$1:$G$49,MATCH([1]orders!$D10,[1]products!$A$1:$A$49,0),MATCH([1]orders!I$1,[1]products!$A$1:$G$1,0))</f>
        <v>Rob</v>
      </c>
      <c r="J10" s="7" t="str">
        <f>INDEX([1]products!$A$1:$G$49,MATCH([1]orders!$D10,[1]products!$A$1:$A$49,0),MATCH([1]orders!J$1,[1]products!$A$1:$G$1,0))</f>
        <v>M</v>
      </c>
      <c r="K10" s="19">
        <f>INDEX([1]products!$A$1:$G$49,MATCH([1]orders!$D10,[1]products!$A$1:$A$49,0),MATCH([1]orders!K$1,[1]products!$A$1:$G$1,0))</f>
        <v>0.5</v>
      </c>
      <c r="L10" s="20">
        <f>INDEX([1]products!$A$1:$G$49,MATCH([1]orders!$D10,[1]products!$A$1:$A$49,0),MATCH([1]orders!L$1,[1]products!$A$1:$G$1,0))</f>
        <v>5.97</v>
      </c>
      <c r="M10" s="20">
        <f t="shared" si="0"/>
        <v>17.91</v>
      </c>
      <c r="N10" s="7" t="str" cm="1">
        <f t="array" ref="N10">_xlfn.IFS(I10="Rob","Robusta",I10="Exc","Excelsa",I10="Ara","Arabica",I10="Lib","Liberica")</f>
        <v>Robusta</v>
      </c>
      <c r="O10" s="7" t="str" cm="1">
        <f t="array" ref="O10">_xlfn.IFS(J10="M","Medium",J10="L","Light",J10="D","Dark")</f>
        <v>Medium</v>
      </c>
      <c r="P10" s="7" t="str">
        <f>_xlfn.XLOOKUP(Order_Table[[#This Row],[Customer ID]],[1]customers!$A$1:$A$1001,[1]customers!$I$1:$I$1001,,0)</f>
        <v>No</v>
      </c>
    </row>
    <row r="11" spans="1:16" x14ac:dyDescent="0.35">
      <c r="A11" s="16" t="s">
        <v>23</v>
      </c>
      <c r="B11" s="21">
        <v>43713</v>
      </c>
      <c r="C11" s="16" t="s">
        <v>24</v>
      </c>
      <c r="D11" s="7" t="s">
        <v>22</v>
      </c>
      <c r="E11" s="16">
        <v>1</v>
      </c>
      <c r="F11" s="16" t="str">
        <f>_xlfn.XLOOKUP([1]orders!C11,[1]customers!$A$2:$A$1001,[1]customers!$B$2:$B$1001,,0)</f>
        <v>Rodger Raven</v>
      </c>
      <c r="G11" s="16" t="str">
        <f>IF(_xlfn.XLOOKUP(C11,[1]customers!$A$2:$A$1001,[1]customers!$C$2:$C$1001,,0)=0,"",_xlfn.XLOOKUP(C11,[1]customers!$A$2:$A$1001,[1]customers!$C$2:$C$1001,,0))</f>
        <v>rraven9@ed.gov</v>
      </c>
      <c r="H11" s="16" t="str">
        <f>_xlfn.XLOOKUP(C11,[1]customers!$A$2:$A$1001,[1]customers!$G$2:$G$1001,,0)</f>
        <v>United States</v>
      </c>
      <c r="I11" s="7" t="str">
        <f>INDEX([1]products!$A$1:$G$49,MATCH([1]orders!$D11,[1]products!$A$1:$A$49,0),MATCH([1]orders!I$1,[1]products!$A$1:$G$1,0))</f>
        <v>Rob</v>
      </c>
      <c r="J11" s="7" t="str">
        <f>INDEX([1]products!$A$1:$G$49,MATCH([1]orders!$D11,[1]products!$A$1:$A$49,0),MATCH([1]orders!J$1,[1]products!$A$1:$G$1,0))</f>
        <v>M</v>
      </c>
      <c r="K11" s="19">
        <f>INDEX([1]products!$A$1:$G$49,MATCH([1]orders!$D11,[1]products!$A$1:$A$49,0),MATCH([1]orders!K$1,[1]products!$A$1:$G$1,0))</f>
        <v>0.5</v>
      </c>
      <c r="L11" s="20">
        <f>INDEX([1]products!$A$1:$G$49,MATCH([1]orders!$D11,[1]products!$A$1:$A$49,0),MATCH([1]orders!L$1,[1]products!$A$1:$G$1,0))</f>
        <v>5.97</v>
      </c>
      <c r="M11" s="20">
        <f t="shared" si="0"/>
        <v>5.97</v>
      </c>
      <c r="N11" s="7" t="str" cm="1">
        <f t="array" ref="N11">_xlfn.IFS(I11="Rob","Robusta",I11="Exc","Excelsa",I11="Ara","Arabica",I11="Lib","Liberica")</f>
        <v>Robusta</v>
      </c>
      <c r="O11" s="7" t="str" cm="1">
        <f t="array" ref="O11">_xlfn.IFS(J11="M","Medium",J11="L","Light",J11="D","Dark")</f>
        <v>Medium</v>
      </c>
      <c r="P11" s="7" t="str">
        <f>_xlfn.XLOOKUP(Order_Table[[#This Row],[Customer ID]],[1]customers!$A$1:$A$1001,[1]customers!$I$1:$I$1001,,0)</f>
        <v>No</v>
      </c>
    </row>
    <row r="12" spans="1:16" x14ac:dyDescent="0.35">
      <c r="A12" s="16" t="s">
        <v>25</v>
      </c>
      <c r="B12" s="21">
        <v>44263</v>
      </c>
      <c r="C12" s="16" t="s">
        <v>26</v>
      </c>
      <c r="D12" s="7" t="s">
        <v>27</v>
      </c>
      <c r="E12" s="16">
        <v>4</v>
      </c>
      <c r="F12" s="16" t="str">
        <f>_xlfn.XLOOKUP([1]orders!C12,[1]customers!$A$2:$A$1001,[1]customers!$B$2:$B$1001,,0)</f>
        <v>Ferrell Ferber</v>
      </c>
      <c r="G12" s="16" t="str">
        <f>IF(_xlfn.XLOOKUP(C12,[1]customers!$A$2:$A$1001,[1]customers!$C$2:$C$1001,,0)=0,"",_xlfn.XLOOKUP(C12,[1]customers!$A$2:$A$1001,[1]customers!$C$2:$C$1001,,0))</f>
        <v>fferbera@businesswire.com</v>
      </c>
      <c r="H12" s="16" t="str">
        <f>_xlfn.XLOOKUP(C12,[1]customers!$A$2:$A$1001,[1]customers!$G$2:$G$1001,,0)</f>
        <v>United States</v>
      </c>
      <c r="I12" s="7" t="str">
        <f>INDEX([1]products!$A$1:$G$49,MATCH([1]orders!$D12,[1]products!$A$1:$A$49,0),MATCH([1]orders!I$1,[1]products!$A$1:$G$1,0))</f>
        <v>Ara</v>
      </c>
      <c r="J12" s="7" t="str">
        <f>INDEX([1]products!$A$1:$G$49,MATCH([1]orders!$D12,[1]products!$A$1:$A$49,0),MATCH([1]orders!J$1,[1]products!$A$1:$G$1,0))</f>
        <v>D</v>
      </c>
      <c r="K12" s="19">
        <f>INDEX([1]products!$A$1:$G$49,MATCH([1]orders!$D12,[1]products!$A$1:$A$49,0),MATCH([1]orders!K$1,[1]products!$A$1:$G$1,0))</f>
        <v>1</v>
      </c>
      <c r="L12" s="20">
        <f>INDEX([1]products!$A$1:$G$49,MATCH([1]orders!$D12,[1]products!$A$1:$A$49,0),MATCH([1]orders!L$1,[1]products!$A$1:$G$1,0))</f>
        <v>9.9499999999999993</v>
      </c>
      <c r="M12" s="20">
        <f t="shared" si="0"/>
        <v>39.799999999999997</v>
      </c>
      <c r="N12" s="7" t="str" cm="1">
        <f t="array" ref="N12">_xlfn.IFS(I12="Rob","Robusta",I12="Exc","Excelsa",I12="Ara","Arabica",I12="Lib","Liberica")</f>
        <v>Arabica</v>
      </c>
      <c r="O12" s="7" t="str" cm="1">
        <f t="array" ref="O12">_xlfn.IFS(J12="M","Medium",J12="L","Light",J12="D","Dark")</f>
        <v>Dark</v>
      </c>
      <c r="P12" s="7" t="str">
        <f>_xlfn.XLOOKUP(Order_Table[[#This Row],[Customer ID]],[1]customers!$A$1:$A$1001,[1]customers!$I$1:$I$1001,,0)</f>
        <v>No</v>
      </c>
    </row>
    <row r="13" spans="1:16" x14ac:dyDescent="0.35">
      <c r="A13" s="16" t="s">
        <v>28</v>
      </c>
      <c r="B13" s="21">
        <v>44132</v>
      </c>
      <c r="C13" s="16" t="s">
        <v>29</v>
      </c>
      <c r="D13" s="7" t="s">
        <v>30</v>
      </c>
      <c r="E13" s="16">
        <v>5</v>
      </c>
      <c r="F13" s="16" t="str">
        <f>_xlfn.XLOOKUP([1]orders!C13,[1]customers!$A$2:$A$1001,[1]customers!$B$2:$B$1001,,0)</f>
        <v>Duky Phizackerly</v>
      </c>
      <c r="G13" s="16" t="str">
        <f>IF(_xlfn.XLOOKUP(C13,[1]customers!$A$2:$A$1001,[1]customers!$C$2:$C$1001,,0)=0,"",_xlfn.XLOOKUP(C13,[1]customers!$A$2:$A$1001,[1]customers!$C$2:$C$1001,,0))</f>
        <v>dphizackerlyb@utexas.edu</v>
      </c>
      <c r="H13" s="16" t="str">
        <f>_xlfn.XLOOKUP(C13,[1]customers!$A$2:$A$1001,[1]customers!$G$2:$G$1001,,0)</f>
        <v>United States</v>
      </c>
      <c r="I13" s="7" t="str">
        <f>INDEX([1]products!$A$1:$G$49,MATCH([1]orders!$D13,[1]products!$A$1:$A$49,0),MATCH([1]orders!I$1,[1]products!$A$1:$G$1,0))</f>
        <v>Exc</v>
      </c>
      <c r="J13" s="7" t="str">
        <f>INDEX([1]products!$A$1:$G$49,MATCH([1]orders!$D13,[1]products!$A$1:$A$49,0),MATCH([1]orders!J$1,[1]products!$A$1:$G$1,0))</f>
        <v>L</v>
      </c>
      <c r="K13" s="19">
        <f>INDEX([1]products!$A$1:$G$49,MATCH([1]orders!$D13,[1]products!$A$1:$A$49,0),MATCH([1]orders!K$1,[1]products!$A$1:$G$1,0))</f>
        <v>2.5</v>
      </c>
      <c r="L13" s="20">
        <f>INDEX([1]products!$A$1:$G$49,MATCH([1]orders!$D13,[1]products!$A$1:$A$49,0),MATCH([1]orders!L$1,[1]products!$A$1:$G$1,0))</f>
        <v>34.154999999999994</v>
      </c>
      <c r="M13" s="20">
        <f t="shared" si="0"/>
        <v>170.77499999999998</v>
      </c>
      <c r="N13" s="7" t="str" cm="1">
        <f t="array" ref="N13">_xlfn.IFS(I13="Rob","Robusta",I13="Exc","Excelsa",I13="Ara","Arabica",I13="Lib","Liberica")</f>
        <v>Excelsa</v>
      </c>
      <c r="O13" s="7" t="str" cm="1">
        <f t="array" ref="O13">_xlfn.IFS(J13="M","Medium",J13="L","Light",J13="D","Dark")</f>
        <v>Light</v>
      </c>
      <c r="P13" s="7" t="str">
        <f>_xlfn.XLOOKUP(Order_Table[[#This Row],[Customer ID]],[1]customers!$A$1:$A$1001,[1]customers!$I$1:$I$1001,,0)</f>
        <v>Yes</v>
      </c>
    </row>
    <row r="14" spans="1:16" x14ac:dyDescent="0.35">
      <c r="A14" s="16" t="s">
        <v>31</v>
      </c>
      <c r="B14" s="21">
        <v>44744</v>
      </c>
      <c r="C14" s="16" t="s">
        <v>32</v>
      </c>
      <c r="D14" s="7" t="s">
        <v>2</v>
      </c>
      <c r="E14" s="16">
        <v>5</v>
      </c>
      <c r="F14" s="16" t="str">
        <f>_xlfn.XLOOKUP([1]orders!C14,[1]customers!$A$2:$A$1001,[1]customers!$B$2:$B$1001,,0)</f>
        <v>Rosaleen Scholar</v>
      </c>
      <c r="G14" s="16" t="str">
        <f>IF(_xlfn.XLOOKUP(C14,[1]customers!$A$2:$A$1001,[1]customers!$C$2:$C$1001,,0)=0,"",_xlfn.XLOOKUP(C14,[1]customers!$A$2:$A$1001,[1]customers!$C$2:$C$1001,,0))</f>
        <v>rscholarc@nyu.edu</v>
      </c>
      <c r="H14" s="16" t="str">
        <f>_xlfn.XLOOKUP(C14,[1]customers!$A$2:$A$1001,[1]customers!$G$2:$G$1001,,0)</f>
        <v>United States</v>
      </c>
      <c r="I14" s="7" t="str">
        <f>INDEX([1]products!$A$1:$G$49,MATCH([1]orders!$D14,[1]products!$A$1:$A$49,0),MATCH([1]orders!I$1,[1]products!$A$1:$G$1,0))</f>
        <v>Rob</v>
      </c>
      <c r="J14" s="7" t="str">
        <f>INDEX([1]products!$A$1:$G$49,MATCH([1]orders!$D14,[1]products!$A$1:$A$49,0),MATCH([1]orders!J$1,[1]products!$A$1:$G$1,0))</f>
        <v>M</v>
      </c>
      <c r="K14" s="19">
        <f>INDEX([1]products!$A$1:$G$49,MATCH([1]orders!$D14,[1]products!$A$1:$A$49,0),MATCH([1]orders!K$1,[1]products!$A$1:$G$1,0))</f>
        <v>1</v>
      </c>
      <c r="L14" s="20">
        <f>INDEX([1]products!$A$1:$G$49,MATCH([1]orders!$D14,[1]products!$A$1:$A$49,0),MATCH([1]orders!L$1,[1]products!$A$1:$G$1,0))</f>
        <v>9.9499999999999993</v>
      </c>
      <c r="M14" s="20">
        <f t="shared" si="0"/>
        <v>49.75</v>
      </c>
      <c r="N14" s="7" t="str" cm="1">
        <f t="array" ref="N14">_xlfn.IFS(I14="Rob","Robusta",I14="Exc","Excelsa",I14="Ara","Arabica",I14="Lib","Liberica")</f>
        <v>Robusta</v>
      </c>
      <c r="O14" s="7" t="str" cm="1">
        <f t="array" ref="O14">_xlfn.IFS(J14="M","Medium",J14="L","Light",J14="D","Dark")</f>
        <v>Medium</v>
      </c>
      <c r="P14" s="7" t="str">
        <f>_xlfn.XLOOKUP(Order_Table[[#This Row],[Customer ID]],[1]customers!$A$1:$A$1001,[1]customers!$I$1:$I$1001,,0)</f>
        <v>No</v>
      </c>
    </row>
    <row r="15" spans="1:16" x14ac:dyDescent="0.35">
      <c r="A15" s="16" t="s">
        <v>33</v>
      </c>
      <c r="B15" s="21">
        <v>43973</v>
      </c>
      <c r="C15" s="16" t="s">
        <v>34</v>
      </c>
      <c r="D15" s="7" t="s">
        <v>35</v>
      </c>
      <c r="E15" s="16">
        <v>2</v>
      </c>
      <c r="F15" s="16" t="str">
        <f>_xlfn.XLOOKUP([1]orders!C15,[1]customers!$A$2:$A$1001,[1]customers!$B$2:$B$1001,,0)</f>
        <v>Terence Vanyutin</v>
      </c>
      <c r="G15" s="16" t="str">
        <f>IF(_xlfn.XLOOKUP(C15,[1]customers!$A$2:$A$1001,[1]customers!$C$2:$C$1001,,0)=0,"",_xlfn.XLOOKUP(C15,[1]customers!$A$2:$A$1001,[1]customers!$C$2:$C$1001,,0))</f>
        <v>tvanyutind@wix.com</v>
      </c>
      <c r="H15" s="16" t="str">
        <f>_xlfn.XLOOKUP(C15,[1]customers!$A$2:$A$1001,[1]customers!$G$2:$G$1001,,0)</f>
        <v>United States</v>
      </c>
      <c r="I15" s="7" t="str">
        <f>INDEX([1]products!$A$1:$G$49,MATCH([1]orders!$D15,[1]products!$A$1:$A$49,0),MATCH([1]orders!I$1,[1]products!$A$1:$G$1,0))</f>
        <v>Rob</v>
      </c>
      <c r="J15" s="7" t="str">
        <f>INDEX([1]products!$A$1:$G$49,MATCH([1]orders!$D15,[1]products!$A$1:$A$49,0),MATCH([1]orders!J$1,[1]products!$A$1:$G$1,0))</f>
        <v>D</v>
      </c>
      <c r="K15" s="19">
        <f>INDEX([1]products!$A$1:$G$49,MATCH([1]orders!$D15,[1]products!$A$1:$A$49,0),MATCH([1]orders!K$1,[1]products!$A$1:$G$1,0))</f>
        <v>2.5</v>
      </c>
      <c r="L15" s="20">
        <f>INDEX([1]products!$A$1:$G$49,MATCH([1]orders!$D15,[1]products!$A$1:$A$49,0),MATCH([1]orders!L$1,[1]products!$A$1:$G$1,0))</f>
        <v>20.584999999999997</v>
      </c>
      <c r="M15" s="20">
        <f t="shared" si="0"/>
        <v>41.169999999999995</v>
      </c>
      <c r="N15" s="7" t="str" cm="1">
        <f t="array" ref="N15">_xlfn.IFS(I15="Rob","Robusta",I15="Exc","Excelsa",I15="Ara","Arabica",I15="Lib","Liberica")</f>
        <v>Robusta</v>
      </c>
      <c r="O15" s="7" t="str" cm="1">
        <f t="array" ref="O15">_xlfn.IFS(J15="M","Medium",J15="L","Light",J15="D","Dark")</f>
        <v>Dark</v>
      </c>
      <c r="P15" s="7" t="str">
        <f>_xlfn.XLOOKUP(Order_Table[[#This Row],[Customer ID]],[1]customers!$A$1:$A$1001,[1]customers!$I$1:$I$1001,,0)</f>
        <v>No</v>
      </c>
    </row>
    <row r="16" spans="1:16" x14ac:dyDescent="0.35">
      <c r="A16" s="16" t="s">
        <v>36</v>
      </c>
      <c r="B16" s="21">
        <v>44656</v>
      </c>
      <c r="C16" s="16" t="s">
        <v>37</v>
      </c>
      <c r="D16" s="7" t="s">
        <v>38</v>
      </c>
      <c r="E16" s="16">
        <v>3</v>
      </c>
      <c r="F16" s="16" t="str">
        <f>_xlfn.XLOOKUP([1]orders!C16,[1]customers!$A$2:$A$1001,[1]customers!$B$2:$B$1001,,0)</f>
        <v>Patrice Trobe</v>
      </c>
      <c r="G16" s="16" t="str">
        <f>IF(_xlfn.XLOOKUP(C16,[1]customers!$A$2:$A$1001,[1]customers!$C$2:$C$1001,,0)=0,"",_xlfn.XLOOKUP(C16,[1]customers!$A$2:$A$1001,[1]customers!$C$2:$C$1001,,0))</f>
        <v>ptrobee@wunderground.com</v>
      </c>
      <c r="H16" s="16" t="str">
        <f>_xlfn.XLOOKUP(C16,[1]customers!$A$2:$A$1001,[1]customers!$G$2:$G$1001,,0)</f>
        <v>United States</v>
      </c>
      <c r="I16" s="7" t="str">
        <f>INDEX([1]products!$A$1:$G$49,MATCH([1]orders!$D16,[1]products!$A$1:$A$49,0),MATCH([1]orders!I$1,[1]products!$A$1:$G$1,0))</f>
        <v>Lib</v>
      </c>
      <c r="J16" s="7" t="str">
        <f>INDEX([1]products!$A$1:$G$49,MATCH([1]orders!$D16,[1]products!$A$1:$A$49,0),MATCH([1]orders!J$1,[1]products!$A$1:$G$1,0))</f>
        <v>D</v>
      </c>
      <c r="K16" s="19">
        <f>INDEX([1]products!$A$1:$G$49,MATCH([1]orders!$D16,[1]products!$A$1:$A$49,0),MATCH([1]orders!K$1,[1]products!$A$1:$G$1,0))</f>
        <v>0.2</v>
      </c>
      <c r="L16" s="20">
        <f>INDEX([1]products!$A$1:$G$49,MATCH([1]orders!$D16,[1]products!$A$1:$A$49,0),MATCH([1]orders!L$1,[1]products!$A$1:$G$1,0))</f>
        <v>3.8849999999999998</v>
      </c>
      <c r="M16" s="20">
        <f t="shared" si="0"/>
        <v>11.654999999999999</v>
      </c>
      <c r="N16" s="7" t="str" cm="1">
        <f t="array" ref="N16">_xlfn.IFS(I16="Rob","Robusta",I16="Exc","Excelsa",I16="Ara","Arabica",I16="Lib","Liberica")</f>
        <v>Liberica</v>
      </c>
      <c r="O16" s="7" t="str" cm="1">
        <f t="array" ref="O16">_xlfn.IFS(J16="M","Medium",J16="L","Light",J16="D","Dark")</f>
        <v>Dark</v>
      </c>
      <c r="P16" s="7" t="str">
        <f>_xlfn.XLOOKUP(Order_Table[[#This Row],[Customer ID]],[1]customers!$A$1:$A$1001,[1]customers!$I$1:$I$1001,,0)</f>
        <v>Yes</v>
      </c>
    </row>
    <row r="17" spans="1:16" x14ac:dyDescent="0.35">
      <c r="A17" s="16" t="s">
        <v>39</v>
      </c>
      <c r="B17" s="21">
        <v>44719</v>
      </c>
      <c r="C17" s="16" t="s">
        <v>40</v>
      </c>
      <c r="D17" s="7" t="s">
        <v>41</v>
      </c>
      <c r="E17" s="16">
        <v>5</v>
      </c>
      <c r="F17" s="16" t="str">
        <f>_xlfn.XLOOKUP([1]orders!C17,[1]customers!$A$2:$A$1001,[1]customers!$B$2:$B$1001,,0)</f>
        <v>Llywellyn Oscroft</v>
      </c>
      <c r="G17" s="16" t="str">
        <f>IF(_xlfn.XLOOKUP(C17,[1]customers!$A$2:$A$1001,[1]customers!$C$2:$C$1001,,0)=0,"",_xlfn.XLOOKUP(C17,[1]customers!$A$2:$A$1001,[1]customers!$C$2:$C$1001,,0))</f>
        <v>loscroftf@ebay.co.uk</v>
      </c>
      <c r="H17" s="16" t="str">
        <f>_xlfn.XLOOKUP(C17,[1]customers!$A$2:$A$1001,[1]customers!$G$2:$G$1001,,0)</f>
        <v>United States</v>
      </c>
      <c r="I17" s="7" t="str">
        <f>INDEX([1]products!$A$1:$G$49,MATCH([1]orders!$D17,[1]products!$A$1:$A$49,0),MATCH([1]orders!I$1,[1]products!$A$1:$G$1,0))</f>
        <v>Rob</v>
      </c>
      <c r="J17" s="7" t="str">
        <f>INDEX([1]products!$A$1:$G$49,MATCH([1]orders!$D17,[1]products!$A$1:$A$49,0),MATCH([1]orders!J$1,[1]products!$A$1:$G$1,0))</f>
        <v>M</v>
      </c>
      <c r="K17" s="19">
        <f>INDEX([1]products!$A$1:$G$49,MATCH([1]orders!$D17,[1]products!$A$1:$A$49,0),MATCH([1]orders!K$1,[1]products!$A$1:$G$1,0))</f>
        <v>2.5</v>
      </c>
      <c r="L17" s="20">
        <f>INDEX([1]products!$A$1:$G$49,MATCH([1]orders!$D17,[1]products!$A$1:$A$49,0),MATCH([1]orders!L$1,[1]products!$A$1:$G$1,0))</f>
        <v>22.884999999999998</v>
      </c>
      <c r="M17" s="20">
        <f t="shared" si="0"/>
        <v>114.42499999999998</v>
      </c>
      <c r="N17" s="7" t="str" cm="1">
        <f t="array" ref="N17">_xlfn.IFS(I17="Rob","Robusta",I17="Exc","Excelsa",I17="Ara","Arabica",I17="Lib","Liberica")</f>
        <v>Robusta</v>
      </c>
      <c r="O17" s="7" t="str" cm="1">
        <f t="array" ref="O17">_xlfn.IFS(J17="M","Medium",J17="L","Light",J17="D","Dark")</f>
        <v>Medium</v>
      </c>
      <c r="P17" s="7" t="str">
        <f>_xlfn.XLOOKUP(Order_Table[[#This Row],[Customer ID]],[1]customers!$A$1:$A$1001,[1]customers!$I$1:$I$1001,,0)</f>
        <v>No</v>
      </c>
    </row>
    <row r="18" spans="1:16" x14ac:dyDescent="0.35">
      <c r="A18" s="16" t="s">
        <v>42</v>
      </c>
      <c r="B18" s="21">
        <v>43544</v>
      </c>
      <c r="C18" s="16" t="s">
        <v>43</v>
      </c>
      <c r="D18" s="7" t="s">
        <v>44</v>
      </c>
      <c r="E18" s="16">
        <v>6</v>
      </c>
      <c r="F18" s="16" t="str">
        <f>_xlfn.XLOOKUP([1]orders!C18,[1]customers!$A$2:$A$1001,[1]customers!$B$2:$B$1001,,0)</f>
        <v>Minni Alabaster</v>
      </c>
      <c r="G18" s="16" t="str">
        <f>IF(_xlfn.XLOOKUP(C18,[1]customers!$A$2:$A$1001,[1]customers!$C$2:$C$1001,,0)=0,"",_xlfn.XLOOKUP(C18,[1]customers!$A$2:$A$1001,[1]customers!$C$2:$C$1001,,0))</f>
        <v>malabasterg@hexun.com</v>
      </c>
      <c r="H18" s="16" t="str">
        <f>_xlfn.XLOOKUP(C18,[1]customers!$A$2:$A$1001,[1]customers!$G$2:$G$1001,,0)</f>
        <v>United States</v>
      </c>
      <c r="I18" s="7" t="str">
        <f>INDEX([1]products!$A$1:$G$49,MATCH([1]orders!$D18,[1]products!$A$1:$A$49,0),MATCH([1]orders!I$1,[1]products!$A$1:$G$1,0))</f>
        <v>Ara</v>
      </c>
      <c r="J18" s="7" t="str">
        <f>INDEX([1]products!$A$1:$G$49,MATCH([1]orders!$D18,[1]products!$A$1:$A$49,0),MATCH([1]orders!J$1,[1]products!$A$1:$G$1,0))</f>
        <v>M</v>
      </c>
      <c r="K18" s="19">
        <f>INDEX([1]products!$A$1:$G$49,MATCH([1]orders!$D18,[1]products!$A$1:$A$49,0),MATCH([1]orders!K$1,[1]products!$A$1:$G$1,0))</f>
        <v>0.2</v>
      </c>
      <c r="L18" s="20">
        <f>INDEX([1]products!$A$1:$G$49,MATCH([1]orders!$D18,[1]products!$A$1:$A$49,0),MATCH([1]orders!L$1,[1]products!$A$1:$G$1,0))</f>
        <v>3.375</v>
      </c>
      <c r="M18" s="20">
        <f t="shared" si="0"/>
        <v>20.25</v>
      </c>
      <c r="N18" s="7" t="str" cm="1">
        <f t="array" ref="N18">_xlfn.IFS(I18="Rob","Robusta",I18="Exc","Excelsa",I18="Ara","Arabica",I18="Lib","Liberica")</f>
        <v>Arabica</v>
      </c>
      <c r="O18" s="7" t="str" cm="1">
        <f t="array" ref="O18">_xlfn.IFS(J18="M","Medium",J18="L","Light",J18="D","Dark")</f>
        <v>Medium</v>
      </c>
      <c r="P18" s="7" t="str">
        <f>_xlfn.XLOOKUP(Order_Table[[#This Row],[Customer ID]],[1]customers!$A$1:$A$1001,[1]customers!$I$1:$I$1001,,0)</f>
        <v>No</v>
      </c>
    </row>
    <row r="19" spans="1:16" x14ac:dyDescent="0.35">
      <c r="A19" s="16" t="s">
        <v>45</v>
      </c>
      <c r="B19" s="21">
        <v>43757</v>
      </c>
      <c r="C19" s="16" t="s">
        <v>46</v>
      </c>
      <c r="D19" s="7" t="s">
        <v>6</v>
      </c>
      <c r="E19" s="16">
        <v>6</v>
      </c>
      <c r="F19" s="16" t="str">
        <f>_xlfn.XLOOKUP([1]orders!C19,[1]customers!$A$2:$A$1001,[1]customers!$B$2:$B$1001,,0)</f>
        <v>Rhianon Broxup</v>
      </c>
      <c r="G19" s="16" t="str">
        <f>IF(_xlfn.XLOOKUP(C19,[1]customers!$A$2:$A$1001,[1]customers!$C$2:$C$1001,,0)=0,"",_xlfn.XLOOKUP(C19,[1]customers!$A$2:$A$1001,[1]customers!$C$2:$C$1001,,0))</f>
        <v>rbroxuph@jimdo.com</v>
      </c>
      <c r="H19" s="16" t="str">
        <f>_xlfn.XLOOKUP(C19,[1]customers!$A$2:$A$1001,[1]customers!$G$2:$G$1001,,0)</f>
        <v>United States</v>
      </c>
      <c r="I19" s="7" t="str">
        <f>INDEX([1]products!$A$1:$G$49,MATCH([1]orders!$D19,[1]products!$A$1:$A$49,0),MATCH([1]orders!I$1,[1]products!$A$1:$G$1,0))</f>
        <v>Ara</v>
      </c>
      <c r="J19" s="7" t="str">
        <f>INDEX([1]products!$A$1:$G$49,MATCH([1]orders!$D19,[1]products!$A$1:$A$49,0),MATCH([1]orders!J$1,[1]products!$A$1:$G$1,0))</f>
        <v>L</v>
      </c>
      <c r="K19" s="19">
        <f>INDEX([1]products!$A$1:$G$49,MATCH([1]orders!$D19,[1]products!$A$1:$A$49,0),MATCH([1]orders!K$1,[1]products!$A$1:$G$1,0))</f>
        <v>1</v>
      </c>
      <c r="L19" s="20">
        <f>INDEX([1]products!$A$1:$G$49,MATCH([1]orders!$D19,[1]products!$A$1:$A$49,0),MATCH([1]orders!L$1,[1]products!$A$1:$G$1,0))</f>
        <v>12.95</v>
      </c>
      <c r="M19" s="20">
        <f t="shared" si="0"/>
        <v>77.699999999999989</v>
      </c>
      <c r="N19" s="7" t="str" cm="1">
        <f t="array" ref="N19">_xlfn.IFS(I19="Rob","Robusta",I19="Exc","Excelsa",I19="Ara","Arabica",I19="Lib","Liberica")</f>
        <v>Arabica</v>
      </c>
      <c r="O19" s="7" t="str" cm="1">
        <f t="array" ref="O19">_xlfn.IFS(J19="M","Medium",J19="L","Light",J19="D","Dark")</f>
        <v>Light</v>
      </c>
      <c r="P19" s="7" t="str">
        <f>_xlfn.XLOOKUP(Order_Table[[#This Row],[Customer ID]],[1]customers!$A$1:$A$1001,[1]customers!$I$1:$I$1001,,0)</f>
        <v>No</v>
      </c>
    </row>
    <row r="20" spans="1:16" x14ac:dyDescent="0.35">
      <c r="A20" s="16" t="s">
        <v>47</v>
      </c>
      <c r="B20" s="21">
        <v>43629</v>
      </c>
      <c r="C20" s="16" t="s">
        <v>48</v>
      </c>
      <c r="D20" s="7" t="s">
        <v>35</v>
      </c>
      <c r="E20" s="16">
        <v>4</v>
      </c>
      <c r="F20" s="16" t="str">
        <f>_xlfn.XLOOKUP([1]orders!C20,[1]customers!$A$2:$A$1001,[1]customers!$B$2:$B$1001,,0)</f>
        <v>Pall Redford</v>
      </c>
      <c r="G20" s="16" t="str">
        <f>IF(_xlfn.XLOOKUP(C20,[1]customers!$A$2:$A$1001,[1]customers!$C$2:$C$1001,,0)=0,"",_xlfn.XLOOKUP(C20,[1]customers!$A$2:$A$1001,[1]customers!$C$2:$C$1001,,0))</f>
        <v>predfordi@ow.ly</v>
      </c>
      <c r="H20" s="16" t="str">
        <f>_xlfn.XLOOKUP(C20,[1]customers!$A$2:$A$1001,[1]customers!$G$2:$G$1001,,0)</f>
        <v>Ireland</v>
      </c>
      <c r="I20" s="7" t="str">
        <f>INDEX([1]products!$A$1:$G$49,MATCH([1]orders!$D20,[1]products!$A$1:$A$49,0),MATCH([1]orders!I$1,[1]products!$A$1:$G$1,0))</f>
        <v>Rob</v>
      </c>
      <c r="J20" s="7" t="str">
        <f>INDEX([1]products!$A$1:$G$49,MATCH([1]orders!$D20,[1]products!$A$1:$A$49,0),MATCH([1]orders!J$1,[1]products!$A$1:$G$1,0))</f>
        <v>D</v>
      </c>
      <c r="K20" s="19">
        <f>INDEX([1]products!$A$1:$G$49,MATCH([1]orders!$D20,[1]products!$A$1:$A$49,0),MATCH([1]orders!K$1,[1]products!$A$1:$G$1,0))</f>
        <v>2.5</v>
      </c>
      <c r="L20" s="20">
        <f>INDEX([1]products!$A$1:$G$49,MATCH([1]orders!$D20,[1]products!$A$1:$A$49,0),MATCH([1]orders!L$1,[1]products!$A$1:$G$1,0))</f>
        <v>20.584999999999997</v>
      </c>
      <c r="M20" s="20">
        <f t="shared" si="0"/>
        <v>82.339999999999989</v>
      </c>
      <c r="N20" s="7" t="str" cm="1">
        <f t="array" ref="N20">_xlfn.IFS(I20="Rob","Robusta",I20="Exc","Excelsa",I20="Ara","Arabica",I20="Lib","Liberica")</f>
        <v>Robusta</v>
      </c>
      <c r="O20" s="7" t="str" cm="1">
        <f t="array" ref="O20">_xlfn.IFS(J20="M","Medium",J20="L","Light",J20="D","Dark")</f>
        <v>Dark</v>
      </c>
      <c r="P20" s="7" t="str">
        <f>_xlfn.XLOOKUP(Order_Table[[#This Row],[Customer ID]],[1]customers!$A$1:$A$1001,[1]customers!$I$1:$I$1001,,0)</f>
        <v>Yes</v>
      </c>
    </row>
    <row r="21" spans="1:16" x14ac:dyDescent="0.35">
      <c r="A21" s="16" t="s">
        <v>49</v>
      </c>
      <c r="B21" s="21">
        <v>44169</v>
      </c>
      <c r="C21" s="16" t="s">
        <v>50</v>
      </c>
      <c r="D21" s="7" t="s">
        <v>44</v>
      </c>
      <c r="E21" s="16">
        <v>5</v>
      </c>
      <c r="F21" s="16" t="str">
        <f>_xlfn.XLOOKUP([1]orders!C21,[1]customers!$A$2:$A$1001,[1]customers!$B$2:$B$1001,,0)</f>
        <v>Aurea Corradino</v>
      </c>
      <c r="G21" s="16" t="str">
        <f>IF(_xlfn.XLOOKUP(C21,[1]customers!$A$2:$A$1001,[1]customers!$C$2:$C$1001,,0)=0,"",_xlfn.XLOOKUP(C21,[1]customers!$A$2:$A$1001,[1]customers!$C$2:$C$1001,,0))</f>
        <v>acorradinoj@harvard.edu</v>
      </c>
      <c r="H21" s="16" t="str">
        <f>_xlfn.XLOOKUP(C21,[1]customers!$A$2:$A$1001,[1]customers!$G$2:$G$1001,,0)</f>
        <v>United States</v>
      </c>
      <c r="I21" s="7" t="str">
        <f>INDEX([1]products!$A$1:$G$49,MATCH([1]orders!$D21,[1]products!$A$1:$A$49,0),MATCH([1]orders!I$1,[1]products!$A$1:$G$1,0))</f>
        <v>Ara</v>
      </c>
      <c r="J21" s="7" t="str">
        <f>INDEX([1]products!$A$1:$G$49,MATCH([1]orders!$D21,[1]products!$A$1:$A$49,0),MATCH([1]orders!J$1,[1]products!$A$1:$G$1,0))</f>
        <v>M</v>
      </c>
      <c r="K21" s="19">
        <f>INDEX([1]products!$A$1:$G$49,MATCH([1]orders!$D21,[1]products!$A$1:$A$49,0),MATCH([1]orders!K$1,[1]products!$A$1:$G$1,0))</f>
        <v>0.2</v>
      </c>
      <c r="L21" s="20">
        <f>INDEX([1]products!$A$1:$G$49,MATCH([1]orders!$D21,[1]products!$A$1:$A$49,0),MATCH([1]orders!L$1,[1]products!$A$1:$G$1,0))</f>
        <v>3.375</v>
      </c>
      <c r="M21" s="20">
        <f t="shared" si="0"/>
        <v>16.875</v>
      </c>
      <c r="N21" s="7" t="str" cm="1">
        <f t="array" ref="N21">_xlfn.IFS(I21="Rob","Robusta",I21="Exc","Excelsa",I21="Ara","Arabica",I21="Lib","Liberica")</f>
        <v>Arabica</v>
      </c>
      <c r="O21" s="7" t="str" cm="1">
        <f t="array" ref="O21">_xlfn.IFS(J21="M","Medium",J21="L","Light",J21="D","Dark")</f>
        <v>Medium</v>
      </c>
      <c r="P21" s="7" t="str">
        <f>_xlfn.XLOOKUP(Order_Table[[#This Row],[Customer ID]],[1]customers!$A$1:$A$1001,[1]customers!$I$1:$I$1001,,0)</f>
        <v>Yes</v>
      </c>
    </row>
    <row r="22" spans="1:16" x14ac:dyDescent="0.35">
      <c r="A22" s="16" t="s">
        <v>49</v>
      </c>
      <c r="B22" s="21">
        <v>44169</v>
      </c>
      <c r="C22" s="16" t="s">
        <v>50</v>
      </c>
      <c r="D22" s="7" t="s">
        <v>51</v>
      </c>
      <c r="E22" s="16">
        <v>4</v>
      </c>
      <c r="F22" s="16" t="str">
        <f>_xlfn.XLOOKUP([1]orders!C22,[1]customers!$A$2:$A$1001,[1]customers!$B$2:$B$1001,,0)</f>
        <v>Aurea Corradino</v>
      </c>
      <c r="G22" s="16" t="str">
        <f>IF(_xlfn.XLOOKUP(C22,[1]customers!$A$2:$A$1001,[1]customers!$C$2:$C$1001,,0)=0,"",_xlfn.XLOOKUP(C22,[1]customers!$A$2:$A$1001,[1]customers!$C$2:$C$1001,,0))</f>
        <v>acorradinoj@harvard.edu</v>
      </c>
      <c r="H22" s="16" t="str">
        <f>_xlfn.XLOOKUP(C22,[1]customers!$A$2:$A$1001,[1]customers!$G$2:$G$1001,,0)</f>
        <v>United States</v>
      </c>
      <c r="I22" s="7" t="str">
        <f>INDEX([1]products!$A$1:$G$49,MATCH([1]orders!$D22,[1]products!$A$1:$A$49,0),MATCH([1]orders!I$1,[1]products!$A$1:$G$1,0))</f>
        <v>Exc</v>
      </c>
      <c r="J22" s="7" t="str">
        <f>INDEX([1]products!$A$1:$G$49,MATCH([1]orders!$D22,[1]products!$A$1:$A$49,0),MATCH([1]orders!J$1,[1]products!$A$1:$G$1,0))</f>
        <v>D</v>
      </c>
      <c r="K22" s="19">
        <f>INDEX([1]products!$A$1:$G$49,MATCH([1]orders!$D22,[1]products!$A$1:$A$49,0),MATCH([1]orders!K$1,[1]products!$A$1:$G$1,0))</f>
        <v>0.2</v>
      </c>
      <c r="L22" s="20">
        <f>INDEX([1]products!$A$1:$G$49,MATCH([1]orders!$D22,[1]products!$A$1:$A$49,0),MATCH([1]orders!L$1,[1]products!$A$1:$G$1,0))</f>
        <v>3.645</v>
      </c>
      <c r="M22" s="20">
        <f t="shared" si="0"/>
        <v>14.58</v>
      </c>
      <c r="N22" s="7" t="str" cm="1">
        <f t="array" ref="N22">_xlfn.IFS(I22="Rob","Robusta",I22="Exc","Excelsa",I22="Ara","Arabica",I22="Lib","Liberica")</f>
        <v>Excelsa</v>
      </c>
      <c r="O22" s="7" t="str" cm="1">
        <f t="array" ref="O22">_xlfn.IFS(J22="M","Medium",J22="L","Light",J22="D","Dark")</f>
        <v>Dark</v>
      </c>
      <c r="P22" s="7" t="str">
        <f>_xlfn.XLOOKUP(Order_Table[[#This Row],[Customer ID]],[1]customers!$A$1:$A$1001,[1]customers!$I$1:$I$1001,,0)</f>
        <v>Yes</v>
      </c>
    </row>
    <row r="23" spans="1:16" x14ac:dyDescent="0.35">
      <c r="A23" s="16" t="s">
        <v>52</v>
      </c>
      <c r="B23" s="21">
        <v>44169</v>
      </c>
      <c r="C23" s="16" t="s">
        <v>53</v>
      </c>
      <c r="D23" s="7" t="s">
        <v>54</v>
      </c>
      <c r="E23" s="16">
        <v>6</v>
      </c>
      <c r="F23" s="16" t="str">
        <f>_xlfn.XLOOKUP([1]orders!C23,[1]customers!$A$2:$A$1001,[1]customers!$B$2:$B$1001,,0)</f>
        <v>Avrit Davidowsky</v>
      </c>
      <c r="G23" s="16" t="str">
        <f>IF(_xlfn.XLOOKUP(C23,[1]customers!$A$2:$A$1001,[1]customers!$C$2:$C$1001,,0)=0,"",_xlfn.XLOOKUP(C23,[1]customers!$A$2:$A$1001,[1]customers!$C$2:$C$1001,,0))</f>
        <v>adavidowskyl@netvibes.com</v>
      </c>
      <c r="H23" s="16" t="str">
        <f>_xlfn.XLOOKUP(C23,[1]customers!$A$2:$A$1001,[1]customers!$G$2:$G$1001,,0)</f>
        <v>United States</v>
      </c>
      <c r="I23" s="7" t="str">
        <f>INDEX([1]products!$A$1:$G$49,MATCH([1]orders!$D23,[1]products!$A$1:$A$49,0),MATCH([1]orders!I$1,[1]products!$A$1:$G$1,0))</f>
        <v>Ara</v>
      </c>
      <c r="J23" s="7" t="str">
        <f>INDEX([1]products!$A$1:$G$49,MATCH([1]orders!$D23,[1]products!$A$1:$A$49,0),MATCH([1]orders!J$1,[1]products!$A$1:$G$1,0))</f>
        <v>D</v>
      </c>
      <c r="K23" s="19">
        <f>INDEX([1]products!$A$1:$G$49,MATCH([1]orders!$D23,[1]products!$A$1:$A$49,0),MATCH([1]orders!K$1,[1]products!$A$1:$G$1,0))</f>
        <v>0.2</v>
      </c>
      <c r="L23" s="20">
        <f>INDEX([1]products!$A$1:$G$49,MATCH([1]orders!$D23,[1]products!$A$1:$A$49,0),MATCH([1]orders!L$1,[1]products!$A$1:$G$1,0))</f>
        <v>2.9849999999999999</v>
      </c>
      <c r="M23" s="20">
        <f t="shared" si="0"/>
        <v>17.91</v>
      </c>
      <c r="N23" s="7" t="str" cm="1">
        <f t="array" ref="N23">_xlfn.IFS(I23="Rob","Robusta",I23="Exc","Excelsa",I23="Ara","Arabica",I23="Lib","Liberica")</f>
        <v>Arabica</v>
      </c>
      <c r="O23" s="7" t="str" cm="1">
        <f t="array" ref="O23">_xlfn.IFS(J23="M","Medium",J23="L","Light",J23="D","Dark")</f>
        <v>Dark</v>
      </c>
      <c r="P23" s="7" t="str">
        <f>_xlfn.XLOOKUP(Order_Table[[#This Row],[Customer ID]],[1]customers!$A$1:$A$1001,[1]customers!$I$1:$I$1001,,0)</f>
        <v>No</v>
      </c>
    </row>
    <row r="24" spans="1:16" x14ac:dyDescent="0.35">
      <c r="A24" s="16" t="s">
        <v>55</v>
      </c>
      <c r="B24" s="21">
        <v>44218</v>
      </c>
      <c r="C24" s="16" t="s">
        <v>56</v>
      </c>
      <c r="D24" s="7" t="s">
        <v>41</v>
      </c>
      <c r="E24" s="16">
        <v>4</v>
      </c>
      <c r="F24" s="16" t="str">
        <f>_xlfn.XLOOKUP([1]orders!C24,[1]customers!$A$2:$A$1001,[1]customers!$B$2:$B$1001,,0)</f>
        <v>Annabel Antuk</v>
      </c>
      <c r="G24" s="16" t="str">
        <f>IF(_xlfn.XLOOKUP(C24,[1]customers!$A$2:$A$1001,[1]customers!$C$2:$C$1001,,0)=0,"",_xlfn.XLOOKUP(C24,[1]customers!$A$2:$A$1001,[1]customers!$C$2:$C$1001,,0))</f>
        <v>aantukm@kickstarter.com</v>
      </c>
      <c r="H24" s="16" t="str">
        <f>_xlfn.XLOOKUP(C24,[1]customers!$A$2:$A$1001,[1]customers!$G$2:$G$1001,,0)</f>
        <v>United States</v>
      </c>
      <c r="I24" s="7" t="str">
        <f>INDEX([1]products!$A$1:$G$49,MATCH([1]orders!$D24,[1]products!$A$1:$A$49,0),MATCH([1]orders!I$1,[1]products!$A$1:$G$1,0))</f>
        <v>Rob</v>
      </c>
      <c r="J24" s="7" t="str">
        <f>INDEX([1]products!$A$1:$G$49,MATCH([1]orders!$D24,[1]products!$A$1:$A$49,0),MATCH([1]orders!J$1,[1]products!$A$1:$G$1,0))</f>
        <v>M</v>
      </c>
      <c r="K24" s="19">
        <f>INDEX([1]products!$A$1:$G$49,MATCH([1]orders!$D24,[1]products!$A$1:$A$49,0),MATCH([1]orders!K$1,[1]products!$A$1:$G$1,0))</f>
        <v>2.5</v>
      </c>
      <c r="L24" s="20">
        <f>INDEX([1]products!$A$1:$G$49,MATCH([1]orders!$D24,[1]products!$A$1:$A$49,0),MATCH([1]orders!L$1,[1]products!$A$1:$G$1,0))</f>
        <v>22.884999999999998</v>
      </c>
      <c r="M24" s="20">
        <f t="shared" si="0"/>
        <v>91.539999999999992</v>
      </c>
      <c r="N24" s="7" t="str" cm="1">
        <f t="array" ref="N24">_xlfn.IFS(I24="Rob","Robusta",I24="Exc","Excelsa",I24="Ara","Arabica",I24="Lib","Liberica")</f>
        <v>Robusta</v>
      </c>
      <c r="O24" s="7" t="str" cm="1">
        <f t="array" ref="O24">_xlfn.IFS(J24="M","Medium",J24="L","Light",J24="D","Dark")</f>
        <v>Medium</v>
      </c>
      <c r="P24" s="7" t="str">
        <f>_xlfn.XLOOKUP(Order_Table[[#This Row],[Customer ID]],[1]customers!$A$1:$A$1001,[1]customers!$I$1:$I$1001,,0)</f>
        <v>Yes</v>
      </c>
    </row>
    <row r="25" spans="1:16" x14ac:dyDescent="0.35">
      <c r="A25" s="16" t="s">
        <v>57</v>
      </c>
      <c r="B25" s="21">
        <v>44603</v>
      </c>
      <c r="C25" s="16" t="s">
        <v>58</v>
      </c>
      <c r="D25" s="7" t="s">
        <v>54</v>
      </c>
      <c r="E25" s="16">
        <v>4</v>
      </c>
      <c r="F25" s="16" t="str">
        <f>_xlfn.XLOOKUP([1]orders!C25,[1]customers!$A$2:$A$1001,[1]customers!$B$2:$B$1001,,0)</f>
        <v>Iorgo Kleinert</v>
      </c>
      <c r="G25" s="16" t="str">
        <f>IF(_xlfn.XLOOKUP(C25,[1]customers!$A$2:$A$1001,[1]customers!$C$2:$C$1001,,0)=0,"",_xlfn.XLOOKUP(C25,[1]customers!$A$2:$A$1001,[1]customers!$C$2:$C$1001,,0))</f>
        <v>ikleinertn@timesonline.co.uk</v>
      </c>
      <c r="H25" s="16" t="str">
        <f>_xlfn.XLOOKUP(C25,[1]customers!$A$2:$A$1001,[1]customers!$G$2:$G$1001,,0)</f>
        <v>United States</v>
      </c>
      <c r="I25" s="7" t="str">
        <f>INDEX([1]products!$A$1:$G$49,MATCH([1]orders!$D25,[1]products!$A$1:$A$49,0),MATCH([1]orders!I$1,[1]products!$A$1:$G$1,0))</f>
        <v>Ara</v>
      </c>
      <c r="J25" s="7" t="str">
        <f>INDEX([1]products!$A$1:$G$49,MATCH([1]orders!$D25,[1]products!$A$1:$A$49,0),MATCH([1]orders!J$1,[1]products!$A$1:$G$1,0))</f>
        <v>D</v>
      </c>
      <c r="K25" s="19">
        <f>INDEX([1]products!$A$1:$G$49,MATCH([1]orders!$D25,[1]products!$A$1:$A$49,0),MATCH([1]orders!K$1,[1]products!$A$1:$G$1,0))</f>
        <v>0.2</v>
      </c>
      <c r="L25" s="20">
        <f>INDEX([1]products!$A$1:$G$49,MATCH([1]orders!$D25,[1]products!$A$1:$A$49,0),MATCH([1]orders!L$1,[1]products!$A$1:$G$1,0))</f>
        <v>2.9849999999999999</v>
      </c>
      <c r="M25" s="20">
        <f t="shared" si="0"/>
        <v>11.94</v>
      </c>
      <c r="N25" s="7" t="str" cm="1">
        <f t="array" ref="N25">_xlfn.IFS(I25="Rob","Robusta",I25="Exc","Excelsa",I25="Ara","Arabica",I25="Lib","Liberica")</f>
        <v>Arabica</v>
      </c>
      <c r="O25" s="7" t="str" cm="1">
        <f t="array" ref="O25">_xlfn.IFS(J25="M","Medium",J25="L","Light",J25="D","Dark")</f>
        <v>Dark</v>
      </c>
      <c r="P25" s="7" t="str">
        <f>_xlfn.XLOOKUP(Order_Table[[#This Row],[Customer ID]],[1]customers!$A$1:$A$1001,[1]customers!$I$1:$I$1001,,0)</f>
        <v>Yes</v>
      </c>
    </row>
    <row r="26" spans="1:16" x14ac:dyDescent="0.35">
      <c r="A26" s="16" t="s">
        <v>59</v>
      </c>
      <c r="B26" s="21">
        <v>44454</v>
      </c>
      <c r="C26" s="16" t="s">
        <v>60</v>
      </c>
      <c r="D26" s="7" t="s">
        <v>61</v>
      </c>
      <c r="E26" s="16">
        <v>1</v>
      </c>
      <c r="F26" s="16" t="str">
        <f>_xlfn.XLOOKUP([1]orders!C26,[1]customers!$A$2:$A$1001,[1]customers!$B$2:$B$1001,,0)</f>
        <v>Chrisy Blofeld</v>
      </c>
      <c r="G26" s="16" t="str">
        <f>IF(_xlfn.XLOOKUP(C26,[1]customers!$A$2:$A$1001,[1]customers!$C$2:$C$1001,,0)=0,"",_xlfn.XLOOKUP(C26,[1]customers!$A$2:$A$1001,[1]customers!$C$2:$C$1001,,0))</f>
        <v>cblofeldo@amazon.co.uk</v>
      </c>
      <c r="H26" s="16" t="str">
        <f>_xlfn.XLOOKUP(C26,[1]customers!$A$2:$A$1001,[1]customers!$G$2:$G$1001,,0)</f>
        <v>United States</v>
      </c>
      <c r="I26" s="7" t="str">
        <f>INDEX([1]products!$A$1:$G$49,MATCH([1]orders!$D26,[1]products!$A$1:$A$49,0),MATCH([1]orders!I$1,[1]products!$A$1:$G$1,0))</f>
        <v>Ara</v>
      </c>
      <c r="J26" s="7" t="str">
        <f>INDEX([1]products!$A$1:$G$49,MATCH([1]orders!$D26,[1]products!$A$1:$A$49,0),MATCH([1]orders!J$1,[1]products!$A$1:$G$1,0))</f>
        <v>M</v>
      </c>
      <c r="K26" s="19">
        <f>INDEX([1]products!$A$1:$G$49,MATCH([1]orders!$D26,[1]products!$A$1:$A$49,0),MATCH([1]orders!K$1,[1]products!$A$1:$G$1,0))</f>
        <v>1</v>
      </c>
      <c r="L26" s="20">
        <f>INDEX([1]products!$A$1:$G$49,MATCH([1]orders!$D26,[1]products!$A$1:$A$49,0),MATCH([1]orders!L$1,[1]products!$A$1:$G$1,0))</f>
        <v>11.25</v>
      </c>
      <c r="M26" s="20">
        <f t="shared" si="0"/>
        <v>11.25</v>
      </c>
      <c r="N26" s="7" t="str" cm="1">
        <f t="array" ref="N26">_xlfn.IFS(I26="Rob","Robusta",I26="Exc","Excelsa",I26="Ara","Arabica",I26="Lib","Liberica")</f>
        <v>Arabica</v>
      </c>
      <c r="O26" s="7" t="str" cm="1">
        <f t="array" ref="O26">_xlfn.IFS(J26="M","Medium",J26="L","Light",J26="D","Dark")</f>
        <v>Medium</v>
      </c>
      <c r="P26" s="7" t="str">
        <f>_xlfn.XLOOKUP(Order_Table[[#This Row],[Customer ID]],[1]customers!$A$1:$A$1001,[1]customers!$I$1:$I$1001,,0)</f>
        <v>No</v>
      </c>
    </row>
    <row r="27" spans="1:16" x14ac:dyDescent="0.35">
      <c r="A27" s="16" t="s">
        <v>62</v>
      </c>
      <c r="B27" s="21">
        <v>44128</v>
      </c>
      <c r="C27" s="16" t="s">
        <v>63</v>
      </c>
      <c r="D27" s="7" t="s">
        <v>64</v>
      </c>
      <c r="E27" s="16">
        <v>3</v>
      </c>
      <c r="F27" s="16" t="str">
        <f>_xlfn.XLOOKUP([1]orders!C27,[1]customers!$A$2:$A$1001,[1]customers!$B$2:$B$1001,,0)</f>
        <v>Culley Farris</v>
      </c>
      <c r="G27" s="16" t="str">
        <f>IF(_xlfn.XLOOKUP(C27,[1]customers!$A$2:$A$1001,[1]customers!$C$2:$C$1001,,0)=0,"",_xlfn.XLOOKUP(C27,[1]customers!$A$2:$A$1001,[1]customers!$C$2:$C$1001,,0))</f>
        <v/>
      </c>
      <c r="H27" s="16" t="str">
        <f>_xlfn.XLOOKUP(C27,[1]customers!$A$2:$A$1001,[1]customers!$G$2:$G$1001,,0)</f>
        <v>United States</v>
      </c>
      <c r="I27" s="7" t="str">
        <f>INDEX([1]products!$A$1:$G$49,MATCH([1]orders!$D27,[1]products!$A$1:$A$49,0),MATCH([1]orders!I$1,[1]products!$A$1:$G$1,0))</f>
        <v>Exc</v>
      </c>
      <c r="J27" s="7" t="str">
        <f>INDEX([1]products!$A$1:$G$49,MATCH([1]orders!$D27,[1]products!$A$1:$A$49,0),MATCH([1]orders!J$1,[1]products!$A$1:$G$1,0))</f>
        <v>M</v>
      </c>
      <c r="K27" s="19">
        <f>INDEX([1]products!$A$1:$G$49,MATCH([1]orders!$D27,[1]products!$A$1:$A$49,0),MATCH([1]orders!K$1,[1]products!$A$1:$G$1,0))</f>
        <v>0.2</v>
      </c>
      <c r="L27" s="20">
        <f>INDEX([1]products!$A$1:$G$49,MATCH([1]orders!$D27,[1]products!$A$1:$A$49,0),MATCH([1]orders!L$1,[1]products!$A$1:$G$1,0))</f>
        <v>4.125</v>
      </c>
      <c r="M27" s="20">
        <f t="shared" si="0"/>
        <v>12.375</v>
      </c>
      <c r="N27" s="7" t="str" cm="1">
        <f t="array" ref="N27">_xlfn.IFS(I27="Rob","Robusta",I27="Exc","Excelsa",I27="Ara","Arabica",I27="Lib","Liberica")</f>
        <v>Excelsa</v>
      </c>
      <c r="O27" s="7" t="str" cm="1">
        <f t="array" ref="O27">_xlfn.IFS(J27="M","Medium",J27="L","Light",J27="D","Dark")</f>
        <v>Medium</v>
      </c>
      <c r="P27" s="7" t="str">
        <f>_xlfn.XLOOKUP(Order_Table[[#This Row],[Customer ID]],[1]customers!$A$1:$A$1001,[1]customers!$I$1:$I$1001,,0)</f>
        <v>Yes</v>
      </c>
    </row>
    <row r="28" spans="1:16" x14ac:dyDescent="0.35">
      <c r="A28" s="16" t="s">
        <v>65</v>
      </c>
      <c r="B28" s="21">
        <v>43516</v>
      </c>
      <c r="C28" s="16" t="s">
        <v>66</v>
      </c>
      <c r="D28" s="7" t="s">
        <v>67</v>
      </c>
      <c r="E28" s="16">
        <v>4</v>
      </c>
      <c r="F28" s="16" t="str">
        <f>_xlfn.XLOOKUP([1]orders!C28,[1]customers!$A$2:$A$1001,[1]customers!$B$2:$B$1001,,0)</f>
        <v>Selene Shales</v>
      </c>
      <c r="G28" s="16" t="str">
        <f>IF(_xlfn.XLOOKUP(C28,[1]customers!$A$2:$A$1001,[1]customers!$C$2:$C$1001,,0)=0,"",_xlfn.XLOOKUP(C28,[1]customers!$A$2:$A$1001,[1]customers!$C$2:$C$1001,,0))</f>
        <v>sshalesq@umich.edu</v>
      </c>
      <c r="H28" s="16" t="str">
        <f>_xlfn.XLOOKUP(C28,[1]customers!$A$2:$A$1001,[1]customers!$G$2:$G$1001,,0)</f>
        <v>United States</v>
      </c>
      <c r="I28" s="7" t="str">
        <f>INDEX([1]products!$A$1:$G$49,MATCH([1]orders!$D28,[1]products!$A$1:$A$49,0),MATCH([1]orders!I$1,[1]products!$A$1:$G$1,0))</f>
        <v>Ara</v>
      </c>
      <c r="J28" s="7" t="str">
        <f>INDEX([1]products!$A$1:$G$49,MATCH([1]orders!$D28,[1]products!$A$1:$A$49,0),MATCH([1]orders!J$1,[1]products!$A$1:$G$1,0))</f>
        <v>M</v>
      </c>
      <c r="K28" s="19">
        <f>INDEX([1]products!$A$1:$G$49,MATCH([1]orders!$D28,[1]products!$A$1:$A$49,0),MATCH([1]orders!K$1,[1]products!$A$1:$G$1,0))</f>
        <v>0.5</v>
      </c>
      <c r="L28" s="20">
        <f>INDEX([1]products!$A$1:$G$49,MATCH([1]orders!$D28,[1]products!$A$1:$A$49,0),MATCH([1]orders!L$1,[1]products!$A$1:$G$1,0))</f>
        <v>6.75</v>
      </c>
      <c r="M28" s="20">
        <f t="shared" si="0"/>
        <v>27</v>
      </c>
      <c r="N28" s="7" t="str" cm="1">
        <f t="array" ref="N28">_xlfn.IFS(I28="Rob","Robusta",I28="Exc","Excelsa",I28="Ara","Arabica",I28="Lib","Liberica")</f>
        <v>Arabica</v>
      </c>
      <c r="O28" s="7" t="str" cm="1">
        <f t="array" ref="O28">_xlfn.IFS(J28="M","Medium",J28="L","Light",J28="D","Dark")</f>
        <v>Medium</v>
      </c>
      <c r="P28" s="7" t="str">
        <f>_xlfn.XLOOKUP(Order_Table[[#This Row],[Customer ID]],[1]customers!$A$1:$A$1001,[1]customers!$I$1:$I$1001,,0)</f>
        <v>Yes</v>
      </c>
    </row>
    <row r="29" spans="1:16" x14ac:dyDescent="0.35">
      <c r="A29" s="16" t="s">
        <v>68</v>
      </c>
      <c r="B29" s="21">
        <v>43746</v>
      </c>
      <c r="C29" s="16" t="s">
        <v>69</v>
      </c>
      <c r="D29" s="7" t="s">
        <v>44</v>
      </c>
      <c r="E29" s="16">
        <v>5</v>
      </c>
      <c r="F29" s="16" t="str">
        <f>_xlfn.XLOOKUP([1]orders!C29,[1]customers!$A$2:$A$1001,[1]customers!$B$2:$B$1001,,0)</f>
        <v>Vivie Danneil</v>
      </c>
      <c r="G29" s="16" t="str">
        <f>IF(_xlfn.XLOOKUP(C29,[1]customers!$A$2:$A$1001,[1]customers!$C$2:$C$1001,,0)=0,"",_xlfn.XLOOKUP(C29,[1]customers!$A$2:$A$1001,[1]customers!$C$2:$C$1001,,0))</f>
        <v>vdanneilr@mtv.com</v>
      </c>
      <c r="H29" s="16" t="str">
        <f>_xlfn.XLOOKUP(C29,[1]customers!$A$2:$A$1001,[1]customers!$G$2:$G$1001,,0)</f>
        <v>Ireland</v>
      </c>
      <c r="I29" s="7" t="str">
        <f>INDEX([1]products!$A$1:$G$49,MATCH([1]orders!$D29,[1]products!$A$1:$A$49,0),MATCH([1]orders!I$1,[1]products!$A$1:$G$1,0))</f>
        <v>Ara</v>
      </c>
      <c r="J29" s="7" t="str">
        <f>INDEX([1]products!$A$1:$G$49,MATCH([1]orders!$D29,[1]products!$A$1:$A$49,0),MATCH([1]orders!J$1,[1]products!$A$1:$G$1,0))</f>
        <v>M</v>
      </c>
      <c r="K29" s="19">
        <f>INDEX([1]products!$A$1:$G$49,MATCH([1]orders!$D29,[1]products!$A$1:$A$49,0),MATCH([1]orders!K$1,[1]products!$A$1:$G$1,0))</f>
        <v>0.2</v>
      </c>
      <c r="L29" s="20">
        <f>INDEX([1]products!$A$1:$G$49,MATCH([1]orders!$D29,[1]products!$A$1:$A$49,0),MATCH([1]orders!L$1,[1]products!$A$1:$G$1,0))</f>
        <v>3.375</v>
      </c>
      <c r="M29" s="20">
        <f t="shared" si="0"/>
        <v>16.875</v>
      </c>
      <c r="N29" s="7" t="str" cm="1">
        <f t="array" ref="N29">_xlfn.IFS(I29="Rob","Robusta",I29="Exc","Excelsa",I29="Ara","Arabica",I29="Lib","Liberica")</f>
        <v>Arabica</v>
      </c>
      <c r="O29" s="7" t="str" cm="1">
        <f t="array" ref="O29">_xlfn.IFS(J29="M","Medium",J29="L","Light",J29="D","Dark")</f>
        <v>Medium</v>
      </c>
      <c r="P29" s="7" t="str">
        <f>_xlfn.XLOOKUP(Order_Table[[#This Row],[Customer ID]],[1]customers!$A$1:$A$1001,[1]customers!$I$1:$I$1001,,0)</f>
        <v>No</v>
      </c>
    </row>
    <row r="30" spans="1:16" x14ac:dyDescent="0.35">
      <c r="A30" s="16" t="s">
        <v>70</v>
      </c>
      <c r="B30" s="21">
        <v>44775</v>
      </c>
      <c r="C30" s="16" t="s">
        <v>71</v>
      </c>
      <c r="D30" s="7" t="s">
        <v>72</v>
      </c>
      <c r="E30" s="16">
        <v>3</v>
      </c>
      <c r="F30" s="16" t="str">
        <f>_xlfn.XLOOKUP([1]orders!C30,[1]customers!$A$2:$A$1001,[1]customers!$B$2:$B$1001,,0)</f>
        <v>Theresita Newbury</v>
      </c>
      <c r="G30" s="16" t="str">
        <f>IF(_xlfn.XLOOKUP(C30,[1]customers!$A$2:$A$1001,[1]customers!$C$2:$C$1001,,0)=0,"",_xlfn.XLOOKUP(C30,[1]customers!$A$2:$A$1001,[1]customers!$C$2:$C$1001,,0))</f>
        <v>tnewburys@usda.gov</v>
      </c>
      <c r="H30" s="16" t="str">
        <f>_xlfn.XLOOKUP(C30,[1]customers!$A$2:$A$1001,[1]customers!$G$2:$G$1001,,0)</f>
        <v>Ireland</v>
      </c>
      <c r="I30" s="7" t="str">
        <f>INDEX([1]products!$A$1:$G$49,MATCH([1]orders!$D30,[1]products!$A$1:$A$49,0),MATCH([1]orders!I$1,[1]products!$A$1:$G$1,0))</f>
        <v>Ara</v>
      </c>
      <c r="J30" s="7" t="str">
        <f>INDEX([1]products!$A$1:$G$49,MATCH([1]orders!$D30,[1]products!$A$1:$A$49,0),MATCH([1]orders!J$1,[1]products!$A$1:$G$1,0))</f>
        <v>D</v>
      </c>
      <c r="K30" s="19">
        <f>INDEX([1]products!$A$1:$G$49,MATCH([1]orders!$D30,[1]products!$A$1:$A$49,0),MATCH([1]orders!K$1,[1]products!$A$1:$G$1,0))</f>
        <v>0.5</v>
      </c>
      <c r="L30" s="20">
        <f>INDEX([1]products!$A$1:$G$49,MATCH([1]orders!$D30,[1]products!$A$1:$A$49,0),MATCH([1]orders!L$1,[1]products!$A$1:$G$1,0))</f>
        <v>5.97</v>
      </c>
      <c r="M30" s="20">
        <f t="shared" si="0"/>
        <v>17.91</v>
      </c>
      <c r="N30" s="7" t="str" cm="1">
        <f t="array" ref="N30">_xlfn.IFS(I30="Rob","Robusta",I30="Exc","Excelsa",I30="Ara","Arabica",I30="Lib","Liberica")</f>
        <v>Arabica</v>
      </c>
      <c r="O30" s="7" t="str" cm="1">
        <f t="array" ref="O30">_xlfn.IFS(J30="M","Medium",J30="L","Light",J30="D","Dark")</f>
        <v>Dark</v>
      </c>
      <c r="P30" s="7" t="str">
        <f>_xlfn.XLOOKUP(Order_Table[[#This Row],[Customer ID]],[1]customers!$A$1:$A$1001,[1]customers!$I$1:$I$1001,,0)</f>
        <v>No</v>
      </c>
    </row>
    <row r="31" spans="1:16" x14ac:dyDescent="0.35">
      <c r="A31" s="16" t="s">
        <v>73</v>
      </c>
      <c r="B31" s="21">
        <v>43516</v>
      </c>
      <c r="C31" s="16" t="s">
        <v>74</v>
      </c>
      <c r="D31" s="7" t="s">
        <v>27</v>
      </c>
      <c r="E31" s="16">
        <v>4</v>
      </c>
      <c r="F31" s="16" t="str">
        <f>_xlfn.XLOOKUP([1]orders!C31,[1]customers!$A$2:$A$1001,[1]customers!$B$2:$B$1001,,0)</f>
        <v>Mozelle Calcutt</v>
      </c>
      <c r="G31" s="16" t="str">
        <f>IF(_xlfn.XLOOKUP(C31,[1]customers!$A$2:$A$1001,[1]customers!$C$2:$C$1001,,0)=0,"",_xlfn.XLOOKUP(C31,[1]customers!$A$2:$A$1001,[1]customers!$C$2:$C$1001,,0))</f>
        <v>mcalcuttt@baidu.com</v>
      </c>
      <c r="H31" s="16" t="str">
        <f>_xlfn.XLOOKUP(C31,[1]customers!$A$2:$A$1001,[1]customers!$G$2:$G$1001,,0)</f>
        <v>Ireland</v>
      </c>
      <c r="I31" s="7" t="str">
        <f>INDEX([1]products!$A$1:$G$49,MATCH([1]orders!$D31,[1]products!$A$1:$A$49,0),MATCH([1]orders!I$1,[1]products!$A$1:$G$1,0))</f>
        <v>Ara</v>
      </c>
      <c r="J31" s="7" t="str">
        <f>INDEX([1]products!$A$1:$G$49,MATCH([1]orders!$D31,[1]products!$A$1:$A$49,0),MATCH([1]orders!J$1,[1]products!$A$1:$G$1,0))</f>
        <v>D</v>
      </c>
      <c r="K31" s="19">
        <f>INDEX([1]products!$A$1:$G$49,MATCH([1]orders!$D31,[1]products!$A$1:$A$49,0),MATCH([1]orders!K$1,[1]products!$A$1:$G$1,0))</f>
        <v>1</v>
      </c>
      <c r="L31" s="20">
        <f>INDEX([1]products!$A$1:$G$49,MATCH([1]orders!$D31,[1]products!$A$1:$A$49,0),MATCH([1]orders!L$1,[1]products!$A$1:$G$1,0))</f>
        <v>9.9499999999999993</v>
      </c>
      <c r="M31" s="20">
        <f t="shared" si="0"/>
        <v>39.799999999999997</v>
      </c>
      <c r="N31" s="7" t="str" cm="1">
        <f t="array" ref="N31">_xlfn.IFS(I31="Rob","Robusta",I31="Exc","Excelsa",I31="Ara","Arabica",I31="Lib","Liberica")</f>
        <v>Arabica</v>
      </c>
      <c r="O31" s="7" t="str" cm="1">
        <f t="array" ref="O31">_xlfn.IFS(J31="M","Medium",J31="L","Light",J31="D","Dark")</f>
        <v>Dark</v>
      </c>
      <c r="P31" s="7" t="str">
        <f>_xlfn.XLOOKUP(Order_Table[[#This Row],[Customer ID]],[1]customers!$A$1:$A$1001,[1]customers!$I$1:$I$1001,,0)</f>
        <v>Yes</v>
      </c>
    </row>
    <row r="32" spans="1:16" x14ac:dyDescent="0.35">
      <c r="A32" s="16" t="s">
        <v>75</v>
      </c>
      <c r="B32" s="21">
        <v>44464</v>
      </c>
      <c r="C32" s="16" t="s">
        <v>76</v>
      </c>
      <c r="D32" s="7" t="s">
        <v>77</v>
      </c>
      <c r="E32" s="16">
        <v>5</v>
      </c>
      <c r="F32" s="16" t="str">
        <f>_xlfn.XLOOKUP([1]orders!C32,[1]customers!$A$2:$A$1001,[1]customers!$B$2:$B$1001,,0)</f>
        <v>Adrian Swaine</v>
      </c>
      <c r="G32" s="16" t="str">
        <f>IF(_xlfn.XLOOKUP(C32,[1]customers!$A$2:$A$1001,[1]customers!$C$2:$C$1001,,0)=0,"",_xlfn.XLOOKUP(C32,[1]customers!$A$2:$A$1001,[1]customers!$C$2:$C$1001,,0))</f>
        <v/>
      </c>
      <c r="H32" s="16" t="str">
        <f>_xlfn.XLOOKUP(C32,[1]customers!$A$2:$A$1001,[1]customers!$G$2:$G$1001,,0)</f>
        <v>United States</v>
      </c>
      <c r="I32" s="7" t="str">
        <f>INDEX([1]products!$A$1:$G$49,MATCH([1]orders!$D32,[1]products!$A$1:$A$49,0),MATCH([1]orders!I$1,[1]products!$A$1:$G$1,0))</f>
        <v>Lib</v>
      </c>
      <c r="J32" s="7" t="str">
        <f>INDEX([1]products!$A$1:$G$49,MATCH([1]orders!$D32,[1]products!$A$1:$A$49,0),MATCH([1]orders!J$1,[1]products!$A$1:$G$1,0))</f>
        <v>M</v>
      </c>
      <c r="K32" s="19">
        <f>INDEX([1]products!$A$1:$G$49,MATCH([1]orders!$D32,[1]products!$A$1:$A$49,0),MATCH([1]orders!K$1,[1]products!$A$1:$G$1,0))</f>
        <v>0.2</v>
      </c>
      <c r="L32" s="20">
        <f>INDEX([1]products!$A$1:$G$49,MATCH([1]orders!$D32,[1]products!$A$1:$A$49,0),MATCH([1]orders!L$1,[1]products!$A$1:$G$1,0))</f>
        <v>4.3650000000000002</v>
      </c>
      <c r="M32" s="20">
        <f t="shared" si="0"/>
        <v>21.825000000000003</v>
      </c>
      <c r="N32" s="7" t="str" cm="1">
        <f t="array" ref="N32">_xlfn.IFS(I32="Rob","Robusta",I32="Exc","Excelsa",I32="Ara","Arabica",I32="Lib","Liberica")</f>
        <v>Liberica</v>
      </c>
      <c r="O32" s="7" t="str" cm="1">
        <f t="array" ref="O32">_xlfn.IFS(J32="M","Medium",J32="L","Light",J32="D","Dark")</f>
        <v>Medium</v>
      </c>
      <c r="P32" s="7" t="str">
        <f>_xlfn.XLOOKUP(Order_Table[[#This Row],[Customer ID]],[1]customers!$A$1:$A$1001,[1]customers!$I$1:$I$1001,,0)</f>
        <v>No</v>
      </c>
    </row>
    <row r="33" spans="1:16" x14ac:dyDescent="0.35">
      <c r="A33" s="16" t="s">
        <v>75</v>
      </c>
      <c r="B33" s="21">
        <v>44464</v>
      </c>
      <c r="C33" s="16" t="s">
        <v>76</v>
      </c>
      <c r="D33" s="7" t="s">
        <v>72</v>
      </c>
      <c r="E33" s="16">
        <v>6</v>
      </c>
      <c r="F33" s="16" t="str">
        <f>_xlfn.XLOOKUP([1]orders!C33,[1]customers!$A$2:$A$1001,[1]customers!$B$2:$B$1001,,0)</f>
        <v>Adrian Swaine</v>
      </c>
      <c r="G33" s="16" t="str">
        <f>IF(_xlfn.XLOOKUP(C33,[1]customers!$A$2:$A$1001,[1]customers!$C$2:$C$1001,,0)=0,"",_xlfn.XLOOKUP(C33,[1]customers!$A$2:$A$1001,[1]customers!$C$2:$C$1001,,0))</f>
        <v/>
      </c>
      <c r="H33" s="16" t="str">
        <f>_xlfn.XLOOKUP(C33,[1]customers!$A$2:$A$1001,[1]customers!$G$2:$G$1001,,0)</f>
        <v>United States</v>
      </c>
      <c r="I33" s="7" t="str">
        <f>INDEX([1]products!$A$1:$G$49,MATCH([1]orders!$D33,[1]products!$A$1:$A$49,0),MATCH([1]orders!I$1,[1]products!$A$1:$G$1,0))</f>
        <v>Ara</v>
      </c>
      <c r="J33" s="7" t="str">
        <f>INDEX([1]products!$A$1:$G$49,MATCH([1]orders!$D33,[1]products!$A$1:$A$49,0),MATCH([1]orders!J$1,[1]products!$A$1:$G$1,0))</f>
        <v>D</v>
      </c>
      <c r="K33" s="19">
        <f>INDEX([1]products!$A$1:$G$49,MATCH([1]orders!$D33,[1]products!$A$1:$A$49,0),MATCH([1]orders!K$1,[1]products!$A$1:$G$1,0))</f>
        <v>0.5</v>
      </c>
      <c r="L33" s="20">
        <f>INDEX([1]products!$A$1:$G$49,MATCH([1]orders!$D33,[1]products!$A$1:$A$49,0),MATCH([1]orders!L$1,[1]products!$A$1:$G$1,0))</f>
        <v>5.97</v>
      </c>
      <c r="M33" s="20">
        <f t="shared" si="0"/>
        <v>35.82</v>
      </c>
      <c r="N33" s="7" t="str" cm="1">
        <f t="array" ref="N33">_xlfn.IFS(I33="Rob","Robusta",I33="Exc","Excelsa",I33="Ara","Arabica",I33="Lib","Liberica")</f>
        <v>Arabica</v>
      </c>
      <c r="O33" s="7" t="str" cm="1">
        <f t="array" ref="O33">_xlfn.IFS(J33="M","Medium",J33="L","Light",J33="D","Dark")</f>
        <v>Dark</v>
      </c>
      <c r="P33" s="7" t="str">
        <f>_xlfn.XLOOKUP(Order_Table[[#This Row],[Customer ID]],[1]customers!$A$1:$A$1001,[1]customers!$I$1:$I$1001,,0)</f>
        <v>No</v>
      </c>
    </row>
    <row r="34" spans="1:16" x14ac:dyDescent="0.35">
      <c r="A34" s="16" t="s">
        <v>75</v>
      </c>
      <c r="B34" s="21">
        <v>44464</v>
      </c>
      <c r="C34" s="16" t="s">
        <v>76</v>
      </c>
      <c r="D34" s="7" t="s">
        <v>78</v>
      </c>
      <c r="E34" s="16">
        <v>6</v>
      </c>
      <c r="F34" s="16" t="str">
        <f>_xlfn.XLOOKUP([1]orders!C34,[1]customers!$A$2:$A$1001,[1]customers!$B$2:$B$1001,,0)</f>
        <v>Adrian Swaine</v>
      </c>
      <c r="G34" s="16" t="str">
        <f>IF(_xlfn.XLOOKUP(C34,[1]customers!$A$2:$A$1001,[1]customers!$C$2:$C$1001,,0)=0,"",_xlfn.XLOOKUP(C34,[1]customers!$A$2:$A$1001,[1]customers!$C$2:$C$1001,,0))</f>
        <v/>
      </c>
      <c r="H34" s="16" t="str">
        <f>_xlfn.XLOOKUP(C34,[1]customers!$A$2:$A$1001,[1]customers!$G$2:$G$1001,,0)</f>
        <v>United States</v>
      </c>
      <c r="I34" s="7" t="str">
        <f>INDEX([1]products!$A$1:$G$49,MATCH([1]orders!$D34,[1]products!$A$1:$A$49,0),MATCH([1]orders!I$1,[1]products!$A$1:$G$1,0))</f>
        <v>Lib</v>
      </c>
      <c r="J34" s="7" t="str">
        <f>INDEX([1]products!$A$1:$G$49,MATCH([1]orders!$D34,[1]products!$A$1:$A$49,0),MATCH([1]orders!J$1,[1]products!$A$1:$G$1,0))</f>
        <v>M</v>
      </c>
      <c r="K34" s="19">
        <f>INDEX([1]products!$A$1:$G$49,MATCH([1]orders!$D34,[1]products!$A$1:$A$49,0),MATCH([1]orders!K$1,[1]products!$A$1:$G$1,0))</f>
        <v>0.5</v>
      </c>
      <c r="L34" s="20">
        <f>INDEX([1]products!$A$1:$G$49,MATCH([1]orders!$D34,[1]products!$A$1:$A$49,0),MATCH([1]orders!L$1,[1]products!$A$1:$G$1,0))</f>
        <v>8.73</v>
      </c>
      <c r="M34" s="20">
        <f t="shared" si="0"/>
        <v>52.38</v>
      </c>
      <c r="N34" s="7" t="str" cm="1">
        <f t="array" ref="N34">_xlfn.IFS(I34="Rob","Robusta",I34="Exc","Excelsa",I34="Ara","Arabica",I34="Lib","Liberica")</f>
        <v>Liberica</v>
      </c>
      <c r="O34" s="7" t="str" cm="1">
        <f t="array" ref="O34">_xlfn.IFS(J34="M","Medium",J34="L","Light",J34="D","Dark")</f>
        <v>Medium</v>
      </c>
      <c r="P34" s="7" t="str">
        <f>_xlfn.XLOOKUP(Order_Table[[#This Row],[Customer ID]],[1]customers!$A$1:$A$1001,[1]customers!$I$1:$I$1001,,0)</f>
        <v>No</v>
      </c>
    </row>
    <row r="35" spans="1:16" x14ac:dyDescent="0.35">
      <c r="A35" s="16" t="s">
        <v>79</v>
      </c>
      <c r="B35" s="21">
        <v>44394</v>
      </c>
      <c r="C35" s="16" t="s">
        <v>80</v>
      </c>
      <c r="D35" s="7" t="s">
        <v>19</v>
      </c>
      <c r="E35" s="16">
        <v>5</v>
      </c>
      <c r="F35" s="16" t="str">
        <f>_xlfn.XLOOKUP([1]orders!C35,[1]customers!$A$2:$A$1001,[1]customers!$B$2:$B$1001,,0)</f>
        <v>Gallard Gatheral</v>
      </c>
      <c r="G35" s="16" t="str">
        <f>IF(_xlfn.XLOOKUP(C35,[1]customers!$A$2:$A$1001,[1]customers!$C$2:$C$1001,,0)=0,"",_xlfn.XLOOKUP(C35,[1]customers!$A$2:$A$1001,[1]customers!$C$2:$C$1001,,0))</f>
        <v>ggatheralx@123-reg.co.uk</v>
      </c>
      <c r="H35" s="16" t="str">
        <f>_xlfn.XLOOKUP(C35,[1]customers!$A$2:$A$1001,[1]customers!$G$2:$G$1001,,0)</f>
        <v>United States</v>
      </c>
      <c r="I35" s="7" t="str">
        <f>INDEX([1]products!$A$1:$G$49,MATCH([1]orders!$D35,[1]products!$A$1:$A$49,0),MATCH([1]orders!I$1,[1]products!$A$1:$G$1,0))</f>
        <v>Lib</v>
      </c>
      <c r="J35" s="7" t="str">
        <f>INDEX([1]products!$A$1:$G$49,MATCH([1]orders!$D35,[1]products!$A$1:$A$49,0),MATCH([1]orders!J$1,[1]products!$A$1:$G$1,0))</f>
        <v>L</v>
      </c>
      <c r="K35" s="19">
        <f>INDEX([1]products!$A$1:$G$49,MATCH([1]orders!$D35,[1]products!$A$1:$A$49,0),MATCH([1]orders!K$1,[1]products!$A$1:$G$1,0))</f>
        <v>0.2</v>
      </c>
      <c r="L35" s="20">
        <f>INDEX([1]products!$A$1:$G$49,MATCH([1]orders!$D35,[1]products!$A$1:$A$49,0),MATCH([1]orders!L$1,[1]products!$A$1:$G$1,0))</f>
        <v>4.7549999999999999</v>
      </c>
      <c r="M35" s="20">
        <f t="shared" si="0"/>
        <v>23.774999999999999</v>
      </c>
      <c r="N35" s="7" t="str" cm="1">
        <f t="array" ref="N35">_xlfn.IFS(I35="Rob","Robusta",I35="Exc","Excelsa",I35="Ara","Arabica",I35="Lib","Liberica")</f>
        <v>Liberica</v>
      </c>
      <c r="O35" s="7" t="str" cm="1">
        <f t="array" ref="O35">_xlfn.IFS(J35="M","Medium",J35="L","Light",J35="D","Dark")</f>
        <v>Light</v>
      </c>
      <c r="P35" s="7" t="str">
        <f>_xlfn.XLOOKUP(Order_Table[[#This Row],[Customer ID]],[1]customers!$A$1:$A$1001,[1]customers!$I$1:$I$1001,,0)</f>
        <v>No</v>
      </c>
    </row>
    <row r="36" spans="1:16" x14ac:dyDescent="0.35">
      <c r="A36" s="16" t="s">
        <v>81</v>
      </c>
      <c r="B36" s="21">
        <v>44011</v>
      </c>
      <c r="C36" s="16" t="s">
        <v>82</v>
      </c>
      <c r="D36" s="7" t="s">
        <v>83</v>
      </c>
      <c r="E36" s="16">
        <v>6</v>
      </c>
      <c r="F36" s="16" t="str">
        <f>_xlfn.XLOOKUP([1]orders!C36,[1]customers!$A$2:$A$1001,[1]customers!$B$2:$B$1001,,0)</f>
        <v>Una Welberry</v>
      </c>
      <c r="G36" s="16" t="str">
        <f>IF(_xlfn.XLOOKUP(C36,[1]customers!$A$2:$A$1001,[1]customers!$C$2:$C$1001,,0)=0,"",_xlfn.XLOOKUP(C36,[1]customers!$A$2:$A$1001,[1]customers!$C$2:$C$1001,,0))</f>
        <v>uwelberryy@ebay.co.uk</v>
      </c>
      <c r="H36" s="16" t="str">
        <f>_xlfn.XLOOKUP(C36,[1]customers!$A$2:$A$1001,[1]customers!$G$2:$G$1001,,0)</f>
        <v>United Kingdom</v>
      </c>
      <c r="I36" s="7" t="str">
        <f>INDEX([1]products!$A$1:$G$49,MATCH([1]orders!$D36,[1]products!$A$1:$A$49,0),MATCH([1]orders!I$1,[1]products!$A$1:$G$1,0))</f>
        <v>Lib</v>
      </c>
      <c r="J36" s="7" t="str">
        <f>INDEX([1]products!$A$1:$G$49,MATCH([1]orders!$D36,[1]products!$A$1:$A$49,0),MATCH([1]orders!J$1,[1]products!$A$1:$G$1,0))</f>
        <v>L</v>
      </c>
      <c r="K36" s="19">
        <f>INDEX([1]products!$A$1:$G$49,MATCH([1]orders!$D36,[1]products!$A$1:$A$49,0),MATCH([1]orders!K$1,[1]products!$A$1:$G$1,0))</f>
        <v>0.5</v>
      </c>
      <c r="L36" s="20">
        <f>INDEX([1]products!$A$1:$G$49,MATCH([1]orders!$D36,[1]products!$A$1:$A$49,0),MATCH([1]orders!L$1,[1]products!$A$1:$G$1,0))</f>
        <v>9.51</v>
      </c>
      <c r="M36" s="20">
        <f t="shared" si="0"/>
        <v>57.06</v>
      </c>
      <c r="N36" s="7" t="str" cm="1">
        <f t="array" ref="N36">_xlfn.IFS(I36="Rob","Robusta",I36="Exc","Excelsa",I36="Ara","Arabica",I36="Lib","Liberica")</f>
        <v>Liberica</v>
      </c>
      <c r="O36" s="7" t="str" cm="1">
        <f t="array" ref="O36">_xlfn.IFS(J36="M","Medium",J36="L","Light",J36="D","Dark")</f>
        <v>Light</v>
      </c>
      <c r="P36" s="7" t="str">
        <f>_xlfn.XLOOKUP(Order_Table[[#This Row],[Customer ID]],[1]customers!$A$1:$A$1001,[1]customers!$I$1:$I$1001,,0)</f>
        <v>Yes</v>
      </c>
    </row>
    <row r="37" spans="1:16" x14ac:dyDescent="0.35">
      <c r="A37" s="16" t="s">
        <v>84</v>
      </c>
      <c r="B37" s="21">
        <v>44348</v>
      </c>
      <c r="C37" s="16" t="s">
        <v>85</v>
      </c>
      <c r="D37" s="7" t="s">
        <v>72</v>
      </c>
      <c r="E37" s="16">
        <v>6</v>
      </c>
      <c r="F37" s="16" t="str">
        <f>_xlfn.XLOOKUP([1]orders!C37,[1]customers!$A$2:$A$1001,[1]customers!$B$2:$B$1001,,0)</f>
        <v>Faber Eilhart</v>
      </c>
      <c r="G37" s="16" t="str">
        <f>IF(_xlfn.XLOOKUP(C37,[1]customers!$A$2:$A$1001,[1]customers!$C$2:$C$1001,,0)=0,"",_xlfn.XLOOKUP(C37,[1]customers!$A$2:$A$1001,[1]customers!$C$2:$C$1001,,0))</f>
        <v>feilhartz@who.int</v>
      </c>
      <c r="H37" s="16" t="str">
        <f>_xlfn.XLOOKUP(C37,[1]customers!$A$2:$A$1001,[1]customers!$G$2:$G$1001,,0)</f>
        <v>United States</v>
      </c>
      <c r="I37" s="7" t="str">
        <f>INDEX([1]products!$A$1:$G$49,MATCH([1]orders!$D37,[1]products!$A$1:$A$49,0),MATCH([1]orders!I$1,[1]products!$A$1:$G$1,0))</f>
        <v>Ara</v>
      </c>
      <c r="J37" s="7" t="str">
        <f>INDEX([1]products!$A$1:$G$49,MATCH([1]orders!$D37,[1]products!$A$1:$A$49,0),MATCH([1]orders!J$1,[1]products!$A$1:$G$1,0))</f>
        <v>D</v>
      </c>
      <c r="K37" s="19">
        <f>INDEX([1]products!$A$1:$G$49,MATCH([1]orders!$D37,[1]products!$A$1:$A$49,0),MATCH([1]orders!K$1,[1]products!$A$1:$G$1,0))</f>
        <v>0.5</v>
      </c>
      <c r="L37" s="20">
        <f>INDEX([1]products!$A$1:$G$49,MATCH([1]orders!$D37,[1]products!$A$1:$A$49,0),MATCH([1]orders!L$1,[1]products!$A$1:$G$1,0))</f>
        <v>5.97</v>
      </c>
      <c r="M37" s="20">
        <f t="shared" si="0"/>
        <v>35.82</v>
      </c>
      <c r="N37" s="7" t="str" cm="1">
        <f t="array" ref="N37">_xlfn.IFS(I37="Rob","Robusta",I37="Exc","Excelsa",I37="Ara","Arabica",I37="Lib","Liberica")</f>
        <v>Arabica</v>
      </c>
      <c r="O37" s="7" t="str" cm="1">
        <f t="array" ref="O37">_xlfn.IFS(J37="M","Medium",J37="L","Light",J37="D","Dark")</f>
        <v>Dark</v>
      </c>
      <c r="P37" s="7" t="str">
        <f>_xlfn.XLOOKUP(Order_Table[[#This Row],[Customer ID]],[1]customers!$A$1:$A$1001,[1]customers!$I$1:$I$1001,,0)</f>
        <v>No</v>
      </c>
    </row>
    <row r="38" spans="1:16" x14ac:dyDescent="0.35">
      <c r="A38" s="16" t="s">
        <v>86</v>
      </c>
      <c r="B38" s="21">
        <v>44233</v>
      </c>
      <c r="C38" s="16" t="s">
        <v>87</v>
      </c>
      <c r="D38" s="7" t="s">
        <v>77</v>
      </c>
      <c r="E38" s="16">
        <v>2</v>
      </c>
      <c r="F38" s="16" t="str">
        <f>_xlfn.XLOOKUP([1]orders!C38,[1]customers!$A$2:$A$1001,[1]customers!$B$2:$B$1001,,0)</f>
        <v>Zorina Ponting</v>
      </c>
      <c r="G38" s="16" t="str">
        <f>IF(_xlfn.XLOOKUP(C38,[1]customers!$A$2:$A$1001,[1]customers!$C$2:$C$1001,,0)=0,"",_xlfn.XLOOKUP(C38,[1]customers!$A$2:$A$1001,[1]customers!$C$2:$C$1001,,0))</f>
        <v>zponting10@altervista.org</v>
      </c>
      <c r="H38" s="16" t="str">
        <f>_xlfn.XLOOKUP(C38,[1]customers!$A$2:$A$1001,[1]customers!$G$2:$G$1001,,0)</f>
        <v>United States</v>
      </c>
      <c r="I38" s="7" t="str">
        <f>INDEX([1]products!$A$1:$G$49,MATCH([1]orders!$D38,[1]products!$A$1:$A$49,0),MATCH([1]orders!I$1,[1]products!$A$1:$G$1,0))</f>
        <v>Lib</v>
      </c>
      <c r="J38" s="7" t="str">
        <f>INDEX([1]products!$A$1:$G$49,MATCH([1]orders!$D38,[1]products!$A$1:$A$49,0),MATCH([1]orders!J$1,[1]products!$A$1:$G$1,0))</f>
        <v>M</v>
      </c>
      <c r="K38" s="19">
        <f>INDEX([1]products!$A$1:$G$49,MATCH([1]orders!$D38,[1]products!$A$1:$A$49,0),MATCH([1]orders!K$1,[1]products!$A$1:$G$1,0))</f>
        <v>0.2</v>
      </c>
      <c r="L38" s="20">
        <f>INDEX([1]products!$A$1:$G$49,MATCH([1]orders!$D38,[1]products!$A$1:$A$49,0),MATCH([1]orders!L$1,[1]products!$A$1:$G$1,0))</f>
        <v>4.3650000000000002</v>
      </c>
      <c r="M38" s="20">
        <f t="shared" si="0"/>
        <v>8.73</v>
      </c>
      <c r="N38" s="7" t="str" cm="1">
        <f t="array" ref="N38">_xlfn.IFS(I38="Rob","Robusta",I38="Exc","Excelsa",I38="Ara","Arabica",I38="Lib","Liberica")</f>
        <v>Liberica</v>
      </c>
      <c r="O38" s="7" t="str" cm="1">
        <f t="array" ref="O38">_xlfn.IFS(J38="M","Medium",J38="L","Light",J38="D","Dark")</f>
        <v>Medium</v>
      </c>
      <c r="P38" s="7" t="str">
        <f>_xlfn.XLOOKUP(Order_Table[[#This Row],[Customer ID]],[1]customers!$A$1:$A$1001,[1]customers!$I$1:$I$1001,,0)</f>
        <v>No</v>
      </c>
    </row>
    <row r="39" spans="1:16" x14ac:dyDescent="0.35">
      <c r="A39" s="16" t="s">
        <v>88</v>
      </c>
      <c r="B39" s="21">
        <v>43580</v>
      </c>
      <c r="C39" s="16" t="s">
        <v>89</v>
      </c>
      <c r="D39" s="7" t="s">
        <v>83</v>
      </c>
      <c r="E39" s="16">
        <v>3</v>
      </c>
      <c r="F39" s="16" t="str">
        <f>_xlfn.XLOOKUP([1]orders!C39,[1]customers!$A$2:$A$1001,[1]customers!$B$2:$B$1001,,0)</f>
        <v>Silvio Strase</v>
      </c>
      <c r="G39" s="16" t="str">
        <f>IF(_xlfn.XLOOKUP(C39,[1]customers!$A$2:$A$1001,[1]customers!$C$2:$C$1001,,0)=0,"",_xlfn.XLOOKUP(C39,[1]customers!$A$2:$A$1001,[1]customers!$C$2:$C$1001,,0))</f>
        <v>sstrase11@booking.com</v>
      </c>
      <c r="H39" s="16" t="str">
        <f>_xlfn.XLOOKUP(C39,[1]customers!$A$2:$A$1001,[1]customers!$G$2:$G$1001,,0)</f>
        <v>United States</v>
      </c>
      <c r="I39" s="7" t="str">
        <f>INDEX([1]products!$A$1:$G$49,MATCH([1]orders!$D39,[1]products!$A$1:$A$49,0),MATCH([1]orders!I$1,[1]products!$A$1:$G$1,0))</f>
        <v>Lib</v>
      </c>
      <c r="J39" s="7" t="str">
        <f>INDEX([1]products!$A$1:$G$49,MATCH([1]orders!$D39,[1]products!$A$1:$A$49,0),MATCH([1]orders!J$1,[1]products!$A$1:$G$1,0))</f>
        <v>L</v>
      </c>
      <c r="K39" s="19">
        <f>INDEX([1]products!$A$1:$G$49,MATCH([1]orders!$D39,[1]products!$A$1:$A$49,0),MATCH([1]orders!K$1,[1]products!$A$1:$G$1,0))</f>
        <v>0.5</v>
      </c>
      <c r="L39" s="20">
        <f>INDEX([1]products!$A$1:$G$49,MATCH([1]orders!$D39,[1]products!$A$1:$A$49,0),MATCH([1]orders!L$1,[1]products!$A$1:$G$1,0))</f>
        <v>9.51</v>
      </c>
      <c r="M39" s="20">
        <f t="shared" si="0"/>
        <v>28.53</v>
      </c>
      <c r="N39" s="7" t="str" cm="1">
        <f t="array" ref="N39">_xlfn.IFS(I39="Rob","Robusta",I39="Exc","Excelsa",I39="Ara","Arabica",I39="Lib","Liberica")</f>
        <v>Liberica</v>
      </c>
      <c r="O39" s="7" t="str" cm="1">
        <f t="array" ref="O39">_xlfn.IFS(J39="M","Medium",J39="L","Light",J39="D","Dark")</f>
        <v>Light</v>
      </c>
      <c r="P39" s="7" t="str">
        <f>_xlfn.XLOOKUP(Order_Table[[#This Row],[Customer ID]],[1]customers!$A$1:$A$1001,[1]customers!$I$1:$I$1001,,0)</f>
        <v>No</v>
      </c>
    </row>
    <row r="40" spans="1:16" x14ac:dyDescent="0.35">
      <c r="A40" s="16" t="s">
        <v>90</v>
      </c>
      <c r="B40" s="21">
        <v>43946</v>
      </c>
      <c r="C40" s="16" t="s">
        <v>91</v>
      </c>
      <c r="D40" s="7" t="s">
        <v>41</v>
      </c>
      <c r="E40" s="16">
        <v>5</v>
      </c>
      <c r="F40" s="16" t="str">
        <f>_xlfn.XLOOKUP([1]orders!C40,[1]customers!$A$2:$A$1001,[1]customers!$B$2:$B$1001,,0)</f>
        <v>Dorie de la Tremoille</v>
      </c>
      <c r="G40" s="16" t="str">
        <f>IF(_xlfn.XLOOKUP(C40,[1]customers!$A$2:$A$1001,[1]customers!$C$2:$C$1001,,0)=0,"",_xlfn.XLOOKUP(C40,[1]customers!$A$2:$A$1001,[1]customers!$C$2:$C$1001,,0))</f>
        <v>dde12@unesco.org</v>
      </c>
      <c r="H40" s="16" t="str">
        <f>_xlfn.XLOOKUP(C40,[1]customers!$A$2:$A$1001,[1]customers!$G$2:$G$1001,,0)</f>
        <v>United States</v>
      </c>
      <c r="I40" s="7" t="str">
        <f>INDEX([1]products!$A$1:$G$49,MATCH([1]orders!$D40,[1]products!$A$1:$A$49,0),MATCH([1]orders!I$1,[1]products!$A$1:$G$1,0))</f>
        <v>Rob</v>
      </c>
      <c r="J40" s="7" t="str">
        <f>INDEX([1]products!$A$1:$G$49,MATCH([1]orders!$D40,[1]products!$A$1:$A$49,0),MATCH([1]orders!J$1,[1]products!$A$1:$G$1,0))</f>
        <v>M</v>
      </c>
      <c r="K40" s="19">
        <f>INDEX([1]products!$A$1:$G$49,MATCH([1]orders!$D40,[1]products!$A$1:$A$49,0),MATCH([1]orders!K$1,[1]products!$A$1:$G$1,0))</f>
        <v>2.5</v>
      </c>
      <c r="L40" s="20">
        <f>INDEX([1]products!$A$1:$G$49,MATCH([1]orders!$D40,[1]products!$A$1:$A$49,0),MATCH([1]orders!L$1,[1]products!$A$1:$G$1,0))</f>
        <v>22.884999999999998</v>
      </c>
      <c r="M40" s="20">
        <f t="shared" si="0"/>
        <v>114.42499999999998</v>
      </c>
      <c r="N40" s="7" t="str" cm="1">
        <f t="array" ref="N40">_xlfn.IFS(I40="Rob","Robusta",I40="Exc","Excelsa",I40="Ara","Arabica",I40="Lib","Liberica")</f>
        <v>Robusta</v>
      </c>
      <c r="O40" s="7" t="str" cm="1">
        <f t="array" ref="O40">_xlfn.IFS(J40="M","Medium",J40="L","Light",J40="D","Dark")</f>
        <v>Medium</v>
      </c>
      <c r="P40" s="7" t="str">
        <f>_xlfn.XLOOKUP(Order_Table[[#This Row],[Customer ID]],[1]customers!$A$1:$A$1001,[1]customers!$I$1:$I$1001,,0)</f>
        <v>No</v>
      </c>
    </row>
    <row r="41" spans="1:16" x14ac:dyDescent="0.35">
      <c r="A41" s="16" t="s">
        <v>92</v>
      </c>
      <c r="B41" s="21">
        <v>44524</v>
      </c>
      <c r="C41" s="16" t="s">
        <v>93</v>
      </c>
      <c r="D41" s="7" t="s">
        <v>2</v>
      </c>
      <c r="E41" s="16">
        <v>6</v>
      </c>
      <c r="F41" s="16" t="str">
        <f>_xlfn.XLOOKUP([1]orders!C41,[1]customers!$A$2:$A$1001,[1]customers!$B$2:$B$1001,,0)</f>
        <v>Hy Zanetto</v>
      </c>
      <c r="G41" s="16" t="str">
        <f>IF(_xlfn.XLOOKUP(C41,[1]customers!$A$2:$A$1001,[1]customers!$C$2:$C$1001,,0)=0,"",_xlfn.XLOOKUP(C41,[1]customers!$A$2:$A$1001,[1]customers!$C$2:$C$1001,,0))</f>
        <v/>
      </c>
      <c r="H41" s="16" t="str">
        <f>_xlfn.XLOOKUP(C41,[1]customers!$A$2:$A$1001,[1]customers!$G$2:$G$1001,,0)</f>
        <v>United States</v>
      </c>
      <c r="I41" s="7" t="str">
        <f>INDEX([1]products!$A$1:$G$49,MATCH([1]orders!$D41,[1]products!$A$1:$A$49,0),MATCH([1]orders!I$1,[1]products!$A$1:$G$1,0))</f>
        <v>Rob</v>
      </c>
      <c r="J41" s="7" t="str">
        <f>INDEX([1]products!$A$1:$G$49,MATCH([1]orders!$D41,[1]products!$A$1:$A$49,0),MATCH([1]orders!J$1,[1]products!$A$1:$G$1,0))</f>
        <v>M</v>
      </c>
      <c r="K41" s="19">
        <f>INDEX([1]products!$A$1:$G$49,MATCH([1]orders!$D41,[1]products!$A$1:$A$49,0),MATCH([1]orders!K$1,[1]products!$A$1:$G$1,0))</f>
        <v>1</v>
      </c>
      <c r="L41" s="20">
        <f>INDEX([1]products!$A$1:$G$49,MATCH([1]orders!$D41,[1]products!$A$1:$A$49,0),MATCH([1]orders!L$1,[1]products!$A$1:$G$1,0))</f>
        <v>9.9499999999999993</v>
      </c>
      <c r="M41" s="20">
        <f t="shared" si="0"/>
        <v>59.699999999999996</v>
      </c>
      <c r="N41" s="7" t="str" cm="1">
        <f t="array" ref="N41">_xlfn.IFS(I41="Rob","Robusta",I41="Exc","Excelsa",I41="Ara","Arabica",I41="Lib","Liberica")</f>
        <v>Robusta</v>
      </c>
      <c r="O41" s="7" t="str" cm="1">
        <f t="array" ref="O41">_xlfn.IFS(J41="M","Medium",J41="L","Light",J41="D","Dark")</f>
        <v>Medium</v>
      </c>
      <c r="P41" s="7" t="str">
        <f>_xlfn.XLOOKUP(Order_Table[[#This Row],[Customer ID]],[1]customers!$A$1:$A$1001,[1]customers!$I$1:$I$1001,,0)</f>
        <v>Yes</v>
      </c>
    </row>
    <row r="42" spans="1:16" x14ac:dyDescent="0.35">
      <c r="A42" s="16" t="s">
        <v>94</v>
      </c>
      <c r="B42" s="21">
        <v>44305</v>
      </c>
      <c r="C42" s="16" t="s">
        <v>95</v>
      </c>
      <c r="D42" s="7" t="s">
        <v>96</v>
      </c>
      <c r="E42" s="16">
        <v>3</v>
      </c>
      <c r="F42" s="16" t="str">
        <f>_xlfn.XLOOKUP([1]orders!C42,[1]customers!$A$2:$A$1001,[1]customers!$B$2:$B$1001,,0)</f>
        <v>Jessica McNess</v>
      </c>
      <c r="G42" s="16" t="str">
        <f>IF(_xlfn.XLOOKUP(C42,[1]customers!$A$2:$A$1001,[1]customers!$C$2:$C$1001,,0)=0,"",_xlfn.XLOOKUP(C42,[1]customers!$A$2:$A$1001,[1]customers!$C$2:$C$1001,,0))</f>
        <v/>
      </c>
      <c r="H42" s="16" t="str">
        <f>_xlfn.XLOOKUP(C42,[1]customers!$A$2:$A$1001,[1]customers!$G$2:$G$1001,,0)</f>
        <v>United States</v>
      </c>
      <c r="I42" s="7" t="str">
        <f>INDEX([1]products!$A$1:$G$49,MATCH([1]orders!$D42,[1]products!$A$1:$A$49,0),MATCH([1]orders!I$1,[1]products!$A$1:$G$1,0))</f>
        <v>Lib</v>
      </c>
      <c r="J42" s="7" t="str">
        <f>INDEX([1]products!$A$1:$G$49,MATCH([1]orders!$D42,[1]products!$A$1:$A$49,0),MATCH([1]orders!J$1,[1]products!$A$1:$G$1,0))</f>
        <v>M</v>
      </c>
      <c r="K42" s="19">
        <f>INDEX([1]products!$A$1:$G$49,MATCH([1]orders!$D42,[1]products!$A$1:$A$49,0),MATCH([1]orders!K$1,[1]products!$A$1:$G$1,0))</f>
        <v>1</v>
      </c>
      <c r="L42" s="20">
        <f>INDEX([1]products!$A$1:$G$49,MATCH([1]orders!$D42,[1]products!$A$1:$A$49,0),MATCH([1]orders!L$1,[1]products!$A$1:$G$1,0))</f>
        <v>14.55</v>
      </c>
      <c r="M42" s="20">
        <f t="shared" si="0"/>
        <v>43.650000000000006</v>
      </c>
      <c r="N42" s="7" t="str" cm="1">
        <f t="array" ref="N42">_xlfn.IFS(I42="Rob","Robusta",I42="Exc","Excelsa",I42="Ara","Arabica",I42="Lib","Liberica")</f>
        <v>Liberica</v>
      </c>
      <c r="O42" s="7" t="str" cm="1">
        <f t="array" ref="O42">_xlfn.IFS(J42="M","Medium",J42="L","Light",J42="D","Dark")</f>
        <v>Medium</v>
      </c>
      <c r="P42" s="7" t="str">
        <f>_xlfn.XLOOKUP(Order_Table[[#This Row],[Customer ID]],[1]customers!$A$1:$A$1001,[1]customers!$I$1:$I$1001,,0)</f>
        <v>No</v>
      </c>
    </row>
    <row r="43" spans="1:16" x14ac:dyDescent="0.35">
      <c r="A43" s="16" t="s">
        <v>97</v>
      </c>
      <c r="B43" s="21">
        <v>44749</v>
      </c>
      <c r="C43" s="16" t="s">
        <v>98</v>
      </c>
      <c r="D43" s="7" t="s">
        <v>51</v>
      </c>
      <c r="E43" s="16">
        <v>2</v>
      </c>
      <c r="F43" s="16" t="str">
        <f>_xlfn.XLOOKUP([1]orders!C43,[1]customers!$A$2:$A$1001,[1]customers!$B$2:$B$1001,,0)</f>
        <v>Lorenzo Yeoland</v>
      </c>
      <c r="G43" s="16" t="str">
        <f>IF(_xlfn.XLOOKUP(C43,[1]customers!$A$2:$A$1001,[1]customers!$C$2:$C$1001,,0)=0,"",_xlfn.XLOOKUP(C43,[1]customers!$A$2:$A$1001,[1]customers!$C$2:$C$1001,,0))</f>
        <v>lyeoland15@pbs.org</v>
      </c>
      <c r="H43" s="16" t="str">
        <f>_xlfn.XLOOKUP(C43,[1]customers!$A$2:$A$1001,[1]customers!$G$2:$G$1001,,0)</f>
        <v>United States</v>
      </c>
      <c r="I43" s="7" t="str">
        <f>INDEX([1]products!$A$1:$G$49,MATCH([1]orders!$D43,[1]products!$A$1:$A$49,0),MATCH([1]orders!I$1,[1]products!$A$1:$G$1,0))</f>
        <v>Exc</v>
      </c>
      <c r="J43" s="7" t="str">
        <f>INDEX([1]products!$A$1:$G$49,MATCH([1]orders!$D43,[1]products!$A$1:$A$49,0),MATCH([1]orders!J$1,[1]products!$A$1:$G$1,0))</f>
        <v>D</v>
      </c>
      <c r="K43" s="19">
        <f>INDEX([1]products!$A$1:$G$49,MATCH([1]orders!$D43,[1]products!$A$1:$A$49,0),MATCH([1]orders!K$1,[1]products!$A$1:$G$1,0))</f>
        <v>0.2</v>
      </c>
      <c r="L43" s="20">
        <f>INDEX([1]products!$A$1:$G$49,MATCH([1]orders!$D43,[1]products!$A$1:$A$49,0),MATCH([1]orders!L$1,[1]products!$A$1:$G$1,0))</f>
        <v>3.645</v>
      </c>
      <c r="M43" s="20">
        <f t="shared" si="0"/>
        <v>7.29</v>
      </c>
      <c r="N43" s="7" t="str" cm="1">
        <f t="array" ref="N43">_xlfn.IFS(I43="Rob","Robusta",I43="Exc","Excelsa",I43="Ara","Arabica",I43="Lib","Liberica")</f>
        <v>Excelsa</v>
      </c>
      <c r="O43" s="7" t="str" cm="1">
        <f t="array" ref="O43">_xlfn.IFS(J43="M","Medium",J43="L","Light",J43="D","Dark")</f>
        <v>Dark</v>
      </c>
      <c r="P43" s="7" t="str">
        <f>_xlfn.XLOOKUP(Order_Table[[#This Row],[Customer ID]],[1]customers!$A$1:$A$1001,[1]customers!$I$1:$I$1001,,0)</f>
        <v>Yes</v>
      </c>
    </row>
    <row r="44" spans="1:16" x14ac:dyDescent="0.35">
      <c r="A44" s="16" t="s">
        <v>99</v>
      </c>
      <c r="B44" s="21">
        <v>43607</v>
      </c>
      <c r="C44" s="16" t="s">
        <v>100</v>
      </c>
      <c r="D44" s="7" t="s">
        <v>101</v>
      </c>
      <c r="E44" s="16">
        <v>3</v>
      </c>
      <c r="F44" s="16" t="str">
        <f>_xlfn.XLOOKUP([1]orders!C44,[1]customers!$A$2:$A$1001,[1]customers!$B$2:$B$1001,,0)</f>
        <v>Abigail Tolworthy</v>
      </c>
      <c r="G44" s="16" t="str">
        <f>IF(_xlfn.XLOOKUP(C44,[1]customers!$A$2:$A$1001,[1]customers!$C$2:$C$1001,,0)=0,"",_xlfn.XLOOKUP(C44,[1]customers!$A$2:$A$1001,[1]customers!$C$2:$C$1001,,0))</f>
        <v>atolworthy16@toplist.cz</v>
      </c>
      <c r="H44" s="16" t="str">
        <f>_xlfn.XLOOKUP(C44,[1]customers!$A$2:$A$1001,[1]customers!$G$2:$G$1001,,0)</f>
        <v>United States</v>
      </c>
      <c r="I44" s="7" t="str">
        <f>INDEX([1]products!$A$1:$G$49,MATCH([1]orders!$D44,[1]products!$A$1:$A$49,0),MATCH([1]orders!I$1,[1]products!$A$1:$G$1,0))</f>
        <v>Rob</v>
      </c>
      <c r="J44" s="7" t="str">
        <f>INDEX([1]products!$A$1:$G$49,MATCH([1]orders!$D44,[1]products!$A$1:$A$49,0),MATCH([1]orders!J$1,[1]products!$A$1:$G$1,0))</f>
        <v>D</v>
      </c>
      <c r="K44" s="19">
        <f>INDEX([1]products!$A$1:$G$49,MATCH([1]orders!$D44,[1]products!$A$1:$A$49,0),MATCH([1]orders!K$1,[1]products!$A$1:$G$1,0))</f>
        <v>0.2</v>
      </c>
      <c r="L44" s="20">
        <f>INDEX([1]products!$A$1:$G$49,MATCH([1]orders!$D44,[1]products!$A$1:$A$49,0),MATCH([1]orders!L$1,[1]products!$A$1:$G$1,0))</f>
        <v>2.6849999999999996</v>
      </c>
      <c r="M44" s="20">
        <f t="shared" si="0"/>
        <v>8.0549999999999997</v>
      </c>
      <c r="N44" s="7" t="str" cm="1">
        <f t="array" ref="N44">_xlfn.IFS(I44="Rob","Robusta",I44="Exc","Excelsa",I44="Ara","Arabica",I44="Lib","Liberica")</f>
        <v>Robusta</v>
      </c>
      <c r="O44" s="7" t="str" cm="1">
        <f t="array" ref="O44">_xlfn.IFS(J44="M","Medium",J44="L","Light",J44="D","Dark")</f>
        <v>Dark</v>
      </c>
      <c r="P44" s="7" t="str">
        <f>_xlfn.XLOOKUP(Order_Table[[#This Row],[Customer ID]],[1]customers!$A$1:$A$1001,[1]customers!$I$1:$I$1001,,0)</f>
        <v>Yes</v>
      </c>
    </row>
    <row r="45" spans="1:16" x14ac:dyDescent="0.35">
      <c r="A45" s="16" t="s">
        <v>102</v>
      </c>
      <c r="B45" s="21">
        <v>44473</v>
      </c>
      <c r="C45" s="16" t="s">
        <v>103</v>
      </c>
      <c r="D45" s="7" t="s">
        <v>104</v>
      </c>
      <c r="E45" s="16">
        <v>2</v>
      </c>
      <c r="F45" s="16" t="str">
        <f>_xlfn.XLOOKUP([1]orders!C45,[1]customers!$A$2:$A$1001,[1]customers!$B$2:$B$1001,,0)</f>
        <v>Maurie Bartol</v>
      </c>
      <c r="G45" s="16" t="str">
        <f>IF(_xlfn.XLOOKUP(C45,[1]customers!$A$2:$A$1001,[1]customers!$C$2:$C$1001,,0)=0,"",_xlfn.XLOOKUP(C45,[1]customers!$A$2:$A$1001,[1]customers!$C$2:$C$1001,,0))</f>
        <v/>
      </c>
      <c r="H45" s="16" t="str">
        <f>_xlfn.XLOOKUP(C45,[1]customers!$A$2:$A$1001,[1]customers!$G$2:$G$1001,,0)</f>
        <v>United States</v>
      </c>
      <c r="I45" s="7" t="str">
        <f>INDEX([1]products!$A$1:$G$49,MATCH([1]orders!$D45,[1]products!$A$1:$A$49,0),MATCH([1]orders!I$1,[1]products!$A$1:$G$1,0))</f>
        <v>Lib</v>
      </c>
      <c r="J45" s="7" t="str">
        <f>INDEX([1]products!$A$1:$G$49,MATCH([1]orders!$D45,[1]products!$A$1:$A$49,0),MATCH([1]orders!J$1,[1]products!$A$1:$G$1,0))</f>
        <v>L</v>
      </c>
      <c r="K45" s="19">
        <f>INDEX([1]products!$A$1:$G$49,MATCH([1]orders!$D45,[1]products!$A$1:$A$49,0),MATCH([1]orders!K$1,[1]products!$A$1:$G$1,0))</f>
        <v>2.5</v>
      </c>
      <c r="L45" s="20">
        <f>INDEX([1]products!$A$1:$G$49,MATCH([1]orders!$D45,[1]products!$A$1:$A$49,0),MATCH([1]orders!L$1,[1]products!$A$1:$G$1,0))</f>
        <v>36.454999999999998</v>
      </c>
      <c r="M45" s="20">
        <f t="shared" si="0"/>
        <v>72.91</v>
      </c>
      <c r="N45" s="7" t="str" cm="1">
        <f t="array" ref="N45">_xlfn.IFS(I45="Rob","Robusta",I45="Exc","Excelsa",I45="Ara","Arabica",I45="Lib","Liberica")</f>
        <v>Liberica</v>
      </c>
      <c r="O45" s="7" t="str" cm="1">
        <f t="array" ref="O45">_xlfn.IFS(J45="M","Medium",J45="L","Light",J45="D","Dark")</f>
        <v>Light</v>
      </c>
      <c r="P45" s="7" t="str">
        <f>_xlfn.XLOOKUP(Order_Table[[#This Row],[Customer ID]],[1]customers!$A$1:$A$1001,[1]customers!$I$1:$I$1001,,0)</f>
        <v>No</v>
      </c>
    </row>
    <row r="46" spans="1:16" x14ac:dyDescent="0.35">
      <c r="A46" s="16" t="s">
        <v>105</v>
      </c>
      <c r="B46" s="21">
        <v>43932</v>
      </c>
      <c r="C46" s="16" t="s">
        <v>106</v>
      </c>
      <c r="D46" s="7" t="s">
        <v>3</v>
      </c>
      <c r="E46" s="16">
        <v>2</v>
      </c>
      <c r="F46" s="16" t="str">
        <f>_xlfn.XLOOKUP([1]orders!C46,[1]customers!$A$2:$A$1001,[1]customers!$B$2:$B$1001,,0)</f>
        <v>Olag Baudassi</v>
      </c>
      <c r="G46" s="16" t="str">
        <f>IF(_xlfn.XLOOKUP(C46,[1]customers!$A$2:$A$1001,[1]customers!$C$2:$C$1001,,0)=0,"",_xlfn.XLOOKUP(C46,[1]customers!$A$2:$A$1001,[1]customers!$C$2:$C$1001,,0))</f>
        <v>obaudassi18@seesaa.net</v>
      </c>
      <c r="H46" s="16" t="str">
        <f>_xlfn.XLOOKUP(C46,[1]customers!$A$2:$A$1001,[1]customers!$G$2:$G$1001,,0)</f>
        <v>United States</v>
      </c>
      <c r="I46" s="7" t="str">
        <f>INDEX([1]products!$A$1:$G$49,MATCH([1]orders!$D46,[1]products!$A$1:$A$49,0),MATCH([1]orders!I$1,[1]products!$A$1:$G$1,0))</f>
        <v>Exc</v>
      </c>
      <c r="J46" s="7" t="str">
        <f>INDEX([1]products!$A$1:$G$49,MATCH([1]orders!$D46,[1]products!$A$1:$A$49,0),MATCH([1]orders!J$1,[1]products!$A$1:$G$1,0))</f>
        <v>M</v>
      </c>
      <c r="K46" s="19">
        <f>INDEX([1]products!$A$1:$G$49,MATCH([1]orders!$D46,[1]products!$A$1:$A$49,0),MATCH([1]orders!K$1,[1]products!$A$1:$G$1,0))</f>
        <v>0.5</v>
      </c>
      <c r="L46" s="20">
        <f>INDEX([1]products!$A$1:$G$49,MATCH([1]orders!$D46,[1]products!$A$1:$A$49,0),MATCH([1]orders!L$1,[1]products!$A$1:$G$1,0))</f>
        <v>8.25</v>
      </c>
      <c r="M46" s="20">
        <f t="shared" si="0"/>
        <v>16.5</v>
      </c>
      <c r="N46" s="7" t="str" cm="1">
        <f t="array" ref="N46">_xlfn.IFS(I46="Rob","Robusta",I46="Exc","Excelsa",I46="Ara","Arabica",I46="Lib","Liberica")</f>
        <v>Excelsa</v>
      </c>
      <c r="O46" s="7" t="str" cm="1">
        <f t="array" ref="O46">_xlfn.IFS(J46="M","Medium",J46="L","Light",J46="D","Dark")</f>
        <v>Medium</v>
      </c>
      <c r="P46" s="7" t="str">
        <f>_xlfn.XLOOKUP(Order_Table[[#This Row],[Customer ID]],[1]customers!$A$1:$A$1001,[1]customers!$I$1:$I$1001,,0)</f>
        <v>Yes</v>
      </c>
    </row>
    <row r="47" spans="1:16" x14ac:dyDescent="0.35">
      <c r="A47" s="16" t="s">
        <v>107</v>
      </c>
      <c r="B47" s="21">
        <v>44592</v>
      </c>
      <c r="C47" s="16" t="s">
        <v>108</v>
      </c>
      <c r="D47" s="7" t="s">
        <v>109</v>
      </c>
      <c r="E47" s="16">
        <v>6</v>
      </c>
      <c r="F47" s="16" t="str">
        <f>_xlfn.XLOOKUP([1]orders!C47,[1]customers!$A$2:$A$1001,[1]customers!$B$2:$B$1001,,0)</f>
        <v>Petey Kingsbury</v>
      </c>
      <c r="G47" s="16" t="str">
        <f>IF(_xlfn.XLOOKUP(C47,[1]customers!$A$2:$A$1001,[1]customers!$C$2:$C$1001,,0)=0,"",_xlfn.XLOOKUP(C47,[1]customers!$A$2:$A$1001,[1]customers!$C$2:$C$1001,,0))</f>
        <v>pkingsbury19@comcast.net</v>
      </c>
      <c r="H47" s="16" t="str">
        <f>_xlfn.XLOOKUP(C47,[1]customers!$A$2:$A$1001,[1]customers!$G$2:$G$1001,,0)</f>
        <v>United States</v>
      </c>
      <c r="I47" s="7" t="str">
        <f>INDEX([1]products!$A$1:$G$49,MATCH([1]orders!$D47,[1]products!$A$1:$A$49,0),MATCH([1]orders!I$1,[1]products!$A$1:$G$1,0))</f>
        <v>Lib</v>
      </c>
      <c r="J47" s="7" t="str">
        <f>INDEX([1]products!$A$1:$G$49,MATCH([1]orders!$D47,[1]products!$A$1:$A$49,0),MATCH([1]orders!J$1,[1]products!$A$1:$G$1,0))</f>
        <v>D</v>
      </c>
      <c r="K47" s="19">
        <f>INDEX([1]products!$A$1:$G$49,MATCH([1]orders!$D47,[1]products!$A$1:$A$49,0),MATCH([1]orders!K$1,[1]products!$A$1:$G$1,0))</f>
        <v>2.5</v>
      </c>
      <c r="L47" s="20">
        <f>INDEX([1]products!$A$1:$G$49,MATCH([1]orders!$D47,[1]products!$A$1:$A$49,0),MATCH([1]orders!L$1,[1]products!$A$1:$G$1,0))</f>
        <v>29.784999999999997</v>
      </c>
      <c r="M47" s="20">
        <f t="shared" si="0"/>
        <v>178.70999999999998</v>
      </c>
      <c r="N47" s="7" t="str" cm="1">
        <f t="array" ref="N47">_xlfn.IFS(I47="Rob","Robusta",I47="Exc","Excelsa",I47="Ara","Arabica",I47="Lib","Liberica")</f>
        <v>Liberica</v>
      </c>
      <c r="O47" s="7" t="str" cm="1">
        <f t="array" ref="O47">_xlfn.IFS(J47="M","Medium",J47="L","Light",J47="D","Dark")</f>
        <v>Dark</v>
      </c>
      <c r="P47" s="7" t="str">
        <f>_xlfn.XLOOKUP(Order_Table[[#This Row],[Customer ID]],[1]customers!$A$1:$A$1001,[1]customers!$I$1:$I$1001,,0)</f>
        <v>No</v>
      </c>
    </row>
    <row r="48" spans="1:16" x14ac:dyDescent="0.35">
      <c r="A48" s="16" t="s">
        <v>110</v>
      </c>
      <c r="B48" s="21">
        <v>43776</v>
      </c>
      <c r="C48" s="16" t="s">
        <v>111</v>
      </c>
      <c r="D48" s="7" t="s">
        <v>112</v>
      </c>
      <c r="E48" s="16">
        <v>2</v>
      </c>
      <c r="F48" s="16" t="str">
        <f>_xlfn.XLOOKUP([1]orders!C48,[1]customers!$A$2:$A$1001,[1]customers!$B$2:$B$1001,,0)</f>
        <v>Donna Baskeyfied</v>
      </c>
      <c r="G48" s="16" t="str">
        <f>IF(_xlfn.XLOOKUP(C48,[1]customers!$A$2:$A$1001,[1]customers!$C$2:$C$1001,,0)=0,"",_xlfn.XLOOKUP(C48,[1]customers!$A$2:$A$1001,[1]customers!$C$2:$C$1001,,0))</f>
        <v/>
      </c>
      <c r="H48" s="16" t="str">
        <f>_xlfn.XLOOKUP(C48,[1]customers!$A$2:$A$1001,[1]customers!$G$2:$G$1001,,0)</f>
        <v>United States</v>
      </c>
      <c r="I48" s="7" t="str">
        <f>INDEX([1]products!$A$1:$G$49,MATCH([1]orders!$D48,[1]products!$A$1:$A$49,0),MATCH([1]orders!I$1,[1]products!$A$1:$G$1,0))</f>
        <v>Exc</v>
      </c>
      <c r="J48" s="7" t="str">
        <f>INDEX([1]products!$A$1:$G$49,MATCH([1]orders!$D48,[1]products!$A$1:$A$49,0),MATCH([1]orders!J$1,[1]products!$A$1:$G$1,0))</f>
        <v>M</v>
      </c>
      <c r="K48" s="19">
        <f>INDEX([1]products!$A$1:$G$49,MATCH([1]orders!$D48,[1]products!$A$1:$A$49,0),MATCH([1]orders!K$1,[1]products!$A$1:$G$1,0))</f>
        <v>2.5</v>
      </c>
      <c r="L48" s="20">
        <f>INDEX([1]products!$A$1:$G$49,MATCH([1]orders!$D48,[1]products!$A$1:$A$49,0),MATCH([1]orders!L$1,[1]products!$A$1:$G$1,0))</f>
        <v>31.624999999999996</v>
      </c>
      <c r="M48" s="20">
        <f t="shared" si="0"/>
        <v>63.249999999999993</v>
      </c>
      <c r="N48" s="7" t="str" cm="1">
        <f t="array" ref="N48">_xlfn.IFS(I48="Rob","Robusta",I48="Exc","Excelsa",I48="Ara","Arabica",I48="Lib","Liberica")</f>
        <v>Excelsa</v>
      </c>
      <c r="O48" s="7" t="str" cm="1">
        <f t="array" ref="O48">_xlfn.IFS(J48="M","Medium",J48="L","Light",J48="D","Dark")</f>
        <v>Medium</v>
      </c>
      <c r="P48" s="7" t="str">
        <f>_xlfn.XLOOKUP(Order_Table[[#This Row],[Customer ID]],[1]customers!$A$1:$A$1001,[1]customers!$I$1:$I$1001,,0)</f>
        <v>Yes</v>
      </c>
    </row>
    <row r="49" spans="1:16" x14ac:dyDescent="0.35">
      <c r="A49" s="16" t="s">
        <v>113</v>
      </c>
      <c r="B49" s="21">
        <v>43644</v>
      </c>
      <c r="C49" s="16" t="s">
        <v>114</v>
      </c>
      <c r="D49" s="7" t="s">
        <v>115</v>
      </c>
      <c r="E49" s="16">
        <v>2</v>
      </c>
      <c r="F49" s="16" t="str">
        <f>_xlfn.XLOOKUP([1]orders!C49,[1]customers!$A$2:$A$1001,[1]customers!$B$2:$B$1001,,0)</f>
        <v>Arda Curley</v>
      </c>
      <c r="G49" s="16" t="str">
        <f>IF(_xlfn.XLOOKUP(C49,[1]customers!$A$2:$A$1001,[1]customers!$C$2:$C$1001,,0)=0,"",_xlfn.XLOOKUP(C49,[1]customers!$A$2:$A$1001,[1]customers!$C$2:$C$1001,,0))</f>
        <v>acurley1b@hao123.com</v>
      </c>
      <c r="H49" s="16" t="str">
        <f>_xlfn.XLOOKUP(C49,[1]customers!$A$2:$A$1001,[1]customers!$G$2:$G$1001,,0)</f>
        <v>United States</v>
      </c>
      <c r="I49" s="7" t="str">
        <f>INDEX([1]products!$A$1:$G$49,MATCH([1]orders!$D49,[1]products!$A$1:$A$49,0),MATCH([1]orders!I$1,[1]products!$A$1:$G$1,0))</f>
        <v>Ara</v>
      </c>
      <c r="J49" s="7" t="str">
        <f>INDEX([1]products!$A$1:$G$49,MATCH([1]orders!$D49,[1]products!$A$1:$A$49,0),MATCH([1]orders!J$1,[1]products!$A$1:$G$1,0))</f>
        <v>L</v>
      </c>
      <c r="K49" s="19">
        <f>INDEX([1]products!$A$1:$G$49,MATCH([1]orders!$D49,[1]products!$A$1:$A$49,0),MATCH([1]orders!K$1,[1]products!$A$1:$G$1,0))</f>
        <v>0.2</v>
      </c>
      <c r="L49" s="20">
        <f>INDEX([1]products!$A$1:$G$49,MATCH([1]orders!$D49,[1]products!$A$1:$A$49,0),MATCH([1]orders!L$1,[1]products!$A$1:$G$1,0))</f>
        <v>3.8849999999999998</v>
      </c>
      <c r="M49" s="20">
        <f t="shared" si="0"/>
        <v>7.77</v>
      </c>
      <c r="N49" s="7" t="str" cm="1">
        <f t="array" ref="N49">_xlfn.IFS(I49="Rob","Robusta",I49="Exc","Excelsa",I49="Ara","Arabica",I49="Lib","Liberica")</f>
        <v>Arabica</v>
      </c>
      <c r="O49" s="7" t="str" cm="1">
        <f t="array" ref="O49">_xlfn.IFS(J49="M","Medium",J49="L","Light",J49="D","Dark")</f>
        <v>Light</v>
      </c>
      <c r="P49" s="7" t="str">
        <f>_xlfn.XLOOKUP(Order_Table[[#This Row],[Customer ID]],[1]customers!$A$1:$A$1001,[1]customers!$I$1:$I$1001,,0)</f>
        <v>Yes</v>
      </c>
    </row>
    <row r="50" spans="1:16" x14ac:dyDescent="0.35">
      <c r="A50" s="16" t="s">
        <v>116</v>
      </c>
      <c r="B50" s="21">
        <v>44085</v>
      </c>
      <c r="C50" s="16" t="s">
        <v>117</v>
      </c>
      <c r="D50" s="7" t="s">
        <v>118</v>
      </c>
      <c r="E50" s="16">
        <v>4</v>
      </c>
      <c r="F50" s="16" t="str">
        <f>_xlfn.XLOOKUP([1]orders!C50,[1]customers!$A$2:$A$1001,[1]customers!$B$2:$B$1001,,0)</f>
        <v>Raynor McGilvary</v>
      </c>
      <c r="G50" s="16" t="str">
        <f>IF(_xlfn.XLOOKUP(C50,[1]customers!$A$2:$A$1001,[1]customers!$C$2:$C$1001,,0)=0,"",_xlfn.XLOOKUP(C50,[1]customers!$A$2:$A$1001,[1]customers!$C$2:$C$1001,,0))</f>
        <v>rmcgilvary1c@tamu.edu</v>
      </c>
      <c r="H50" s="16" t="str">
        <f>_xlfn.XLOOKUP(C50,[1]customers!$A$2:$A$1001,[1]customers!$G$2:$G$1001,,0)</f>
        <v>United States</v>
      </c>
      <c r="I50" s="7" t="str">
        <f>INDEX([1]products!$A$1:$G$49,MATCH([1]orders!$D50,[1]products!$A$1:$A$49,0),MATCH([1]orders!I$1,[1]products!$A$1:$G$1,0))</f>
        <v>Ara</v>
      </c>
      <c r="J50" s="7" t="str">
        <f>INDEX([1]products!$A$1:$G$49,MATCH([1]orders!$D50,[1]products!$A$1:$A$49,0),MATCH([1]orders!J$1,[1]products!$A$1:$G$1,0))</f>
        <v>D</v>
      </c>
      <c r="K50" s="19">
        <f>INDEX([1]products!$A$1:$G$49,MATCH([1]orders!$D50,[1]products!$A$1:$A$49,0),MATCH([1]orders!K$1,[1]products!$A$1:$G$1,0))</f>
        <v>2.5</v>
      </c>
      <c r="L50" s="20">
        <f>INDEX([1]products!$A$1:$G$49,MATCH([1]orders!$D50,[1]products!$A$1:$A$49,0),MATCH([1]orders!L$1,[1]products!$A$1:$G$1,0))</f>
        <v>22.884999999999998</v>
      </c>
      <c r="M50" s="20">
        <f t="shared" si="0"/>
        <v>91.539999999999992</v>
      </c>
      <c r="N50" s="7" t="str" cm="1">
        <f t="array" ref="N50">_xlfn.IFS(I50="Rob","Robusta",I50="Exc","Excelsa",I50="Ara","Arabica",I50="Lib","Liberica")</f>
        <v>Arabica</v>
      </c>
      <c r="O50" s="7" t="str" cm="1">
        <f t="array" ref="O50">_xlfn.IFS(J50="M","Medium",J50="L","Light",J50="D","Dark")</f>
        <v>Dark</v>
      </c>
      <c r="P50" s="7" t="str">
        <f>_xlfn.XLOOKUP(Order_Table[[#This Row],[Customer ID]],[1]customers!$A$1:$A$1001,[1]customers!$I$1:$I$1001,,0)</f>
        <v>No</v>
      </c>
    </row>
    <row r="51" spans="1:16" x14ac:dyDescent="0.35">
      <c r="A51" s="16" t="s">
        <v>119</v>
      </c>
      <c r="B51" s="21">
        <v>44790</v>
      </c>
      <c r="C51" s="16" t="s">
        <v>120</v>
      </c>
      <c r="D51" s="7" t="s">
        <v>6</v>
      </c>
      <c r="E51" s="16">
        <v>3</v>
      </c>
      <c r="F51" s="16" t="str">
        <f>_xlfn.XLOOKUP([1]orders!C51,[1]customers!$A$2:$A$1001,[1]customers!$B$2:$B$1001,,0)</f>
        <v>Isis Pikett</v>
      </c>
      <c r="G51" s="16" t="str">
        <f>IF(_xlfn.XLOOKUP(C51,[1]customers!$A$2:$A$1001,[1]customers!$C$2:$C$1001,,0)=0,"",_xlfn.XLOOKUP(C51,[1]customers!$A$2:$A$1001,[1]customers!$C$2:$C$1001,,0))</f>
        <v>ipikett1d@xinhuanet.com</v>
      </c>
      <c r="H51" s="16" t="str">
        <f>_xlfn.XLOOKUP(C51,[1]customers!$A$2:$A$1001,[1]customers!$G$2:$G$1001,,0)</f>
        <v>United States</v>
      </c>
      <c r="I51" s="7" t="str">
        <f>INDEX([1]products!$A$1:$G$49,MATCH([1]orders!$D51,[1]products!$A$1:$A$49,0),MATCH([1]orders!I$1,[1]products!$A$1:$G$1,0))</f>
        <v>Ara</v>
      </c>
      <c r="J51" s="7" t="str">
        <f>INDEX([1]products!$A$1:$G$49,MATCH([1]orders!$D51,[1]products!$A$1:$A$49,0),MATCH([1]orders!J$1,[1]products!$A$1:$G$1,0))</f>
        <v>L</v>
      </c>
      <c r="K51" s="19">
        <f>INDEX([1]products!$A$1:$G$49,MATCH([1]orders!$D51,[1]products!$A$1:$A$49,0),MATCH([1]orders!K$1,[1]products!$A$1:$G$1,0))</f>
        <v>1</v>
      </c>
      <c r="L51" s="20">
        <f>INDEX([1]products!$A$1:$G$49,MATCH([1]orders!$D51,[1]products!$A$1:$A$49,0),MATCH([1]orders!L$1,[1]products!$A$1:$G$1,0))</f>
        <v>12.95</v>
      </c>
      <c r="M51" s="20">
        <f t="shared" si="0"/>
        <v>38.849999999999994</v>
      </c>
      <c r="N51" s="7" t="str" cm="1">
        <f t="array" ref="N51">_xlfn.IFS(I51="Rob","Robusta",I51="Exc","Excelsa",I51="Ara","Arabica",I51="Lib","Liberica")</f>
        <v>Arabica</v>
      </c>
      <c r="O51" s="7" t="str" cm="1">
        <f t="array" ref="O51">_xlfn.IFS(J51="M","Medium",J51="L","Light",J51="D","Dark")</f>
        <v>Light</v>
      </c>
      <c r="P51" s="7" t="str">
        <f>_xlfn.XLOOKUP(Order_Table[[#This Row],[Customer ID]],[1]customers!$A$1:$A$1001,[1]customers!$I$1:$I$1001,,0)</f>
        <v>No</v>
      </c>
    </row>
    <row r="52" spans="1:16" x14ac:dyDescent="0.35">
      <c r="A52" s="16" t="s">
        <v>121</v>
      </c>
      <c r="B52" s="21">
        <v>44792</v>
      </c>
      <c r="C52" s="16" t="s">
        <v>122</v>
      </c>
      <c r="D52" s="7" t="s">
        <v>123</v>
      </c>
      <c r="E52" s="16">
        <v>2</v>
      </c>
      <c r="F52" s="16" t="str">
        <f>_xlfn.XLOOKUP([1]orders!C52,[1]customers!$A$2:$A$1001,[1]customers!$B$2:$B$1001,,0)</f>
        <v>Inger Bouldon</v>
      </c>
      <c r="G52" s="16" t="str">
        <f>IF(_xlfn.XLOOKUP(C52,[1]customers!$A$2:$A$1001,[1]customers!$C$2:$C$1001,,0)=0,"",_xlfn.XLOOKUP(C52,[1]customers!$A$2:$A$1001,[1]customers!$C$2:$C$1001,,0))</f>
        <v>ibouldon1e@gizmodo.com</v>
      </c>
      <c r="H52" s="16" t="str">
        <f>_xlfn.XLOOKUP(C52,[1]customers!$A$2:$A$1001,[1]customers!$G$2:$G$1001,,0)</f>
        <v>United States</v>
      </c>
      <c r="I52" s="7" t="str">
        <f>INDEX([1]products!$A$1:$G$49,MATCH([1]orders!$D52,[1]products!$A$1:$A$49,0),MATCH([1]orders!I$1,[1]products!$A$1:$G$1,0))</f>
        <v>Lib</v>
      </c>
      <c r="J52" s="7" t="str">
        <f>INDEX([1]products!$A$1:$G$49,MATCH([1]orders!$D52,[1]products!$A$1:$A$49,0),MATCH([1]orders!J$1,[1]products!$A$1:$G$1,0))</f>
        <v>D</v>
      </c>
      <c r="K52" s="19">
        <f>INDEX([1]products!$A$1:$G$49,MATCH([1]orders!$D52,[1]products!$A$1:$A$49,0),MATCH([1]orders!K$1,[1]products!$A$1:$G$1,0))</f>
        <v>0.5</v>
      </c>
      <c r="L52" s="20">
        <f>INDEX([1]products!$A$1:$G$49,MATCH([1]orders!$D52,[1]products!$A$1:$A$49,0),MATCH([1]orders!L$1,[1]products!$A$1:$G$1,0))</f>
        <v>7.77</v>
      </c>
      <c r="M52" s="20">
        <f t="shared" si="0"/>
        <v>15.54</v>
      </c>
      <c r="N52" s="7" t="str" cm="1">
        <f t="array" ref="N52">_xlfn.IFS(I52="Rob","Robusta",I52="Exc","Excelsa",I52="Ara","Arabica",I52="Lib","Liberica")</f>
        <v>Liberica</v>
      </c>
      <c r="O52" s="7" t="str" cm="1">
        <f t="array" ref="O52">_xlfn.IFS(J52="M","Medium",J52="L","Light",J52="D","Dark")</f>
        <v>Dark</v>
      </c>
      <c r="P52" s="7" t="str">
        <f>_xlfn.XLOOKUP(Order_Table[[#This Row],[Customer ID]],[1]customers!$A$1:$A$1001,[1]customers!$I$1:$I$1001,,0)</f>
        <v>No</v>
      </c>
    </row>
    <row r="53" spans="1:16" x14ac:dyDescent="0.35">
      <c r="A53" s="16" t="s">
        <v>124</v>
      </c>
      <c r="B53" s="21">
        <v>43600</v>
      </c>
      <c r="C53" s="16" t="s">
        <v>125</v>
      </c>
      <c r="D53" s="7" t="s">
        <v>104</v>
      </c>
      <c r="E53" s="16">
        <v>4</v>
      </c>
      <c r="F53" s="16" t="str">
        <f>_xlfn.XLOOKUP([1]orders!C53,[1]customers!$A$2:$A$1001,[1]customers!$B$2:$B$1001,,0)</f>
        <v>Karry Flanders</v>
      </c>
      <c r="G53" s="16" t="str">
        <f>IF(_xlfn.XLOOKUP(C53,[1]customers!$A$2:$A$1001,[1]customers!$C$2:$C$1001,,0)=0,"",_xlfn.XLOOKUP(C53,[1]customers!$A$2:$A$1001,[1]customers!$C$2:$C$1001,,0))</f>
        <v>kflanders1f@over-blog.com</v>
      </c>
      <c r="H53" s="16" t="str">
        <f>_xlfn.XLOOKUP(C53,[1]customers!$A$2:$A$1001,[1]customers!$G$2:$G$1001,,0)</f>
        <v>Ireland</v>
      </c>
      <c r="I53" s="7" t="str">
        <f>INDEX([1]products!$A$1:$G$49,MATCH([1]orders!$D53,[1]products!$A$1:$A$49,0),MATCH([1]orders!I$1,[1]products!$A$1:$G$1,0))</f>
        <v>Lib</v>
      </c>
      <c r="J53" s="7" t="str">
        <f>INDEX([1]products!$A$1:$G$49,MATCH([1]orders!$D53,[1]products!$A$1:$A$49,0),MATCH([1]orders!J$1,[1]products!$A$1:$G$1,0))</f>
        <v>L</v>
      </c>
      <c r="K53" s="19">
        <f>INDEX([1]products!$A$1:$G$49,MATCH([1]orders!$D53,[1]products!$A$1:$A$49,0),MATCH([1]orders!K$1,[1]products!$A$1:$G$1,0))</f>
        <v>2.5</v>
      </c>
      <c r="L53" s="20">
        <f>INDEX([1]products!$A$1:$G$49,MATCH([1]orders!$D53,[1]products!$A$1:$A$49,0),MATCH([1]orders!L$1,[1]products!$A$1:$G$1,0))</f>
        <v>36.454999999999998</v>
      </c>
      <c r="M53" s="20">
        <f t="shared" si="0"/>
        <v>145.82</v>
      </c>
      <c r="N53" s="7" t="str" cm="1">
        <f t="array" ref="N53">_xlfn.IFS(I53="Rob","Robusta",I53="Exc","Excelsa",I53="Ara","Arabica",I53="Lib","Liberica")</f>
        <v>Liberica</v>
      </c>
      <c r="O53" s="7" t="str" cm="1">
        <f t="array" ref="O53">_xlfn.IFS(J53="M","Medium",J53="L","Light",J53="D","Dark")</f>
        <v>Light</v>
      </c>
      <c r="P53" s="7" t="str">
        <f>_xlfn.XLOOKUP(Order_Table[[#This Row],[Customer ID]],[1]customers!$A$1:$A$1001,[1]customers!$I$1:$I$1001,,0)</f>
        <v>Yes</v>
      </c>
    </row>
    <row r="54" spans="1:16" x14ac:dyDescent="0.35">
      <c r="A54" s="16" t="s">
        <v>126</v>
      </c>
      <c r="B54" s="21">
        <v>43719</v>
      </c>
      <c r="C54" s="16" t="s">
        <v>127</v>
      </c>
      <c r="D54" s="7" t="s">
        <v>22</v>
      </c>
      <c r="E54" s="16">
        <v>5</v>
      </c>
      <c r="F54" s="16" t="str">
        <f>_xlfn.XLOOKUP([1]orders!C54,[1]customers!$A$2:$A$1001,[1]customers!$B$2:$B$1001,,0)</f>
        <v>Hartley Mattioli</v>
      </c>
      <c r="G54" s="16" t="str">
        <f>IF(_xlfn.XLOOKUP(C54,[1]customers!$A$2:$A$1001,[1]customers!$C$2:$C$1001,,0)=0,"",_xlfn.XLOOKUP(C54,[1]customers!$A$2:$A$1001,[1]customers!$C$2:$C$1001,,0))</f>
        <v>hmattioli1g@webmd.com</v>
      </c>
      <c r="H54" s="16" t="str">
        <f>_xlfn.XLOOKUP(C54,[1]customers!$A$2:$A$1001,[1]customers!$G$2:$G$1001,,0)</f>
        <v>United Kingdom</v>
      </c>
      <c r="I54" s="7" t="str">
        <f>INDEX([1]products!$A$1:$G$49,MATCH([1]orders!$D54,[1]products!$A$1:$A$49,0),MATCH([1]orders!I$1,[1]products!$A$1:$G$1,0))</f>
        <v>Rob</v>
      </c>
      <c r="J54" s="7" t="str">
        <f>INDEX([1]products!$A$1:$G$49,MATCH([1]orders!$D54,[1]products!$A$1:$A$49,0),MATCH([1]orders!J$1,[1]products!$A$1:$G$1,0))</f>
        <v>M</v>
      </c>
      <c r="K54" s="19">
        <f>INDEX([1]products!$A$1:$G$49,MATCH([1]orders!$D54,[1]products!$A$1:$A$49,0),MATCH([1]orders!K$1,[1]products!$A$1:$G$1,0))</f>
        <v>0.5</v>
      </c>
      <c r="L54" s="20">
        <f>INDEX([1]products!$A$1:$G$49,MATCH([1]orders!$D54,[1]products!$A$1:$A$49,0),MATCH([1]orders!L$1,[1]products!$A$1:$G$1,0))</f>
        <v>5.97</v>
      </c>
      <c r="M54" s="20">
        <f t="shared" si="0"/>
        <v>29.849999999999998</v>
      </c>
      <c r="N54" s="7" t="str" cm="1">
        <f t="array" ref="N54">_xlfn.IFS(I54="Rob","Robusta",I54="Exc","Excelsa",I54="Ara","Arabica",I54="Lib","Liberica")</f>
        <v>Robusta</v>
      </c>
      <c r="O54" s="7" t="str" cm="1">
        <f t="array" ref="O54">_xlfn.IFS(J54="M","Medium",J54="L","Light",J54="D","Dark")</f>
        <v>Medium</v>
      </c>
      <c r="P54" s="7" t="str">
        <f>_xlfn.XLOOKUP(Order_Table[[#This Row],[Customer ID]],[1]customers!$A$1:$A$1001,[1]customers!$I$1:$I$1001,,0)</f>
        <v>No</v>
      </c>
    </row>
    <row r="55" spans="1:16" x14ac:dyDescent="0.35">
      <c r="A55" s="16" t="s">
        <v>126</v>
      </c>
      <c r="B55" s="21">
        <v>43719</v>
      </c>
      <c r="C55" s="16" t="s">
        <v>127</v>
      </c>
      <c r="D55" s="7" t="s">
        <v>104</v>
      </c>
      <c r="E55" s="16">
        <v>2</v>
      </c>
      <c r="F55" s="16" t="str">
        <f>_xlfn.XLOOKUP([1]orders!C55,[1]customers!$A$2:$A$1001,[1]customers!$B$2:$B$1001,,0)</f>
        <v>Hartley Mattioli</v>
      </c>
      <c r="G55" s="16" t="str">
        <f>IF(_xlfn.XLOOKUP(C55,[1]customers!$A$2:$A$1001,[1]customers!$C$2:$C$1001,,0)=0,"",_xlfn.XLOOKUP(C55,[1]customers!$A$2:$A$1001,[1]customers!$C$2:$C$1001,,0))</f>
        <v>hmattioli1g@webmd.com</v>
      </c>
      <c r="H55" s="16" t="str">
        <f>_xlfn.XLOOKUP(C55,[1]customers!$A$2:$A$1001,[1]customers!$G$2:$G$1001,,0)</f>
        <v>United Kingdom</v>
      </c>
      <c r="I55" s="7" t="str">
        <f>INDEX([1]products!$A$1:$G$49,MATCH([1]orders!$D55,[1]products!$A$1:$A$49,0),MATCH([1]orders!I$1,[1]products!$A$1:$G$1,0))</f>
        <v>Lib</v>
      </c>
      <c r="J55" s="7" t="str">
        <f>INDEX([1]products!$A$1:$G$49,MATCH([1]orders!$D55,[1]products!$A$1:$A$49,0),MATCH([1]orders!J$1,[1]products!$A$1:$G$1,0))</f>
        <v>L</v>
      </c>
      <c r="K55" s="19">
        <f>INDEX([1]products!$A$1:$G$49,MATCH([1]orders!$D55,[1]products!$A$1:$A$49,0),MATCH([1]orders!K$1,[1]products!$A$1:$G$1,0))</f>
        <v>2.5</v>
      </c>
      <c r="L55" s="20">
        <f>INDEX([1]products!$A$1:$G$49,MATCH([1]orders!$D55,[1]products!$A$1:$A$49,0),MATCH([1]orders!L$1,[1]products!$A$1:$G$1,0))</f>
        <v>36.454999999999998</v>
      </c>
      <c r="M55" s="20">
        <f t="shared" si="0"/>
        <v>72.91</v>
      </c>
      <c r="N55" s="7" t="str" cm="1">
        <f t="array" ref="N55">_xlfn.IFS(I55="Rob","Robusta",I55="Exc","Excelsa",I55="Ara","Arabica",I55="Lib","Liberica")</f>
        <v>Liberica</v>
      </c>
      <c r="O55" s="7" t="str" cm="1">
        <f t="array" ref="O55">_xlfn.IFS(J55="M","Medium",J55="L","Light",J55="D","Dark")</f>
        <v>Light</v>
      </c>
      <c r="P55" s="7" t="str">
        <f>_xlfn.XLOOKUP(Order_Table[[#This Row],[Customer ID]],[1]customers!$A$1:$A$1001,[1]customers!$I$1:$I$1001,,0)</f>
        <v>No</v>
      </c>
    </row>
    <row r="56" spans="1:16" x14ac:dyDescent="0.35">
      <c r="A56" s="16" t="s">
        <v>128</v>
      </c>
      <c r="B56" s="21">
        <v>44271</v>
      </c>
      <c r="C56" s="16" t="s">
        <v>129</v>
      </c>
      <c r="D56" s="7" t="s">
        <v>96</v>
      </c>
      <c r="E56" s="16">
        <v>5</v>
      </c>
      <c r="F56" s="16" t="str">
        <f>_xlfn.XLOOKUP([1]orders!C56,[1]customers!$A$2:$A$1001,[1]customers!$B$2:$B$1001,,0)</f>
        <v>Archambault Gillard</v>
      </c>
      <c r="G56" s="16" t="str">
        <f>IF(_xlfn.XLOOKUP(C56,[1]customers!$A$2:$A$1001,[1]customers!$C$2:$C$1001,,0)=0,"",_xlfn.XLOOKUP(C56,[1]customers!$A$2:$A$1001,[1]customers!$C$2:$C$1001,,0))</f>
        <v>agillard1i@issuu.com</v>
      </c>
      <c r="H56" s="16" t="str">
        <f>_xlfn.XLOOKUP(C56,[1]customers!$A$2:$A$1001,[1]customers!$G$2:$G$1001,,0)</f>
        <v>United States</v>
      </c>
      <c r="I56" s="7" t="str">
        <f>INDEX([1]products!$A$1:$G$49,MATCH([1]orders!$D56,[1]products!$A$1:$A$49,0),MATCH([1]orders!I$1,[1]products!$A$1:$G$1,0))</f>
        <v>Lib</v>
      </c>
      <c r="J56" s="7" t="str">
        <f>INDEX([1]products!$A$1:$G$49,MATCH([1]orders!$D56,[1]products!$A$1:$A$49,0),MATCH([1]orders!J$1,[1]products!$A$1:$G$1,0))</f>
        <v>M</v>
      </c>
      <c r="K56" s="19">
        <f>INDEX([1]products!$A$1:$G$49,MATCH([1]orders!$D56,[1]products!$A$1:$A$49,0),MATCH([1]orders!K$1,[1]products!$A$1:$G$1,0))</f>
        <v>1</v>
      </c>
      <c r="L56" s="20">
        <f>INDEX([1]products!$A$1:$G$49,MATCH([1]orders!$D56,[1]products!$A$1:$A$49,0),MATCH([1]orders!L$1,[1]products!$A$1:$G$1,0))</f>
        <v>14.55</v>
      </c>
      <c r="M56" s="20">
        <f t="shared" si="0"/>
        <v>72.75</v>
      </c>
      <c r="N56" s="7" t="str" cm="1">
        <f t="array" ref="N56">_xlfn.IFS(I56="Rob","Robusta",I56="Exc","Excelsa",I56="Ara","Arabica",I56="Lib","Liberica")</f>
        <v>Liberica</v>
      </c>
      <c r="O56" s="7" t="str" cm="1">
        <f t="array" ref="O56">_xlfn.IFS(J56="M","Medium",J56="L","Light",J56="D","Dark")</f>
        <v>Medium</v>
      </c>
      <c r="P56" s="7" t="str">
        <f>_xlfn.XLOOKUP(Order_Table[[#This Row],[Customer ID]],[1]customers!$A$1:$A$1001,[1]customers!$I$1:$I$1001,,0)</f>
        <v>No</v>
      </c>
    </row>
    <row r="57" spans="1:16" x14ac:dyDescent="0.35">
      <c r="A57" s="16" t="s">
        <v>130</v>
      </c>
      <c r="B57" s="21">
        <v>44168</v>
      </c>
      <c r="C57" s="16" t="s">
        <v>131</v>
      </c>
      <c r="D57" s="7" t="s">
        <v>132</v>
      </c>
      <c r="E57" s="16">
        <v>3</v>
      </c>
      <c r="F57" s="16" t="str">
        <f>_xlfn.XLOOKUP([1]orders!C57,[1]customers!$A$2:$A$1001,[1]customers!$B$2:$B$1001,,0)</f>
        <v>Salomo Cushworth</v>
      </c>
      <c r="G57" s="16" t="str">
        <f>IF(_xlfn.XLOOKUP(C57,[1]customers!$A$2:$A$1001,[1]customers!$C$2:$C$1001,,0)=0,"",_xlfn.XLOOKUP(C57,[1]customers!$A$2:$A$1001,[1]customers!$C$2:$C$1001,,0))</f>
        <v/>
      </c>
      <c r="H57" s="16" t="str">
        <f>_xlfn.XLOOKUP(C57,[1]customers!$A$2:$A$1001,[1]customers!$G$2:$G$1001,,0)</f>
        <v>United States</v>
      </c>
      <c r="I57" s="7" t="str">
        <f>INDEX([1]products!$A$1:$G$49,MATCH([1]orders!$D57,[1]products!$A$1:$A$49,0),MATCH([1]orders!I$1,[1]products!$A$1:$G$1,0))</f>
        <v>Lib</v>
      </c>
      <c r="J57" s="7" t="str">
        <f>INDEX([1]products!$A$1:$G$49,MATCH([1]orders!$D57,[1]products!$A$1:$A$49,0),MATCH([1]orders!J$1,[1]products!$A$1:$G$1,0))</f>
        <v>L</v>
      </c>
      <c r="K57" s="19">
        <f>INDEX([1]products!$A$1:$G$49,MATCH([1]orders!$D57,[1]products!$A$1:$A$49,0),MATCH([1]orders!K$1,[1]products!$A$1:$G$1,0))</f>
        <v>1</v>
      </c>
      <c r="L57" s="20">
        <f>INDEX([1]products!$A$1:$G$49,MATCH([1]orders!$D57,[1]products!$A$1:$A$49,0),MATCH([1]orders!L$1,[1]products!$A$1:$G$1,0))</f>
        <v>15.85</v>
      </c>
      <c r="M57" s="20">
        <f t="shared" si="0"/>
        <v>47.55</v>
      </c>
      <c r="N57" s="7" t="str" cm="1">
        <f t="array" ref="N57">_xlfn.IFS(I57="Rob","Robusta",I57="Exc","Excelsa",I57="Ara","Arabica",I57="Lib","Liberica")</f>
        <v>Liberica</v>
      </c>
      <c r="O57" s="7" t="str" cm="1">
        <f t="array" ref="O57">_xlfn.IFS(J57="M","Medium",J57="L","Light",J57="D","Dark")</f>
        <v>Light</v>
      </c>
      <c r="P57" s="7" t="str">
        <f>_xlfn.XLOOKUP(Order_Table[[#This Row],[Customer ID]],[1]customers!$A$1:$A$1001,[1]customers!$I$1:$I$1001,,0)</f>
        <v>No</v>
      </c>
    </row>
    <row r="58" spans="1:16" x14ac:dyDescent="0.35">
      <c r="A58" s="16" t="s">
        <v>133</v>
      </c>
      <c r="B58" s="21">
        <v>43857</v>
      </c>
      <c r="C58" s="16" t="s">
        <v>134</v>
      </c>
      <c r="D58" s="7" t="s">
        <v>51</v>
      </c>
      <c r="E58" s="16">
        <v>3</v>
      </c>
      <c r="F58" s="16" t="str">
        <f>_xlfn.XLOOKUP([1]orders!C58,[1]customers!$A$2:$A$1001,[1]customers!$B$2:$B$1001,,0)</f>
        <v>Theda Grizard</v>
      </c>
      <c r="G58" s="16" t="str">
        <f>IF(_xlfn.XLOOKUP(C58,[1]customers!$A$2:$A$1001,[1]customers!$C$2:$C$1001,,0)=0,"",_xlfn.XLOOKUP(C58,[1]customers!$A$2:$A$1001,[1]customers!$C$2:$C$1001,,0))</f>
        <v>tgrizard1k@odnoklassniki.ru</v>
      </c>
      <c r="H58" s="16" t="str">
        <f>_xlfn.XLOOKUP(C58,[1]customers!$A$2:$A$1001,[1]customers!$G$2:$G$1001,,0)</f>
        <v>United States</v>
      </c>
      <c r="I58" s="7" t="str">
        <f>INDEX([1]products!$A$1:$G$49,MATCH([1]orders!$D58,[1]products!$A$1:$A$49,0),MATCH([1]orders!I$1,[1]products!$A$1:$G$1,0))</f>
        <v>Exc</v>
      </c>
      <c r="J58" s="7" t="str">
        <f>INDEX([1]products!$A$1:$G$49,MATCH([1]orders!$D58,[1]products!$A$1:$A$49,0),MATCH([1]orders!J$1,[1]products!$A$1:$G$1,0))</f>
        <v>D</v>
      </c>
      <c r="K58" s="19">
        <f>INDEX([1]products!$A$1:$G$49,MATCH([1]orders!$D58,[1]products!$A$1:$A$49,0),MATCH([1]orders!K$1,[1]products!$A$1:$G$1,0))</f>
        <v>0.2</v>
      </c>
      <c r="L58" s="20">
        <f>INDEX([1]products!$A$1:$G$49,MATCH([1]orders!$D58,[1]products!$A$1:$A$49,0),MATCH([1]orders!L$1,[1]products!$A$1:$G$1,0))</f>
        <v>3.645</v>
      </c>
      <c r="M58" s="20">
        <f t="shared" si="0"/>
        <v>10.935</v>
      </c>
      <c r="N58" s="7" t="str" cm="1">
        <f t="array" ref="N58">_xlfn.IFS(I58="Rob","Robusta",I58="Exc","Excelsa",I58="Ara","Arabica",I58="Lib","Liberica")</f>
        <v>Excelsa</v>
      </c>
      <c r="O58" s="7" t="str" cm="1">
        <f t="array" ref="O58">_xlfn.IFS(J58="M","Medium",J58="L","Light",J58="D","Dark")</f>
        <v>Dark</v>
      </c>
      <c r="P58" s="7" t="str">
        <f>_xlfn.XLOOKUP(Order_Table[[#This Row],[Customer ID]],[1]customers!$A$1:$A$1001,[1]customers!$I$1:$I$1001,,0)</f>
        <v>Yes</v>
      </c>
    </row>
    <row r="59" spans="1:16" x14ac:dyDescent="0.35">
      <c r="A59" s="16" t="s">
        <v>135</v>
      </c>
      <c r="B59" s="21">
        <v>44759</v>
      </c>
      <c r="C59" s="16" t="s">
        <v>136</v>
      </c>
      <c r="D59" s="7" t="s">
        <v>137</v>
      </c>
      <c r="E59" s="16">
        <v>4</v>
      </c>
      <c r="F59" s="16" t="str">
        <f>_xlfn.XLOOKUP([1]orders!C59,[1]customers!$A$2:$A$1001,[1]customers!$B$2:$B$1001,,0)</f>
        <v>Rozele Relton</v>
      </c>
      <c r="G59" s="16" t="str">
        <f>IF(_xlfn.XLOOKUP(C59,[1]customers!$A$2:$A$1001,[1]customers!$C$2:$C$1001,,0)=0,"",_xlfn.XLOOKUP(C59,[1]customers!$A$2:$A$1001,[1]customers!$C$2:$C$1001,,0))</f>
        <v>rrelton1l@stanford.edu</v>
      </c>
      <c r="H59" s="16" t="str">
        <f>_xlfn.XLOOKUP(C59,[1]customers!$A$2:$A$1001,[1]customers!$G$2:$G$1001,,0)</f>
        <v>United States</v>
      </c>
      <c r="I59" s="7" t="str">
        <f>INDEX([1]products!$A$1:$G$49,MATCH([1]orders!$D59,[1]products!$A$1:$A$49,0),MATCH([1]orders!I$1,[1]products!$A$1:$G$1,0))</f>
        <v>Exc</v>
      </c>
      <c r="J59" s="7" t="str">
        <f>INDEX([1]products!$A$1:$G$49,MATCH([1]orders!$D59,[1]products!$A$1:$A$49,0),MATCH([1]orders!J$1,[1]products!$A$1:$G$1,0))</f>
        <v>L</v>
      </c>
      <c r="K59" s="19">
        <f>INDEX([1]products!$A$1:$G$49,MATCH([1]orders!$D59,[1]products!$A$1:$A$49,0),MATCH([1]orders!K$1,[1]products!$A$1:$G$1,0))</f>
        <v>1</v>
      </c>
      <c r="L59" s="20">
        <f>INDEX([1]products!$A$1:$G$49,MATCH([1]orders!$D59,[1]products!$A$1:$A$49,0),MATCH([1]orders!L$1,[1]products!$A$1:$G$1,0))</f>
        <v>14.85</v>
      </c>
      <c r="M59" s="20">
        <f t="shared" si="0"/>
        <v>59.4</v>
      </c>
      <c r="N59" s="7" t="str" cm="1">
        <f t="array" ref="N59">_xlfn.IFS(I59="Rob","Robusta",I59="Exc","Excelsa",I59="Ara","Arabica",I59="Lib","Liberica")</f>
        <v>Excelsa</v>
      </c>
      <c r="O59" s="7" t="str" cm="1">
        <f t="array" ref="O59">_xlfn.IFS(J59="M","Medium",J59="L","Light",J59="D","Dark")</f>
        <v>Light</v>
      </c>
      <c r="P59" s="7" t="str">
        <f>_xlfn.XLOOKUP(Order_Table[[#This Row],[Customer ID]],[1]customers!$A$1:$A$1001,[1]customers!$I$1:$I$1001,,0)</f>
        <v>No</v>
      </c>
    </row>
    <row r="60" spans="1:16" x14ac:dyDescent="0.35">
      <c r="A60" s="16" t="s">
        <v>138</v>
      </c>
      <c r="B60" s="21">
        <v>44624</v>
      </c>
      <c r="C60" s="16" t="s">
        <v>139</v>
      </c>
      <c r="D60" s="7" t="s">
        <v>109</v>
      </c>
      <c r="E60" s="16">
        <v>3</v>
      </c>
      <c r="F60" s="16" t="str">
        <f>_xlfn.XLOOKUP([1]orders!C60,[1]customers!$A$2:$A$1001,[1]customers!$B$2:$B$1001,,0)</f>
        <v>Willa Rolling</v>
      </c>
      <c r="G60" s="16" t="str">
        <f>IF(_xlfn.XLOOKUP(C60,[1]customers!$A$2:$A$1001,[1]customers!$C$2:$C$1001,,0)=0,"",_xlfn.XLOOKUP(C60,[1]customers!$A$2:$A$1001,[1]customers!$C$2:$C$1001,,0))</f>
        <v/>
      </c>
      <c r="H60" s="16" t="str">
        <f>_xlfn.XLOOKUP(C60,[1]customers!$A$2:$A$1001,[1]customers!$G$2:$G$1001,,0)</f>
        <v>United States</v>
      </c>
      <c r="I60" s="7" t="str">
        <f>INDEX([1]products!$A$1:$G$49,MATCH([1]orders!$D60,[1]products!$A$1:$A$49,0),MATCH([1]orders!I$1,[1]products!$A$1:$G$1,0))</f>
        <v>Lib</v>
      </c>
      <c r="J60" s="7" t="str">
        <f>INDEX([1]products!$A$1:$G$49,MATCH([1]orders!$D60,[1]products!$A$1:$A$49,0),MATCH([1]orders!J$1,[1]products!$A$1:$G$1,0))</f>
        <v>D</v>
      </c>
      <c r="K60" s="19">
        <f>INDEX([1]products!$A$1:$G$49,MATCH([1]orders!$D60,[1]products!$A$1:$A$49,0),MATCH([1]orders!K$1,[1]products!$A$1:$G$1,0))</f>
        <v>2.5</v>
      </c>
      <c r="L60" s="20">
        <f>INDEX([1]products!$A$1:$G$49,MATCH([1]orders!$D60,[1]products!$A$1:$A$49,0),MATCH([1]orders!L$1,[1]products!$A$1:$G$1,0))</f>
        <v>29.784999999999997</v>
      </c>
      <c r="M60" s="20">
        <f t="shared" si="0"/>
        <v>89.35499999999999</v>
      </c>
      <c r="N60" s="7" t="str" cm="1">
        <f t="array" ref="N60">_xlfn.IFS(I60="Rob","Robusta",I60="Exc","Excelsa",I60="Ara","Arabica",I60="Lib","Liberica")</f>
        <v>Liberica</v>
      </c>
      <c r="O60" s="7" t="str" cm="1">
        <f t="array" ref="O60">_xlfn.IFS(J60="M","Medium",J60="L","Light",J60="D","Dark")</f>
        <v>Dark</v>
      </c>
      <c r="P60" s="7" t="str">
        <f>_xlfn.XLOOKUP(Order_Table[[#This Row],[Customer ID]],[1]customers!$A$1:$A$1001,[1]customers!$I$1:$I$1001,,0)</f>
        <v>Yes</v>
      </c>
    </row>
    <row r="61" spans="1:16" x14ac:dyDescent="0.35">
      <c r="A61" s="16" t="s">
        <v>140</v>
      </c>
      <c r="B61" s="21">
        <v>44537</v>
      </c>
      <c r="C61" s="16" t="s">
        <v>141</v>
      </c>
      <c r="D61" s="7" t="s">
        <v>78</v>
      </c>
      <c r="E61" s="16">
        <v>3</v>
      </c>
      <c r="F61" s="16" t="str">
        <f>_xlfn.XLOOKUP([1]orders!C61,[1]customers!$A$2:$A$1001,[1]customers!$B$2:$B$1001,,0)</f>
        <v>Stanislaus Gilroy</v>
      </c>
      <c r="G61" s="16" t="str">
        <f>IF(_xlfn.XLOOKUP(C61,[1]customers!$A$2:$A$1001,[1]customers!$C$2:$C$1001,,0)=0,"",_xlfn.XLOOKUP(C61,[1]customers!$A$2:$A$1001,[1]customers!$C$2:$C$1001,,0))</f>
        <v>sgilroy1n@eepurl.com</v>
      </c>
      <c r="H61" s="16" t="str">
        <f>_xlfn.XLOOKUP(C61,[1]customers!$A$2:$A$1001,[1]customers!$G$2:$G$1001,,0)</f>
        <v>United States</v>
      </c>
      <c r="I61" s="7" t="str">
        <f>INDEX([1]products!$A$1:$G$49,MATCH([1]orders!$D61,[1]products!$A$1:$A$49,0),MATCH([1]orders!I$1,[1]products!$A$1:$G$1,0))</f>
        <v>Lib</v>
      </c>
      <c r="J61" s="7" t="str">
        <f>INDEX([1]products!$A$1:$G$49,MATCH([1]orders!$D61,[1]products!$A$1:$A$49,0),MATCH([1]orders!J$1,[1]products!$A$1:$G$1,0))</f>
        <v>M</v>
      </c>
      <c r="K61" s="19">
        <f>INDEX([1]products!$A$1:$G$49,MATCH([1]orders!$D61,[1]products!$A$1:$A$49,0),MATCH([1]orders!K$1,[1]products!$A$1:$G$1,0))</f>
        <v>0.5</v>
      </c>
      <c r="L61" s="20">
        <f>INDEX([1]products!$A$1:$G$49,MATCH([1]orders!$D61,[1]products!$A$1:$A$49,0),MATCH([1]orders!L$1,[1]products!$A$1:$G$1,0))</f>
        <v>8.73</v>
      </c>
      <c r="M61" s="20">
        <f t="shared" si="0"/>
        <v>26.19</v>
      </c>
      <c r="N61" s="7" t="str" cm="1">
        <f t="array" ref="N61">_xlfn.IFS(I61="Rob","Robusta",I61="Exc","Excelsa",I61="Ara","Arabica",I61="Lib","Liberica")</f>
        <v>Liberica</v>
      </c>
      <c r="O61" s="7" t="str" cm="1">
        <f t="array" ref="O61">_xlfn.IFS(J61="M","Medium",J61="L","Light",J61="D","Dark")</f>
        <v>Medium</v>
      </c>
      <c r="P61" s="7" t="str">
        <f>_xlfn.XLOOKUP(Order_Table[[#This Row],[Customer ID]],[1]customers!$A$1:$A$1001,[1]customers!$I$1:$I$1001,,0)</f>
        <v>Yes</v>
      </c>
    </row>
    <row r="62" spans="1:16" x14ac:dyDescent="0.35">
      <c r="A62" s="16" t="s">
        <v>142</v>
      </c>
      <c r="B62" s="21">
        <v>44252</v>
      </c>
      <c r="C62" s="16" t="s">
        <v>143</v>
      </c>
      <c r="D62" s="7" t="s">
        <v>118</v>
      </c>
      <c r="E62" s="16">
        <v>5</v>
      </c>
      <c r="F62" s="16" t="str">
        <f>_xlfn.XLOOKUP([1]orders!C62,[1]customers!$A$2:$A$1001,[1]customers!$B$2:$B$1001,,0)</f>
        <v>Correy Cottingham</v>
      </c>
      <c r="G62" s="16" t="str">
        <f>IF(_xlfn.XLOOKUP(C62,[1]customers!$A$2:$A$1001,[1]customers!$C$2:$C$1001,,0)=0,"",_xlfn.XLOOKUP(C62,[1]customers!$A$2:$A$1001,[1]customers!$C$2:$C$1001,,0))</f>
        <v>ccottingham1o@wikipedia.org</v>
      </c>
      <c r="H62" s="16" t="str">
        <f>_xlfn.XLOOKUP(C62,[1]customers!$A$2:$A$1001,[1]customers!$G$2:$G$1001,,0)</f>
        <v>United States</v>
      </c>
      <c r="I62" s="7" t="str">
        <f>INDEX([1]products!$A$1:$G$49,MATCH([1]orders!$D62,[1]products!$A$1:$A$49,0),MATCH([1]orders!I$1,[1]products!$A$1:$G$1,0))</f>
        <v>Ara</v>
      </c>
      <c r="J62" s="7" t="str">
        <f>INDEX([1]products!$A$1:$G$49,MATCH([1]orders!$D62,[1]products!$A$1:$A$49,0),MATCH([1]orders!J$1,[1]products!$A$1:$G$1,0))</f>
        <v>D</v>
      </c>
      <c r="K62" s="19">
        <f>INDEX([1]products!$A$1:$G$49,MATCH([1]orders!$D62,[1]products!$A$1:$A$49,0),MATCH([1]orders!K$1,[1]products!$A$1:$G$1,0))</f>
        <v>2.5</v>
      </c>
      <c r="L62" s="20">
        <f>INDEX([1]products!$A$1:$G$49,MATCH([1]orders!$D62,[1]products!$A$1:$A$49,0),MATCH([1]orders!L$1,[1]products!$A$1:$G$1,0))</f>
        <v>22.884999999999998</v>
      </c>
      <c r="M62" s="20">
        <f t="shared" si="0"/>
        <v>114.42499999999998</v>
      </c>
      <c r="N62" s="7" t="str" cm="1">
        <f t="array" ref="N62">_xlfn.IFS(I62="Rob","Robusta",I62="Exc","Excelsa",I62="Ara","Arabica",I62="Lib","Liberica")</f>
        <v>Arabica</v>
      </c>
      <c r="O62" s="7" t="str" cm="1">
        <f t="array" ref="O62">_xlfn.IFS(J62="M","Medium",J62="L","Light",J62="D","Dark")</f>
        <v>Dark</v>
      </c>
      <c r="P62" s="7" t="str">
        <f>_xlfn.XLOOKUP(Order_Table[[#This Row],[Customer ID]],[1]customers!$A$1:$A$1001,[1]customers!$I$1:$I$1001,,0)</f>
        <v>No</v>
      </c>
    </row>
    <row r="63" spans="1:16" x14ac:dyDescent="0.35">
      <c r="A63" s="16" t="s">
        <v>144</v>
      </c>
      <c r="B63" s="21">
        <v>43521</v>
      </c>
      <c r="C63" s="16" t="s">
        <v>145</v>
      </c>
      <c r="D63" s="7" t="s">
        <v>146</v>
      </c>
      <c r="E63" s="16">
        <v>5</v>
      </c>
      <c r="F63" s="16" t="str">
        <f>_xlfn.XLOOKUP([1]orders!C63,[1]customers!$A$2:$A$1001,[1]customers!$B$2:$B$1001,,0)</f>
        <v>Pammi Endacott</v>
      </c>
      <c r="G63" s="16" t="str">
        <f>IF(_xlfn.XLOOKUP(C63,[1]customers!$A$2:$A$1001,[1]customers!$C$2:$C$1001,,0)=0,"",_xlfn.XLOOKUP(C63,[1]customers!$A$2:$A$1001,[1]customers!$C$2:$C$1001,,0))</f>
        <v/>
      </c>
      <c r="H63" s="16" t="str">
        <f>_xlfn.XLOOKUP(C63,[1]customers!$A$2:$A$1001,[1]customers!$G$2:$G$1001,,0)</f>
        <v>United Kingdom</v>
      </c>
      <c r="I63" s="7" t="str">
        <f>INDEX([1]products!$A$1:$G$49,MATCH([1]orders!$D63,[1]products!$A$1:$A$49,0),MATCH([1]orders!I$1,[1]products!$A$1:$G$1,0))</f>
        <v>Rob</v>
      </c>
      <c r="J63" s="7" t="str">
        <f>INDEX([1]products!$A$1:$G$49,MATCH([1]orders!$D63,[1]products!$A$1:$A$49,0),MATCH([1]orders!J$1,[1]products!$A$1:$G$1,0))</f>
        <v>D</v>
      </c>
      <c r="K63" s="19">
        <f>INDEX([1]products!$A$1:$G$49,MATCH([1]orders!$D63,[1]products!$A$1:$A$49,0),MATCH([1]orders!K$1,[1]products!$A$1:$G$1,0))</f>
        <v>0.5</v>
      </c>
      <c r="L63" s="20">
        <f>INDEX([1]products!$A$1:$G$49,MATCH([1]orders!$D63,[1]products!$A$1:$A$49,0),MATCH([1]orders!L$1,[1]products!$A$1:$G$1,0))</f>
        <v>5.3699999999999992</v>
      </c>
      <c r="M63" s="20">
        <f t="shared" si="0"/>
        <v>26.849999999999994</v>
      </c>
      <c r="N63" s="7" t="str" cm="1">
        <f t="array" ref="N63">_xlfn.IFS(I63="Rob","Robusta",I63="Exc","Excelsa",I63="Ara","Arabica",I63="Lib","Liberica")</f>
        <v>Robusta</v>
      </c>
      <c r="O63" s="7" t="str" cm="1">
        <f t="array" ref="O63">_xlfn.IFS(J63="M","Medium",J63="L","Light",J63="D","Dark")</f>
        <v>Dark</v>
      </c>
      <c r="P63" s="7" t="str">
        <f>_xlfn.XLOOKUP(Order_Table[[#This Row],[Customer ID]],[1]customers!$A$1:$A$1001,[1]customers!$I$1:$I$1001,,0)</f>
        <v>Yes</v>
      </c>
    </row>
    <row r="64" spans="1:16" x14ac:dyDescent="0.35">
      <c r="A64" s="16" t="s">
        <v>147</v>
      </c>
      <c r="B64" s="21">
        <v>43505</v>
      </c>
      <c r="C64" s="16" t="s">
        <v>148</v>
      </c>
      <c r="D64" s="7" t="s">
        <v>19</v>
      </c>
      <c r="E64" s="16">
        <v>5</v>
      </c>
      <c r="F64" s="16" t="str">
        <f>_xlfn.XLOOKUP([1]orders!C64,[1]customers!$A$2:$A$1001,[1]customers!$B$2:$B$1001,,0)</f>
        <v>Nona Linklater</v>
      </c>
      <c r="G64" s="16" t="str">
        <f>IF(_xlfn.XLOOKUP(C64,[1]customers!$A$2:$A$1001,[1]customers!$C$2:$C$1001,,0)=0,"",_xlfn.XLOOKUP(C64,[1]customers!$A$2:$A$1001,[1]customers!$C$2:$C$1001,,0))</f>
        <v/>
      </c>
      <c r="H64" s="16" t="str">
        <f>_xlfn.XLOOKUP(C64,[1]customers!$A$2:$A$1001,[1]customers!$G$2:$G$1001,,0)</f>
        <v>United States</v>
      </c>
      <c r="I64" s="7" t="str">
        <f>INDEX([1]products!$A$1:$G$49,MATCH([1]orders!$D64,[1]products!$A$1:$A$49,0),MATCH([1]orders!I$1,[1]products!$A$1:$G$1,0))</f>
        <v>Lib</v>
      </c>
      <c r="J64" s="7" t="str">
        <f>INDEX([1]products!$A$1:$G$49,MATCH([1]orders!$D64,[1]products!$A$1:$A$49,0),MATCH([1]orders!J$1,[1]products!$A$1:$G$1,0))</f>
        <v>L</v>
      </c>
      <c r="K64" s="19">
        <f>INDEX([1]products!$A$1:$G$49,MATCH([1]orders!$D64,[1]products!$A$1:$A$49,0),MATCH([1]orders!K$1,[1]products!$A$1:$G$1,0))</f>
        <v>0.2</v>
      </c>
      <c r="L64" s="20">
        <f>INDEX([1]products!$A$1:$G$49,MATCH([1]orders!$D64,[1]products!$A$1:$A$49,0),MATCH([1]orders!L$1,[1]products!$A$1:$G$1,0))</f>
        <v>4.7549999999999999</v>
      </c>
      <c r="M64" s="20">
        <f t="shared" si="0"/>
        <v>23.774999999999999</v>
      </c>
      <c r="N64" s="7" t="str" cm="1">
        <f t="array" ref="N64">_xlfn.IFS(I64="Rob","Robusta",I64="Exc","Excelsa",I64="Ara","Arabica",I64="Lib","Liberica")</f>
        <v>Liberica</v>
      </c>
      <c r="O64" s="7" t="str" cm="1">
        <f t="array" ref="O64">_xlfn.IFS(J64="M","Medium",J64="L","Light",J64="D","Dark")</f>
        <v>Light</v>
      </c>
      <c r="P64" s="7" t="str">
        <f>_xlfn.XLOOKUP(Order_Table[[#This Row],[Customer ID]],[1]customers!$A$1:$A$1001,[1]customers!$I$1:$I$1001,,0)</f>
        <v>Yes</v>
      </c>
    </row>
    <row r="65" spans="1:16" x14ac:dyDescent="0.35">
      <c r="A65" s="16" t="s">
        <v>149</v>
      </c>
      <c r="B65" s="21">
        <v>43868</v>
      </c>
      <c r="C65" s="16" t="s">
        <v>150</v>
      </c>
      <c r="D65" s="7" t="s">
        <v>67</v>
      </c>
      <c r="E65" s="16">
        <v>1</v>
      </c>
      <c r="F65" s="16" t="str">
        <f>_xlfn.XLOOKUP([1]orders!C65,[1]customers!$A$2:$A$1001,[1]customers!$B$2:$B$1001,,0)</f>
        <v>Annadiane Dykes</v>
      </c>
      <c r="G65" s="16" t="str">
        <f>IF(_xlfn.XLOOKUP(C65,[1]customers!$A$2:$A$1001,[1]customers!$C$2:$C$1001,,0)=0,"",_xlfn.XLOOKUP(C65,[1]customers!$A$2:$A$1001,[1]customers!$C$2:$C$1001,,0))</f>
        <v>adykes1r@eventbrite.com</v>
      </c>
      <c r="H65" s="16" t="str">
        <f>_xlfn.XLOOKUP(C65,[1]customers!$A$2:$A$1001,[1]customers!$G$2:$G$1001,,0)</f>
        <v>United States</v>
      </c>
      <c r="I65" s="7" t="str">
        <f>INDEX([1]products!$A$1:$G$49,MATCH([1]orders!$D65,[1]products!$A$1:$A$49,0),MATCH([1]orders!I$1,[1]products!$A$1:$G$1,0))</f>
        <v>Ara</v>
      </c>
      <c r="J65" s="7" t="str">
        <f>INDEX([1]products!$A$1:$G$49,MATCH([1]orders!$D65,[1]products!$A$1:$A$49,0),MATCH([1]orders!J$1,[1]products!$A$1:$G$1,0))</f>
        <v>M</v>
      </c>
      <c r="K65" s="19">
        <f>INDEX([1]products!$A$1:$G$49,MATCH([1]orders!$D65,[1]products!$A$1:$A$49,0),MATCH([1]orders!K$1,[1]products!$A$1:$G$1,0))</f>
        <v>0.5</v>
      </c>
      <c r="L65" s="20">
        <f>INDEX([1]products!$A$1:$G$49,MATCH([1]orders!$D65,[1]products!$A$1:$A$49,0),MATCH([1]orders!L$1,[1]products!$A$1:$G$1,0))</f>
        <v>6.75</v>
      </c>
      <c r="M65" s="20">
        <f t="shared" si="0"/>
        <v>6.75</v>
      </c>
      <c r="N65" s="7" t="str" cm="1">
        <f t="array" ref="N65">_xlfn.IFS(I65="Rob","Robusta",I65="Exc","Excelsa",I65="Ara","Arabica",I65="Lib","Liberica")</f>
        <v>Arabica</v>
      </c>
      <c r="O65" s="7" t="str" cm="1">
        <f t="array" ref="O65">_xlfn.IFS(J65="M","Medium",J65="L","Light",J65="D","Dark")</f>
        <v>Medium</v>
      </c>
      <c r="P65" s="7" t="str">
        <f>_xlfn.XLOOKUP(Order_Table[[#This Row],[Customer ID]],[1]customers!$A$1:$A$1001,[1]customers!$I$1:$I$1001,,0)</f>
        <v>No</v>
      </c>
    </row>
    <row r="66" spans="1:16" x14ac:dyDescent="0.35">
      <c r="A66" s="16" t="s">
        <v>151</v>
      </c>
      <c r="B66" s="21">
        <v>43913</v>
      </c>
      <c r="C66" s="16" t="s">
        <v>152</v>
      </c>
      <c r="D66" s="7" t="s">
        <v>22</v>
      </c>
      <c r="E66" s="16">
        <v>6</v>
      </c>
      <c r="F66" s="16" t="str">
        <f>_xlfn.XLOOKUP([1]orders!C66,[1]customers!$A$2:$A$1001,[1]customers!$B$2:$B$1001,,0)</f>
        <v>Felecia Dodgson</v>
      </c>
      <c r="G66" s="16" t="str">
        <f>IF(_xlfn.XLOOKUP(C66,[1]customers!$A$2:$A$1001,[1]customers!$C$2:$C$1001,,0)=0,"",_xlfn.XLOOKUP(C66,[1]customers!$A$2:$A$1001,[1]customers!$C$2:$C$1001,,0))</f>
        <v/>
      </c>
      <c r="H66" s="16" t="str">
        <f>_xlfn.XLOOKUP(C66,[1]customers!$A$2:$A$1001,[1]customers!$G$2:$G$1001,,0)</f>
        <v>United States</v>
      </c>
      <c r="I66" s="7" t="str">
        <f>INDEX([1]products!$A$1:$G$49,MATCH([1]orders!$D66,[1]products!$A$1:$A$49,0),MATCH([1]orders!I$1,[1]products!$A$1:$G$1,0))</f>
        <v>Rob</v>
      </c>
      <c r="J66" s="7" t="str">
        <f>INDEX([1]products!$A$1:$G$49,MATCH([1]orders!$D66,[1]products!$A$1:$A$49,0),MATCH([1]orders!J$1,[1]products!$A$1:$G$1,0))</f>
        <v>M</v>
      </c>
      <c r="K66" s="19">
        <f>INDEX([1]products!$A$1:$G$49,MATCH([1]orders!$D66,[1]products!$A$1:$A$49,0),MATCH([1]orders!K$1,[1]products!$A$1:$G$1,0))</f>
        <v>0.5</v>
      </c>
      <c r="L66" s="20">
        <f>INDEX([1]products!$A$1:$G$49,MATCH([1]orders!$D66,[1]products!$A$1:$A$49,0),MATCH([1]orders!L$1,[1]products!$A$1:$G$1,0))</f>
        <v>5.97</v>
      </c>
      <c r="M66" s="20">
        <f t="shared" si="0"/>
        <v>35.82</v>
      </c>
      <c r="N66" s="7" t="str" cm="1">
        <f t="array" ref="N66">_xlfn.IFS(I66="Rob","Robusta",I66="Exc","Excelsa",I66="Ara","Arabica",I66="Lib","Liberica")</f>
        <v>Robusta</v>
      </c>
      <c r="O66" s="7" t="str" cm="1">
        <f t="array" ref="O66">_xlfn.IFS(J66="M","Medium",J66="L","Light",J66="D","Dark")</f>
        <v>Medium</v>
      </c>
      <c r="P66" s="7" t="str">
        <f>_xlfn.XLOOKUP(Order_Table[[#This Row],[Customer ID]],[1]customers!$A$1:$A$1001,[1]customers!$I$1:$I$1001,,0)</f>
        <v>Yes</v>
      </c>
    </row>
    <row r="67" spans="1:16" x14ac:dyDescent="0.35">
      <c r="A67" s="16" t="s">
        <v>153</v>
      </c>
      <c r="B67" s="21">
        <v>44626</v>
      </c>
      <c r="C67" s="16" t="s">
        <v>154</v>
      </c>
      <c r="D67" s="7" t="s">
        <v>35</v>
      </c>
      <c r="E67" s="16">
        <v>4</v>
      </c>
      <c r="F67" s="16" t="str">
        <f>_xlfn.XLOOKUP([1]orders!C67,[1]customers!$A$2:$A$1001,[1]customers!$B$2:$B$1001,,0)</f>
        <v>Angelia Cockrem</v>
      </c>
      <c r="G67" s="16" t="str">
        <f>IF(_xlfn.XLOOKUP(C67,[1]customers!$A$2:$A$1001,[1]customers!$C$2:$C$1001,,0)=0,"",_xlfn.XLOOKUP(C67,[1]customers!$A$2:$A$1001,[1]customers!$C$2:$C$1001,,0))</f>
        <v>acockrem1t@engadget.com</v>
      </c>
      <c r="H67" s="16" t="str">
        <f>_xlfn.XLOOKUP(C67,[1]customers!$A$2:$A$1001,[1]customers!$G$2:$G$1001,,0)</f>
        <v>United States</v>
      </c>
      <c r="I67" s="7" t="str">
        <f>INDEX([1]products!$A$1:$G$49,MATCH([1]orders!$D67,[1]products!$A$1:$A$49,0),MATCH([1]orders!I$1,[1]products!$A$1:$G$1,0))</f>
        <v>Rob</v>
      </c>
      <c r="J67" s="7" t="str">
        <f>INDEX([1]products!$A$1:$G$49,MATCH([1]orders!$D67,[1]products!$A$1:$A$49,0),MATCH([1]orders!J$1,[1]products!$A$1:$G$1,0))</f>
        <v>D</v>
      </c>
      <c r="K67" s="19">
        <f>INDEX([1]products!$A$1:$G$49,MATCH([1]orders!$D67,[1]products!$A$1:$A$49,0),MATCH([1]orders!K$1,[1]products!$A$1:$G$1,0))</f>
        <v>2.5</v>
      </c>
      <c r="L67" s="20">
        <f>INDEX([1]products!$A$1:$G$49,MATCH([1]orders!$D67,[1]products!$A$1:$A$49,0),MATCH([1]orders!L$1,[1]products!$A$1:$G$1,0))</f>
        <v>20.584999999999997</v>
      </c>
      <c r="M67" s="20">
        <f t="shared" ref="M67:M130" si="1">L67*E67</f>
        <v>82.339999999999989</v>
      </c>
      <c r="N67" s="7" t="str" cm="1">
        <f t="array" ref="N67">_xlfn.IFS(I67="Rob","Robusta",I67="Exc","Excelsa",I67="Ara","Arabica",I67="Lib","Liberica")</f>
        <v>Robusta</v>
      </c>
      <c r="O67" s="7" t="str" cm="1">
        <f t="array" ref="O67">_xlfn.IFS(J67="M","Medium",J67="L","Light",J67="D","Dark")</f>
        <v>Dark</v>
      </c>
      <c r="P67" s="7" t="str">
        <f>_xlfn.XLOOKUP(Order_Table[[#This Row],[Customer ID]],[1]customers!$A$1:$A$1001,[1]customers!$I$1:$I$1001,,0)</f>
        <v>Yes</v>
      </c>
    </row>
    <row r="68" spans="1:16" x14ac:dyDescent="0.35">
      <c r="A68" s="16" t="s">
        <v>155</v>
      </c>
      <c r="B68" s="21">
        <v>44666</v>
      </c>
      <c r="C68" s="16" t="s">
        <v>156</v>
      </c>
      <c r="D68" s="7" t="s">
        <v>157</v>
      </c>
      <c r="E68" s="16">
        <v>1</v>
      </c>
      <c r="F68" s="16" t="str">
        <f>_xlfn.XLOOKUP([1]orders!C68,[1]customers!$A$2:$A$1001,[1]customers!$B$2:$B$1001,,0)</f>
        <v>Belvia Umpleby</v>
      </c>
      <c r="G68" s="16" t="str">
        <f>IF(_xlfn.XLOOKUP(C68,[1]customers!$A$2:$A$1001,[1]customers!$C$2:$C$1001,,0)=0,"",_xlfn.XLOOKUP(C68,[1]customers!$A$2:$A$1001,[1]customers!$C$2:$C$1001,,0))</f>
        <v>bumpleby1u@soundcloud.com</v>
      </c>
      <c r="H68" s="16" t="str">
        <f>_xlfn.XLOOKUP(C68,[1]customers!$A$2:$A$1001,[1]customers!$G$2:$G$1001,,0)</f>
        <v>United States</v>
      </c>
      <c r="I68" s="7" t="str">
        <f>INDEX([1]products!$A$1:$G$49,MATCH([1]orders!$D68,[1]products!$A$1:$A$49,0),MATCH([1]orders!I$1,[1]products!$A$1:$G$1,0))</f>
        <v>Rob</v>
      </c>
      <c r="J68" s="7" t="str">
        <f>INDEX([1]products!$A$1:$G$49,MATCH([1]orders!$D68,[1]products!$A$1:$A$49,0),MATCH([1]orders!J$1,[1]products!$A$1:$G$1,0))</f>
        <v>L</v>
      </c>
      <c r="K68" s="19">
        <f>INDEX([1]products!$A$1:$G$49,MATCH([1]orders!$D68,[1]products!$A$1:$A$49,0),MATCH([1]orders!K$1,[1]products!$A$1:$G$1,0))</f>
        <v>0.5</v>
      </c>
      <c r="L68" s="20">
        <f>INDEX([1]products!$A$1:$G$49,MATCH([1]orders!$D68,[1]products!$A$1:$A$49,0),MATCH([1]orders!L$1,[1]products!$A$1:$G$1,0))</f>
        <v>7.169999999999999</v>
      </c>
      <c r="M68" s="20">
        <f t="shared" si="1"/>
        <v>7.169999999999999</v>
      </c>
      <c r="N68" s="7" t="str" cm="1">
        <f t="array" ref="N68">_xlfn.IFS(I68="Rob","Robusta",I68="Exc","Excelsa",I68="Ara","Arabica",I68="Lib","Liberica")</f>
        <v>Robusta</v>
      </c>
      <c r="O68" s="7" t="str" cm="1">
        <f t="array" ref="O68">_xlfn.IFS(J68="M","Medium",J68="L","Light",J68="D","Dark")</f>
        <v>Light</v>
      </c>
      <c r="P68" s="7" t="str">
        <f>_xlfn.XLOOKUP(Order_Table[[#This Row],[Customer ID]],[1]customers!$A$1:$A$1001,[1]customers!$I$1:$I$1001,,0)</f>
        <v>Yes</v>
      </c>
    </row>
    <row r="69" spans="1:16" x14ac:dyDescent="0.35">
      <c r="A69" s="16" t="s">
        <v>158</v>
      </c>
      <c r="B69" s="21">
        <v>44519</v>
      </c>
      <c r="C69" s="16" t="s">
        <v>159</v>
      </c>
      <c r="D69" s="7" t="s">
        <v>19</v>
      </c>
      <c r="E69" s="16">
        <v>2</v>
      </c>
      <c r="F69" s="16" t="str">
        <f>_xlfn.XLOOKUP([1]orders!C69,[1]customers!$A$2:$A$1001,[1]customers!$B$2:$B$1001,,0)</f>
        <v>Nat Saleway</v>
      </c>
      <c r="G69" s="16" t="str">
        <f>IF(_xlfn.XLOOKUP(C69,[1]customers!$A$2:$A$1001,[1]customers!$C$2:$C$1001,,0)=0,"",_xlfn.XLOOKUP(C69,[1]customers!$A$2:$A$1001,[1]customers!$C$2:$C$1001,,0))</f>
        <v>nsaleway1v@dedecms.com</v>
      </c>
      <c r="H69" s="16" t="str">
        <f>_xlfn.XLOOKUP(C69,[1]customers!$A$2:$A$1001,[1]customers!$G$2:$G$1001,,0)</f>
        <v>United States</v>
      </c>
      <c r="I69" s="7" t="str">
        <f>INDEX([1]products!$A$1:$G$49,MATCH([1]orders!$D69,[1]products!$A$1:$A$49,0),MATCH([1]orders!I$1,[1]products!$A$1:$G$1,0))</f>
        <v>Lib</v>
      </c>
      <c r="J69" s="7" t="str">
        <f>INDEX([1]products!$A$1:$G$49,MATCH([1]orders!$D69,[1]products!$A$1:$A$49,0),MATCH([1]orders!J$1,[1]products!$A$1:$G$1,0))</f>
        <v>L</v>
      </c>
      <c r="K69" s="19">
        <f>INDEX([1]products!$A$1:$G$49,MATCH([1]orders!$D69,[1]products!$A$1:$A$49,0),MATCH([1]orders!K$1,[1]products!$A$1:$G$1,0))</f>
        <v>0.2</v>
      </c>
      <c r="L69" s="20">
        <f>INDEX([1]products!$A$1:$G$49,MATCH([1]orders!$D69,[1]products!$A$1:$A$49,0),MATCH([1]orders!L$1,[1]products!$A$1:$G$1,0))</f>
        <v>4.7549999999999999</v>
      </c>
      <c r="M69" s="20">
        <f t="shared" si="1"/>
        <v>9.51</v>
      </c>
      <c r="N69" s="7" t="str" cm="1">
        <f t="array" ref="N69">_xlfn.IFS(I69="Rob","Robusta",I69="Exc","Excelsa",I69="Ara","Arabica",I69="Lib","Liberica")</f>
        <v>Liberica</v>
      </c>
      <c r="O69" s="7" t="str" cm="1">
        <f t="array" ref="O69">_xlfn.IFS(J69="M","Medium",J69="L","Light",J69="D","Dark")</f>
        <v>Light</v>
      </c>
      <c r="P69" s="7" t="str">
        <f>_xlfn.XLOOKUP(Order_Table[[#This Row],[Customer ID]],[1]customers!$A$1:$A$1001,[1]customers!$I$1:$I$1001,,0)</f>
        <v>No</v>
      </c>
    </row>
    <row r="70" spans="1:16" x14ac:dyDescent="0.35">
      <c r="A70" s="16" t="s">
        <v>160</v>
      </c>
      <c r="B70" s="21">
        <v>43754</v>
      </c>
      <c r="C70" s="16" t="s">
        <v>161</v>
      </c>
      <c r="D70" s="7" t="s">
        <v>162</v>
      </c>
      <c r="E70" s="16">
        <v>1</v>
      </c>
      <c r="F70" s="16" t="str">
        <f>_xlfn.XLOOKUP([1]orders!C70,[1]customers!$A$2:$A$1001,[1]customers!$B$2:$B$1001,,0)</f>
        <v>Hayward Goulter</v>
      </c>
      <c r="G70" s="16" t="str">
        <f>IF(_xlfn.XLOOKUP(C70,[1]customers!$A$2:$A$1001,[1]customers!$C$2:$C$1001,,0)=0,"",_xlfn.XLOOKUP(C70,[1]customers!$A$2:$A$1001,[1]customers!$C$2:$C$1001,,0))</f>
        <v>hgoulter1w@abc.net.au</v>
      </c>
      <c r="H70" s="16" t="str">
        <f>_xlfn.XLOOKUP(C70,[1]customers!$A$2:$A$1001,[1]customers!$G$2:$G$1001,,0)</f>
        <v>United States</v>
      </c>
      <c r="I70" s="7" t="str">
        <f>INDEX([1]products!$A$1:$G$49,MATCH([1]orders!$D70,[1]products!$A$1:$A$49,0),MATCH([1]orders!I$1,[1]products!$A$1:$G$1,0))</f>
        <v>Rob</v>
      </c>
      <c r="J70" s="7" t="str">
        <f>INDEX([1]products!$A$1:$G$49,MATCH([1]orders!$D70,[1]products!$A$1:$A$49,0),MATCH([1]orders!J$1,[1]products!$A$1:$G$1,0))</f>
        <v>M</v>
      </c>
      <c r="K70" s="19">
        <f>INDEX([1]products!$A$1:$G$49,MATCH([1]orders!$D70,[1]products!$A$1:$A$49,0),MATCH([1]orders!K$1,[1]products!$A$1:$G$1,0))</f>
        <v>0.2</v>
      </c>
      <c r="L70" s="20">
        <f>INDEX([1]products!$A$1:$G$49,MATCH([1]orders!$D70,[1]products!$A$1:$A$49,0),MATCH([1]orders!L$1,[1]products!$A$1:$G$1,0))</f>
        <v>2.9849999999999999</v>
      </c>
      <c r="M70" s="20">
        <f t="shared" si="1"/>
        <v>2.9849999999999999</v>
      </c>
      <c r="N70" s="7" t="str" cm="1">
        <f t="array" ref="N70">_xlfn.IFS(I70="Rob","Robusta",I70="Exc","Excelsa",I70="Ara","Arabica",I70="Lib","Liberica")</f>
        <v>Robusta</v>
      </c>
      <c r="O70" s="7" t="str" cm="1">
        <f t="array" ref="O70">_xlfn.IFS(J70="M","Medium",J70="L","Light",J70="D","Dark")</f>
        <v>Medium</v>
      </c>
      <c r="P70" s="7" t="str">
        <f>_xlfn.XLOOKUP(Order_Table[[#This Row],[Customer ID]],[1]customers!$A$1:$A$1001,[1]customers!$I$1:$I$1001,,0)</f>
        <v>No</v>
      </c>
    </row>
    <row r="71" spans="1:16" x14ac:dyDescent="0.35">
      <c r="A71" s="16" t="s">
        <v>163</v>
      </c>
      <c r="B71" s="21">
        <v>43795</v>
      </c>
      <c r="C71" s="16" t="s">
        <v>164</v>
      </c>
      <c r="D71" s="7" t="s">
        <v>2</v>
      </c>
      <c r="E71" s="16">
        <v>6</v>
      </c>
      <c r="F71" s="16" t="str">
        <f>_xlfn.XLOOKUP([1]orders!C71,[1]customers!$A$2:$A$1001,[1]customers!$B$2:$B$1001,,0)</f>
        <v>Gay Rizzello</v>
      </c>
      <c r="G71" s="16" t="str">
        <f>IF(_xlfn.XLOOKUP(C71,[1]customers!$A$2:$A$1001,[1]customers!$C$2:$C$1001,,0)=0,"",_xlfn.XLOOKUP(C71,[1]customers!$A$2:$A$1001,[1]customers!$C$2:$C$1001,,0))</f>
        <v>grizzello1x@symantec.com</v>
      </c>
      <c r="H71" s="16" t="str">
        <f>_xlfn.XLOOKUP(C71,[1]customers!$A$2:$A$1001,[1]customers!$G$2:$G$1001,,0)</f>
        <v>United Kingdom</v>
      </c>
      <c r="I71" s="7" t="str">
        <f>INDEX([1]products!$A$1:$G$49,MATCH([1]orders!$D71,[1]products!$A$1:$A$49,0),MATCH([1]orders!I$1,[1]products!$A$1:$G$1,0))</f>
        <v>Rob</v>
      </c>
      <c r="J71" s="7" t="str">
        <f>INDEX([1]products!$A$1:$G$49,MATCH([1]orders!$D71,[1]products!$A$1:$A$49,0),MATCH([1]orders!J$1,[1]products!$A$1:$G$1,0))</f>
        <v>M</v>
      </c>
      <c r="K71" s="19">
        <f>INDEX([1]products!$A$1:$G$49,MATCH([1]orders!$D71,[1]products!$A$1:$A$49,0),MATCH([1]orders!K$1,[1]products!$A$1:$G$1,0))</f>
        <v>1</v>
      </c>
      <c r="L71" s="20">
        <f>INDEX([1]products!$A$1:$G$49,MATCH([1]orders!$D71,[1]products!$A$1:$A$49,0),MATCH([1]orders!L$1,[1]products!$A$1:$G$1,0))</f>
        <v>9.9499999999999993</v>
      </c>
      <c r="M71" s="20">
        <f t="shared" si="1"/>
        <v>59.699999999999996</v>
      </c>
      <c r="N71" s="7" t="str" cm="1">
        <f t="array" ref="N71">_xlfn.IFS(I71="Rob","Robusta",I71="Exc","Excelsa",I71="Ara","Arabica",I71="Lib","Liberica")</f>
        <v>Robusta</v>
      </c>
      <c r="O71" s="7" t="str" cm="1">
        <f t="array" ref="O71">_xlfn.IFS(J71="M","Medium",J71="L","Light",J71="D","Dark")</f>
        <v>Medium</v>
      </c>
      <c r="P71" s="7" t="str">
        <f>_xlfn.XLOOKUP(Order_Table[[#This Row],[Customer ID]],[1]customers!$A$1:$A$1001,[1]customers!$I$1:$I$1001,,0)</f>
        <v>Yes</v>
      </c>
    </row>
    <row r="72" spans="1:16" x14ac:dyDescent="0.35">
      <c r="A72" s="16" t="s">
        <v>165</v>
      </c>
      <c r="B72" s="21">
        <v>43646</v>
      </c>
      <c r="C72" s="16" t="s">
        <v>166</v>
      </c>
      <c r="D72" s="7" t="s">
        <v>30</v>
      </c>
      <c r="E72" s="16">
        <v>4</v>
      </c>
      <c r="F72" s="16" t="str">
        <f>_xlfn.XLOOKUP([1]orders!C72,[1]customers!$A$2:$A$1001,[1]customers!$B$2:$B$1001,,0)</f>
        <v>Shannon List</v>
      </c>
      <c r="G72" s="16" t="str">
        <f>IF(_xlfn.XLOOKUP(C72,[1]customers!$A$2:$A$1001,[1]customers!$C$2:$C$1001,,0)=0,"",_xlfn.XLOOKUP(C72,[1]customers!$A$2:$A$1001,[1]customers!$C$2:$C$1001,,0))</f>
        <v>slist1y@mapquest.com</v>
      </c>
      <c r="H72" s="16" t="str">
        <f>_xlfn.XLOOKUP(C72,[1]customers!$A$2:$A$1001,[1]customers!$G$2:$G$1001,,0)</f>
        <v>United States</v>
      </c>
      <c r="I72" s="7" t="str">
        <f>INDEX([1]products!$A$1:$G$49,MATCH([1]orders!$D72,[1]products!$A$1:$A$49,0),MATCH([1]orders!I$1,[1]products!$A$1:$G$1,0))</f>
        <v>Exc</v>
      </c>
      <c r="J72" s="7" t="str">
        <f>INDEX([1]products!$A$1:$G$49,MATCH([1]orders!$D72,[1]products!$A$1:$A$49,0),MATCH([1]orders!J$1,[1]products!$A$1:$G$1,0))</f>
        <v>L</v>
      </c>
      <c r="K72" s="19">
        <f>INDEX([1]products!$A$1:$G$49,MATCH([1]orders!$D72,[1]products!$A$1:$A$49,0),MATCH([1]orders!K$1,[1]products!$A$1:$G$1,0))</f>
        <v>2.5</v>
      </c>
      <c r="L72" s="20">
        <f>INDEX([1]products!$A$1:$G$49,MATCH([1]orders!$D72,[1]products!$A$1:$A$49,0),MATCH([1]orders!L$1,[1]products!$A$1:$G$1,0))</f>
        <v>34.154999999999994</v>
      </c>
      <c r="M72" s="20">
        <f t="shared" si="1"/>
        <v>136.61999999999998</v>
      </c>
      <c r="N72" s="7" t="str" cm="1">
        <f t="array" ref="N72">_xlfn.IFS(I72="Rob","Robusta",I72="Exc","Excelsa",I72="Ara","Arabica",I72="Lib","Liberica")</f>
        <v>Excelsa</v>
      </c>
      <c r="O72" s="7" t="str" cm="1">
        <f t="array" ref="O72">_xlfn.IFS(J72="M","Medium",J72="L","Light",J72="D","Dark")</f>
        <v>Light</v>
      </c>
      <c r="P72" s="7" t="str">
        <f>_xlfn.XLOOKUP(Order_Table[[#This Row],[Customer ID]],[1]customers!$A$1:$A$1001,[1]customers!$I$1:$I$1001,,0)</f>
        <v>No</v>
      </c>
    </row>
    <row r="73" spans="1:16" x14ac:dyDescent="0.35">
      <c r="A73" s="16" t="s">
        <v>167</v>
      </c>
      <c r="B73" s="21">
        <v>44200</v>
      </c>
      <c r="C73" s="16" t="s">
        <v>168</v>
      </c>
      <c r="D73" s="7" t="s">
        <v>19</v>
      </c>
      <c r="E73" s="16">
        <v>2</v>
      </c>
      <c r="F73" s="16" t="str">
        <f>_xlfn.XLOOKUP([1]orders!C73,[1]customers!$A$2:$A$1001,[1]customers!$B$2:$B$1001,,0)</f>
        <v>Shirlene Edmondson</v>
      </c>
      <c r="G73" s="16" t="str">
        <f>IF(_xlfn.XLOOKUP(C73,[1]customers!$A$2:$A$1001,[1]customers!$C$2:$C$1001,,0)=0,"",_xlfn.XLOOKUP(C73,[1]customers!$A$2:$A$1001,[1]customers!$C$2:$C$1001,,0))</f>
        <v>sedmondson1z@theguardian.com</v>
      </c>
      <c r="H73" s="16" t="str">
        <f>_xlfn.XLOOKUP(C73,[1]customers!$A$2:$A$1001,[1]customers!$G$2:$G$1001,,0)</f>
        <v>Ireland</v>
      </c>
      <c r="I73" s="7" t="str">
        <f>INDEX([1]products!$A$1:$G$49,MATCH([1]orders!$D73,[1]products!$A$1:$A$49,0),MATCH([1]orders!I$1,[1]products!$A$1:$G$1,0))</f>
        <v>Lib</v>
      </c>
      <c r="J73" s="7" t="str">
        <f>INDEX([1]products!$A$1:$G$49,MATCH([1]orders!$D73,[1]products!$A$1:$A$49,0),MATCH([1]orders!J$1,[1]products!$A$1:$G$1,0))</f>
        <v>L</v>
      </c>
      <c r="K73" s="19">
        <f>INDEX([1]products!$A$1:$G$49,MATCH([1]orders!$D73,[1]products!$A$1:$A$49,0),MATCH([1]orders!K$1,[1]products!$A$1:$G$1,0))</f>
        <v>0.2</v>
      </c>
      <c r="L73" s="20">
        <f>INDEX([1]products!$A$1:$G$49,MATCH([1]orders!$D73,[1]products!$A$1:$A$49,0),MATCH([1]orders!L$1,[1]products!$A$1:$G$1,0))</f>
        <v>4.7549999999999999</v>
      </c>
      <c r="M73" s="20">
        <f t="shared" si="1"/>
        <v>9.51</v>
      </c>
      <c r="N73" s="7" t="str" cm="1">
        <f t="array" ref="N73">_xlfn.IFS(I73="Rob","Robusta",I73="Exc","Excelsa",I73="Ara","Arabica",I73="Lib","Liberica")</f>
        <v>Liberica</v>
      </c>
      <c r="O73" s="7" t="str" cm="1">
        <f t="array" ref="O73">_xlfn.IFS(J73="M","Medium",J73="L","Light",J73="D","Dark")</f>
        <v>Light</v>
      </c>
      <c r="P73" s="7" t="str">
        <f>_xlfn.XLOOKUP(Order_Table[[#This Row],[Customer ID]],[1]customers!$A$1:$A$1001,[1]customers!$I$1:$I$1001,,0)</f>
        <v>No</v>
      </c>
    </row>
    <row r="74" spans="1:16" x14ac:dyDescent="0.35">
      <c r="A74" s="16" t="s">
        <v>169</v>
      </c>
      <c r="B74" s="21">
        <v>44131</v>
      </c>
      <c r="C74" s="16" t="s">
        <v>170</v>
      </c>
      <c r="D74" s="7" t="s">
        <v>171</v>
      </c>
      <c r="E74" s="16">
        <v>3</v>
      </c>
      <c r="F74" s="16" t="str">
        <f>_xlfn.XLOOKUP([1]orders!C74,[1]customers!$A$2:$A$1001,[1]customers!$B$2:$B$1001,,0)</f>
        <v>Aurlie McCarl</v>
      </c>
      <c r="G74" s="16" t="str">
        <f>IF(_xlfn.XLOOKUP(C74,[1]customers!$A$2:$A$1001,[1]customers!$C$2:$C$1001,,0)=0,"",_xlfn.XLOOKUP(C74,[1]customers!$A$2:$A$1001,[1]customers!$C$2:$C$1001,,0))</f>
        <v/>
      </c>
      <c r="H74" s="16" t="str">
        <f>_xlfn.XLOOKUP(C74,[1]customers!$A$2:$A$1001,[1]customers!$G$2:$G$1001,,0)</f>
        <v>United States</v>
      </c>
      <c r="I74" s="7" t="str">
        <f>INDEX([1]products!$A$1:$G$49,MATCH([1]orders!$D74,[1]products!$A$1:$A$49,0),MATCH([1]orders!I$1,[1]products!$A$1:$G$1,0))</f>
        <v>Ara</v>
      </c>
      <c r="J74" s="7" t="str">
        <f>INDEX([1]products!$A$1:$G$49,MATCH([1]orders!$D74,[1]products!$A$1:$A$49,0),MATCH([1]orders!J$1,[1]products!$A$1:$G$1,0))</f>
        <v>M</v>
      </c>
      <c r="K74" s="19">
        <f>INDEX([1]products!$A$1:$G$49,MATCH([1]orders!$D74,[1]products!$A$1:$A$49,0),MATCH([1]orders!K$1,[1]products!$A$1:$G$1,0))</f>
        <v>2.5</v>
      </c>
      <c r="L74" s="20">
        <f>INDEX([1]products!$A$1:$G$49,MATCH([1]orders!$D74,[1]products!$A$1:$A$49,0),MATCH([1]orders!L$1,[1]products!$A$1:$G$1,0))</f>
        <v>25.874999999999996</v>
      </c>
      <c r="M74" s="20">
        <f t="shared" si="1"/>
        <v>77.624999999999986</v>
      </c>
      <c r="N74" s="7" t="str" cm="1">
        <f t="array" ref="N74">_xlfn.IFS(I74="Rob","Robusta",I74="Exc","Excelsa",I74="Ara","Arabica",I74="Lib","Liberica")</f>
        <v>Arabica</v>
      </c>
      <c r="O74" s="7" t="str" cm="1">
        <f t="array" ref="O74">_xlfn.IFS(J74="M","Medium",J74="L","Light",J74="D","Dark")</f>
        <v>Medium</v>
      </c>
      <c r="P74" s="7" t="str">
        <f>_xlfn.XLOOKUP(Order_Table[[#This Row],[Customer ID]],[1]customers!$A$1:$A$1001,[1]customers!$I$1:$I$1001,,0)</f>
        <v>No</v>
      </c>
    </row>
    <row r="75" spans="1:16" x14ac:dyDescent="0.35">
      <c r="A75" s="16" t="s">
        <v>172</v>
      </c>
      <c r="B75" s="21">
        <v>44362</v>
      </c>
      <c r="C75" s="16" t="s">
        <v>173</v>
      </c>
      <c r="D75" s="7" t="s">
        <v>77</v>
      </c>
      <c r="E75" s="16">
        <v>5</v>
      </c>
      <c r="F75" s="16" t="str">
        <f>_xlfn.XLOOKUP([1]orders!C75,[1]customers!$A$2:$A$1001,[1]customers!$B$2:$B$1001,,0)</f>
        <v>Alikee Carryer</v>
      </c>
      <c r="G75" s="16" t="str">
        <f>IF(_xlfn.XLOOKUP(C75,[1]customers!$A$2:$A$1001,[1]customers!$C$2:$C$1001,,0)=0,"",_xlfn.XLOOKUP(C75,[1]customers!$A$2:$A$1001,[1]customers!$C$2:$C$1001,,0))</f>
        <v/>
      </c>
      <c r="H75" s="16" t="str">
        <f>_xlfn.XLOOKUP(C75,[1]customers!$A$2:$A$1001,[1]customers!$G$2:$G$1001,,0)</f>
        <v>United States</v>
      </c>
      <c r="I75" s="7" t="str">
        <f>INDEX([1]products!$A$1:$G$49,MATCH([1]orders!$D75,[1]products!$A$1:$A$49,0),MATCH([1]orders!I$1,[1]products!$A$1:$G$1,0))</f>
        <v>Lib</v>
      </c>
      <c r="J75" s="7" t="str">
        <f>INDEX([1]products!$A$1:$G$49,MATCH([1]orders!$D75,[1]products!$A$1:$A$49,0),MATCH([1]orders!J$1,[1]products!$A$1:$G$1,0))</f>
        <v>M</v>
      </c>
      <c r="K75" s="19">
        <f>INDEX([1]products!$A$1:$G$49,MATCH([1]orders!$D75,[1]products!$A$1:$A$49,0),MATCH([1]orders!K$1,[1]products!$A$1:$G$1,0))</f>
        <v>0.2</v>
      </c>
      <c r="L75" s="20">
        <f>INDEX([1]products!$A$1:$G$49,MATCH([1]orders!$D75,[1]products!$A$1:$A$49,0),MATCH([1]orders!L$1,[1]products!$A$1:$G$1,0))</f>
        <v>4.3650000000000002</v>
      </c>
      <c r="M75" s="20">
        <f t="shared" si="1"/>
        <v>21.825000000000003</v>
      </c>
      <c r="N75" s="7" t="str" cm="1">
        <f t="array" ref="N75">_xlfn.IFS(I75="Rob","Robusta",I75="Exc","Excelsa",I75="Ara","Arabica",I75="Lib","Liberica")</f>
        <v>Liberica</v>
      </c>
      <c r="O75" s="7" t="str" cm="1">
        <f t="array" ref="O75">_xlfn.IFS(J75="M","Medium",J75="L","Light",J75="D","Dark")</f>
        <v>Medium</v>
      </c>
      <c r="P75" s="7" t="str">
        <f>_xlfn.XLOOKUP(Order_Table[[#This Row],[Customer ID]],[1]customers!$A$1:$A$1001,[1]customers!$I$1:$I$1001,,0)</f>
        <v>Yes</v>
      </c>
    </row>
    <row r="76" spans="1:16" x14ac:dyDescent="0.35">
      <c r="A76" s="16" t="s">
        <v>174</v>
      </c>
      <c r="B76" s="21">
        <v>44396</v>
      </c>
      <c r="C76" s="16" t="s">
        <v>175</v>
      </c>
      <c r="D76" s="7" t="s">
        <v>176</v>
      </c>
      <c r="E76" s="16">
        <v>2</v>
      </c>
      <c r="F76" s="16" t="str">
        <f>_xlfn.XLOOKUP([1]orders!C76,[1]customers!$A$2:$A$1001,[1]customers!$B$2:$B$1001,,0)</f>
        <v>Jennifer Rangall</v>
      </c>
      <c r="G76" s="16" t="str">
        <f>IF(_xlfn.XLOOKUP(C76,[1]customers!$A$2:$A$1001,[1]customers!$C$2:$C$1001,,0)=0,"",_xlfn.XLOOKUP(C76,[1]customers!$A$2:$A$1001,[1]customers!$C$2:$C$1001,,0))</f>
        <v>jrangall22@newsvine.com</v>
      </c>
      <c r="H76" s="16" t="str">
        <f>_xlfn.XLOOKUP(C76,[1]customers!$A$2:$A$1001,[1]customers!$G$2:$G$1001,,0)</f>
        <v>United States</v>
      </c>
      <c r="I76" s="7" t="str">
        <f>INDEX([1]products!$A$1:$G$49,MATCH([1]orders!$D76,[1]products!$A$1:$A$49,0),MATCH([1]orders!I$1,[1]products!$A$1:$G$1,0))</f>
        <v>Exc</v>
      </c>
      <c r="J76" s="7" t="str">
        <f>INDEX([1]products!$A$1:$G$49,MATCH([1]orders!$D76,[1]products!$A$1:$A$49,0),MATCH([1]orders!J$1,[1]products!$A$1:$G$1,0))</f>
        <v>L</v>
      </c>
      <c r="K76" s="19">
        <f>INDEX([1]products!$A$1:$G$49,MATCH([1]orders!$D76,[1]products!$A$1:$A$49,0),MATCH([1]orders!K$1,[1]products!$A$1:$G$1,0))</f>
        <v>0.5</v>
      </c>
      <c r="L76" s="20">
        <f>INDEX([1]products!$A$1:$G$49,MATCH([1]orders!$D76,[1]products!$A$1:$A$49,0),MATCH([1]orders!L$1,[1]products!$A$1:$G$1,0))</f>
        <v>8.91</v>
      </c>
      <c r="M76" s="20">
        <f t="shared" si="1"/>
        <v>17.82</v>
      </c>
      <c r="N76" s="7" t="str" cm="1">
        <f t="array" ref="N76">_xlfn.IFS(I76="Rob","Robusta",I76="Exc","Excelsa",I76="Ara","Arabica",I76="Lib","Liberica")</f>
        <v>Excelsa</v>
      </c>
      <c r="O76" s="7" t="str" cm="1">
        <f t="array" ref="O76">_xlfn.IFS(J76="M","Medium",J76="L","Light",J76="D","Dark")</f>
        <v>Light</v>
      </c>
      <c r="P76" s="7" t="str">
        <f>_xlfn.XLOOKUP(Order_Table[[#This Row],[Customer ID]],[1]customers!$A$1:$A$1001,[1]customers!$I$1:$I$1001,,0)</f>
        <v>Yes</v>
      </c>
    </row>
    <row r="77" spans="1:16" x14ac:dyDescent="0.35">
      <c r="A77" s="16" t="s">
        <v>177</v>
      </c>
      <c r="B77" s="21">
        <v>44400</v>
      </c>
      <c r="C77" s="16" t="s">
        <v>178</v>
      </c>
      <c r="D77" s="7" t="s">
        <v>179</v>
      </c>
      <c r="E77" s="16">
        <v>6</v>
      </c>
      <c r="F77" s="16" t="str">
        <f>_xlfn.XLOOKUP([1]orders!C77,[1]customers!$A$2:$A$1001,[1]customers!$B$2:$B$1001,,0)</f>
        <v>Kipper Boorn</v>
      </c>
      <c r="G77" s="16" t="str">
        <f>IF(_xlfn.XLOOKUP(C77,[1]customers!$A$2:$A$1001,[1]customers!$C$2:$C$1001,,0)=0,"",_xlfn.XLOOKUP(C77,[1]customers!$A$2:$A$1001,[1]customers!$C$2:$C$1001,,0))</f>
        <v>kboorn23@ezinearticles.com</v>
      </c>
      <c r="H77" s="16" t="str">
        <f>_xlfn.XLOOKUP(C77,[1]customers!$A$2:$A$1001,[1]customers!$G$2:$G$1001,,0)</f>
        <v>Ireland</v>
      </c>
      <c r="I77" s="7" t="str">
        <f>INDEX([1]products!$A$1:$G$49,MATCH([1]orders!$D77,[1]products!$A$1:$A$49,0),MATCH([1]orders!I$1,[1]products!$A$1:$G$1,0))</f>
        <v>Rob</v>
      </c>
      <c r="J77" s="7" t="str">
        <f>INDEX([1]products!$A$1:$G$49,MATCH([1]orders!$D77,[1]products!$A$1:$A$49,0),MATCH([1]orders!J$1,[1]products!$A$1:$G$1,0))</f>
        <v>D</v>
      </c>
      <c r="K77" s="19">
        <f>INDEX([1]products!$A$1:$G$49,MATCH([1]orders!$D77,[1]products!$A$1:$A$49,0),MATCH([1]orders!K$1,[1]products!$A$1:$G$1,0))</f>
        <v>1</v>
      </c>
      <c r="L77" s="20">
        <f>INDEX([1]products!$A$1:$G$49,MATCH([1]orders!$D77,[1]products!$A$1:$A$49,0),MATCH([1]orders!L$1,[1]products!$A$1:$G$1,0))</f>
        <v>8.9499999999999993</v>
      </c>
      <c r="M77" s="20">
        <f t="shared" si="1"/>
        <v>53.699999999999996</v>
      </c>
      <c r="N77" s="7" t="str" cm="1">
        <f t="array" ref="N77">_xlfn.IFS(I77="Rob","Robusta",I77="Exc","Excelsa",I77="Ara","Arabica",I77="Lib","Liberica")</f>
        <v>Robusta</v>
      </c>
      <c r="O77" s="7" t="str" cm="1">
        <f t="array" ref="O77">_xlfn.IFS(J77="M","Medium",J77="L","Light",J77="D","Dark")</f>
        <v>Dark</v>
      </c>
      <c r="P77" s="7" t="str">
        <f>_xlfn.XLOOKUP(Order_Table[[#This Row],[Customer ID]],[1]customers!$A$1:$A$1001,[1]customers!$I$1:$I$1001,,0)</f>
        <v>Yes</v>
      </c>
    </row>
    <row r="78" spans="1:16" x14ac:dyDescent="0.35">
      <c r="A78" s="16" t="s">
        <v>180</v>
      </c>
      <c r="B78" s="21">
        <v>43855</v>
      </c>
      <c r="C78" s="16" t="s">
        <v>181</v>
      </c>
      <c r="D78" s="7" t="s">
        <v>182</v>
      </c>
      <c r="E78" s="16">
        <v>1</v>
      </c>
      <c r="F78" s="16" t="str">
        <f>_xlfn.XLOOKUP([1]orders!C78,[1]customers!$A$2:$A$1001,[1]customers!$B$2:$B$1001,,0)</f>
        <v>Melania Beadle</v>
      </c>
      <c r="G78" s="16" t="str">
        <f>IF(_xlfn.XLOOKUP(C78,[1]customers!$A$2:$A$1001,[1]customers!$C$2:$C$1001,,0)=0,"",_xlfn.XLOOKUP(C78,[1]customers!$A$2:$A$1001,[1]customers!$C$2:$C$1001,,0))</f>
        <v/>
      </c>
      <c r="H78" s="16" t="str">
        <f>_xlfn.XLOOKUP(C78,[1]customers!$A$2:$A$1001,[1]customers!$G$2:$G$1001,,0)</f>
        <v>Ireland</v>
      </c>
      <c r="I78" s="7" t="str">
        <f>INDEX([1]products!$A$1:$G$49,MATCH([1]orders!$D78,[1]products!$A$1:$A$49,0),MATCH([1]orders!I$1,[1]products!$A$1:$G$1,0))</f>
        <v>Rob</v>
      </c>
      <c r="J78" s="7" t="str">
        <f>INDEX([1]products!$A$1:$G$49,MATCH([1]orders!$D78,[1]products!$A$1:$A$49,0),MATCH([1]orders!J$1,[1]products!$A$1:$G$1,0))</f>
        <v>L</v>
      </c>
      <c r="K78" s="19">
        <f>INDEX([1]products!$A$1:$G$49,MATCH([1]orders!$D78,[1]products!$A$1:$A$49,0),MATCH([1]orders!K$1,[1]products!$A$1:$G$1,0))</f>
        <v>0.2</v>
      </c>
      <c r="L78" s="20">
        <f>INDEX([1]products!$A$1:$G$49,MATCH([1]orders!$D78,[1]products!$A$1:$A$49,0),MATCH([1]orders!L$1,[1]products!$A$1:$G$1,0))</f>
        <v>3.5849999999999995</v>
      </c>
      <c r="M78" s="20">
        <f t="shared" si="1"/>
        <v>3.5849999999999995</v>
      </c>
      <c r="N78" s="7" t="str" cm="1">
        <f t="array" ref="N78">_xlfn.IFS(I78="Rob","Robusta",I78="Exc","Excelsa",I78="Ara","Arabica",I78="Lib","Liberica")</f>
        <v>Robusta</v>
      </c>
      <c r="O78" s="7" t="str" cm="1">
        <f t="array" ref="O78">_xlfn.IFS(J78="M","Medium",J78="L","Light",J78="D","Dark")</f>
        <v>Light</v>
      </c>
      <c r="P78" s="7" t="str">
        <f>_xlfn.XLOOKUP(Order_Table[[#This Row],[Customer ID]],[1]customers!$A$1:$A$1001,[1]customers!$I$1:$I$1001,,0)</f>
        <v>Yes</v>
      </c>
    </row>
    <row r="79" spans="1:16" x14ac:dyDescent="0.35">
      <c r="A79" s="16" t="s">
        <v>183</v>
      </c>
      <c r="B79" s="21">
        <v>43594</v>
      </c>
      <c r="C79" s="16" t="s">
        <v>184</v>
      </c>
      <c r="D79" s="7" t="s">
        <v>51</v>
      </c>
      <c r="E79" s="16">
        <v>2</v>
      </c>
      <c r="F79" s="16" t="str">
        <f>_xlfn.XLOOKUP([1]orders!C79,[1]customers!$A$2:$A$1001,[1]customers!$B$2:$B$1001,,0)</f>
        <v>Colene Elgey</v>
      </c>
      <c r="G79" s="16" t="str">
        <f>IF(_xlfn.XLOOKUP(C79,[1]customers!$A$2:$A$1001,[1]customers!$C$2:$C$1001,,0)=0,"",_xlfn.XLOOKUP(C79,[1]customers!$A$2:$A$1001,[1]customers!$C$2:$C$1001,,0))</f>
        <v>celgey25@webs.com</v>
      </c>
      <c r="H79" s="16" t="str">
        <f>_xlfn.XLOOKUP(C79,[1]customers!$A$2:$A$1001,[1]customers!$G$2:$G$1001,,0)</f>
        <v>United States</v>
      </c>
      <c r="I79" s="7" t="str">
        <f>INDEX([1]products!$A$1:$G$49,MATCH([1]orders!$D79,[1]products!$A$1:$A$49,0),MATCH([1]orders!I$1,[1]products!$A$1:$G$1,0))</f>
        <v>Exc</v>
      </c>
      <c r="J79" s="7" t="str">
        <f>INDEX([1]products!$A$1:$G$49,MATCH([1]orders!$D79,[1]products!$A$1:$A$49,0),MATCH([1]orders!J$1,[1]products!$A$1:$G$1,0))</f>
        <v>D</v>
      </c>
      <c r="K79" s="19">
        <f>INDEX([1]products!$A$1:$G$49,MATCH([1]orders!$D79,[1]products!$A$1:$A$49,0),MATCH([1]orders!K$1,[1]products!$A$1:$G$1,0))</f>
        <v>0.2</v>
      </c>
      <c r="L79" s="20">
        <f>INDEX([1]products!$A$1:$G$49,MATCH([1]orders!$D79,[1]products!$A$1:$A$49,0),MATCH([1]orders!L$1,[1]products!$A$1:$G$1,0))</f>
        <v>3.645</v>
      </c>
      <c r="M79" s="20">
        <f t="shared" si="1"/>
        <v>7.29</v>
      </c>
      <c r="N79" s="7" t="str" cm="1">
        <f t="array" ref="N79">_xlfn.IFS(I79="Rob","Robusta",I79="Exc","Excelsa",I79="Ara","Arabica",I79="Lib","Liberica")</f>
        <v>Excelsa</v>
      </c>
      <c r="O79" s="7" t="str" cm="1">
        <f t="array" ref="O79">_xlfn.IFS(J79="M","Medium",J79="L","Light",J79="D","Dark")</f>
        <v>Dark</v>
      </c>
      <c r="P79" s="7" t="str">
        <f>_xlfn.XLOOKUP(Order_Table[[#This Row],[Customer ID]],[1]customers!$A$1:$A$1001,[1]customers!$I$1:$I$1001,,0)</f>
        <v>No</v>
      </c>
    </row>
    <row r="80" spans="1:16" x14ac:dyDescent="0.35">
      <c r="A80" s="16" t="s">
        <v>185</v>
      </c>
      <c r="B80" s="21">
        <v>43920</v>
      </c>
      <c r="C80" s="16" t="s">
        <v>186</v>
      </c>
      <c r="D80" s="7" t="s">
        <v>67</v>
      </c>
      <c r="E80" s="16">
        <v>6</v>
      </c>
      <c r="F80" s="16" t="str">
        <f>_xlfn.XLOOKUP([1]orders!C80,[1]customers!$A$2:$A$1001,[1]customers!$B$2:$B$1001,,0)</f>
        <v>Lothaire Mizzi</v>
      </c>
      <c r="G80" s="16" t="str">
        <f>IF(_xlfn.XLOOKUP(C80,[1]customers!$A$2:$A$1001,[1]customers!$C$2:$C$1001,,0)=0,"",_xlfn.XLOOKUP(C80,[1]customers!$A$2:$A$1001,[1]customers!$C$2:$C$1001,,0))</f>
        <v>lmizzi26@rakuten.co.jp</v>
      </c>
      <c r="H80" s="16" t="str">
        <f>_xlfn.XLOOKUP(C80,[1]customers!$A$2:$A$1001,[1]customers!$G$2:$G$1001,,0)</f>
        <v>United States</v>
      </c>
      <c r="I80" s="7" t="str">
        <f>INDEX([1]products!$A$1:$G$49,MATCH([1]orders!$D80,[1]products!$A$1:$A$49,0),MATCH([1]orders!I$1,[1]products!$A$1:$G$1,0))</f>
        <v>Ara</v>
      </c>
      <c r="J80" s="7" t="str">
        <f>INDEX([1]products!$A$1:$G$49,MATCH([1]orders!$D80,[1]products!$A$1:$A$49,0),MATCH([1]orders!J$1,[1]products!$A$1:$G$1,0))</f>
        <v>M</v>
      </c>
      <c r="K80" s="19">
        <f>INDEX([1]products!$A$1:$G$49,MATCH([1]orders!$D80,[1]products!$A$1:$A$49,0),MATCH([1]orders!K$1,[1]products!$A$1:$G$1,0))</f>
        <v>0.5</v>
      </c>
      <c r="L80" s="20">
        <f>INDEX([1]products!$A$1:$G$49,MATCH([1]orders!$D80,[1]products!$A$1:$A$49,0),MATCH([1]orders!L$1,[1]products!$A$1:$G$1,0))</f>
        <v>6.75</v>
      </c>
      <c r="M80" s="20">
        <f t="shared" si="1"/>
        <v>40.5</v>
      </c>
      <c r="N80" s="7" t="str" cm="1">
        <f t="array" ref="N80">_xlfn.IFS(I80="Rob","Robusta",I80="Exc","Excelsa",I80="Ara","Arabica",I80="Lib","Liberica")</f>
        <v>Arabica</v>
      </c>
      <c r="O80" s="7" t="str" cm="1">
        <f t="array" ref="O80">_xlfn.IFS(J80="M","Medium",J80="L","Light",J80="D","Dark")</f>
        <v>Medium</v>
      </c>
      <c r="P80" s="7" t="str">
        <f>_xlfn.XLOOKUP(Order_Table[[#This Row],[Customer ID]],[1]customers!$A$1:$A$1001,[1]customers!$I$1:$I$1001,,0)</f>
        <v>Yes</v>
      </c>
    </row>
    <row r="81" spans="1:16" x14ac:dyDescent="0.35">
      <c r="A81" s="16" t="s">
        <v>187</v>
      </c>
      <c r="B81" s="21">
        <v>44633</v>
      </c>
      <c r="C81" s="16" t="s">
        <v>188</v>
      </c>
      <c r="D81" s="7" t="s">
        <v>189</v>
      </c>
      <c r="E81" s="16">
        <v>4</v>
      </c>
      <c r="F81" s="16" t="str">
        <f>_xlfn.XLOOKUP([1]orders!C81,[1]customers!$A$2:$A$1001,[1]customers!$B$2:$B$1001,,0)</f>
        <v>Cletis Giacomazzo</v>
      </c>
      <c r="G81" s="16" t="str">
        <f>IF(_xlfn.XLOOKUP(C81,[1]customers!$A$2:$A$1001,[1]customers!$C$2:$C$1001,,0)=0,"",_xlfn.XLOOKUP(C81,[1]customers!$A$2:$A$1001,[1]customers!$C$2:$C$1001,,0))</f>
        <v>cgiacomazzo27@jigsy.com</v>
      </c>
      <c r="H81" s="16" t="str">
        <f>_xlfn.XLOOKUP(C81,[1]customers!$A$2:$A$1001,[1]customers!$G$2:$G$1001,,0)</f>
        <v>United States</v>
      </c>
      <c r="I81" s="7" t="str">
        <f>INDEX([1]products!$A$1:$G$49,MATCH([1]orders!$D81,[1]products!$A$1:$A$49,0),MATCH([1]orders!I$1,[1]products!$A$1:$G$1,0))</f>
        <v>Rob</v>
      </c>
      <c r="J81" s="7" t="str">
        <f>INDEX([1]products!$A$1:$G$49,MATCH([1]orders!$D81,[1]products!$A$1:$A$49,0),MATCH([1]orders!J$1,[1]products!$A$1:$G$1,0))</f>
        <v>L</v>
      </c>
      <c r="K81" s="19">
        <f>INDEX([1]products!$A$1:$G$49,MATCH([1]orders!$D81,[1]products!$A$1:$A$49,0),MATCH([1]orders!K$1,[1]products!$A$1:$G$1,0))</f>
        <v>1</v>
      </c>
      <c r="L81" s="20">
        <f>INDEX([1]products!$A$1:$G$49,MATCH([1]orders!$D81,[1]products!$A$1:$A$49,0),MATCH([1]orders!L$1,[1]products!$A$1:$G$1,0))</f>
        <v>11.95</v>
      </c>
      <c r="M81" s="20">
        <f t="shared" si="1"/>
        <v>47.8</v>
      </c>
      <c r="N81" s="7" t="str" cm="1">
        <f t="array" ref="N81">_xlfn.IFS(I81="Rob","Robusta",I81="Exc","Excelsa",I81="Ara","Arabica",I81="Lib","Liberica")</f>
        <v>Robusta</v>
      </c>
      <c r="O81" s="7" t="str" cm="1">
        <f t="array" ref="O81">_xlfn.IFS(J81="M","Medium",J81="L","Light",J81="D","Dark")</f>
        <v>Light</v>
      </c>
      <c r="P81" s="7" t="str">
        <f>_xlfn.XLOOKUP(Order_Table[[#This Row],[Customer ID]],[1]customers!$A$1:$A$1001,[1]customers!$I$1:$I$1001,,0)</f>
        <v>No</v>
      </c>
    </row>
    <row r="82" spans="1:16" x14ac:dyDescent="0.35">
      <c r="A82" s="16" t="s">
        <v>190</v>
      </c>
      <c r="B82" s="21">
        <v>43572</v>
      </c>
      <c r="C82" s="16" t="s">
        <v>191</v>
      </c>
      <c r="D82" s="7" t="s">
        <v>192</v>
      </c>
      <c r="E82" s="16">
        <v>5</v>
      </c>
      <c r="F82" s="16" t="str">
        <f>_xlfn.XLOOKUP([1]orders!C82,[1]customers!$A$2:$A$1001,[1]customers!$B$2:$B$1001,,0)</f>
        <v>Ami Arnow</v>
      </c>
      <c r="G82" s="16" t="str">
        <f>IF(_xlfn.XLOOKUP(C82,[1]customers!$A$2:$A$1001,[1]customers!$C$2:$C$1001,,0)=0,"",_xlfn.XLOOKUP(C82,[1]customers!$A$2:$A$1001,[1]customers!$C$2:$C$1001,,0))</f>
        <v>aarnow28@arizona.edu</v>
      </c>
      <c r="H82" s="16" t="str">
        <f>_xlfn.XLOOKUP(C82,[1]customers!$A$2:$A$1001,[1]customers!$G$2:$G$1001,,0)</f>
        <v>United States</v>
      </c>
      <c r="I82" s="7" t="str">
        <f>INDEX([1]products!$A$1:$G$49,MATCH([1]orders!$D82,[1]products!$A$1:$A$49,0),MATCH([1]orders!I$1,[1]products!$A$1:$G$1,0))</f>
        <v>Ara</v>
      </c>
      <c r="J82" s="7" t="str">
        <f>INDEX([1]products!$A$1:$G$49,MATCH([1]orders!$D82,[1]products!$A$1:$A$49,0),MATCH([1]orders!J$1,[1]products!$A$1:$G$1,0))</f>
        <v>L</v>
      </c>
      <c r="K82" s="19">
        <f>INDEX([1]products!$A$1:$G$49,MATCH([1]orders!$D82,[1]products!$A$1:$A$49,0),MATCH([1]orders!K$1,[1]products!$A$1:$G$1,0))</f>
        <v>0.5</v>
      </c>
      <c r="L82" s="20">
        <f>INDEX([1]products!$A$1:$G$49,MATCH([1]orders!$D82,[1]products!$A$1:$A$49,0),MATCH([1]orders!L$1,[1]products!$A$1:$G$1,0))</f>
        <v>7.77</v>
      </c>
      <c r="M82" s="20">
        <f t="shared" si="1"/>
        <v>38.849999999999994</v>
      </c>
      <c r="N82" s="7" t="str" cm="1">
        <f t="array" ref="N82">_xlfn.IFS(I82="Rob","Robusta",I82="Exc","Excelsa",I82="Ara","Arabica",I82="Lib","Liberica")</f>
        <v>Arabica</v>
      </c>
      <c r="O82" s="7" t="str" cm="1">
        <f t="array" ref="O82">_xlfn.IFS(J82="M","Medium",J82="L","Light",J82="D","Dark")</f>
        <v>Light</v>
      </c>
      <c r="P82" s="7" t="str">
        <f>_xlfn.XLOOKUP(Order_Table[[#This Row],[Customer ID]],[1]customers!$A$1:$A$1001,[1]customers!$I$1:$I$1001,,0)</f>
        <v>Yes</v>
      </c>
    </row>
    <row r="83" spans="1:16" x14ac:dyDescent="0.35">
      <c r="A83" s="16" t="s">
        <v>193</v>
      </c>
      <c r="B83" s="21">
        <v>43763</v>
      </c>
      <c r="C83" s="16" t="s">
        <v>194</v>
      </c>
      <c r="D83" s="7" t="s">
        <v>104</v>
      </c>
      <c r="E83" s="16">
        <v>3</v>
      </c>
      <c r="F83" s="16" t="str">
        <f>_xlfn.XLOOKUP([1]orders!C83,[1]customers!$A$2:$A$1001,[1]customers!$B$2:$B$1001,,0)</f>
        <v>Sheppard Yann</v>
      </c>
      <c r="G83" s="16" t="str">
        <f>IF(_xlfn.XLOOKUP(C83,[1]customers!$A$2:$A$1001,[1]customers!$C$2:$C$1001,,0)=0,"",_xlfn.XLOOKUP(C83,[1]customers!$A$2:$A$1001,[1]customers!$C$2:$C$1001,,0))</f>
        <v>syann29@senate.gov</v>
      </c>
      <c r="H83" s="16" t="str">
        <f>_xlfn.XLOOKUP(C83,[1]customers!$A$2:$A$1001,[1]customers!$G$2:$G$1001,,0)</f>
        <v>United States</v>
      </c>
      <c r="I83" s="7" t="str">
        <f>INDEX([1]products!$A$1:$G$49,MATCH([1]orders!$D83,[1]products!$A$1:$A$49,0),MATCH([1]orders!I$1,[1]products!$A$1:$G$1,0))</f>
        <v>Lib</v>
      </c>
      <c r="J83" s="7" t="str">
        <f>INDEX([1]products!$A$1:$G$49,MATCH([1]orders!$D83,[1]products!$A$1:$A$49,0),MATCH([1]orders!J$1,[1]products!$A$1:$G$1,0))</f>
        <v>L</v>
      </c>
      <c r="K83" s="19">
        <f>INDEX([1]products!$A$1:$G$49,MATCH([1]orders!$D83,[1]products!$A$1:$A$49,0),MATCH([1]orders!K$1,[1]products!$A$1:$G$1,0))</f>
        <v>2.5</v>
      </c>
      <c r="L83" s="20">
        <f>INDEX([1]products!$A$1:$G$49,MATCH([1]orders!$D83,[1]products!$A$1:$A$49,0),MATCH([1]orders!L$1,[1]products!$A$1:$G$1,0))</f>
        <v>36.454999999999998</v>
      </c>
      <c r="M83" s="20">
        <f t="shared" si="1"/>
        <v>109.36499999999999</v>
      </c>
      <c r="N83" s="7" t="str" cm="1">
        <f t="array" ref="N83">_xlfn.IFS(I83="Rob","Robusta",I83="Exc","Excelsa",I83="Ara","Arabica",I83="Lib","Liberica")</f>
        <v>Liberica</v>
      </c>
      <c r="O83" s="7" t="str" cm="1">
        <f t="array" ref="O83">_xlfn.IFS(J83="M","Medium",J83="L","Light",J83="D","Dark")</f>
        <v>Light</v>
      </c>
      <c r="P83" s="7" t="str">
        <f>_xlfn.XLOOKUP(Order_Table[[#This Row],[Customer ID]],[1]customers!$A$1:$A$1001,[1]customers!$I$1:$I$1001,,0)</f>
        <v>Yes</v>
      </c>
    </row>
    <row r="84" spans="1:16" x14ac:dyDescent="0.35">
      <c r="A84" s="16" t="s">
        <v>195</v>
      </c>
      <c r="B84" s="21">
        <v>43721</v>
      </c>
      <c r="C84" s="16" t="s">
        <v>196</v>
      </c>
      <c r="D84" s="7" t="s">
        <v>197</v>
      </c>
      <c r="E84" s="16">
        <v>3</v>
      </c>
      <c r="F84" s="16" t="str">
        <f>_xlfn.XLOOKUP([1]orders!C84,[1]customers!$A$2:$A$1001,[1]customers!$B$2:$B$1001,,0)</f>
        <v>Bunny Naulls</v>
      </c>
      <c r="G84" s="16" t="str">
        <f>IF(_xlfn.XLOOKUP(C84,[1]customers!$A$2:$A$1001,[1]customers!$C$2:$C$1001,,0)=0,"",_xlfn.XLOOKUP(C84,[1]customers!$A$2:$A$1001,[1]customers!$C$2:$C$1001,,0))</f>
        <v>bnaulls2a@tiny.cc</v>
      </c>
      <c r="H84" s="16" t="str">
        <f>_xlfn.XLOOKUP(C84,[1]customers!$A$2:$A$1001,[1]customers!$G$2:$G$1001,,0)</f>
        <v>Ireland</v>
      </c>
      <c r="I84" s="7" t="str">
        <f>INDEX([1]products!$A$1:$G$49,MATCH([1]orders!$D84,[1]products!$A$1:$A$49,0),MATCH([1]orders!I$1,[1]products!$A$1:$G$1,0))</f>
        <v>Lib</v>
      </c>
      <c r="J84" s="7" t="str">
        <f>INDEX([1]products!$A$1:$G$49,MATCH([1]orders!$D84,[1]products!$A$1:$A$49,0),MATCH([1]orders!J$1,[1]products!$A$1:$G$1,0))</f>
        <v>M</v>
      </c>
      <c r="K84" s="19">
        <f>INDEX([1]products!$A$1:$G$49,MATCH([1]orders!$D84,[1]products!$A$1:$A$49,0),MATCH([1]orders!K$1,[1]products!$A$1:$G$1,0))</f>
        <v>2.5</v>
      </c>
      <c r="L84" s="20">
        <f>INDEX([1]products!$A$1:$G$49,MATCH([1]orders!$D84,[1]products!$A$1:$A$49,0),MATCH([1]orders!L$1,[1]products!$A$1:$G$1,0))</f>
        <v>33.464999999999996</v>
      </c>
      <c r="M84" s="20">
        <f t="shared" si="1"/>
        <v>100.39499999999998</v>
      </c>
      <c r="N84" s="7" t="str" cm="1">
        <f t="array" ref="N84">_xlfn.IFS(I84="Rob","Robusta",I84="Exc","Excelsa",I84="Ara","Arabica",I84="Lib","Liberica")</f>
        <v>Liberica</v>
      </c>
      <c r="O84" s="7" t="str" cm="1">
        <f t="array" ref="O84">_xlfn.IFS(J84="M","Medium",J84="L","Light",J84="D","Dark")</f>
        <v>Medium</v>
      </c>
      <c r="P84" s="7" t="str">
        <f>_xlfn.XLOOKUP(Order_Table[[#This Row],[Customer ID]],[1]customers!$A$1:$A$1001,[1]customers!$I$1:$I$1001,,0)</f>
        <v>Yes</v>
      </c>
    </row>
    <row r="85" spans="1:16" x14ac:dyDescent="0.35">
      <c r="A85" s="16" t="s">
        <v>198</v>
      </c>
      <c r="B85" s="21">
        <v>43933</v>
      </c>
      <c r="C85" s="16" t="s">
        <v>199</v>
      </c>
      <c r="D85" s="7" t="s">
        <v>35</v>
      </c>
      <c r="E85" s="16">
        <v>4</v>
      </c>
      <c r="F85" s="16" t="str">
        <f>_xlfn.XLOOKUP([1]orders!C85,[1]customers!$A$2:$A$1001,[1]customers!$B$2:$B$1001,,0)</f>
        <v>Hally Lorait</v>
      </c>
      <c r="G85" s="16" t="str">
        <f>IF(_xlfn.XLOOKUP(C85,[1]customers!$A$2:$A$1001,[1]customers!$C$2:$C$1001,,0)=0,"",_xlfn.XLOOKUP(C85,[1]customers!$A$2:$A$1001,[1]customers!$C$2:$C$1001,,0))</f>
        <v/>
      </c>
      <c r="H85" s="16" t="str">
        <f>_xlfn.XLOOKUP(C85,[1]customers!$A$2:$A$1001,[1]customers!$G$2:$G$1001,,0)</f>
        <v>United States</v>
      </c>
      <c r="I85" s="7" t="str">
        <f>INDEX([1]products!$A$1:$G$49,MATCH([1]orders!$D85,[1]products!$A$1:$A$49,0),MATCH([1]orders!I$1,[1]products!$A$1:$G$1,0))</f>
        <v>Rob</v>
      </c>
      <c r="J85" s="7" t="str">
        <f>INDEX([1]products!$A$1:$G$49,MATCH([1]orders!$D85,[1]products!$A$1:$A$49,0),MATCH([1]orders!J$1,[1]products!$A$1:$G$1,0))</f>
        <v>D</v>
      </c>
      <c r="K85" s="19">
        <f>INDEX([1]products!$A$1:$G$49,MATCH([1]orders!$D85,[1]products!$A$1:$A$49,0),MATCH([1]orders!K$1,[1]products!$A$1:$G$1,0))</f>
        <v>2.5</v>
      </c>
      <c r="L85" s="20">
        <f>INDEX([1]products!$A$1:$G$49,MATCH([1]orders!$D85,[1]products!$A$1:$A$49,0),MATCH([1]orders!L$1,[1]products!$A$1:$G$1,0))</f>
        <v>20.584999999999997</v>
      </c>
      <c r="M85" s="20">
        <f t="shared" si="1"/>
        <v>82.339999999999989</v>
      </c>
      <c r="N85" s="7" t="str" cm="1">
        <f t="array" ref="N85">_xlfn.IFS(I85="Rob","Robusta",I85="Exc","Excelsa",I85="Ara","Arabica",I85="Lib","Liberica")</f>
        <v>Robusta</v>
      </c>
      <c r="O85" s="7" t="str" cm="1">
        <f t="array" ref="O85">_xlfn.IFS(J85="M","Medium",J85="L","Light",J85="D","Dark")</f>
        <v>Dark</v>
      </c>
      <c r="P85" s="7" t="str">
        <f>_xlfn.XLOOKUP(Order_Table[[#This Row],[Customer ID]],[1]customers!$A$1:$A$1001,[1]customers!$I$1:$I$1001,,0)</f>
        <v>Yes</v>
      </c>
    </row>
    <row r="86" spans="1:16" x14ac:dyDescent="0.35">
      <c r="A86" s="16" t="s">
        <v>200</v>
      </c>
      <c r="B86" s="21">
        <v>43783</v>
      </c>
      <c r="C86" s="16" t="s">
        <v>201</v>
      </c>
      <c r="D86" s="7" t="s">
        <v>83</v>
      </c>
      <c r="E86" s="16">
        <v>1</v>
      </c>
      <c r="F86" s="16" t="str">
        <f>_xlfn.XLOOKUP([1]orders!C86,[1]customers!$A$2:$A$1001,[1]customers!$B$2:$B$1001,,0)</f>
        <v>Zaccaria Sherewood</v>
      </c>
      <c r="G86" s="16" t="str">
        <f>IF(_xlfn.XLOOKUP(C86,[1]customers!$A$2:$A$1001,[1]customers!$C$2:$C$1001,,0)=0,"",_xlfn.XLOOKUP(C86,[1]customers!$A$2:$A$1001,[1]customers!$C$2:$C$1001,,0))</f>
        <v>zsherewood2c@apache.org</v>
      </c>
      <c r="H86" s="16" t="str">
        <f>_xlfn.XLOOKUP(C86,[1]customers!$A$2:$A$1001,[1]customers!$G$2:$G$1001,,0)</f>
        <v>United States</v>
      </c>
      <c r="I86" s="7" t="str">
        <f>INDEX([1]products!$A$1:$G$49,MATCH([1]orders!$D86,[1]products!$A$1:$A$49,0),MATCH([1]orders!I$1,[1]products!$A$1:$G$1,0))</f>
        <v>Lib</v>
      </c>
      <c r="J86" s="7" t="str">
        <f>INDEX([1]products!$A$1:$G$49,MATCH([1]orders!$D86,[1]products!$A$1:$A$49,0),MATCH([1]orders!J$1,[1]products!$A$1:$G$1,0))</f>
        <v>L</v>
      </c>
      <c r="K86" s="19">
        <f>INDEX([1]products!$A$1:$G$49,MATCH([1]orders!$D86,[1]products!$A$1:$A$49,0),MATCH([1]orders!K$1,[1]products!$A$1:$G$1,0))</f>
        <v>0.5</v>
      </c>
      <c r="L86" s="20">
        <f>INDEX([1]products!$A$1:$G$49,MATCH([1]orders!$D86,[1]products!$A$1:$A$49,0),MATCH([1]orders!L$1,[1]products!$A$1:$G$1,0))</f>
        <v>9.51</v>
      </c>
      <c r="M86" s="20">
        <f t="shared" si="1"/>
        <v>9.51</v>
      </c>
      <c r="N86" s="7" t="str" cm="1">
        <f t="array" ref="N86">_xlfn.IFS(I86="Rob","Robusta",I86="Exc","Excelsa",I86="Ara","Arabica",I86="Lib","Liberica")</f>
        <v>Liberica</v>
      </c>
      <c r="O86" s="7" t="str" cm="1">
        <f t="array" ref="O86">_xlfn.IFS(J86="M","Medium",J86="L","Light",J86="D","Dark")</f>
        <v>Light</v>
      </c>
      <c r="P86" s="7" t="str">
        <f>_xlfn.XLOOKUP(Order_Table[[#This Row],[Customer ID]],[1]customers!$A$1:$A$1001,[1]customers!$I$1:$I$1001,,0)</f>
        <v>No</v>
      </c>
    </row>
    <row r="87" spans="1:16" x14ac:dyDescent="0.35">
      <c r="A87" s="16" t="s">
        <v>202</v>
      </c>
      <c r="B87" s="21">
        <v>43664</v>
      </c>
      <c r="C87" s="16" t="s">
        <v>203</v>
      </c>
      <c r="D87" s="7" t="s">
        <v>204</v>
      </c>
      <c r="E87" s="16">
        <v>3</v>
      </c>
      <c r="F87" s="16" t="str">
        <f>_xlfn.XLOOKUP([1]orders!C87,[1]customers!$A$2:$A$1001,[1]customers!$B$2:$B$1001,,0)</f>
        <v>Jeffrey Dufaire</v>
      </c>
      <c r="G87" s="16" t="str">
        <f>IF(_xlfn.XLOOKUP(C87,[1]customers!$A$2:$A$1001,[1]customers!$C$2:$C$1001,,0)=0,"",_xlfn.XLOOKUP(C87,[1]customers!$A$2:$A$1001,[1]customers!$C$2:$C$1001,,0))</f>
        <v>jdufaire2d@fc2.com</v>
      </c>
      <c r="H87" s="16" t="str">
        <f>_xlfn.XLOOKUP(C87,[1]customers!$A$2:$A$1001,[1]customers!$G$2:$G$1001,,0)</f>
        <v>United States</v>
      </c>
      <c r="I87" s="7" t="str">
        <f>INDEX([1]products!$A$1:$G$49,MATCH([1]orders!$D87,[1]products!$A$1:$A$49,0),MATCH([1]orders!I$1,[1]products!$A$1:$G$1,0))</f>
        <v>Ara</v>
      </c>
      <c r="J87" s="7" t="str">
        <f>INDEX([1]products!$A$1:$G$49,MATCH([1]orders!$D87,[1]products!$A$1:$A$49,0),MATCH([1]orders!J$1,[1]products!$A$1:$G$1,0))</f>
        <v>L</v>
      </c>
      <c r="K87" s="19">
        <f>INDEX([1]products!$A$1:$G$49,MATCH([1]orders!$D87,[1]products!$A$1:$A$49,0),MATCH([1]orders!K$1,[1]products!$A$1:$G$1,0))</f>
        <v>2.5</v>
      </c>
      <c r="L87" s="20">
        <f>INDEX([1]products!$A$1:$G$49,MATCH([1]orders!$D87,[1]products!$A$1:$A$49,0),MATCH([1]orders!L$1,[1]products!$A$1:$G$1,0))</f>
        <v>29.784999999999997</v>
      </c>
      <c r="M87" s="20">
        <f t="shared" si="1"/>
        <v>89.35499999999999</v>
      </c>
      <c r="N87" s="7" t="str" cm="1">
        <f t="array" ref="N87">_xlfn.IFS(I87="Rob","Robusta",I87="Exc","Excelsa",I87="Ara","Arabica",I87="Lib","Liberica")</f>
        <v>Arabica</v>
      </c>
      <c r="O87" s="7" t="str" cm="1">
        <f t="array" ref="O87">_xlfn.IFS(J87="M","Medium",J87="L","Light",J87="D","Dark")</f>
        <v>Light</v>
      </c>
      <c r="P87" s="7" t="str">
        <f>_xlfn.XLOOKUP(Order_Table[[#This Row],[Customer ID]],[1]customers!$A$1:$A$1001,[1]customers!$I$1:$I$1001,,0)</f>
        <v>No</v>
      </c>
    </row>
    <row r="88" spans="1:16" x14ac:dyDescent="0.35">
      <c r="A88" s="16" t="s">
        <v>202</v>
      </c>
      <c r="B88" s="21">
        <v>43664</v>
      </c>
      <c r="C88" s="16" t="s">
        <v>203</v>
      </c>
      <c r="D88" s="7" t="s">
        <v>54</v>
      </c>
      <c r="E88" s="16">
        <v>4</v>
      </c>
      <c r="F88" s="16" t="str">
        <f>_xlfn.XLOOKUP([1]orders!C88,[1]customers!$A$2:$A$1001,[1]customers!$B$2:$B$1001,,0)</f>
        <v>Jeffrey Dufaire</v>
      </c>
      <c r="G88" s="16" t="str">
        <f>IF(_xlfn.XLOOKUP(C88,[1]customers!$A$2:$A$1001,[1]customers!$C$2:$C$1001,,0)=0,"",_xlfn.XLOOKUP(C88,[1]customers!$A$2:$A$1001,[1]customers!$C$2:$C$1001,,0))</f>
        <v>jdufaire2d@fc2.com</v>
      </c>
      <c r="H88" s="16" t="str">
        <f>_xlfn.XLOOKUP(C88,[1]customers!$A$2:$A$1001,[1]customers!$G$2:$G$1001,,0)</f>
        <v>United States</v>
      </c>
      <c r="I88" s="7" t="str">
        <f>INDEX([1]products!$A$1:$G$49,MATCH([1]orders!$D88,[1]products!$A$1:$A$49,0),MATCH([1]orders!I$1,[1]products!$A$1:$G$1,0))</f>
        <v>Ara</v>
      </c>
      <c r="J88" s="7" t="str">
        <f>INDEX([1]products!$A$1:$G$49,MATCH([1]orders!$D88,[1]products!$A$1:$A$49,0),MATCH([1]orders!J$1,[1]products!$A$1:$G$1,0))</f>
        <v>D</v>
      </c>
      <c r="K88" s="19">
        <f>INDEX([1]products!$A$1:$G$49,MATCH([1]orders!$D88,[1]products!$A$1:$A$49,0),MATCH([1]orders!K$1,[1]products!$A$1:$G$1,0))</f>
        <v>0.2</v>
      </c>
      <c r="L88" s="20">
        <f>INDEX([1]products!$A$1:$G$49,MATCH([1]orders!$D88,[1]products!$A$1:$A$49,0),MATCH([1]orders!L$1,[1]products!$A$1:$G$1,0))</f>
        <v>2.9849999999999999</v>
      </c>
      <c r="M88" s="20">
        <f t="shared" si="1"/>
        <v>11.94</v>
      </c>
      <c r="N88" s="7" t="str" cm="1">
        <f t="array" ref="N88">_xlfn.IFS(I88="Rob","Robusta",I88="Exc","Excelsa",I88="Ara","Arabica",I88="Lib","Liberica")</f>
        <v>Arabica</v>
      </c>
      <c r="O88" s="7" t="str" cm="1">
        <f t="array" ref="O88">_xlfn.IFS(J88="M","Medium",J88="L","Light",J88="D","Dark")</f>
        <v>Dark</v>
      </c>
      <c r="P88" s="7" t="str">
        <f>_xlfn.XLOOKUP(Order_Table[[#This Row],[Customer ID]],[1]customers!$A$1:$A$1001,[1]customers!$I$1:$I$1001,,0)</f>
        <v>No</v>
      </c>
    </row>
    <row r="89" spans="1:16" x14ac:dyDescent="0.35">
      <c r="A89" s="16" t="s">
        <v>205</v>
      </c>
      <c r="B89" s="21">
        <v>44289</v>
      </c>
      <c r="C89" s="16" t="s">
        <v>206</v>
      </c>
      <c r="D89" s="7" t="s">
        <v>61</v>
      </c>
      <c r="E89" s="16">
        <v>3</v>
      </c>
      <c r="F89" s="16" t="str">
        <f>_xlfn.XLOOKUP([1]orders!C89,[1]customers!$A$2:$A$1001,[1]customers!$B$2:$B$1001,,0)</f>
        <v>Beitris Keaveney</v>
      </c>
      <c r="G89" s="16" t="str">
        <f>IF(_xlfn.XLOOKUP(C89,[1]customers!$A$2:$A$1001,[1]customers!$C$2:$C$1001,,0)=0,"",_xlfn.XLOOKUP(C89,[1]customers!$A$2:$A$1001,[1]customers!$C$2:$C$1001,,0))</f>
        <v>bkeaveney2f@netlog.com</v>
      </c>
      <c r="H89" s="16" t="str">
        <f>_xlfn.XLOOKUP(C89,[1]customers!$A$2:$A$1001,[1]customers!$G$2:$G$1001,,0)</f>
        <v>United States</v>
      </c>
      <c r="I89" s="7" t="str">
        <f>INDEX([1]products!$A$1:$G$49,MATCH([1]orders!$D89,[1]products!$A$1:$A$49,0),MATCH([1]orders!I$1,[1]products!$A$1:$G$1,0))</f>
        <v>Ara</v>
      </c>
      <c r="J89" s="7" t="str">
        <f>INDEX([1]products!$A$1:$G$49,MATCH([1]orders!$D89,[1]products!$A$1:$A$49,0),MATCH([1]orders!J$1,[1]products!$A$1:$G$1,0))</f>
        <v>M</v>
      </c>
      <c r="K89" s="19">
        <f>INDEX([1]products!$A$1:$G$49,MATCH([1]orders!$D89,[1]products!$A$1:$A$49,0),MATCH([1]orders!K$1,[1]products!$A$1:$G$1,0))</f>
        <v>1</v>
      </c>
      <c r="L89" s="20">
        <f>INDEX([1]products!$A$1:$G$49,MATCH([1]orders!$D89,[1]products!$A$1:$A$49,0),MATCH([1]orders!L$1,[1]products!$A$1:$G$1,0))</f>
        <v>11.25</v>
      </c>
      <c r="M89" s="20">
        <f t="shared" si="1"/>
        <v>33.75</v>
      </c>
      <c r="N89" s="7" t="str" cm="1">
        <f t="array" ref="N89">_xlfn.IFS(I89="Rob","Robusta",I89="Exc","Excelsa",I89="Ara","Arabica",I89="Lib","Liberica")</f>
        <v>Arabica</v>
      </c>
      <c r="O89" s="7" t="str" cm="1">
        <f t="array" ref="O89">_xlfn.IFS(J89="M","Medium",J89="L","Light",J89="D","Dark")</f>
        <v>Medium</v>
      </c>
      <c r="P89" s="7" t="str">
        <f>_xlfn.XLOOKUP(Order_Table[[#This Row],[Customer ID]],[1]customers!$A$1:$A$1001,[1]customers!$I$1:$I$1001,,0)</f>
        <v>No</v>
      </c>
    </row>
    <row r="90" spans="1:16" x14ac:dyDescent="0.35">
      <c r="A90" s="16" t="s">
        <v>207</v>
      </c>
      <c r="B90" s="21">
        <v>44284</v>
      </c>
      <c r="C90" s="16" t="s">
        <v>208</v>
      </c>
      <c r="D90" s="7" t="s">
        <v>189</v>
      </c>
      <c r="E90" s="16">
        <v>3</v>
      </c>
      <c r="F90" s="16" t="str">
        <f>_xlfn.XLOOKUP([1]orders!C90,[1]customers!$A$2:$A$1001,[1]customers!$B$2:$B$1001,,0)</f>
        <v>Elna Grise</v>
      </c>
      <c r="G90" s="16" t="str">
        <f>IF(_xlfn.XLOOKUP(C90,[1]customers!$A$2:$A$1001,[1]customers!$C$2:$C$1001,,0)=0,"",_xlfn.XLOOKUP(C90,[1]customers!$A$2:$A$1001,[1]customers!$C$2:$C$1001,,0))</f>
        <v>egrise2g@cargocollective.com</v>
      </c>
      <c r="H90" s="16" t="str">
        <f>_xlfn.XLOOKUP(C90,[1]customers!$A$2:$A$1001,[1]customers!$G$2:$G$1001,,0)</f>
        <v>United States</v>
      </c>
      <c r="I90" s="7" t="str">
        <f>INDEX([1]products!$A$1:$G$49,MATCH([1]orders!$D90,[1]products!$A$1:$A$49,0),MATCH([1]orders!I$1,[1]products!$A$1:$G$1,0))</f>
        <v>Rob</v>
      </c>
      <c r="J90" s="7" t="str">
        <f>INDEX([1]products!$A$1:$G$49,MATCH([1]orders!$D90,[1]products!$A$1:$A$49,0),MATCH([1]orders!J$1,[1]products!$A$1:$G$1,0))</f>
        <v>L</v>
      </c>
      <c r="K90" s="19">
        <f>INDEX([1]products!$A$1:$G$49,MATCH([1]orders!$D90,[1]products!$A$1:$A$49,0),MATCH([1]orders!K$1,[1]products!$A$1:$G$1,0))</f>
        <v>1</v>
      </c>
      <c r="L90" s="20">
        <f>INDEX([1]products!$A$1:$G$49,MATCH([1]orders!$D90,[1]products!$A$1:$A$49,0),MATCH([1]orders!L$1,[1]products!$A$1:$G$1,0))</f>
        <v>11.95</v>
      </c>
      <c r="M90" s="20">
        <f t="shared" si="1"/>
        <v>35.849999999999994</v>
      </c>
      <c r="N90" s="7" t="str" cm="1">
        <f t="array" ref="N90">_xlfn.IFS(I90="Rob","Robusta",I90="Exc","Excelsa",I90="Ara","Arabica",I90="Lib","Liberica")</f>
        <v>Robusta</v>
      </c>
      <c r="O90" s="7" t="str" cm="1">
        <f t="array" ref="O90">_xlfn.IFS(J90="M","Medium",J90="L","Light",J90="D","Dark")</f>
        <v>Light</v>
      </c>
      <c r="P90" s="7" t="str">
        <f>_xlfn.XLOOKUP(Order_Table[[#This Row],[Customer ID]],[1]customers!$A$1:$A$1001,[1]customers!$I$1:$I$1001,,0)</f>
        <v>No</v>
      </c>
    </row>
    <row r="91" spans="1:16" x14ac:dyDescent="0.35">
      <c r="A91" s="16" t="s">
        <v>209</v>
      </c>
      <c r="B91" s="21">
        <v>44545</v>
      </c>
      <c r="C91" s="16" t="s">
        <v>210</v>
      </c>
      <c r="D91" s="7" t="s">
        <v>6</v>
      </c>
      <c r="E91" s="16">
        <v>6</v>
      </c>
      <c r="F91" s="16" t="str">
        <f>_xlfn.XLOOKUP([1]orders!C91,[1]customers!$A$2:$A$1001,[1]customers!$B$2:$B$1001,,0)</f>
        <v>Torie Gottelier</v>
      </c>
      <c r="G91" s="16" t="str">
        <f>IF(_xlfn.XLOOKUP(C91,[1]customers!$A$2:$A$1001,[1]customers!$C$2:$C$1001,,0)=0,"",_xlfn.XLOOKUP(C91,[1]customers!$A$2:$A$1001,[1]customers!$C$2:$C$1001,,0))</f>
        <v>tgottelier2h@vistaprint.com</v>
      </c>
      <c r="H91" s="16" t="str">
        <f>_xlfn.XLOOKUP(C91,[1]customers!$A$2:$A$1001,[1]customers!$G$2:$G$1001,,0)</f>
        <v>United States</v>
      </c>
      <c r="I91" s="7" t="str">
        <f>INDEX([1]products!$A$1:$G$49,MATCH([1]orders!$D91,[1]products!$A$1:$A$49,0),MATCH([1]orders!I$1,[1]products!$A$1:$G$1,0))</f>
        <v>Ara</v>
      </c>
      <c r="J91" s="7" t="str">
        <f>INDEX([1]products!$A$1:$G$49,MATCH([1]orders!$D91,[1]products!$A$1:$A$49,0),MATCH([1]orders!J$1,[1]products!$A$1:$G$1,0))</f>
        <v>L</v>
      </c>
      <c r="K91" s="19">
        <f>INDEX([1]products!$A$1:$G$49,MATCH([1]orders!$D91,[1]products!$A$1:$A$49,0),MATCH([1]orders!K$1,[1]products!$A$1:$G$1,0))</f>
        <v>1</v>
      </c>
      <c r="L91" s="20">
        <f>INDEX([1]products!$A$1:$G$49,MATCH([1]orders!$D91,[1]products!$A$1:$A$49,0),MATCH([1]orders!L$1,[1]products!$A$1:$G$1,0))</f>
        <v>12.95</v>
      </c>
      <c r="M91" s="20">
        <f t="shared" si="1"/>
        <v>77.699999999999989</v>
      </c>
      <c r="N91" s="7" t="str" cm="1">
        <f t="array" ref="N91">_xlfn.IFS(I91="Rob","Robusta",I91="Exc","Excelsa",I91="Ara","Arabica",I91="Lib","Liberica")</f>
        <v>Arabica</v>
      </c>
      <c r="O91" s="7" t="str" cm="1">
        <f t="array" ref="O91">_xlfn.IFS(J91="M","Medium",J91="L","Light",J91="D","Dark")</f>
        <v>Light</v>
      </c>
      <c r="P91" s="7" t="str">
        <f>_xlfn.XLOOKUP(Order_Table[[#This Row],[Customer ID]],[1]customers!$A$1:$A$1001,[1]customers!$I$1:$I$1001,,0)</f>
        <v>No</v>
      </c>
    </row>
    <row r="92" spans="1:16" x14ac:dyDescent="0.35">
      <c r="A92" s="16" t="s">
        <v>211</v>
      </c>
      <c r="B92" s="21">
        <v>43971</v>
      </c>
      <c r="C92" s="16" t="s">
        <v>212</v>
      </c>
      <c r="D92" s="7" t="s">
        <v>6</v>
      </c>
      <c r="E92" s="16">
        <v>4</v>
      </c>
      <c r="F92" s="16" t="str">
        <f>_xlfn.XLOOKUP([1]orders!C92,[1]customers!$A$2:$A$1001,[1]customers!$B$2:$B$1001,,0)</f>
        <v>Loydie Langlais</v>
      </c>
      <c r="G92" s="16" t="str">
        <f>IF(_xlfn.XLOOKUP(C92,[1]customers!$A$2:$A$1001,[1]customers!$C$2:$C$1001,,0)=0,"",_xlfn.XLOOKUP(C92,[1]customers!$A$2:$A$1001,[1]customers!$C$2:$C$1001,,0))</f>
        <v/>
      </c>
      <c r="H92" s="16" t="str">
        <f>_xlfn.XLOOKUP(C92,[1]customers!$A$2:$A$1001,[1]customers!$G$2:$G$1001,,0)</f>
        <v>Ireland</v>
      </c>
      <c r="I92" s="7" t="str">
        <f>INDEX([1]products!$A$1:$G$49,MATCH([1]orders!$D92,[1]products!$A$1:$A$49,0),MATCH([1]orders!I$1,[1]products!$A$1:$G$1,0))</f>
        <v>Ara</v>
      </c>
      <c r="J92" s="7" t="str">
        <f>INDEX([1]products!$A$1:$G$49,MATCH([1]orders!$D92,[1]products!$A$1:$A$49,0),MATCH([1]orders!J$1,[1]products!$A$1:$G$1,0))</f>
        <v>L</v>
      </c>
      <c r="K92" s="19">
        <f>INDEX([1]products!$A$1:$G$49,MATCH([1]orders!$D92,[1]products!$A$1:$A$49,0),MATCH([1]orders!K$1,[1]products!$A$1:$G$1,0))</f>
        <v>1</v>
      </c>
      <c r="L92" s="20">
        <f>INDEX([1]products!$A$1:$G$49,MATCH([1]orders!$D92,[1]products!$A$1:$A$49,0),MATCH([1]orders!L$1,[1]products!$A$1:$G$1,0))</f>
        <v>12.95</v>
      </c>
      <c r="M92" s="20">
        <f t="shared" si="1"/>
        <v>51.8</v>
      </c>
      <c r="N92" s="7" t="str" cm="1">
        <f t="array" ref="N92">_xlfn.IFS(I92="Rob","Robusta",I92="Exc","Excelsa",I92="Ara","Arabica",I92="Lib","Liberica")</f>
        <v>Arabica</v>
      </c>
      <c r="O92" s="7" t="str" cm="1">
        <f t="array" ref="O92">_xlfn.IFS(J92="M","Medium",J92="L","Light",J92="D","Dark")</f>
        <v>Light</v>
      </c>
      <c r="P92" s="7" t="str">
        <f>_xlfn.XLOOKUP(Order_Table[[#This Row],[Customer ID]],[1]customers!$A$1:$A$1001,[1]customers!$I$1:$I$1001,,0)</f>
        <v>Yes</v>
      </c>
    </row>
    <row r="93" spans="1:16" x14ac:dyDescent="0.35">
      <c r="A93" s="16" t="s">
        <v>213</v>
      </c>
      <c r="B93" s="21">
        <v>44137</v>
      </c>
      <c r="C93" s="16" t="s">
        <v>214</v>
      </c>
      <c r="D93" s="7" t="s">
        <v>171</v>
      </c>
      <c r="E93" s="16">
        <v>4</v>
      </c>
      <c r="F93" s="16" t="str">
        <f>_xlfn.XLOOKUP([1]orders!C93,[1]customers!$A$2:$A$1001,[1]customers!$B$2:$B$1001,,0)</f>
        <v>Adham Greenhead</v>
      </c>
      <c r="G93" s="16" t="str">
        <f>IF(_xlfn.XLOOKUP(C93,[1]customers!$A$2:$A$1001,[1]customers!$C$2:$C$1001,,0)=0,"",_xlfn.XLOOKUP(C93,[1]customers!$A$2:$A$1001,[1]customers!$C$2:$C$1001,,0))</f>
        <v>agreenhead2j@dailymail.co.uk</v>
      </c>
      <c r="H93" s="16" t="str">
        <f>_xlfn.XLOOKUP(C93,[1]customers!$A$2:$A$1001,[1]customers!$G$2:$G$1001,,0)</f>
        <v>United States</v>
      </c>
      <c r="I93" s="7" t="str">
        <f>INDEX([1]products!$A$1:$G$49,MATCH([1]orders!$D93,[1]products!$A$1:$A$49,0),MATCH([1]orders!I$1,[1]products!$A$1:$G$1,0))</f>
        <v>Ara</v>
      </c>
      <c r="J93" s="7" t="str">
        <f>INDEX([1]products!$A$1:$G$49,MATCH([1]orders!$D93,[1]products!$A$1:$A$49,0),MATCH([1]orders!J$1,[1]products!$A$1:$G$1,0))</f>
        <v>M</v>
      </c>
      <c r="K93" s="19">
        <f>INDEX([1]products!$A$1:$G$49,MATCH([1]orders!$D93,[1]products!$A$1:$A$49,0),MATCH([1]orders!K$1,[1]products!$A$1:$G$1,0))</f>
        <v>2.5</v>
      </c>
      <c r="L93" s="20">
        <f>INDEX([1]products!$A$1:$G$49,MATCH([1]orders!$D93,[1]products!$A$1:$A$49,0),MATCH([1]orders!L$1,[1]products!$A$1:$G$1,0))</f>
        <v>25.874999999999996</v>
      </c>
      <c r="M93" s="20">
        <f t="shared" si="1"/>
        <v>103.49999999999999</v>
      </c>
      <c r="N93" s="7" t="str" cm="1">
        <f t="array" ref="N93">_xlfn.IFS(I93="Rob","Robusta",I93="Exc","Excelsa",I93="Ara","Arabica",I93="Lib","Liberica")</f>
        <v>Arabica</v>
      </c>
      <c r="O93" s="7" t="str" cm="1">
        <f t="array" ref="O93">_xlfn.IFS(J93="M","Medium",J93="L","Light",J93="D","Dark")</f>
        <v>Medium</v>
      </c>
      <c r="P93" s="7" t="str">
        <f>_xlfn.XLOOKUP(Order_Table[[#This Row],[Customer ID]],[1]customers!$A$1:$A$1001,[1]customers!$I$1:$I$1001,,0)</f>
        <v>No</v>
      </c>
    </row>
    <row r="94" spans="1:16" x14ac:dyDescent="0.35">
      <c r="A94" s="16" t="s">
        <v>215</v>
      </c>
      <c r="B94" s="21">
        <v>44037</v>
      </c>
      <c r="C94" s="16" t="s">
        <v>216</v>
      </c>
      <c r="D94" s="7" t="s">
        <v>137</v>
      </c>
      <c r="E94" s="16">
        <v>3</v>
      </c>
      <c r="F94" s="16" t="str">
        <f>_xlfn.XLOOKUP([1]orders!C94,[1]customers!$A$2:$A$1001,[1]customers!$B$2:$B$1001,,0)</f>
        <v>Hamish MacSherry</v>
      </c>
      <c r="G94" s="16" t="str">
        <f>IF(_xlfn.XLOOKUP(C94,[1]customers!$A$2:$A$1001,[1]customers!$C$2:$C$1001,,0)=0,"",_xlfn.XLOOKUP(C94,[1]customers!$A$2:$A$1001,[1]customers!$C$2:$C$1001,,0))</f>
        <v/>
      </c>
      <c r="H94" s="16" t="str">
        <f>_xlfn.XLOOKUP(C94,[1]customers!$A$2:$A$1001,[1]customers!$G$2:$G$1001,,0)</f>
        <v>United States</v>
      </c>
      <c r="I94" s="7" t="str">
        <f>INDEX([1]products!$A$1:$G$49,MATCH([1]orders!$D94,[1]products!$A$1:$A$49,0),MATCH([1]orders!I$1,[1]products!$A$1:$G$1,0))</f>
        <v>Exc</v>
      </c>
      <c r="J94" s="7" t="str">
        <f>INDEX([1]products!$A$1:$G$49,MATCH([1]orders!$D94,[1]products!$A$1:$A$49,0),MATCH([1]orders!J$1,[1]products!$A$1:$G$1,0))</f>
        <v>L</v>
      </c>
      <c r="K94" s="19">
        <f>INDEX([1]products!$A$1:$G$49,MATCH([1]orders!$D94,[1]products!$A$1:$A$49,0),MATCH([1]orders!K$1,[1]products!$A$1:$G$1,0))</f>
        <v>1</v>
      </c>
      <c r="L94" s="20">
        <f>INDEX([1]products!$A$1:$G$49,MATCH([1]orders!$D94,[1]products!$A$1:$A$49,0),MATCH([1]orders!L$1,[1]products!$A$1:$G$1,0))</f>
        <v>14.85</v>
      </c>
      <c r="M94" s="20">
        <f t="shared" si="1"/>
        <v>44.55</v>
      </c>
      <c r="N94" s="7" t="str" cm="1">
        <f t="array" ref="N94">_xlfn.IFS(I94="Rob","Robusta",I94="Exc","Excelsa",I94="Ara","Arabica",I94="Lib","Liberica")</f>
        <v>Excelsa</v>
      </c>
      <c r="O94" s="7" t="str" cm="1">
        <f t="array" ref="O94">_xlfn.IFS(J94="M","Medium",J94="L","Light",J94="D","Dark")</f>
        <v>Light</v>
      </c>
      <c r="P94" s="7" t="str">
        <f>_xlfn.XLOOKUP(Order_Table[[#This Row],[Customer ID]],[1]customers!$A$1:$A$1001,[1]customers!$I$1:$I$1001,,0)</f>
        <v>Yes</v>
      </c>
    </row>
    <row r="95" spans="1:16" x14ac:dyDescent="0.35">
      <c r="A95" s="16" t="s">
        <v>217</v>
      </c>
      <c r="B95" s="21">
        <v>43538</v>
      </c>
      <c r="C95" s="16" t="s">
        <v>218</v>
      </c>
      <c r="D95" s="7" t="s">
        <v>176</v>
      </c>
      <c r="E95" s="16">
        <v>4</v>
      </c>
      <c r="F95" s="16" t="str">
        <f>_xlfn.XLOOKUP([1]orders!C95,[1]customers!$A$2:$A$1001,[1]customers!$B$2:$B$1001,,0)</f>
        <v>Else Langcaster</v>
      </c>
      <c r="G95" s="16" t="str">
        <f>IF(_xlfn.XLOOKUP(C95,[1]customers!$A$2:$A$1001,[1]customers!$C$2:$C$1001,,0)=0,"",_xlfn.XLOOKUP(C95,[1]customers!$A$2:$A$1001,[1]customers!$C$2:$C$1001,,0))</f>
        <v>elangcaster2l@spotify.com</v>
      </c>
      <c r="H95" s="16" t="str">
        <f>_xlfn.XLOOKUP(C95,[1]customers!$A$2:$A$1001,[1]customers!$G$2:$G$1001,,0)</f>
        <v>United Kingdom</v>
      </c>
      <c r="I95" s="7" t="str">
        <f>INDEX([1]products!$A$1:$G$49,MATCH([1]orders!$D95,[1]products!$A$1:$A$49,0),MATCH([1]orders!I$1,[1]products!$A$1:$G$1,0))</f>
        <v>Exc</v>
      </c>
      <c r="J95" s="7" t="str">
        <f>INDEX([1]products!$A$1:$G$49,MATCH([1]orders!$D95,[1]products!$A$1:$A$49,0),MATCH([1]orders!J$1,[1]products!$A$1:$G$1,0))</f>
        <v>L</v>
      </c>
      <c r="K95" s="19">
        <f>INDEX([1]products!$A$1:$G$49,MATCH([1]orders!$D95,[1]products!$A$1:$A$49,0),MATCH([1]orders!K$1,[1]products!$A$1:$G$1,0))</f>
        <v>0.5</v>
      </c>
      <c r="L95" s="20">
        <f>INDEX([1]products!$A$1:$G$49,MATCH([1]orders!$D95,[1]products!$A$1:$A$49,0),MATCH([1]orders!L$1,[1]products!$A$1:$G$1,0))</f>
        <v>8.91</v>
      </c>
      <c r="M95" s="20">
        <f t="shared" si="1"/>
        <v>35.64</v>
      </c>
      <c r="N95" s="7" t="str" cm="1">
        <f t="array" ref="N95">_xlfn.IFS(I95="Rob","Robusta",I95="Exc","Excelsa",I95="Ara","Arabica",I95="Lib","Liberica")</f>
        <v>Excelsa</v>
      </c>
      <c r="O95" s="7" t="str" cm="1">
        <f t="array" ref="O95">_xlfn.IFS(J95="M","Medium",J95="L","Light",J95="D","Dark")</f>
        <v>Light</v>
      </c>
      <c r="P95" s="7" t="str">
        <f>_xlfn.XLOOKUP(Order_Table[[#This Row],[Customer ID]],[1]customers!$A$1:$A$1001,[1]customers!$I$1:$I$1001,,0)</f>
        <v>Yes</v>
      </c>
    </row>
    <row r="96" spans="1:16" x14ac:dyDescent="0.35">
      <c r="A96" s="16" t="s">
        <v>219</v>
      </c>
      <c r="B96" s="21">
        <v>44014</v>
      </c>
      <c r="C96" s="16" t="s">
        <v>220</v>
      </c>
      <c r="D96" s="7" t="s">
        <v>54</v>
      </c>
      <c r="E96" s="16">
        <v>6</v>
      </c>
      <c r="F96" s="16" t="str">
        <f>_xlfn.XLOOKUP([1]orders!C96,[1]customers!$A$2:$A$1001,[1]customers!$B$2:$B$1001,,0)</f>
        <v>Rudy Farquharson</v>
      </c>
      <c r="G96" s="16" t="str">
        <f>IF(_xlfn.XLOOKUP(C96,[1]customers!$A$2:$A$1001,[1]customers!$C$2:$C$1001,,0)=0,"",_xlfn.XLOOKUP(C96,[1]customers!$A$2:$A$1001,[1]customers!$C$2:$C$1001,,0))</f>
        <v/>
      </c>
      <c r="H96" s="16" t="str">
        <f>_xlfn.XLOOKUP(C96,[1]customers!$A$2:$A$1001,[1]customers!$G$2:$G$1001,,0)</f>
        <v>Ireland</v>
      </c>
      <c r="I96" s="7" t="str">
        <f>INDEX([1]products!$A$1:$G$49,MATCH([1]orders!$D96,[1]products!$A$1:$A$49,0),MATCH([1]orders!I$1,[1]products!$A$1:$G$1,0))</f>
        <v>Ara</v>
      </c>
      <c r="J96" s="7" t="str">
        <f>INDEX([1]products!$A$1:$G$49,MATCH([1]orders!$D96,[1]products!$A$1:$A$49,0),MATCH([1]orders!J$1,[1]products!$A$1:$G$1,0))</f>
        <v>D</v>
      </c>
      <c r="K96" s="19">
        <f>INDEX([1]products!$A$1:$G$49,MATCH([1]orders!$D96,[1]products!$A$1:$A$49,0),MATCH([1]orders!K$1,[1]products!$A$1:$G$1,0))</f>
        <v>0.2</v>
      </c>
      <c r="L96" s="20">
        <f>INDEX([1]products!$A$1:$G$49,MATCH([1]orders!$D96,[1]products!$A$1:$A$49,0),MATCH([1]orders!L$1,[1]products!$A$1:$G$1,0))</f>
        <v>2.9849999999999999</v>
      </c>
      <c r="M96" s="20">
        <f t="shared" si="1"/>
        <v>17.91</v>
      </c>
      <c r="N96" s="7" t="str" cm="1">
        <f t="array" ref="N96">_xlfn.IFS(I96="Rob","Robusta",I96="Exc","Excelsa",I96="Ara","Arabica",I96="Lib","Liberica")</f>
        <v>Arabica</v>
      </c>
      <c r="O96" s="7" t="str" cm="1">
        <f t="array" ref="O96">_xlfn.IFS(J96="M","Medium",J96="L","Light",J96="D","Dark")</f>
        <v>Dark</v>
      </c>
      <c r="P96" s="7" t="str">
        <f>_xlfn.XLOOKUP(Order_Table[[#This Row],[Customer ID]],[1]customers!$A$1:$A$1001,[1]customers!$I$1:$I$1001,,0)</f>
        <v>Yes</v>
      </c>
    </row>
    <row r="97" spans="1:16" x14ac:dyDescent="0.35">
      <c r="A97" s="16" t="s">
        <v>221</v>
      </c>
      <c r="B97" s="21">
        <v>43816</v>
      </c>
      <c r="C97" s="16" t="s">
        <v>222</v>
      </c>
      <c r="D97" s="7" t="s">
        <v>171</v>
      </c>
      <c r="E97" s="16">
        <v>6</v>
      </c>
      <c r="F97" s="16" t="str">
        <f>_xlfn.XLOOKUP([1]orders!C97,[1]customers!$A$2:$A$1001,[1]customers!$B$2:$B$1001,,0)</f>
        <v>Norene Magauran</v>
      </c>
      <c r="G97" s="16" t="str">
        <f>IF(_xlfn.XLOOKUP(C97,[1]customers!$A$2:$A$1001,[1]customers!$C$2:$C$1001,,0)=0,"",_xlfn.XLOOKUP(C97,[1]customers!$A$2:$A$1001,[1]customers!$C$2:$C$1001,,0))</f>
        <v>nmagauran2n@51.la</v>
      </c>
      <c r="H97" s="16" t="str">
        <f>_xlfn.XLOOKUP(C97,[1]customers!$A$2:$A$1001,[1]customers!$G$2:$G$1001,,0)</f>
        <v>United States</v>
      </c>
      <c r="I97" s="7" t="str">
        <f>INDEX([1]products!$A$1:$G$49,MATCH([1]orders!$D97,[1]products!$A$1:$A$49,0),MATCH([1]orders!I$1,[1]products!$A$1:$G$1,0))</f>
        <v>Ara</v>
      </c>
      <c r="J97" s="7" t="str">
        <f>INDEX([1]products!$A$1:$G$49,MATCH([1]orders!$D97,[1]products!$A$1:$A$49,0),MATCH([1]orders!J$1,[1]products!$A$1:$G$1,0))</f>
        <v>M</v>
      </c>
      <c r="K97" s="19">
        <f>INDEX([1]products!$A$1:$G$49,MATCH([1]orders!$D97,[1]products!$A$1:$A$49,0),MATCH([1]orders!K$1,[1]products!$A$1:$G$1,0))</f>
        <v>2.5</v>
      </c>
      <c r="L97" s="20">
        <f>INDEX([1]products!$A$1:$G$49,MATCH([1]orders!$D97,[1]products!$A$1:$A$49,0),MATCH([1]orders!L$1,[1]products!$A$1:$G$1,0))</f>
        <v>25.874999999999996</v>
      </c>
      <c r="M97" s="20">
        <f t="shared" si="1"/>
        <v>155.24999999999997</v>
      </c>
      <c r="N97" s="7" t="str" cm="1">
        <f t="array" ref="N97">_xlfn.IFS(I97="Rob","Robusta",I97="Exc","Excelsa",I97="Ara","Arabica",I97="Lib","Liberica")</f>
        <v>Arabica</v>
      </c>
      <c r="O97" s="7" t="str" cm="1">
        <f t="array" ref="O97">_xlfn.IFS(J97="M","Medium",J97="L","Light",J97="D","Dark")</f>
        <v>Medium</v>
      </c>
      <c r="P97" s="7" t="str">
        <f>_xlfn.XLOOKUP(Order_Table[[#This Row],[Customer ID]],[1]customers!$A$1:$A$1001,[1]customers!$I$1:$I$1001,,0)</f>
        <v>No</v>
      </c>
    </row>
    <row r="98" spans="1:16" x14ac:dyDescent="0.35">
      <c r="A98" s="16" t="s">
        <v>223</v>
      </c>
      <c r="B98" s="21">
        <v>44171</v>
      </c>
      <c r="C98" s="16" t="s">
        <v>224</v>
      </c>
      <c r="D98" s="7" t="s">
        <v>54</v>
      </c>
      <c r="E98" s="16">
        <v>2</v>
      </c>
      <c r="F98" s="16" t="str">
        <f>_xlfn.XLOOKUP([1]orders!C98,[1]customers!$A$2:$A$1001,[1]customers!$B$2:$B$1001,,0)</f>
        <v>Vicki Kirdsch</v>
      </c>
      <c r="G98" s="16" t="str">
        <f>IF(_xlfn.XLOOKUP(C98,[1]customers!$A$2:$A$1001,[1]customers!$C$2:$C$1001,,0)=0,"",_xlfn.XLOOKUP(C98,[1]customers!$A$2:$A$1001,[1]customers!$C$2:$C$1001,,0))</f>
        <v>vkirdsch2o@google.fr</v>
      </c>
      <c r="H98" s="16" t="str">
        <f>_xlfn.XLOOKUP(C98,[1]customers!$A$2:$A$1001,[1]customers!$G$2:$G$1001,,0)</f>
        <v>United States</v>
      </c>
      <c r="I98" s="7" t="str">
        <f>INDEX([1]products!$A$1:$G$49,MATCH([1]orders!$D98,[1]products!$A$1:$A$49,0),MATCH([1]orders!I$1,[1]products!$A$1:$G$1,0))</f>
        <v>Ara</v>
      </c>
      <c r="J98" s="7" t="str">
        <f>INDEX([1]products!$A$1:$G$49,MATCH([1]orders!$D98,[1]products!$A$1:$A$49,0),MATCH([1]orders!J$1,[1]products!$A$1:$G$1,0))</f>
        <v>D</v>
      </c>
      <c r="K98" s="19">
        <f>INDEX([1]products!$A$1:$G$49,MATCH([1]orders!$D98,[1]products!$A$1:$A$49,0),MATCH([1]orders!K$1,[1]products!$A$1:$G$1,0))</f>
        <v>0.2</v>
      </c>
      <c r="L98" s="20">
        <f>INDEX([1]products!$A$1:$G$49,MATCH([1]orders!$D98,[1]products!$A$1:$A$49,0),MATCH([1]orders!L$1,[1]products!$A$1:$G$1,0))</f>
        <v>2.9849999999999999</v>
      </c>
      <c r="M98" s="20">
        <f t="shared" si="1"/>
        <v>5.97</v>
      </c>
      <c r="N98" s="7" t="str" cm="1">
        <f t="array" ref="N98">_xlfn.IFS(I98="Rob","Robusta",I98="Exc","Excelsa",I98="Ara","Arabica",I98="Lib","Liberica")</f>
        <v>Arabica</v>
      </c>
      <c r="O98" s="7" t="str" cm="1">
        <f t="array" ref="O98">_xlfn.IFS(J98="M","Medium",J98="L","Light",J98="D","Dark")</f>
        <v>Dark</v>
      </c>
      <c r="P98" s="7" t="str">
        <f>_xlfn.XLOOKUP(Order_Table[[#This Row],[Customer ID]],[1]customers!$A$1:$A$1001,[1]customers!$I$1:$I$1001,,0)</f>
        <v>No</v>
      </c>
    </row>
    <row r="99" spans="1:16" x14ac:dyDescent="0.35">
      <c r="A99" s="16" t="s">
        <v>225</v>
      </c>
      <c r="B99" s="21">
        <v>44259</v>
      </c>
      <c r="C99" s="16" t="s">
        <v>226</v>
      </c>
      <c r="D99" s="7" t="s">
        <v>67</v>
      </c>
      <c r="E99" s="16">
        <v>2</v>
      </c>
      <c r="F99" s="16" t="str">
        <f>_xlfn.XLOOKUP([1]orders!C99,[1]customers!$A$2:$A$1001,[1]customers!$B$2:$B$1001,,0)</f>
        <v>Ilysa Whapple</v>
      </c>
      <c r="G99" s="16" t="str">
        <f>IF(_xlfn.XLOOKUP(C99,[1]customers!$A$2:$A$1001,[1]customers!$C$2:$C$1001,,0)=0,"",_xlfn.XLOOKUP(C99,[1]customers!$A$2:$A$1001,[1]customers!$C$2:$C$1001,,0))</f>
        <v>iwhapple2p@com.com</v>
      </c>
      <c r="H99" s="16" t="str">
        <f>_xlfn.XLOOKUP(C99,[1]customers!$A$2:$A$1001,[1]customers!$G$2:$G$1001,,0)</f>
        <v>United States</v>
      </c>
      <c r="I99" s="7" t="str">
        <f>INDEX([1]products!$A$1:$G$49,MATCH([1]orders!$D99,[1]products!$A$1:$A$49,0),MATCH([1]orders!I$1,[1]products!$A$1:$G$1,0))</f>
        <v>Ara</v>
      </c>
      <c r="J99" s="7" t="str">
        <f>INDEX([1]products!$A$1:$G$49,MATCH([1]orders!$D99,[1]products!$A$1:$A$49,0),MATCH([1]orders!J$1,[1]products!$A$1:$G$1,0))</f>
        <v>M</v>
      </c>
      <c r="K99" s="19">
        <f>INDEX([1]products!$A$1:$G$49,MATCH([1]orders!$D99,[1]products!$A$1:$A$49,0),MATCH([1]orders!K$1,[1]products!$A$1:$G$1,0))</f>
        <v>0.5</v>
      </c>
      <c r="L99" s="20">
        <f>INDEX([1]products!$A$1:$G$49,MATCH([1]orders!$D99,[1]products!$A$1:$A$49,0),MATCH([1]orders!L$1,[1]products!$A$1:$G$1,0))</f>
        <v>6.75</v>
      </c>
      <c r="M99" s="20">
        <f t="shared" si="1"/>
        <v>13.5</v>
      </c>
      <c r="N99" s="7" t="str" cm="1">
        <f t="array" ref="N99">_xlfn.IFS(I99="Rob","Robusta",I99="Exc","Excelsa",I99="Ara","Arabica",I99="Lib","Liberica")</f>
        <v>Arabica</v>
      </c>
      <c r="O99" s="7" t="str" cm="1">
        <f t="array" ref="O99">_xlfn.IFS(J99="M","Medium",J99="L","Light",J99="D","Dark")</f>
        <v>Medium</v>
      </c>
      <c r="P99" s="7" t="str">
        <f>_xlfn.XLOOKUP(Order_Table[[#This Row],[Customer ID]],[1]customers!$A$1:$A$1001,[1]customers!$I$1:$I$1001,,0)</f>
        <v>No</v>
      </c>
    </row>
    <row r="100" spans="1:16" x14ac:dyDescent="0.35">
      <c r="A100" s="16" t="s">
        <v>227</v>
      </c>
      <c r="B100" s="21">
        <v>44394</v>
      </c>
      <c r="C100" s="16" t="s">
        <v>228</v>
      </c>
      <c r="D100" s="7" t="s">
        <v>54</v>
      </c>
      <c r="E100" s="16">
        <v>1</v>
      </c>
      <c r="F100" s="16" t="str">
        <f>_xlfn.XLOOKUP([1]orders!C100,[1]customers!$A$2:$A$1001,[1]customers!$B$2:$B$1001,,0)</f>
        <v>Ruy Cancellieri</v>
      </c>
      <c r="G100" s="16" t="str">
        <f>IF(_xlfn.XLOOKUP(C100,[1]customers!$A$2:$A$1001,[1]customers!$C$2:$C$1001,,0)=0,"",_xlfn.XLOOKUP(C100,[1]customers!$A$2:$A$1001,[1]customers!$C$2:$C$1001,,0))</f>
        <v/>
      </c>
      <c r="H100" s="16" t="str">
        <f>_xlfn.XLOOKUP(C100,[1]customers!$A$2:$A$1001,[1]customers!$G$2:$G$1001,,0)</f>
        <v>Ireland</v>
      </c>
      <c r="I100" s="7" t="str">
        <f>INDEX([1]products!$A$1:$G$49,MATCH([1]orders!$D100,[1]products!$A$1:$A$49,0),MATCH([1]orders!I$1,[1]products!$A$1:$G$1,0))</f>
        <v>Ara</v>
      </c>
      <c r="J100" s="7" t="str">
        <f>INDEX([1]products!$A$1:$G$49,MATCH([1]orders!$D100,[1]products!$A$1:$A$49,0),MATCH([1]orders!J$1,[1]products!$A$1:$G$1,0))</f>
        <v>D</v>
      </c>
      <c r="K100" s="19">
        <f>INDEX([1]products!$A$1:$G$49,MATCH([1]orders!$D100,[1]products!$A$1:$A$49,0),MATCH([1]orders!K$1,[1]products!$A$1:$G$1,0))</f>
        <v>0.2</v>
      </c>
      <c r="L100" s="20">
        <f>INDEX([1]products!$A$1:$G$49,MATCH([1]orders!$D100,[1]products!$A$1:$A$49,0),MATCH([1]orders!L$1,[1]products!$A$1:$G$1,0))</f>
        <v>2.9849999999999999</v>
      </c>
      <c r="M100" s="20">
        <f t="shared" si="1"/>
        <v>2.9849999999999999</v>
      </c>
      <c r="N100" s="7" t="str" cm="1">
        <f t="array" ref="N100">_xlfn.IFS(I100="Rob","Robusta",I100="Exc","Excelsa",I100="Ara","Arabica",I100="Lib","Liberica")</f>
        <v>Arabica</v>
      </c>
      <c r="O100" s="7" t="str" cm="1">
        <f t="array" ref="O100">_xlfn.IFS(J100="M","Medium",J100="L","Light",J100="D","Dark")</f>
        <v>Dark</v>
      </c>
      <c r="P100" s="7" t="str">
        <f>_xlfn.XLOOKUP(Order_Table[[#This Row],[Customer ID]],[1]customers!$A$1:$A$1001,[1]customers!$I$1:$I$1001,,0)</f>
        <v>No</v>
      </c>
    </row>
    <row r="101" spans="1:16" x14ac:dyDescent="0.35">
      <c r="A101" s="16" t="s">
        <v>229</v>
      </c>
      <c r="B101" s="21">
        <v>44139</v>
      </c>
      <c r="C101" s="16" t="s">
        <v>230</v>
      </c>
      <c r="D101" s="7" t="s">
        <v>77</v>
      </c>
      <c r="E101" s="16">
        <v>3</v>
      </c>
      <c r="F101" s="16" t="str">
        <f>_xlfn.XLOOKUP([1]orders!C101,[1]customers!$A$2:$A$1001,[1]customers!$B$2:$B$1001,,0)</f>
        <v>Aube Follett</v>
      </c>
      <c r="G101" s="16" t="str">
        <f>IF(_xlfn.XLOOKUP(C101,[1]customers!$A$2:$A$1001,[1]customers!$C$2:$C$1001,,0)=0,"",_xlfn.XLOOKUP(C101,[1]customers!$A$2:$A$1001,[1]customers!$C$2:$C$1001,,0))</f>
        <v/>
      </c>
      <c r="H101" s="16" t="str">
        <f>_xlfn.XLOOKUP(C101,[1]customers!$A$2:$A$1001,[1]customers!$G$2:$G$1001,,0)</f>
        <v>United States</v>
      </c>
      <c r="I101" s="7" t="str">
        <f>INDEX([1]products!$A$1:$G$49,MATCH([1]orders!$D101,[1]products!$A$1:$A$49,0),MATCH([1]orders!I$1,[1]products!$A$1:$G$1,0))</f>
        <v>Lib</v>
      </c>
      <c r="J101" s="7" t="str">
        <f>INDEX([1]products!$A$1:$G$49,MATCH([1]orders!$D101,[1]products!$A$1:$A$49,0),MATCH([1]orders!J$1,[1]products!$A$1:$G$1,0))</f>
        <v>M</v>
      </c>
      <c r="K101" s="19">
        <f>INDEX([1]products!$A$1:$G$49,MATCH([1]orders!$D101,[1]products!$A$1:$A$49,0),MATCH([1]orders!K$1,[1]products!$A$1:$G$1,0))</f>
        <v>0.2</v>
      </c>
      <c r="L101" s="20">
        <f>INDEX([1]products!$A$1:$G$49,MATCH([1]orders!$D101,[1]products!$A$1:$A$49,0),MATCH([1]orders!L$1,[1]products!$A$1:$G$1,0))</f>
        <v>4.3650000000000002</v>
      </c>
      <c r="M101" s="20">
        <f t="shared" si="1"/>
        <v>13.095000000000001</v>
      </c>
      <c r="N101" s="7" t="str" cm="1">
        <f t="array" ref="N101">_xlfn.IFS(I101="Rob","Robusta",I101="Exc","Excelsa",I101="Ara","Arabica",I101="Lib","Liberica")</f>
        <v>Liberica</v>
      </c>
      <c r="O101" s="7" t="str" cm="1">
        <f t="array" ref="O101">_xlfn.IFS(J101="M","Medium",J101="L","Light",J101="D","Dark")</f>
        <v>Medium</v>
      </c>
      <c r="P101" s="7" t="str">
        <f>_xlfn.XLOOKUP(Order_Table[[#This Row],[Customer ID]],[1]customers!$A$1:$A$1001,[1]customers!$I$1:$I$1001,,0)</f>
        <v>Yes</v>
      </c>
    </row>
    <row r="102" spans="1:16" x14ac:dyDescent="0.35">
      <c r="A102" s="16" t="s">
        <v>231</v>
      </c>
      <c r="B102" s="21">
        <v>44291</v>
      </c>
      <c r="C102" s="16" t="s">
        <v>232</v>
      </c>
      <c r="D102" s="7" t="s">
        <v>115</v>
      </c>
      <c r="E102" s="16">
        <v>2</v>
      </c>
      <c r="F102" s="16" t="str">
        <f>_xlfn.XLOOKUP([1]orders!C102,[1]customers!$A$2:$A$1001,[1]customers!$B$2:$B$1001,,0)</f>
        <v>Rudiger Di Bartolomeo</v>
      </c>
      <c r="G102" s="16" t="str">
        <f>IF(_xlfn.XLOOKUP(C102,[1]customers!$A$2:$A$1001,[1]customers!$C$2:$C$1001,,0)=0,"",_xlfn.XLOOKUP(C102,[1]customers!$A$2:$A$1001,[1]customers!$C$2:$C$1001,,0))</f>
        <v/>
      </c>
      <c r="H102" s="16" t="str">
        <f>_xlfn.XLOOKUP(C102,[1]customers!$A$2:$A$1001,[1]customers!$G$2:$G$1001,,0)</f>
        <v>United States</v>
      </c>
      <c r="I102" s="7" t="str">
        <f>INDEX([1]products!$A$1:$G$49,MATCH([1]orders!$D102,[1]products!$A$1:$A$49,0),MATCH([1]orders!I$1,[1]products!$A$1:$G$1,0))</f>
        <v>Ara</v>
      </c>
      <c r="J102" s="7" t="str">
        <f>INDEX([1]products!$A$1:$G$49,MATCH([1]orders!$D102,[1]products!$A$1:$A$49,0),MATCH([1]orders!J$1,[1]products!$A$1:$G$1,0))</f>
        <v>L</v>
      </c>
      <c r="K102" s="19">
        <f>INDEX([1]products!$A$1:$G$49,MATCH([1]orders!$D102,[1]products!$A$1:$A$49,0),MATCH([1]orders!K$1,[1]products!$A$1:$G$1,0))</f>
        <v>0.2</v>
      </c>
      <c r="L102" s="20">
        <f>INDEX([1]products!$A$1:$G$49,MATCH([1]orders!$D102,[1]products!$A$1:$A$49,0),MATCH([1]orders!L$1,[1]products!$A$1:$G$1,0))</f>
        <v>3.8849999999999998</v>
      </c>
      <c r="M102" s="20">
        <f t="shared" si="1"/>
        <v>7.77</v>
      </c>
      <c r="N102" s="7" t="str" cm="1">
        <f t="array" ref="N102">_xlfn.IFS(I102="Rob","Robusta",I102="Exc","Excelsa",I102="Ara","Arabica",I102="Lib","Liberica")</f>
        <v>Arabica</v>
      </c>
      <c r="O102" s="7" t="str" cm="1">
        <f t="array" ref="O102">_xlfn.IFS(J102="M","Medium",J102="L","Light",J102="D","Dark")</f>
        <v>Light</v>
      </c>
      <c r="P102" s="7" t="str">
        <f>_xlfn.XLOOKUP(Order_Table[[#This Row],[Customer ID]],[1]customers!$A$1:$A$1001,[1]customers!$I$1:$I$1001,,0)</f>
        <v>Yes</v>
      </c>
    </row>
    <row r="103" spans="1:16" x14ac:dyDescent="0.35">
      <c r="A103" s="16" t="s">
        <v>233</v>
      </c>
      <c r="B103" s="21">
        <v>43891</v>
      </c>
      <c r="C103" s="16" t="s">
        <v>234</v>
      </c>
      <c r="D103" s="7" t="s">
        <v>109</v>
      </c>
      <c r="E103" s="16">
        <v>5</v>
      </c>
      <c r="F103" s="16" t="str">
        <f>_xlfn.XLOOKUP([1]orders!C103,[1]customers!$A$2:$A$1001,[1]customers!$B$2:$B$1001,,0)</f>
        <v>Nickey Youles</v>
      </c>
      <c r="G103" s="16" t="str">
        <f>IF(_xlfn.XLOOKUP(C103,[1]customers!$A$2:$A$1001,[1]customers!$C$2:$C$1001,,0)=0,"",_xlfn.XLOOKUP(C103,[1]customers!$A$2:$A$1001,[1]customers!$C$2:$C$1001,,0))</f>
        <v>nyoules2t@reference.com</v>
      </c>
      <c r="H103" s="16" t="str">
        <f>_xlfn.XLOOKUP(C103,[1]customers!$A$2:$A$1001,[1]customers!$G$2:$G$1001,,0)</f>
        <v>Ireland</v>
      </c>
      <c r="I103" s="7" t="str">
        <f>INDEX([1]products!$A$1:$G$49,MATCH([1]orders!$D103,[1]products!$A$1:$A$49,0),MATCH([1]orders!I$1,[1]products!$A$1:$G$1,0))</f>
        <v>Lib</v>
      </c>
      <c r="J103" s="7" t="str">
        <f>INDEX([1]products!$A$1:$G$49,MATCH([1]orders!$D103,[1]products!$A$1:$A$49,0),MATCH([1]orders!J$1,[1]products!$A$1:$G$1,0))</f>
        <v>D</v>
      </c>
      <c r="K103" s="19">
        <f>INDEX([1]products!$A$1:$G$49,MATCH([1]orders!$D103,[1]products!$A$1:$A$49,0),MATCH([1]orders!K$1,[1]products!$A$1:$G$1,0))</f>
        <v>2.5</v>
      </c>
      <c r="L103" s="20">
        <f>INDEX([1]products!$A$1:$G$49,MATCH([1]orders!$D103,[1]products!$A$1:$A$49,0),MATCH([1]orders!L$1,[1]products!$A$1:$G$1,0))</f>
        <v>29.784999999999997</v>
      </c>
      <c r="M103" s="20">
        <f t="shared" si="1"/>
        <v>148.92499999999998</v>
      </c>
      <c r="N103" s="7" t="str" cm="1">
        <f t="array" ref="N103">_xlfn.IFS(I103="Rob","Robusta",I103="Exc","Excelsa",I103="Ara","Arabica",I103="Lib","Liberica")</f>
        <v>Liberica</v>
      </c>
      <c r="O103" s="7" t="str" cm="1">
        <f t="array" ref="O103">_xlfn.IFS(J103="M","Medium",J103="L","Light",J103="D","Dark")</f>
        <v>Dark</v>
      </c>
      <c r="P103" s="7" t="str">
        <f>_xlfn.XLOOKUP(Order_Table[[#This Row],[Customer ID]],[1]customers!$A$1:$A$1001,[1]customers!$I$1:$I$1001,,0)</f>
        <v>Yes</v>
      </c>
    </row>
    <row r="104" spans="1:16" x14ac:dyDescent="0.35">
      <c r="A104" s="16" t="s">
        <v>235</v>
      </c>
      <c r="B104" s="21">
        <v>44488</v>
      </c>
      <c r="C104" s="16" t="s">
        <v>236</v>
      </c>
      <c r="D104" s="7" t="s">
        <v>13</v>
      </c>
      <c r="E104" s="16">
        <v>3</v>
      </c>
      <c r="F104" s="16" t="str">
        <f>_xlfn.XLOOKUP([1]orders!C104,[1]customers!$A$2:$A$1001,[1]customers!$B$2:$B$1001,,0)</f>
        <v>Dyanna Aizikovitz</v>
      </c>
      <c r="G104" s="16" t="str">
        <f>IF(_xlfn.XLOOKUP(C104,[1]customers!$A$2:$A$1001,[1]customers!$C$2:$C$1001,,0)=0,"",_xlfn.XLOOKUP(C104,[1]customers!$A$2:$A$1001,[1]customers!$C$2:$C$1001,,0))</f>
        <v>daizikovitz2u@answers.com</v>
      </c>
      <c r="H104" s="16" t="str">
        <f>_xlfn.XLOOKUP(C104,[1]customers!$A$2:$A$1001,[1]customers!$G$2:$G$1001,,0)</f>
        <v>Ireland</v>
      </c>
      <c r="I104" s="7" t="str">
        <f>INDEX([1]products!$A$1:$G$49,MATCH([1]orders!$D104,[1]products!$A$1:$A$49,0),MATCH([1]orders!I$1,[1]products!$A$1:$G$1,0))</f>
        <v>Lib</v>
      </c>
      <c r="J104" s="7" t="str">
        <f>INDEX([1]products!$A$1:$G$49,MATCH([1]orders!$D104,[1]products!$A$1:$A$49,0),MATCH([1]orders!J$1,[1]products!$A$1:$G$1,0))</f>
        <v>D</v>
      </c>
      <c r="K104" s="19">
        <f>INDEX([1]products!$A$1:$G$49,MATCH([1]orders!$D104,[1]products!$A$1:$A$49,0),MATCH([1]orders!K$1,[1]products!$A$1:$G$1,0))</f>
        <v>1</v>
      </c>
      <c r="L104" s="20">
        <f>INDEX([1]products!$A$1:$G$49,MATCH([1]orders!$D104,[1]products!$A$1:$A$49,0),MATCH([1]orders!L$1,[1]products!$A$1:$G$1,0))</f>
        <v>12.95</v>
      </c>
      <c r="M104" s="20">
        <f t="shared" si="1"/>
        <v>38.849999999999994</v>
      </c>
      <c r="N104" s="7" t="str" cm="1">
        <f t="array" ref="N104">_xlfn.IFS(I104="Rob","Robusta",I104="Exc","Excelsa",I104="Ara","Arabica",I104="Lib","Liberica")</f>
        <v>Liberica</v>
      </c>
      <c r="O104" s="7" t="str" cm="1">
        <f t="array" ref="O104">_xlfn.IFS(J104="M","Medium",J104="L","Light",J104="D","Dark")</f>
        <v>Dark</v>
      </c>
      <c r="P104" s="7" t="str">
        <f>_xlfn.XLOOKUP(Order_Table[[#This Row],[Customer ID]],[1]customers!$A$1:$A$1001,[1]customers!$I$1:$I$1001,,0)</f>
        <v>Yes</v>
      </c>
    </row>
    <row r="105" spans="1:16" x14ac:dyDescent="0.35">
      <c r="A105" s="16" t="s">
        <v>237</v>
      </c>
      <c r="B105" s="21">
        <v>44750</v>
      </c>
      <c r="C105" s="16" t="s">
        <v>238</v>
      </c>
      <c r="D105" s="7" t="s">
        <v>162</v>
      </c>
      <c r="E105" s="16">
        <v>4</v>
      </c>
      <c r="F105" s="16" t="str">
        <f>_xlfn.XLOOKUP([1]orders!C105,[1]customers!$A$2:$A$1001,[1]customers!$B$2:$B$1001,,0)</f>
        <v>Bram Revel</v>
      </c>
      <c r="G105" s="16" t="str">
        <f>IF(_xlfn.XLOOKUP(C105,[1]customers!$A$2:$A$1001,[1]customers!$C$2:$C$1001,,0)=0,"",_xlfn.XLOOKUP(C105,[1]customers!$A$2:$A$1001,[1]customers!$C$2:$C$1001,,0))</f>
        <v>brevel2v@fastcompany.com</v>
      </c>
      <c r="H105" s="16" t="str">
        <f>_xlfn.XLOOKUP(C105,[1]customers!$A$2:$A$1001,[1]customers!$G$2:$G$1001,,0)</f>
        <v>United States</v>
      </c>
      <c r="I105" s="7" t="str">
        <f>INDEX([1]products!$A$1:$G$49,MATCH([1]orders!$D105,[1]products!$A$1:$A$49,0),MATCH([1]orders!I$1,[1]products!$A$1:$G$1,0))</f>
        <v>Rob</v>
      </c>
      <c r="J105" s="7" t="str">
        <f>INDEX([1]products!$A$1:$G$49,MATCH([1]orders!$D105,[1]products!$A$1:$A$49,0),MATCH([1]orders!J$1,[1]products!$A$1:$G$1,0))</f>
        <v>M</v>
      </c>
      <c r="K105" s="19">
        <f>INDEX([1]products!$A$1:$G$49,MATCH([1]orders!$D105,[1]products!$A$1:$A$49,0),MATCH([1]orders!K$1,[1]products!$A$1:$G$1,0))</f>
        <v>0.2</v>
      </c>
      <c r="L105" s="20">
        <f>INDEX([1]products!$A$1:$G$49,MATCH([1]orders!$D105,[1]products!$A$1:$A$49,0),MATCH([1]orders!L$1,[1]products!$A$1:$G$1,0))</f>
        <v>2.9849999999999999</v>
      </c>
      <c r="M105" s="20">
        <f t="shared" si="1"/>
        <v>11.94</v>
      </c>
      <c r="N105" s="7" t="str" cm="1">
        <f t="array" ref="N105">_xlfn.IFS(I105="Rob","Robusta",I105="Exc","Excelsa",I105="Ara","Arabica",I105="Lib","Liberica")</f>
        <v>Robusta</v>
      </c>
      <c r="O105" s="7" t="str" cm="1">
        <f t="array" ref="O105">_xlfn.IFS(J105="M","Medium",J105="L","Light",J105="D","Dark")</f>
        <v>Medium</v>
      </c>
      <c r="P105" s="7" t="str">
        <f>_xlfn.XLOOKUP(Order_Table[[#This Row],[Customer ID]],[1]customers!$A$1:$A$1001,[1]customers!$I$1:$I$1001,,0)</f>
        <v>No</v>
      </c>
    </row>
    <row r="106" spans="1:16" x14ac:dyDescent="0.35">
      <c r="A106" s="16" t="s">
        <v>239</v>
      </c>
      <c r="B106" s="21">
        <v>43694</v>
      </c>
      <c r="C106" s="16" t="s">
        <v>240</v>
      </c>
      <c r="D106" s="7" t="s">
        <v>96</v>
      </c>
      <c r="E106" s="16">
        <v>6</v>
      </c>
      <c r="F106" s="16" t="str">
        <f>_xlfn.XLOOKUP([1]orders!C106,[1]customers!$A$2:$A$1001,[1]customers!$B$2:$B$1001,,0)</f>
        <v>Emiline Priddis</v>
      </c>
      <c r="G106" s="16" t="str">
        <f>IF(_xlfn.XLOOKUP(C106,[1]customers!$A$2:$A$1001,[1]customers!$C$2:$C$1001,,0)=0,"",_xlfn.XLOOKUP(C106,[1]customers!$A$2:$A$1001,[1]customers!$C$2:$C$1001,,0))</f>
        <v>epriddis2w@nationalgeographic.com</v>
      </c>
      <c r="H106" s="16" t="str">
        <f>_xlfn.XLOOKUP(C106,[1]customers!$A$2:$A$1001,[1]customers!$G$2:$G$1001,,0)</f>
        <v>United States</v>
      </c>
      <c r="I106" s="7" t="str">
        <f>INDEX([1]products!$A$1:$G$49,MATCH([1]orders!$D106,[1]products!$A$1:$A$49,0),MATCH([1]orders!I$1,[1]products!$A$1:$G$1,0))</f>
        <v>Lib</v>
      </c>
      <c r="J106" s="7" t="str">
        <f>INDEX([1]products!$A$1:$G$49,MATCH([1]orders!$D106,[1]products!$A$1:$A$49,0),MATCH([1]orders!J$1,[1]products!$A$1:$G$1,0))</f>
        <v>M</v>
      </c>
      <c r="K106" s="19">
        <f>INDEX([1]products!$A$1:$G$49,MATCH([1]orders!$D106,[1]products!$A$1:$A$49,0),MATCH([1]orders!K$1,[1]products!$A$1:$G$1,0))</f>
        <v>1</v>
      </c>
      <c r="L106" s="20">
        <f>INDEX([1]products!$A$1:$G$49,MATCH([1]orders!$D106,[1]products!$A$1:$A$49,0),MATCH([1]orders!L$1,[1]products!$A$1:$G$1,0))</f>
        <v>14.55</v>
      </c>
      <c r="M106" s="20">
        <f t="shared" si="1"/>
        <v>87.300000000000011</v>
      </c>
      <c r="N106" s="7" t="str" cm="1">
        <f t="array" ref="N106">_xlfn.IFS(I106="Rob","Robusta",I106="Exc","Excelsa",I106="Ara","Arabica",I106="Lib","Liberica")</f>
        <v>Liberica</v>
      </c>
      <c r="O106" s="7" t="str" cm="1">
        <f t="array" ref="O106">_xlfn.IFS(J106="M","Medium",J106="L","Light",J106="D","Dark")</f>
        <v>Medium</v>
      </c>
      <c r="P106" s="7" t="str">
        <f>_xlfn.XLOOKUP(Order_Table[[#This Row],[Customer ID]],[1]customers!$A$1:$A$1001,[1]customers!$I$1:$I$1001,,0)</f>
        <v>No</v>
      </c>
    </row>
    <row r="107" spans="1:16" x14ac:dyDescent="0.35">
      <c r="A107" s="16" t="s">
        <v>241</v>
      </c>
      <c r="B107" s="21">
        <v>43982</v>
      </c>
      <c r="C107" s="16" t="s">
        <v>242</v>
      </c>
      <c r="D107" s="7" t="s">
        <v>67</v>
      </c>
      <c r="E107" s="16">
        <v>6</v>
      </c>
      <c r="F107" s="16" t="str">
        <f>_xlfn.XLOOKUP([1]orders!C107,[1]customers!$A$2:$A$1001,[1]customers!$B$2:$B$1001,,0)</f>
        <v>Queenie Veel</v>
      </c>
      <c r="G107" s="16" t="str">
        <f>IF(_xlfn.XLOOKUP(C107,[1]customers!$A$2:$A$1001,[1]customers!$C$2:$C$1001,,0)=0,"",_xlfn.XLOOKUP(C107,[1]customers!$A$2:$A$1001,[1]customers!$C$2:$C$1001,,0))</f>
        <v>qveel2x@jugem.jp</v>
      </c>
      <c r="H107" s="16" t="str">
        <f>_xlfn.XLOOKUP(C107,[1]customers!$A$2:$A$1001,[1]customers!$G$2:$G$1001,,0)</f>
        <v>United States</v>
      </c>
      <c r="I107" s="7" t="str">
        <f>INDEX([1]products!$A$1:$G$49,MATCH([1]orders!$D107,[1]products!$A$1:$A$49,0),MATCH([1]orders!I$1,[1]products!$A$1:$G$1,0))</f>
        <v>Ara</v>
      </c>
      <c r="J107" s="7" t="str">
        <f>INDEX([1]products!$A$1:$G$49,MATCH([1]orders!$D107,[1]products!$A$1:$A$49,0),MATCH([1]orders!J$1,[1]products!$A$1:$G$1,0))</f>
        <v>M</v>
      </c>
      <c r="K107" s="19">
        <f>INDEX([1]products!$A$1:$G$49,MATCH([1]orders!$D107,[1]products!$A$1:$A$49,0),MATCH([1]orders!K$1,[1]products!$A$1:$G$1,0))</f>
        <v>0.5</v>
      </c>
      <c r="L107" s="20">
        <f>INDEX([1]products!$A$1:$G$49,MATCH([1]orders!$D107,[1]products!$A$1:$A$49,0),MATCH([1]orders!L$1,[1]products!$A$1:$G$1,0))</f>
        <v>6.75</v>
      </c>
      <c r="M107" s="20">
        <f t="shared" si="1"/>
        <v>40.5</v>
      </c>
      <c r="N107" s="7" t="str" cm="1">
        <f t="array" ref="N107">_xlfn.IFS(I107="Rob","Robusta",I107="Exc","Excelsa",I107="Ara","Arabica",I107="Lib","Liberica")</f>
        <v>Arabica</v>
      </c>
      <c r="O107" s="7" t="str" cm="1">
        <f t="array" ref="O107">_xlfn.IFS(J107="M","Medium",J107="L","Light",J107="D","Dark")</f>
        <v>Medium</v>
      </c>
      <c r="P107" s="7" t="str">
        <f>_xlfn.XLOOKUP(Order_Table[[#This Row],[Customer ID]],[1]customers!$A$1:$A$1001,[1]customers!$I$1:$I$1001,,0)</f>
        <v>Yes</v>
      </c>
    </row>
    <row r="108" spans="1:16" x14ac:dyDescent="0.35">
      <c r="A108" s="16" t="s">
        <v>243</v>
      </c>
      <c r="B108" s="21">
        <v>43956</v>
      </c>
      <c r="C108" s="16" t="s">
        <v>244</v>
      </c>
      <c r="D108" s="7" t="s">
        <v>245</v>
      </c>
      <c r="E108" s="16">
        <v>2</v>
      </c>
      <c r="F108" s="16" t="str">
        <f>_xlfn.XLOOKUP([1]orders!C108,[1]customers!$A$2:$A$1001,[1]customers!$B$2:$B$1001,,0)</f>
        <v>Lind Conyers</v>
      </c>
      <c r="G108" s="16" t="str">
        <f>IF(_xlfn.XLOOKUP(C108,[1]customers!$A$2:$A$1001,[1]customers!$C$2:$C$1001,,0)=0,"",_xlfn.XLOOKUP(C108,[1]customers!$A$2:$A$1001,[1]customers!$C$2:$C$1001,,0))</f>
        <v>lconyers2y@twitter.com</v>
      </c>
      <c r="H108" s="16" t="str">
        <f>_xlfn.XLOOKUP(C108,[1]customers!$A$2:$A$1001,[1]customers!$G$2:$G$1001,,0)</f>
        <v>United States</v>
      </c>
      <c r="I108" s="7" t="str">
        <f>INDEX([1]products!$A$1:$G$49,MATCH([1]orders!$D108,[1]products!$A$1:$A$49,0),MATCH([1]orders!I$1,[1]products!$A$1:$G$1,0))</f>
        <v>Exc</v>
      </c>
      <c r="J108" s="7" t="str">
        <f>INDEX([1]products!$A$1:$G$49,MATCH([1]orders!$D108,[1]products!$A$1:$A$49,0),MATCH([1]orders!J$1,[1]products!$A$1:$G$1,0))</f>
        <v>D</v>
      </c>
      <c r="K108" s="19">
        <f>INDEX([1]products!$A$1:$G$49,MATCH([1]orders!$D108,[1]products!$A$1:$A$49,0),MATCH([1]orders!K$1,[1]products!$A$1:$G$1,0))</f>
        <v>1</v>
      </c>
      <c r="L108" s="20">
        <f>INDEX([1]products!$A$1:$G$49,MATCH([1]orders!$D108,[1]products!$A$1:$A$49,0),MATCH([1]orders!L$1,[1]products!$A$1:$G$1,0))</f>
        <v>12.15</v>
      </c>
      <c r="M108" s="20">
        <f t="shared" si="1"/>
        <v>24.3</v>
      </c>
      <c r="N108" s="7" t="str" cm="1">
        <f t="array" ref="N108">_xlfn.IFS(I108="Rob","Robusta",I108="Exc","Excelsa",I108="Ara","Arabica",I108="Lib","Liberica")</f>
        <v>Excelsa</v>
      </c>
      <c r="O108" s="7" t="str" cm="1">
        <f t="array" ref="O108">_xlfn.IFS(J108="M","Medium",J108="L","Light",J108="D","Dark")</f>
        <v>Dark</v>
      </c>
      <c r="P108" s="7" t="str">
        <f>_xlfn.XLOOKUP(Order_Table[[#This Row],[Customer ID]],[1]customers!$A$1:$A$1001,[1]customers!$I$1:$I$1001,,0)</f>
        <v>No</v>
      </c>
    </row>
    <row r="109" spans="1:16" x14ac:dyDescent="0.35">
      <c r="A109" s="16" t="s">
        <v>246</v>
      </c>
      <c r="B109" s="21">
        <v>43569</v>
      </c>
      <c r="C109" s="16" t="s">
        <v>247</v>
      </c>
      <c r="D109" s="7" t="s">
        <v>22</v>
      </c>
      <c r="E109" s="16">
        <v>3</v>
      </c>
      <c r="F109" s="16" t="str">
        <f>_xlfn.XLOOKUP([1]orders!C109,[1]customers!$A$2:$A$1001,[1]customers!$B$2:$B$1001,,0)</f>
        <v>Pen Wye</v>
      </c>
      <c r="G109" s="16" t="str">
        <f>IF(_xlfn.XLOOKUP(C109,[1]customers!$A$2:$A$1001,[1]customers!$C$2:$C$1001,,0)=0,"",_xlfn.XLOOKUP(C109,[1]customers!$A$2:$A$1001,[1]customers!$C$2:$C$1001,,0))</f>
        <v>pwye2z@dagondesign.com</v>
      </c>
      <c r="H109" s="16" t="str">
        <f>_xlfn.XLOOKUP(C109,[1]customers!$A$2:$A$1001,[1]customers!$G$2:$G$1001,,0)</f>
        <v>United States</v>
      </c>
      <c r="I109" s="7" t="str">
        <f>INDEX([1]products!$A$1:$G$49,MATCH([1]orders!$D109,[1]products!$A$1:$A$49,0),MATCH([1]orders!I$1,[1]products!$A$1:$G$1,0))</f>
        <v>Rob</v>
      </c>
      <c r="J109" s="7" t="str">
        <f>INDEX([1]products!$A$1:$G$49,MATCH([1]orders!$D109,[1]products!$A$1:$A$49,0),MATCH([1]orders!J$1,[1]products!$A$1:$G$1,0))</f>
        <v>M</v>
      </c>
      <c r="K109" s="19">
        <f>INDEX([1]products!$A$1:$G$49,MATCH([1]orders!$D109,[1]products!$A$1:$A$49,0),MATCH([1]orders!K$1,[1]products!$A$1:$G$1,0))</f>
        <v>0.5</v>
      </c>
      <c r="L109" s="20">
        <f>INDEX([1]products!$A$1:$G$49,MATCH([1]orders!$D109,[1]products!$A$1:$A$49,0),MATCH([1]orders!L$1,[1]products!$A$1:$G$1,0))</f>
        <v>5.97</v>
      </c>
      <c r="M109" s="20">
        <f t="shared" si="1"/>
        <v>17.91</v>
      </c>
      <c r="N109" s="7" t="str" cm="1">
        <f t="array" ref="N109">_xlfn.IFS(I109="Rob","Robusta",I109="Exc","Excelsa",I109="Ara","Arabica",I109="Lib","Liberica")</f>
        <v>Robusta</v>
      </c>
      <c r="O109" s="7" t="str" cm="1">
        <f t="array" ref="O109">_xlfn.IFS(J109="M","Medium",J109="L","Light",J109="D","Dark")</f>
        <v>Medium</v>
      </c>
      <c r="P109" s="7" t="str">
        <f>_xlfn.XLOOKUP(Order_Table[[#This Row],[Customer ID]],[1]customers!$A$1:$A$1001,[1]customers!$I$1:$I$1001,,0)</f>
        <v>Yes</v>
      </c>
    </row>
    <row r="110" spans="1:16" x14ac:dyDescent="0.35">
      <c r="A110" s="16" t="s">
        <v>248</v>
      </c>
      <c r="B110" s="21">
        <v>44041</v>
      </c>
      <c r="C110" s="16" t="s">
        <v>249</v>
      </c>
      <c r="D110" s="7" t="s">
        <v>67</v>
      </c>
      <c r="E110" s="16">
        <v>4</v>
      </c>
      <c r="F110" s="16" t="str">
        <f>_xlfn.XLOOKUP([1]orders!C110,[1]customers!$A$2:$A$1001,[1]customers!$B$2:$B$1001,,0)</f>
        <v>Isahella Hagland</v>
      </c>
      <c r="G110" s="16" t="str">
        <f>IF(_xlfn.XLOOKUP(C110,[1]customers!$A$2:$A$1001,[1]customers!$C$2:$C$1001,,0)=0,"",_xlfn.XLOOKUP(C110,[1]customers!$A$2:$A$1001,[1]customers!$C$2:$C$1001,,0))</f>
        <v/>
      </c>
      <c r="H110" s="16" t="str">
        <f>_xlfn.XLOOKUP(C110,[1]customers!$A$2:$A$1001,[1]customers!$G$2:$G$1001,,0)</f>
        <v>United States</v>
      </c>
      <c r="I110" s="7" t="str">
        <f>INDEX([1]products!$A$1:$G$49,MATCH([1]orders!$D110,[1]products!$A$1:$A$49,0),MATCH([1]orders!I$1,[1]products!$A$1:$G$1,0))</f>
        <v>Ara</v>
      </c>
      <c r="J110" s="7" t="str">
        <f>INDEX([1]products!$A$1:$G$49,MATCH([1]orders!$D110,[1]products!$A$1:$A$49,0),MATCH([1]orders!J$1,[1]products!$A$1:$G$1,0))</f>
        <v>M</v>
      </c>
      <c r="K110" s="19">
        <f>INDEX([1]products!$A$1:$G$49,MATCH([1]orders!$D110,[1]products!$A$1:$A$49,0),MATCH([1]orders!K$1,[1]products!$A$1:$G$1,0))</f>
        <v>0.5</v>
      </c>
      <c r="L110" s="20">
        <f>INDEX([1]products!$A$1:$G$49,MATCH([1]orders!$D110,[1]products!$A$1:$A$49,0),MATCH([1]orders!L$1,[1]products!$A$1:$G$1,0))</f>
        <v>6.75</v>
      </c>
      <c r="M110" s="20">
        <f t="shared" si="1"/>
        <v>27</v>
      </c>
      <c r="N110" s="7" t="str" cm="1">
        <f t="array" ref="N110">_xlfn.IFS(I110="Rob","Robusta",I110="Exc","Excelsa",I110="Ara","Arabica",I110="Lib","Liberica")</f>
        <v>Arabica</v>
      </c>
      <c r="O110" s="7" t="str" cm="1">
        <f t="array" ref="O110">_xlfn.IFS(J110="M","Medium",J110="L","Light",J110="D","Dark")</f>
        <v>Medium</v>
      </c>
      <c r="P110" s="7" t="str">
        <f>_xlfn.XLOOKUP(Order_Table[[#This Row],[Customer ID]],[1]customers!$A$1:$A$1001,[1]customers!$I$1:$I$1001,,0)</f>
        <v>No</v>
      </c>
    </row>
    <row r="111" spans="1:16" x14ac:dyDescent="0.35">
      <c r="A111" s="16" t="s">
        <v>250</v>
      </c>
      <c r="B111" s="21">
        <v>43811</v>
      </c>
      <c r="C111" s="16" t="s">
        <v>251</v>
      </c>
      <c r="D111" s="7" t="s">
        <v>123</v>
      </c>
      <c r="E111" s="16">
        <v>1</v>
      </c>
      <c r="F111" s="16" t="str">
        <f>_xlfn.XLOOKUP([1]orders!C111,[1]customers!$A$2:$A$1001,[1]customers!$B$2:$B$1001,,0)</f>
        <v>Terry Sheryn</v>
      </c>
      <c r="G111" s="16" t="str">
        <f>IF(_xlfn.XLOOKUP(C111,[1]customers!$A$2:$A$1001,[1]customers!$C$2:$C$1001,,0)=0,"",_xlfn.XLOOKUP(C111,[1]customers!$A$2:$A$1001,[1]customers!$C$2:$C$1001,,0))</f>
        <v>tsheryn31@mtv.com</v>
      </c>
      <c r="H111" s="16" t="str">
        <f>_xlfn.XLOOKUP(C111,[1]customers!$A$2:$A$1001,[1]customers!$G$2:$G$1001,,0)</f>
        <v>United States</v>
      </c>
      <c r="I111" s="7" t="str">
        <f>INDEX([1]products!$A$1:$G$49,MATCH([1]orders!$D111,[1]products!$A$1:$A$49,0),MATCH([1]orders!I$1,[1]products!$A$1:$G$1,0))</f>
        <v>Lib</v>
      </c>
      <c r="J111" s="7" t="str">
        <f>INDEX([1]products!$A$1:$G$49,MATCH([1]orders!$D111,[1]products!$A$1:$A$49,0),MATCH([1]orders!J$1,[1]products!$A$1:$G$1,0))</f>
        <v>D</v>
      </c>
      <c r="K111" s="19">
        <f>INDEX([1]products!$A$1:$G$49,MATCH([1]orders!$D111,[1]products!$A$1:$A$49,0),MATCH([1]orders!K$1,[1]products!$A$1:$G$1,0))</f>
        <v>0.5</v>
      </c>
      <c r="L111" s="20">
        <f>INDEX([1]products!$A$1:$G$49,MATCH([1]orders!$D111,[1]products!$A$1:$A$49,0),MATCH([1]orders!L$1,[1]products!$A$1:$G$1,0))</f>
        <v>7.77</v>
      </c>
      <c r="M111" s="20">
        <f t="shared" si="1"/>
        <v>7.77</v>
      </c>
      <c r="N111" s="7" t="str" cm="1">
        <f t="array" ref="N111">_xlfn.IFS(I111="Rob","Robusta",I111="Exc","Excelsa",I111="Ara","Arabica",I111="Lib","Liberica")</f>
        <v>Liberica</v>
      </c>
      <c r="O111" s="7" t="str" cm="1">
        <f t="array" ref="O111">_xlfn.IFS(J111="M","Medium",J111="L","Light",J111="D","Dark")</f>
        <v>Dark</v>
      </c>
      <c r="P111" s="7" t="str">
        <f>_xlfn.XLOOKUP(Order_Table[[#This Row],[Customer ID]],[1]customers!$A$1:$A$1001,[1]customers!$I$1:$I$1001,,0)</f>
        <v>Yes</v>
      </c>
    </row>
    <row r="112" spans="1:16" x14ac:dyDescent="0.35">
      <c r="A112" s="16" t="s">
        <v>252</v>
      </c>
      <c r="B112" s="21">
        <v>44727</v>
      </c>
      <c r="C112" s="16" t="s">
        <v>253</v>
      </c>
      <c r="D112" s="7" t="s">
        <v>254</v>
      </c>
      <c r="E112" s="16">
        <v>3</v>
      </c>
      <c r="F112" s="16" t="str">
        <f>_xlfn.XLOOKUP([1]orders!C112,[1]customers!$A$2:$A$1001,[1]customers!$B$2:$B$1001,,0)</f>
        <v>Marie-jeanne Redgrave</v>
      </c>
      <c r="G112" s="16" t="str">
        <f>IF(_xlfn.XLOOKUP(C112,[1]customers!$A$2:$A$1001,[1]customers!$C$2:$C$1001,,0)=0,"",_xlfn.XLOOKUP(C112,[1]customers!$A$2:$A$1001,[1]customers!$C$2:$C$1001,,0))</f>
        <v>mredgrave32@cargocollective.com</v>
      </c>
      <c r="H112" s="16" t="str">
        <f>_xlfn.XLOOKUP(C112,[1]customers!$A$2:$A$1001,[1]customers!$G$2:$G$1001,,0)</f>
        <v>United States</v>
      </c>
      <c r="I112" s="7" t="str">
        <f>INDEX([1]products!$A$1:$G$49,MATCH([1]orders!$D112,[1]products!$A$1:$A$49,0),MATCH([1]orders!I$1,[1]products!$A$1:$G$1,0))</f>
        <v>Exc</v>
      </c>
      <c r="J112" s="7" t="str">
        <f>INDEX([1]products!$A$1:$G$49,MATCH([1]orders!$D112,[1]products!$A$1:$A$49,0),MATCH([1]orders!J$1,[1]products!$A$1:$G$1,0))</f>
        <v>L</v>
      </c>
      <c r="K112" s="19">
        <f>INDEX([1]products!$A$1:$G$49,MATCH([1]orders!$D112,[1]products!$A$1:$A$49,0),MATCH([1]orders!K$1,[1]products!$A$1:$G$1,0))</f>
        <v>0.2</v>
      </c>
      <c r="L112" s="20">
        <f>INDEX([1]products!$A$1:$G$49,MATCH([1]orders!$D112,[1]products!$A$1:$A$49,0),MATCH([1]orders!L$1,[1]products!$A$1:$G$1,0))</f>
        <v>4.4550000000000001</v>
      </c>
      <c r="M112" s="20">
        <f t="shared" si="1"/>
        <v>13.365</v>
      </c>
      <c r="N112" s="7" t="str" cm="1">
        <f t="array" ref="N112">_xlfn.IFS(I112="Rob","Robusta",I112="Exc","Excelsa",I112="Ara","Arabica",I112="Lib","Liberica")</f>
        <v>Excelsa</v>
      </c>
      <c r="O112" s="7" t="str" cm="1">
        <f t="array" ref="O112">_xlfn.IFS(J112="M","Medium",J112="L","Light",J112="D","Dark")</f>
        <v>Light</v>
      </c>
      <c r="P112" s="7" t="str">
        <f>_xlfn.XLOOKUP(Order_Table[[#This Row],[Customer ID]],[1]customers!$A$1:$A$1001,[1]customers!$I$1:$I$1001,,0)</f>
        <v>Yes</v>
      </c>
    </row>
    <row r="113" spans="1:16" x14ac:dyDescent="0.35">
      <c r="A113" s="16" t="s">
        <v>255</v>
      </c>
      <c r="B113" s="21">
        <v>43642</v>
      </c>
      <c r="C113" s="16" t="s">
        <v>256</v>
      </c>
      <c r="D113" s="7" t="s">
        <v>146</v>
      </c>
      <c r="E113" s="16">
        <v>5</v>
      </c>
      <c r="F113" s="16" t="str">
        <f>_xlfn.XLOOKUP([1]orders!C113,[1]customers!$A$2:$A$1001,[1]customers!$B$2:$B$1001,,0)</f>
        <v>Betty Fominov</v>
      </c>
      <c r="G113" s="16" t="str">
        <f>IF(_xlfn.XLOOKUP(C113,[1]customers!$A$2:$A$1001,[1]customers!$C$2:$C$1001,,0)=0,"",_xlfn.XLOOKUP(C113,[1]customers!$A$2:$A$1001,[1]customers!$C$2:$C$1001,,0))</f>
        <v>bfominov33@yale.edu</v>
      </c>
      <c r="H113" s="16" t="str">
        <f>_xlfn.XLOOKUP(C113,[1]customers!$A$2:$A$1001,[1]customers!$G$2:$G$1001,,0)</f>
        <v>United States</v>
      </c>
      <c r="I113" s="7" t="str">
        <f>INDEX([1]products!$A$1:$G$49,MATCH([1]orders!$D113,[1]products!$A$1:$A$49,0),MATCH([1]orders!I$1,[1]products!$A$1:$G$1,0))</f>
        <v>Rob</v>
      </c>
      <c r="J113" s="7" t="str">
        <f>INDEX([1]products!$A$1:$G$49,MATCH([1]orders!$D113,[1]products!$A$1:$A$49,0),MATCH([1]orders!J$1,[1]products!$A$1:$G$1,0))</f>
        <v>D</v>
      </c>
      <c r="K113" s="19">
        <f>INDEX([1]products!$A$1:$G$49,MATCH([1]orders!$D113,[1]products!$A$1:$A$49,0),MATCH([1]orders!K$1,[1]products!$A$1:$G$1,0))</f>
        <v>0.5</v>
      </c>
      <c r="L113" s="20">
        <f>INDEX([1]products!$A$1:$G$49,MATCH([1]orders!$D113,[1]products!$A$1:$A$49,0),MATCH([1]orders!L$1,[1]products!$A$1:$G$1,0))</f>
        <v>5.3699999999999992</v>
      </c>
      <c r="M113" s="20">
        <f t="shared" si="1"/>
        <v>26.849999999999994</v>
      </c>
      <c r="N113" s="7" t="str" cm="1">
        <f t="array" ref="N113">_xlfn.IFS(I113="Rob","Robusta",I113="Exc","Excelsa",I113="Ara","Arabica",I113="Lib","Liberica")</f>
        <v>Robusta</v>
      </c>
      <c r="O113" s="7" t="str" cm="1">
        <f t="array" ref="O113">_xlfn.IFS(J113="M","Medium",J113="L","Light",J113="D","Dark")</f>
        <v>Dark</v>
      </c>
      <c r="P113" s="7" t="str">
        <f>_xlfn.XLOOKUP(Order_Table[[#This Row],[Customer ID]],[1]customers!$A$1:$A$1001,[1]customers!$I$1:$I$1001,,0)</f>
        <v>No</v>
      </c>
    </row>
    <row r="114" spans="1:16" x14ac:dyDescent="0.35">
      <c r="A114" s="16" t="s">
        <v>257</v>
      </c>
      <c r="B114" s="21">
        <v>44481</v>
      </c>
      <c r="C114" s="16" t="s">
        <v>258</v>
      </c>
      <c r="D114" s="7" t="s">
        <v>61</v>
      </c>
      <c r="E114" s="16">
        <v>1</v>
      </c>
      <c r="F114" s="16" t="str">
        <f>_xlfn.XLOOKUP([1]orders!C114,[1]customers!$A$2:$A$1001,[1]customers!$B$2:$B$1001,,0)</f>
        <v>Shawnee Critchlow</v>
      </c>
      <c r="G114" s="16" t="str">
        <f>IF(_xlfn.XLOOKUP(C114,[1]customers!$A$2:$A$1001,[1]customers!$C$2:$C$1001,,0)=0,"",_xlfn.XLOOKUP(C114,[1]customers!$A$2:$A$1001,[1]customers!$C$2:$C$1001,,0))</f>
        <v>scritchlow34@un.org</v>
      </c>
      <c r="H114" s="16" t="str">
        <f>_xlfn.XLOOKUP(C114,[1]customers!$A$2:$A$1001,[1]customers!$G$2:$G$1001,,0)</f>
        <v>United States</v>
      </c>
      <c r="I114" s="7" t="str">
        <f>INDEX([1]products!$A$1:$G$49,MATCH([1]orders!$D114,[1]products!$A$1:$A$49,0),MATCH([1]orders!I$1,[1]products!$A$1:$G$1,0))</f>
        <v>Ara</v>
      </c>
      <c r="J114" s="7" t="str">
        <f>INDEX([1]products!$A$1:$G$49,MATCH([1]orders!$D114,[1]products!$A$1:$A$49,0),MATCH([1]orders!J$1,[1]products!$A$1:$G$1,0))</f>
        <v>M</v>
      </c>
      <c r="K114" s="19">
        <f>INDEX([1]products!$A$1:$G$49,MATCH([1]orders!$D114,[1]products!$A$1:$A$49,0),MATCH([1]orders!K$1,[1]products!$A$1:$G$1,0))</f>
        <v>1</v>
      </c>
      <c r="L114" s="20">
        <f>INDEX([1]products!$A$1:$G$49,MATCH([1]orders!$D114,[1]products!$A$1:$A$49,0),MATCH([1]orders!L$1,[1]products!$A$1:$G$1,0))</f>
        <v>11.25</v>
      </c>
      <c r="M114" s="20">
        <f t="shared" si="1"/>
        <v>11.25</v>
      </c>
      <c r="N114" s="7" t="str" cm="1">
        <f t="array" ref="N114">_xlfn.IFS(I114="Rob","Robusta",I114="Exc","Excelsa",I114="Ara","Arabica",I114="Lib","Liberica")</f>
        <v>Arabica</v>
      </c>
      <c r="O114" s="7" t="str" cm="1">
        <f t="array" ref="O114">_xlfn.IFS(J114="M","Medium",J114="L","Light",J114="D","Dark")</f>
        <v>Medium</v>
      </c>
      <c r="P114" s="7" t="str">
        <f>_xlfn.XLOOKUP(Order_Table[[#This Row],[Customer ID]],[1]customers!$A$1:$A$1001,[1]customers!$I$1:$I$1001,,0)</f>
        <v>No</v>
      </c>
    </row>
    <row r="115" spans="1:16" x14ac:dyDescent="0.35">
      <c r="A115" s="16" t="s">
        <v>259</v>
      </c>
      <c r="B115" s="21">
        <v>43556</v>
      </c>
      <c r="C115" s="16" t="s">
        <v>260</v>
      </c>
      <c r="D115" s="7" t="s">
        <v>96</v>
      </c>
      <c r="E115" s="16">
        <v>1</v>
      </c>
      <c r="F115" s="16" t="str">
        <f>_xlfn.XLOOKUP([1]orders!C115,[1]customers!$A$2:$A$1001,[1]customers!$B$2:$B$1001,,0)</f>
        <v>Merrel Steptow</v>
      </c>
      <c r="G115" s="16" t="str">
        <f>IF(_xlfn.XLOOKUP(C115,[1]customers!$A$2:$A$1001,[1]customers!$C$2:$C$1001,,0)=0,"",_xlfn.XLOOKUP(C115,[1]customers!$A$2:$A$1001,[1]customers!$C$2:$C$1001,,0))</f>
        <v>msteptow35@earthlink.net</v>
      </c>
      <c r="H115" s="16" t="str">
        <f>_xlfn.XLOOKUP(C115,[1]customers!$A$2:$A$1001,[1]customers!$G$2:$G$1001,,0)</f>
        <v>Ireland</v>
      </c>
      <c r="I115" s="7" t="str">
        <f>INDEX([1]products!$A$1:$G$49,MATCH([1]orders!$D115,[1]products!$A$1:$A$49,0),MATCH([1]orders!I$1,[1]products!$A$1:$G$1,0))</f>
        <v>Lib</v>
      </c>
      <c r="J115" s="7" t="str">
        <f>INDEX([1]products!$A$1:$G$49,MATCH([1]orders!$D115,[1]products!$A$1:$A$49,0),MATCH([1]orders!J$1,[1]products!$A$1:$G$1,0))</f>
        <v>M</v>
      </c>
      <c r="K115" s="19">
        <f>INDEX([1]products!$A$1:$G$49,MATCH([1]orders!$D115,[1]products!$A$1:$A$49,0),MATCH([1]orders!K$1,[1]products!$A$1:$G$1,0))</f>
        <v>1</v>
      </c>
      <c r="L115" s="20">
        <f>INDEX([1]products!$A$1:$G$49,MATCH([1]orders!$D115,[1]products!$A$1:$A$49,0),MATCH([1]orders!L$1,[1]products!$A$1:$G$1,0))</f>
        <v>14.55</v>
      </c>
      <c r="M115" s="20">
        <f t="shared" si="1"/>
        <v>14.55</v>
      </c>
      <c r="N115" s="7" t="str" cm="1">
        <f t="array" ref="N115">_xlfn.IFS(I115="Rob","Robusta",I115="Exc","Excelsa",I115="Ara","Arabica",I115="Lib","Liberica")</f>
        <v>Liberica</v>
      </c>
      <c r="O115" s="7" t="str" cm="1">
        <f t="array" ref="O115">_xlfn.IFS(J115="M","Medium",J115="L","Light",J115="D","Dark")</f>
        <v>Medium</v>
      </c>
      <c r="P115" s="7" t="str">
        <f>_xlfn.XLOOKUP(Order_Table[[#This Row],[Customer ID]],[1]customers!$A$1:$A$1001,[1]customers!$I$1:$I$1001,,0)</f>
        <v>No</v>
      </c>
    </row>
    <row r="116" spans="1:16" x14ac:dyDescent="0.35">
      <c r="A116" s="16" t="s">
        <v>261</v>
      </c>
      <c r="B116" s="21">
        <v>44265</v>
      </c>
      <c r="C116" s="16" t="s">
        <v>262</v>
      </c>
      <c r="D116" s="7" t="s">
        <v>182</v>
      </c>
      <c r="E116" s="16">
        <v>4</v>
      </c>
      <c r="F116" s="16" t="str">
        <f>_xlfn.XLOOKUP([1]orders!C116,[1]customers!$A$2:$A$1001,[1]customers!$B$2:$B$1001,,0)</f>
        <v>Carmina Hubbuck</v>
      </c>
      <c r="G116" s="16" t="str">
        <f>IF(_xlfn.XLOOKUP(C116,[1]customers!$A$2:$A$1001,[1]customers!$C$2:$C$1001,,0)=0,"",_xlfn.XLOOKUP(C116,[1]customers!$A$2:$A$1001,[1]customers!$C$2:$C$1001,,0))</f>
        <v/>
      </c>
      <c r="H116" s="16" t="str">
        <f>_xlfn.XLOOKUP(C116,[1]customers!$A$2:$A$1001,[1]customers!$G$2:$G$1001,,0)</f>
        <v>United States</v>
      </c>
      <c r="I116" s="7" t="str">
        <f>INDEX([1]products!$A$1:$G$49,MATCH([1]orders!$D116,[1]products!$A$1:$A$49,0),MATCH([1]orders!I$1,[1]products!$A$1:$G$1,0))</f>
        <v>Rob</v>
      </c>
      <c r="J116" s="7" t="str">
        <f>INDEX([1]products!$A$1:$G$49,MATCH([1]orders!$D116,[1]products!$A$1:$A$49,0),MATCH([1]orders!J$1,[1]products!$A$1:$G$1,0))</f>
        <v>L</v>
      </c>
      <c r="K116" s="19">
        <f>INDEX([1]products!$A$1:$G$49,MATCH([1]orders!$D116,[1]products!$A$1:$A$49,0),MATCH([1]orders!K$1,[1]products!$A$1:$G$1,0))</f>
        <v>0.2</v>
      </c>
      <c r="L116" s="20">
        <f>INDEX([1]products!$A$1:$G$49,MATCH([1]orders!$D116,[1]products!$A$1:$A$49,0),MATCH([1]orders!L$1,[1]products!$A$1:$G$1,0))</f>
        <v>3.5849999999999995</v>
      </c>
      <c r="M116" s="20">
        <f t="shared" si="1"/>
        <v>14.339999999999998</v>
      </c>
      <c r="N116" s="7" t="str" cm="1">
        <f t="array" ref="N116">_xlfn.IFS(I116="Rob","Robusta",I116="Exc","Excelsa",I116="Ara","Arabica",I116="Lib","Liberica")</f>
        <v>Robusta</v>
      </c>
      <c r="O116" s="7" t="str" cm="1">
        <f t="array" ref="O116">_xlfn.IFS(J116="M","Medium",J116="L","Light",J116="D","Dark")</f>
        <v>Light</v>
      </c>
      <c r="P116" s="7" t="str">
        <f>_xlfn.XLOOKUP(Order_Table[[#This Row],[Customer ID]],[1]customers!$A$1:$A$1001,[1]customers!$I$1:$I$1001,,0)</f>
        <v>No</v>
      </c>
    </row>
    <row r="117" spans="1:16" x14ac:dyDescent="0.35">
      <c r="A117" s="16" t="s">
        <v>263</v>
      </c>
      <c r="B117" s="21">
        <v>43693</v>
      </c>
      <c r="C117" s="16" t="s">
        <v>264</v>
      </c>
      <c r="D117" s="7" t="s">
        <v>132</v>
      </c>
      <c r="E117" s="16">
        <v>1</v>
      </c>
      <c r="F117" s="16" t="str">
        <f>_xlfn.XLOOKUP([1]orders!C117,[1]customers!$A$2:$A$1001,[1]customers!$B$2:$B$1001,,0)</f>
        <v>Ingeberg Mulliner</v>
      </c>
      <c r="G117" s="16" t="str">
        <f>IF(_xlfn.XLOOKUP(C117,[1]customers!$A$2:$A$1001,[1]customers!$C$2:$C$1001,,0)=0,"",_xlfn.XLOOKUP(C117,[1]customers!$A$2:$A$1001,[1]customers!$C$2:$C$1001,,0))</f>
        <v>imulliner37@pinterest.com</v>
      </c>
      <c r="H117" s="16" t="str">
        <f>_xlfn.XLOOKUP(C117,[1]customers!$A$2:$A$1001,[1]customers!$G$2:$G$1001,,0)</f>
        <v>United Kingdom</v>
      </c>
      <c r="I117" s="7" t="str">
        <f>INDEX([1]products!$A$1:$G$49,MATCH([1]orders!$D117,[1]products!$A$1:$A$49,0),MATCH([1]orders!I$1,[1]products!$A$1:$G$1,0))</f>
        <v>Lib</v>
      </c>
      <c r="J117" s="7" t="str">
        <f>INDEX([1]products!$A$1:$G$49,MATCH([1]orders!$D117,[1]products!$A$1:$A$49,0),MATCH([1]orders!J$1,[1]products!$A$1:$G$1,0))</f>
        <v>L</v>
      </c>
      <c r="K117" s="19">
        <f>INDEX([1]products!$A$1:$G$49,MATCH([1]orders!$D117,[1]products!$A$1:$A$49,0),MATCH([1]orders!K$1,[1]products!$A$1:$G$1,0))</f>
        <v>1</v>
      </c>
      <c r="L117" s="20">
        <f>INDEX([1]products!$A$1:$G$49,MATCH([1]orders!$D117,[1]products!$A$1:$A$49,0),MATCH([1]orders!L$1,[1]products!$A$1:$G$1,0))</f>
        <v>15.85</v>
      </c>
      <c r="M117" s="20">
        <f t="shared" si="1"/>
        <v>15.85</v>
      </c>
      <c r="N117" s="7" t="str" cm="1">
        <f t="array" ref="N117">_xlfn.IFS(I117="Rob","Robusta",I117="Exc","Excelsa",I117="Ara","Arabica",I117="Lib","Liberica")</f>
        <v>Liberica</v>
      </c>
      <c r="O117" s="7" t="str" cm="1">
        <f t="array" ref="O117">_xlfn.IFS(J117="M","Medium",J117="L","Light",J117="D","Dark")</f>
        <v>Light</v>
      </c>
      <c r="P117" s="7" t="str">
        <f>_xlfn.XLOOKUP(Order_Table[[#This Row],[Customer ID]],[1]customers!$A$1:$A$1001,[1]customers!$I$1:$I$1001,,0)</f>
        <v>No</v>
      </c>
    </row>
    <row r="118" spans="1:16" x14ac:dyDescent="0.35">
      <c r="A118" s="16" t="s">
        <v>265</v>
      </c>
      <c r="B118" s="21">
        <v>44054</v>
      </c>
      <c r="C118" s="16" t="s">
        <v>266</v>
      </c>
      <c r="D118" s="7" t="s">
        <v>19</v>
      </c>
      <c r="E118" s="16">
        <v>4</v>
      </c>
      <c r="F118" s="16" t="str">
        <f>_xlfn.XLOOKUP([1]orders!C118,[1]customers!$A$2:$A$1001,[1]customers!$B$2:$B$1001,,0)</f>
        <v>Geneva Standley</v>
      </c>
      <c r="G118" s="16" t="str">
        <f>IF(_xlfn.XLOOKUP(C118,[1]customers!$A$2:$A$1001,[1]customers!$C$2:$C$1001,,0)=0,"",_xlfn.XLOOKUP(C118,[1]customers!$A$2:$A$1001,[1]customers!$C$2:$C$1001,,0))</f>
        <v>gstandley38@dion.ne.jp</v>
      </c>
      <c r="H118" s="16" t="str">
        <f>_xlfn.XLOOKUP(C118,[1]customers!$A$2:$A$1001,[1]customers!$G$2:$G$1001,,0)</f>
        <v>Ireland</v>
      </c>
      <c r="I118" s="7" t="str">
        <f>INDEX([1]products!$A$1:$G$49,MATCH([1]orders!$D118,[1]products!$A$1:$A$49,0),MATCH([1]orders!I$1,[1]products!$A$1:$G$1,0))</f>
        <v>Lib</v>
      </c>
      <c r="J118" s="7" t="str">
        <f>INDEX([1]products!$A$1:$G$49,MATCH([1]orders!$D118,[1]products!$A$1:$A$49,0),MATCH([1]orders!J$1,[1]products!$A$1:$G$1,0))</f>
        <v>L</v>
      </c>
      <c r="K118" s="19">
        <f>INDEX([1]products!$A$1:$G$49,MATCH([1]orders!$D118,[1]products!$A$1:$A$49,0),MATCH([1]orders!K$1,[1]products!$A$1:$G$1,0))</f>
        <v>0.2</v>
      </c>
      <c r="L118" s="20">
        <f>INDEX([1]products!$A$1:$G$49,MATCH([1]orders!$D118,[1]products!$A$1:$A$49,0),MATCH([1]orders!L$1,[1]products!$A$1:$G$1,0))</f>
        <v>4.7549999999999999</v>
      </c>
      <c r="M118" s="20">
        <f t="shared" si="1"/>
        <v>19.02</v>
      </c>
      <c r="N118" s="7" t="str" cm="1">
        <f t="array" ref="N118">_xlfn.IFS(I118="Rob","Robusta",I118="Exc","Excelsa",I118="Ara","Arabica",I118="Lib","Liberica")</f>
        <v>Liberica</v>
      </c>
      <c r="O118" s="7" t="str" cm="1">
        <f t="array" ref="O118">_xlfn.IFS(J118="M","Medium",J118="L","Light",J118="D","Dark")</f>
        <v>Light</v>
      </c>
      <c r="P118" s="7" t="str">
        <f>_xlfn.XLOOKUP(Order_Table[[#This Row],[Customer ID]],[1]customers!$A$1:$A$1001,[1]customers!$I$1:$I$1001,,0)</f>
        <v>Yes</v>
      </c>
    </row>
    <row r="119" spans="1:16" x14ac:dyDescent="0.35">
      <c r="A119" s="16" t="s">
        <v>267</v>
      </c>
      <c r="B119" s="21">
        <v>44656</v>
      </c>
      <c r="C119" s="16" t="s">
        <v>268</v>
      </c>
      <c r="D119" s="7" t="s">
        <v>83</v>
      </c>
      <c r="E119" s="16">
        <v>4</v>
      </c>
      <c r="F119" s="16" t="str">
        <f>_xlfn.XLOOKUP([1]orders!C119,[1]customers!$A$2:$A$1001,[1]customers!$B$2:$B$1001,,0)</f>
        <v>Brook Drage</v>
      </c>
      <c r="G119" s="16" t="str">
        <f>IF(_xlfn.XLOOKUP(C119,[1]customers!$A$2:$A$1001,[1]customers!$C$2:$C$1001,,0)=0,"",_xlfn.XLOOKUP(C119,[1]customers!$A$2:$A$1001,[1]customers!$C$2:$C$1001,,0))</f>
        <v>bdrage39@youku.com</v>
      </c>
      <c r="H119" s="16" t="str">
        <f>_xlfn.XLOOKUP(C119,[1]customers!$A$2:$A$1001,[1]customers!$G$2:$G$1001,,0)</f>
        <v>United States</v>
      </c>
      <c r="I119" s="7" t="str">
        <f>INDEX([1]products!$A$1:$G$49,MATCH([1]orders!$D119,[1]products!$A$1:$A$49,0),MATCH([1]orders!I$1,[1]products!$A$1:$G$1,0))</f>
        <v>Lib</v>
      </c>
      <c r="J119" s="7" t="str">
        <f>INDEX([1]products!$A$1:$G$49,MATCH([1]orders!$D119,[1]products!$A$1:$A$49,0),MATCH([1]orders!J$1,[1]products!$A$1:$G$1,0))</f>
        <v>L</v>
      </c>
      <c r="K119" s="19">
        <f>INDEX([1]products!$A$1:$G$49,MATCH([1]orders!$D119,[1]products!$A$1:$A$49,0),MATCH([1]orders!K$1,[1]products!$A$1:$G$1,0))</f>
        <v>0.5</v>
      </c>
      <c r="L119" s="20">
        <f>INDEX([1]products!$A$1:$G$49,MATCH([1]orders!$D119,[1]products!$A$1:$A$49,0),MATCH([1]orders!L$1,[1]products!$A$1:$G$1,0))</f>
        <v>9.51</v>
      </c>
      <c r="M119" s="20">
        <f t="shared" si="1"/>
        <v>38.04</v>
      </c>
      <c r="N119" s="7" t="str" cm="1">
        <f t="array" ref="N119">_xlfn.IFS(I119="Rob","Robusta",I119="Exc","Excelsa",I119="Ara","Arabica",I119="Lib","Liberica")</f>
        <v>Liberica</v>
      </c>
      <c r="O119" s="7" t="str" cm="1">
        <f t="array" ref="O119">_xlfn.IFS(J119="M","Medium",J119="L","Light",J119="D","Dark")</f>
        <v>Light</v>
      </c>
      <c r="P119" s="7" t="str">
        <f>_xlfn.XLOOKUP(Order_Table[[#This Row],[Customer ID]],[1]customers!$A$1:$A$1001,[1]customers!$I$1:$I$1001,,0)</f>
        <v>No</v>
      </c>
    </row>
    <row r="120" spans="1:16" x14ac:dyDescent="0.35">
      <c r="A120" s="16" t="s">
        <v>269</v>
      </c>
      <c r="B120" s="21">
        <v>43760</v>
      </c>
      <c r="C120" s="16" t="s">
        <v>270</v>
      </c>
      <c r="D120" s="7" t="s">
        <v>16</v>
      </c>
      <c r="E120" s="16">
        <v>3</v>
      </c>
      <c r="F120" s="16" t="str">
        <f>_xlfn.XLOOKUP([1]orders!C120,[1]customers!$A$2:$A$1001,[1]customers!$B$2:$B$1001,,0)</f>
        <v>Muffin Yallop</v>
      </c>
      <c r="G120" s="16" t="str">
        <f>IF(_xlfn.XLOOKUP(C120,[1]customers!$A$2:$A$1001,[1]customers!$C$2:$C$1001,,0)=0,"",_xlfn.XLOOKUP(C120,[1]customers!$A$2:$A$1001,[1]customers!$C$2:$C$1001,,0))</f>
        <v>myallop3a@fema.gov</v>
      </c>
      <c r="H120" s="16" t="str">
        <f>_xlfn.XLOOKUP(C120,[1]customers!$A$2:$A$1001,[1]customers!$G$2:$G$1001,,0)</f>
        <v>United States</v>
      </c>
      <c r="I120" s="7" t="str">
        <f>INDEX([1]products!$A$1:$G$49,MATCH([1]orders!$D120,[1]products!$A$1:$A$49,0),MATCH([1]orders!I$1,[1]products!$A$1:$G$1,0))</f>
        <v>Exc</v>
      </c>
      <c r="J120" s="7" t="str">
        <f>INDEX([1]products!$A$1:$G$49,MATCH([1]orders!$D120,[1]products!$A$1:$A$49,0),MATCH([1]orders!J$1,[1]products!$A$1:$G$1,0))</f>
        <v>D</v>
      </c>
      <c r="K120" s="19">
        <f>INDEX([1]products!$A$1:$G$49,MATCH([1]orders!$D120,[1]products!$A$1:$A$49,0),MATCH([1]orders!K$1,[1]products!$A$1:$G$1,0))</f>
        <v>0.5</v>
      </c>
      <c r="L120" s="20">
        <f>INDEX([1]products!$A$1:$G$49,MATCH([1]orders!$D120,[1]products!$A$1:$A$49,0),MATCH([1]orders!L$1,[1]products!$A$1:$G$1,0))</f>
        <v>7.29</v>
      </c>
      <c r="M120" s="20">
        <f t="shared" si="1"/>
        <v>21.87</v>
      </c>
      <c r="N120" s="7" t="str" cm="1">
        <f t="array" ref="N120">_xlfn.IFS(I120="Rob","Robusta",I120="Exc","Excelsa",I120="Ara","Arabica",I120="Lib","Liberica")</f>
        <v>Excelsa</v>
      </c>
      <c r="O120" s="7" t="str" cm="1">
        <f t="array" ref="O120">_xlfn.IFS(J120="M","Medium",J120="L","Light",J120="D","Dark")</f>
        <v>Dark</v>
      </c>
      <c r="P120" s="7" t="str">
        <f>_xlfn.XLOOKUP(Order_Table[[#This Row],[Customer ID]],[1]customers!$A$1:$A$1001,[1]customers!$I$1:$I$1001,,0)</f>
        <v>Yes</v>
      </c>
    </row>
    <row r="121" spans="1:16" x14ac:dyDescent="0.35">
      <c r="A121" s="16" t="s">
        <v>271</v>
      </c>
      <c r="B121" s="21">
        <v>44471</v>
      </c>
      <c r="C121" s="16" t="s">
        <v>272</v>
      </c>
      <c r="D121" s="7" t="s">
        <v>64</v>
      </c>
      <c r="E121" s="16">
        <v>1</v>
      </c>
      <c r="F121" s="16" t="str">
        <f>_xlfn.XLOOKUP([1]orders!C121,[1]customers!$A$2:$A$1001,[1]customers!$B$2:$B$1001,,0)</f>
        <v>Cordi Switsur</v>
      </c>
      <c r="G121" s="16" t="str">
        <f>IF(_xlfn.XLOOKUP(C121,[1]customers!$A$2:$A$1001,[1]customers!$C$2:$C$1001,,0)=0,"",_xlfn.XLOOKUP(C121,[1]customers!$A$2:$A$1001,[1]customers!$C$2:$C$1001,,0))</f>
        <v>cswitsur3b@chronoengine.com</v>
      </c>
      <c r="H121" s="16" t="str">
        <f>_xlfn.XLOOKUP(C121,[1]customers!$A$2:$A$1001,[1]customers!$G$2:$G$1001,,0)</f>
        <v>United States</v>
      </c>
      <c r="I121" s="7" t="str">
        <f>INDEX([1]products!$A$1:$G$49,MATCH([1]orders!$D121,[1]products!$A$1:$A$49,0),MATCH([1]orders!I$1,[1]products!$A$1:$G$1,0))</f>
        <v>Exc</v>
      </c>
      <c r="J121" s="7" t="str">
        <f>INDEX([1]products!$A$1:$G$49,MATCH([1]orders!$D121,[1]products!$A$1:$A$49,0),MATCH([1]orders!J$1,[1]products!$A$1:$G$1,0))</f>
        <v>M</v>
      </c>
      <c r="K121" s="19">
        <f>INDEX([1]products!$A$1:$G$49,MATCH([1]orders!$D121,[1]products!$A$1:$A$49,0),MATCH([1]orders!K$1,[1]products!$A$1:$G$1,0))</f>
        <v>0.2</v>
      </c>
      <c r="L121" s="20">
        <f>INDEX([1]products!$A$1:$G$49,MATCH([1]orders!$D121,[1]products!$A$1:$A$49,0),MATCH([1]orders!L$1,[1]products!$A$1:$G$1,0))</f>
        <v>4.125</v>
      </c>
      <c r="M121" s="20">
        <f t="shared" si="1"/>
        <v>4.125</v>
      </c>
      <c r="N121" s="7" t="str" cm="1">
        <f t="array" ref="N121">_xlfn.IFS(I121="Rob","Robusta",I121="Exc","Excelsa",I121="Ara","Arabica",I121="Lib","Liberica")</f>
        <v>Excelsa</v>
      </c>
      <c r="O121" s="7" t="str" cm="1">
        <f t="array" ref="O121">_xlfn.IFS(J121="M","Medium",J121="L","Light",J121="D","Dark")</f>
        <v>Medium</v>
      </c>
      <c r="P121" s="7" t="str">
        <f>_xlfn.XLOOKUP(Order_Table[[#This Row],[Customer ID]],[1]customers!$A$1:$A$1001,[1]customers!$I$1:$I$1001,,0)</f>
        <v>No</v>
      </c>
    </row>
    <row r="122" spans="1:16" x14ac:dyDescent="0.35">
      <c r="A122" s="16" t="s">
        <v>271</v>
      </c>
      <c r="B122" s="21">
        <v>44471</v>
      </c>
      <c r="C122" s="16" t="s">
        <v>272</v>
      </c>
      <c r="D122" s="7" t="s">
        <v>115</v>
      </c>
      <c r="E122" s="16">
        <v>1</v>
      </c>
      <c r="F122" s="16" t="str">
        <f>_xlfn.XLOOKUP([1]orders!C122,[1]customers!$A$2:$A$1001,[1]customers!$B$2:$B$1001,,0)</f>
        <v>Cordi Switsur</v>
      </c>
      <c r="G122" s="16" t="str">
        <f>IF(_xlfn.XLOOKUP(C122,[1]customers!$A$2:$A$1001,[1]customers!$C$2:$C$1001,,0)=0,"",_xlfn.XLOOKUP(C122,[1]customers!$A$2:$A$1001,[1]customers!$C$2:$C$1001,,0))</f>
        <v>cswitsur3b@chronoengine.com</v>
      </c>
      <c r="H122" s="16" t="str">
        <f>_xlfn.XLOOKUP(C122,[1]customers!$A$2:$A$1001,[1]customers!$G$2:$G$1001,,0)</f>
        <v>United States</v>
      </c>
      <c r="I122" s="7" t="str">
        <f>INDEX([1]products!$A$1:$G$49,MATCH([1]orders!$D122,[1]products!$A$1:$A$49,0),MATCH([1]orders!I$1,[1]products!$A$1:$G$1,0))</f>
        <v>Ara</v>
      </c>
      <c r="J122" s="7" t="str">
        <f>INDEX([1]products!$A$1:$G$49,MATCH([1]orders!$D122,[1]products!$A$1:$A$49,0),MATCH([1]orders!J$1,[1]products!$A$1:$G$1,0))</f>
        <v>L</v>
      </c>
      <c r="K122" s="19">
        <f>INDEX([1]products!$A$1:$G$49,MATCH([1]orders!$D122,[1]products!$A$1:$A$49,0),MATCH([1]orders!K$1,[1]products!$A$1:$G$1,0))</f>
        <v>0.2</v>
      </c>
      <c r="L122" s="20">
        <f>INDEX([1]products!$A$1:$G$49,MATCH([1]orders!$D122,[1]products!$A$1:$A$49,0),MATCH([1]orders!L$1,[1]products!$A$1:$G$1,0))</f>
        <v>3.8849999999999998</v>
      </c>
      <c r="M122" s="20">
        <f t="shared" si="1"/>
        <v>3.8849999999999998</v>
      </c>
      <c r="N122" s="7" t="str" cm="1">
        <f t="array" ref="N122">_xlfn.IFS(I122="Rob","Robusta",I122="Exc","Excelsa",I122="Ara","Arabica",I122="Lib","Liberica")</f>
        <v>Arabica</v>
      </c>
      <c r="O122" s="7" t="str" cm="1">
        <f t="array" ref="O122">_xlfn.IFS(J122="M","Medium",J122="L","Light",J122="D","Dark")</f>
        <v>Light</v>
      </c>
      <c r="P122" s="7" t="str">
        <f>_xlfn.XLOOKUP(Order_Table[[#This Row],[Customer ID]],[1]customers!$A$1:$A$1001,[1]customers!$I$1:$I$1001,,0)</f>
        <v>No</v>
      </c>
    </row>
    <row r="123" spans="1:16" x14ac:dyDescent="0.35">
      <c r="A123" s="16" t="s">
        <v>271</v>
      </c>
      <c r="B123" s="21">
        <v>44471</v>
      </c>
      <c r="C123" s="16" t="s">
        <v>272</v>
      </c>
      <c r="D123" s="7" t="s">
        <v>9</v>
      </c>
      <c r="E123" s="16">
        <v>5</v>
      </c>
      <c r="F123" s="16" t="str">
        <f>_xlfn.XLOOKUP([1]orders!C123,[1]customers!$A$2:$A$1001,[1]customers!$B$2:$B$1001,,0)</f>
        <v>Cordi Switsur</v>
      </c>
      <c r="G123" s="16" t="str">
        <f>IF(_xlfn.XLOOKUP(C123,[1]customers!$A$2:$A$1001,[1]customers!$C$2:$C$1001,,0)=0,"",_xlfn.XLOOKUP(C123,[1]customers!$A$2:$A$1001,[1]customers!$C$2:$C$1001,,0))</f>
        <v>cswitsur3b@chronoengine.com</v>
      </c>
      <c r="H123" s="16" t="str">
        <f>_xlfn.XLOOKUP(C123,[1]customers!$A$2:$A$1001,[1]customers!$G$2:$G$1001,,0)</f>
        <v>United States</v>
      </c>
      <c r="I123" s="7" t="str">
        <f>INDEX([1]products!$A$1:$G$49,MATCH([1]orders!$D123,[1]products!$A$1:$A$49,0),MATCH([1]orders!I$1,[1]products!$A$1:$G$1,0))</f>
        <v>Exc</v>
      </c>
      <c r="J123" s="7" t="str">
        <f>INDEX([1]products!$A$1:$G$49,MATCH([1]orders!$D123,[1]products!$A$1:$A$49,0),MATCH([1]orders!J$1,[1]products!$A$1:$G$1,0))</f>
        <v>M</v>
      </c>
      <c r="K123" s="19">
        <f>INDEX([1]products!$A$1:$G$49,MATCH([1]orders!$D123,[1]products!$A$1:$A$49,0),MATCH([1]orders!K$1,[1]products!$A$1:$G$1,0))</f>
        <v>1</v>
      </c>
      <c r="L123" s="20">
        <f>INDEX([1]products!$A$1:$G$49,MATCH([1]orders!$D123,[1]products!$A$1:$A$49,0),MATCH([1]orders!L$1,[1]products!$A$1:$G$1,0))</f>
        <v>13.75</v>
      </c>
      <c r="M123" s="20">
        <f t="shared" si="1"/>
        <v>68.75</v>
      </c>
      <c r="N123" s="7" t="str" cm="1">
        <f t="array" ref="N123">_xlfn.IFS(I123="Rob","Robusta",I123="Exc","Excelsa",I123="Ara","Arabica",I123="Lib","Liberica")</f>
        <v>Excelsa</v>
      </c>
      <c r="O123" s="7" t="str" cm="1">
        <f t="array" ref="O123">_xlfn.IFS(J123="M","Medium",J123="L","Light",J123="D","Dark")</f>
        <v>Medium</v>
      </c>
      <c r="P123" s="7" t="str">
        <f>_xlfn.XLOOKUP(Order_Table[[#This Row],[Customer ID]],[1]customers!$A$1:$A$1001,[1]customers!$I$1:$I$1001,,0)</f>
        <v>No</v>
      </c>
    </row>
    <row r="124" spans="1:16" x14ac:dyDescent="0.35">
      <c r="A124" s="16" t="s">
        <v>273</v>
      </c>
      <c r="B124" s="21">
        <v>44268</v>
      </c>
      <c r="C124" s="16" t="s">
        <v>274</v>
      </c>
      <c r="D124" s="7" t="s">
        <v>72</v>
      </c>
      <c r="E124" s="16">
        <v>4</v>
      </c>
      <c r="F124" s="16" t="str">
        <f>_xlfn.XLOOKUP([1]orders!C124,[1]customers!$A$2:$A$1001,[1]customers!$B$2:$B$1001,,0)</f>
        <v>Mahala Ludwell</v>
      </c>
      <c r="G124" s="16" t="str">
        <f>IF(_xlfn.XLOOKUP(C124,[1]customers!$A$2:$A$1001,[1]customers!$C$2:$C$1001,,0)=0,"",_xlfn.XLOOKUP(C124,[1]customers!$A$2:$A$1001,[1]customers!$C$2:$C$1001,,0))</f>
        <v>mludwell3e@blogger.com</v>
      </c>
      <c r="H124" s="16" t="str">
        <f>_xlfn.XLOOKUP(C124,[1]customers!$A$2:$A$1001,[1]customers!$G$2:$G$1001,,0)</f>
        <v>United States</v>
      </c>
      <c r="I124" s="7" t="str">
        <f>INDEX([1]products!$A$1:$G$49,MATCH([1]orders!$D124,[1]products!$A$1:$A$49,0),MATCH([1]orders!I$1,[1]products!$A$1:$G$1,0))</f>
        <v>Ara</v>
      </c>
      <c r="J124" s="7" t="str">
        <f>INDEX([1]products!$A$1:$G$49,MATCH([1]orders!$D124,[1]products!$A$1:$A$49,0),MATCH([1]orders!J$1,[1]products!$A$1:$G$1,0))</f>
        <v>D</v>
      </c>
      <c r="K124" s="19">
        <f>INDEX([1]products!$A$1:$G$49,MATCH([1]orders!$D124,[1]products!$A$1:$A$49,0),MATCH([1]orders!K$1,[1]products!$A$1:$G$1,0))</f>
        <v>0.5</v>
      </c>
      <c r="L124" s="20">
        <f>INDEX([1]products!$A$1:$G$49,MATCH([1]orders!$D124,[1]products!$A$1:$A$49,0),MATCH([1]orders!L$1,[1]products!$A$1:$G$1,0))</f>
        <v>5.97</v>
      </c>
      <c r="M124" s="20">
        <f t="shared" si="1"/>
        <v>23.88</v>
      </c>
      <c r="N124" s="7" t="str" cm="1">
        <f t="array" ref="N124">_xlfn.IFS(I124="Rob","Robusta",I124="Exc","Excelsa",I124="Ara","Arabica",I124="Lib","Liberica")</f>
        <v>Arabica</v>
      </c>
      <c r="O124" s="7" t="str" cm="1">
        <f t="array" ref="O124">_xlfn.IFS(J124="M","Medium",J124="L","Light",J124="D","Dark")</f>
        <v>Dark</v>
      </c>
      <c r="P124" s="7" t="str">
        <f>_xlfn.XLOOKUP(Order_Table[[#This Row],[Customer ID]],[1]customers!$A$1:$A$1001,[1]customers!$I$1:$I$1001,,0)</f>
        <v>Yes</v>
      </c>
    </row>
    <row r="125" spans="1:16" x14ac:dyDescent="0.35">
      <c r="A125" s="16" t="s">
        <v>275</v>
      </c>
      <c r="B125" s="21">
        <v>44724</v>
      </c>
      <c r="C125" s="16" t="s">
        <v>276</v>
      </c>
      <c r="D125" s="7" t="s">
        <v>104</v>
      </c>
      <c r="E125" s="16">
        <v>4</v>
      </c>
      <c r="F125" s="16" t="str">
        <f>_xlfn.XLOOKUP([1]orders!C125,[1]customers!$A$2:$A$1001,[1]customers!$B$2:$B$1001,,0)</f>
        <v>Doll Beauchamp</v>
      </c>
      <c r="G125" s="16" t="str">
        <f>IF(_xlfn.XLOOKUP(C125,[1]customers!$A$2:$A$1001,[1]customers!$C$2:$C$1001,,0)=0,"",_xlfn.XLOOKUP(C125,[1]customers!$A$2:$A$1001,[1]customers!$C$2:$C$1001,,0))</f>
        <v>dbeauchamp3f@usda.gov</v>
      </c>
      <c r="H125" s="16" t="str">
        <f>_xlfn.XLOOKUP(C125,[1]customers!$A$2:$A$1001,[1]customers!$G$2:$G$1001,,0)</f>
        <v>United States</v>
      </c>
      <c r="I125" s="7" t="str">
        <f>INDEX([1]products!$A$1:$G$49,MATCH([1]orders!$D125,[1]products!$A$1:$A$49,0),MATCH([1]orders!I$1,[1]products!$A$1:$G$1,0))</f>
        <v>Lib</v>
      </c>
      <c r="J125" s="7" t="str">
        <f>INDEX([1]products!$A$1:$G$49,MATCH([1]orders!$D125,[1]products!$A$1:$A$49,0),MATCH([1]orders!J$1,[1]products!$A$1:$G$1,0))</f>
        <v>L</v>
      </c>
      <c r="K125" s="19">
        <f>INDEX([1]products!$A$1:$G$49,MATCH([1]orders!$D125,[1]products!$A$1:$A$49,0),MATCH([1]orders!K$1,[1]products!$A$1:$G$1,0))</f>
        <v>2.5</v>
      </c>
      <c r="L125" s="20">
        <f>INDEX([1]products!$A$1:$G$49,MATCH([1]orders!$D125,[1]products!$A$1:$A$49,0),MATCH([1]orders!L$1,[1]products!$A$1:$G$1,0))</f>
        <v>36.454999999999998</v>
      </c>
      <c r="M125" s="20">
        <f t="shared" si="1"/>
        <v>145.82</v>
      </c>
      <c r="N125" s="7" t="str" cm="1">
        <f t="array" ref="N125">_xlfn.IFS(I125="Rob","Robusta",I125="Exc","Excelsa",I125="Ara","Arabica",I125="Lib","Liberica")</f>
        <v>Liberica</v>
      </c>
      <c r="O125" s="7" t="str" cm="1">
        <f t="array" ref="O125">_xlfn.IFS(J125="M","Medium",J125="L","Light",J125="D","Dark")</f>
        <v>Light</v>
      </c>
      <c r="P125" s="7" t="str">
        <f>_xlfn.XLOOKUP(Order_Table[[#This Row],[Customer ID]],[1]customers!$A$1:$A$1001,[1]customers!$I$1:$I$1001,,0)</f>
        <v>No</v>
      </c>
    </row>
    <row r="126" spans="1:16" x14ac:dyDescent="0.35">
      <c r="A126" s="16" t="s">
        <v>277</v>
      </c>
      <c r="B126" s="21">
        <v>43582</v>
      </c>
      <c r="C126" s="16" t="s">
        <v>278</v>
      </c>
      <c r="D126" s="7" t="s">
        <v>77</v>
      </c>
      <c r="E126" s="16">
        <v>5</v>
      </c>
      <c r="F126" s="16" t="str">
        <f>_xlfn.XLOOKUP([1]orders!C126,[1]customers!$A$2:$A$1001,[1]customers!$B$2:$B$1001,,0)</f>
        <v>Stanford Rodliff</v>
      </c>
      <c r="G126" s="16" t="str">
        <f>IF(_xlfn.XLOOKUP(C126,[1]customers!$A$2:$A$1001,[1]customers!$C$2:$C$1001,,0)=0,"",_xlfn.XLOOKUP(C126,[1]customers!$A$2:$A$1001,[1]customers!$C$2:$C$1001,,0))</f>
        <v>srodliff3g@ted.com</v>
      </c>
      <c r="H126" s="16" t="str">
        <f>_xlfn.XLOOKUP(C126,[1]customers!$A$2:$A$1001,[1]customers!$G$2:$G$1001,,0)</f>
        <v>United States</v>
      </c>
      <c r="I126" s="7" t="str">
        <f>INDEX([1]products!$A$1:$G$49,MATCH([1]orders!$D126,[1]products!$A$1:$A$49,0),MATCH([1]orders!I$1,[1]products!$A$1:$G$1,0))</f>
        <v>Lib</v>
      </c>
      <c r="J126" s="7" t="str">
        <f>INDEX([1]products!$A$1:$G$49,MATCH([1]orders!$D126,[1]products!$A$1:$A$49,0),MATCH([1]orders!J$1,[1]products!$A$1:$G$1,0))</f>
        <v>M</v>
      </c>
      <c r="K126" s="19">
        <f>INDEX([1]products!$A$1:$G$49,MATCH([1]orders!$D126,[1]products!$A$1:$A$49,0),MATCH([1]orders!K$1,[1]products!$A$1:$G$1,0))</f>
        <v>0.2</v>
      </c>
      <c r="L126" s="20">
        <f>INDEX([1]products!$A$1:$G$49,MATCH([1]orders!$D126,[1]products!$A$1:$A$49,0),MATCH([1]orders!L$1,[1]products!$A$1:$G$1,0))</f>
        <v>4.3650000000000002</v>
      </c>
      <c r="M126" s="20">
        <f t="shared" si="1"/>
        <v>21.825000000000003</v>
      </c>
      <c r="N126" s="7" t="str" cm="1">
        <f t="array" ref="N126">_xlfn.IFS(I126="Rob","Robusta",I126="Exc","Excelsa",I126="Ara","Arabica",I126="Lib","Liberica")</f>
        <v>Liberica</v>
      </c>
      <c r="O126" s="7" t="str" cm="1">
        <f t="array" ref="O126">_xlfn.IFS(J126="M","Medium",J126="L","Light",J126="D","Dark")</f>
        <v>Medium</v>
      </c>
      <c r="P126" s="7" t="str">
        <f>_xlfn.XLOOKUP(Order_Table[[#This Row],[Customer ID]],[1]customers!$A$1:$A$1001,[1]customers!$I$1:$I$1001,,0)</f>
        <v>Yes</v>
      </c>
    </row>
    <row r="127" spans="1:16" x14ac:dyDescent="0.35">
      <c r="A127" s="16" t="s">
        <v>279</v>
      </c>
      <c r="B127" s="21">
        <v>43608</v>
      </c>
      <c r="C127" s="16" t="s">
        <v>280</v>
      </c>
      <c r="D127" s="7" t="s">
        <v>78</v>
      </c>
      <c r="E127" s="16">
        <v>3</v>
      </c>
      <c r="F127" s="16" t="str">
        <f>_xlfn.XLOOKUP([1]orders!C127,[1]customers!$A$2:$A$1001,[1]customers!$B$2:$B$1001,,0)</f>
        <v>Stevana Woodham</v>
      </c>
      <c r="G127" s="16" t="str">
        <f>IF(_xlfn.XLOOKUP(C127,[1]customers!$A$2:$A$1001,[1]customers!$C$2:$C$1001,,0)=0,"",_xlfn.XLOOKUP(C127,[1]customers!$A$2:$A$1001,[1]customers!$C$2:$C$1001,,0))</f>
        <v>swoodham3h@businesswire.com</v>
      </c>
      <c r="H127" s="16" t="str">
        <f>_xlfn.XLOOKUP(C127,[1]customers!$A$2:$A$1001,[1]customers!$G$2:$G$1001,,0)</f>
        <v>Ireland</v>
      </c>
      <c r="I127" s="7" t="str">
        <f>INDEX([1]products!$A$1:$G$49,MATCH([1]orders!$D127,[1]products!$A$1:$A$49,0),MATCH([1]orders!I$1,[1]products!$A$1:$G$1,0))</f>
        <v>Lib</v>
      </c>
      <c r="J127" s="7" t="str">
        <f>INDEX([1]products!$A$1:$G$49,MATCH([1]orders!$D127,[1]products!$A$1:$A$49,0),MATCH([1]orders!J$1,[1]products!$A$1:$G$1,0))</f>
        <v>M</v>
      </c>
      <c r="K127" s="19">
        <f>INDEX([1]products!$A$1:$G$49,MATCH([1]orders!$D127,[1]products!$A$1:$A$49,0),MATCH([1]orders!K$1,[1]products!$A$1:$G$1,0))</f>
        <v>0.5</v>
      </c>
      <c r="L127" s="20">
        <f>INDEX([1]products!$A$1:$G$49,MATCH([1]orders!$D127,[1]products!$A$1:$A$49,0),MATCH([1]orders!L$1,[1]products!$A$1:$G$1,0))</f>
        <v>8.73</v>
      </c>
      <c r="M127" s="20">
        <f t="shared" si="1"/>
        <v>26.19</v>
      </c>
      <c r="N127" s="7" t="str" cm="1">
        <f t="array" ref="N127">_xlfn.IFS(I127="Rob","Robusta",I127="Exc","Excelsa",I127="Ara","Arabica",I127="Lib","Liberica")</f>
        <v>Liberica</v>
      </c>
      <c r="O127" s="7" t="str" cm="1">
        <f t="array" ref="O127">_xlfn.IFS(J127="M","Medium",J127="L","Light",J127="D","Dark")</f>
        <v>Medium</v>
      </c>
      <c r="P127" s="7" t="str">
        <f>_xlfn.XLOOKUP(Order_Table[[#This Row],[Customer ID]],[1]customers!$A$1:$A$1001,[1]customers!$I$1:$I$1001,,0)</f>
        <v>Yes</v>
      </c>
    </row>
    <row r="128" spans="1:16" x14ac:dyDescent="0.35">
      <c r="A128" s="16" t="s">
        <v>281</v>
      </c>
      <c r="B128" s="21">
        <v>44026</v>
      </c>
      <c r="C128" s="16" t="s">
        <v>282</v>
      </c>
      <c r="D128" s="7" t="s">
        <v>61</v>
      </c>
      <c r="E128" s="16">
        <v>1</v>
      </c>
      <c r="F128" s="16" t="str">
        <f>_xlfn.XLOOKUP([1]orders!C128,[1]customers!$A$2:$A$1001,[1]customers!$B$2:$B$1001,,0)</f>
        <v>Hewet Synnot</v>
      </c>
      <c r="G128" s="16" t="str">
        <f>IF(_xlfn.XLOOKUP(C128,[1]customers!$A$2:$A$1001,[1]customers!$C$2:$C$1001,,0)=0,"",_xlfn.XLOOKUP(C128,[1]customers!$A$2:$A$1001,[1]customers!$C$2:$C$1001,,0))</f>
        <v>hsynnot3i@about.com</v>
      </c>
      <c r="H128" s="16" t="str">
        <f>_xlfn.XLOOKUP(C128,[1]customers!$A$2:$A$1001,[1]customers!$G$2:$G$1001,,0)</f>
        <v>United States</v>
      </c>
      <c r="I128" s="7" t="str">
        <f>INDEX([1]products!$A$1:$G$49,MATCH([1]orders!$D128,[1]products!$A$1:$A$49,0),MATCH([1]orders!I$1,[1]products!$A$1:$G$1,0))</f>
        <v>Ara</v>
      </c>
      <c r="J128" s="7" t="str">
        <f>INDEX([1]products!$A$1:$G$49,MATCH([1]orders!$D128,[1]products!$A$1:$A$49,0),MATCH([1]orders!J$1,[1]products!$A$1:$G$1,0))</f>
        <v>M</v>
      </c>
      <c r="K128" s="19">
        <f>INDEX([1]products!$A$1:$G$49,MATCH([1]orders!$D128,[1]products!$A$1:$A$49,0),MATCH([1]orders!K$1,[1]products!$A$1:$G$1,0))</f>
        <v>1</v>
      </c>
      <c r="L128" s="20">
        <f>INDEX([1]products!$A$1:$G$49,MATCH([1]orders!$D128,[1]products!$A$1:$A$49,0),MATCH([1]orders!L$1,[1]products!$A$1:$G$1,0))</f>
        <v>11.25</v>
      </c>
      <c r="M128" s="20">
        <f t="shared" si="1"/>
        <v>11.25</v>
      </c>
      <c r="N128" s="7" t="str" cm="1">
        <f t="array" ref="N128">_xlfn.IFS(I128="Rob","Robusta",I128="Exc","Excelsa",I128="Ara","Arabica",I128="Lib","Liberica")</f>
        <v>Arabica</v>
      </c>
      <c r="O128" s="7" t="str" cm="1">
        <f t="array" ref="O128">_xlfn.IFS(J128="M","Medium",J128="L","Light",J128="D","Dark")</f>
        <v>Medium</v>
      </c>
      <c r="P128" s="7" t="str">
        <f>_xlfn.XLOOKUP(Order_Table[[#This Row],[Customer ID]],[1]customers!$A$1:$A$1001,[1]customers!$I$1:$I$1001,,0)</f>
        <v>No</v>
      </c>
    </row>
    <row r="129" spans="1:16" x14ac:dyDescent="0.35">
      <c r="A129" s="16" t="s">
        <v>283</v>
      </c>
      <c r="B129" s="21">
        <v>44510</v>
      </c>
      <c r="C129" s="16" t="s">
        <v>284</v>
      </c>
      <c r="D129" s="7" t="s">
        <v>13</v>
      </c>
      <c r="E129" s="16">
        <v>6</v>
      </c>
      <c r="F129" s="16" t="str">
        <f>_xlfn.XLOOKUP([1]orders!C129,[1]customers!$A$2:$A$1001,[1]customers!$B$2:$B$1001,,0)</f>
        <v>Raleigh Lepere</v>
      </c>
      <c r="G129" s="16" t="str">
        <f>IF(_xlfn.XLOOKUP(C129,[1]customers!$A$2:$A$1001,[1]customers!$C$2:$C$1001,,0)=0,"",_xlfn.XLOOKUP(C129,[1]customers!$A$2:$A$1001,[1]customers!$C$2:$C$1001,,0))</f>
        <v>rlepere3j@shop-pro.jp</v>
      </c>
      <c r="H129" s="16" t="str">
        <f>_xlfn.XLOOKUP(C129,[1]customers!$A$2:$A$1001,[1]customers!$G$2:$G$1001,,0)</f>
        <v>Ireland</v>
      </c>
      <c r="I129" s="7" t="str">
        <f>INDEX([1]products!$A$1:$G$49,MATCH([1]orders!$D129,[1]products!$A$1:$A$49,0),MATCH([1]orders!I$1,[1]products!$A$1:$G$1,0))</f>
        <v>Lib</v>
      </c>
      <c r="J129" s="7" t="str">
        <f>INDEX([1]products!$A$1:$G$49,MATCH([1]orders!$D129,[1]products!$A$1:$A$49,0),MATCH([1]orders!J$1,[1]products!$A$1:$G$1,0))</f>
        <v>D</v>
      </c>
      <c r="K129" s="19">
        <f>INDEX([1]products!$A$1:$G$49,MATCH([1]orders!$D129,[1]products!$A$1:$A$49,0),MATCH([1]orders!K$1,[1]products!$A$1:$G$1,0))</f>
        <v>1</v>
      </c>
      <c r="L129" s="20">
        <f>INDEX([1]products!$A$1:$G$49,MATCH([1]orders!$D129,[1]products!$A$1:$A$49,0),MATCH([1]orders!L$1,[1]products!$A$1:$G$1,0))</f>
        <v>12.95</v>
      </c>
      <c r="M129" s="20">
        <f t="shared" si="1"/>
        <v>77.699999999999989</v>
      </c>
      <c r="N129" s="7" t="str" cm="1">
        <f t="array" ref="N129">_xlfn.IFS(I129="Rob","Robusta",I129="Exc","Excelsa",I129="Ara","Arabica",I129="Lib","Liberica")</f>
        <v>Liberica</v>
      </c>
      <c r="O129" s="7" t="str" cm="1">
        <f t="array" ref="O129">_xlfn.IFS(J129="M","Medium",J129="L","Light",J129="D","Dark")</f>
        <v>Dark</v>
      </c>
      <c r="P129" s="7" t="str">
        <f>_xlfn.XLOOKUP(Order_Table[[#This Row],[Customer ID]],[1]customers!$A$1:$A$1001,[1]customers!$I$1:$I$1001,,0)</f>
        <v>No</v>
      </c>
    </row>
    <row r="130" spans="1:16" x14ac:dyDescent="0.35">
      <c r="A130" s="16" t="s">
        <v>285</v>
      </c>
      <c r="B130" s="21">
        <v>44439</v>
      </c>
      <c r="C130" s="16" t="s">
        <v>286</v>
      </c>
      <c r="D130" s="7" t="s">
        <v>67</v>
      </c>
      <c r="E130" s="16">
        <v>1</v>
      </c>
      <c r="F130" s="16" t="str">
        <f>_xlfn.XLOOKUP([1]orders!C130,[1]customers!$A$2:$A$1001,[1]customers!$B$2:$B$1001,,0)</f>
        <v>Timofei Woofinden</v>
      </c>
      <c r="G130" s="16" t="str">
        <f>IF(_xlfn.XLOOKUP(C130,[1]customers!$A$2:$A$1001,[1]customers!$C$2:$C$1001,,0)=0,"",_xlfn.XLOOKUP(C130,[1]customers!$A$2:$A$1001,[1]customers!$C$2:$C$1001,,0))</f>
        <v>twoofinden3k@businesswire.com</v>
      </c>
      <c r="H130" s="16" t="str">
        <f>_xlfn.XLOOKUP(C130,[1]customers!$A$2:$A$1001,[1]customers!$G$2:$G$1001,,0)</f>
        <v>United States</v>
      </c>
      <c r="I130" s="7" t="str">
        <f>INDEX([1]products!$A$1:$G$49,MATCH([1]orders!$D130,[1]products!$A$1:$A$49,0),MATCH([1]orders!I$1,[1]products!$A$1:$G$1,0))</f>
        <v>Ara</v>
      </c>
      <c r="J130" s="7" t="str">
        <f>INDEX([1]products!$A$1:$G$49,MATCH([1]orders!$D130,[1]products!$A$1:$A$49,0),MATCH([1]orders!J$1,[1]products!$A$1:$G$1,0))</f>
        <v>M</v>
      </c>
      <c r="K130" s="19">
        <f>INDEX([1]products!$A$1:$G$49,MATCH([1]orders!$D130,[1]products!$A$1:$A$49,0),MATCH([1]orders!K$1,[1]products!$A$1:$G$1,0))</f>
        <v>0.5</v>
      </c>
      <c r="L130" s="20">
        <f>INDEX([1]products!$A$1:$G$49,MATCH([1]orders!$D130,[1]products!$A$1:$A$49,0),MATCH([1]orders!L$1,[1]products!$A$1:$G$1,0))</f>
        <v>6.75</v>
      </c>
      <c r="M130" s="20">
        <f t="shared" si="1"/>
        <v>6.75</v>
      </c>
      <c r="N130" s="7" t="str" cm="1">
        <f t="array" ref="N130">_xlfn.IFS(I130="Rob","Robusta",I130="Exc","Excelsa",I130="Ara","Arabica",I130="Lib","Liberica")</f>
        <v>Arabica</v>
      </c>
      <c r="O130" s="7" t="str" cm="1">
        <f t="array" ref="O130">_xlfn.IFS(J130="M","Medium",J130="L","Light",J130="D","Dark")</f>
        <v>Medium</v>
      </c>
      <c r="P130" s="7" t="str">
        <f>_xlfn.XLOOKUP(Order_Table[[#This Row],[Customer ID]],[1]customers!$A$1:$A$1001,[1]customers!$I$1:$I$1001,,0)</f>
        <v>No</v>
      </c>
    </row>
    <row r="131" spans="1:16" x14ac:dyDescent="0.35">
      <c r="A131" s="16" t="s">
        <v>287</v>
      </c>
      <c r="B131" s="21">
        <v>43652</v>
      </c>
      <c r="C131" s="16" t="s">
        <v>288</v>
      </c>
      <c r="D131" s="7" t="s">
        <v>245</v>
      </c>
      <c r="E131" s="16">
        <v>1</v>
      </c>
      <c r="F131" s="16" t="str">
        <f>_xlfn.XLOOKUP([1]orders!C131,[1]customers!$A$2:$A$1001,[1]customers!$B$2:$B$1001,,0)</f>
        <v>Evelina Dacca</v>
      </c>
      <c r="G131" s="16" t="str">
        <f>IF(_xlfn.XLOOKUP(C131,[1]customers!$A$2:$A$1001,[1]customers!$C$2:$C$1001,,0)=0,"",_xlfn.XLOOKUP(C131,[1]customers!$A$2:$A$1001,[1]customers!$C$2:$C$1001,,0))</f>
        <v>edacca3l@google.pl</v>
      </c>
      <c r="H131" s="16" t="str">
        <f>_xlfn.XLOOKUP(C131,[1]customers!$A$2:$A$1001,[1]customers!$G$2:$G$1001,,0)</f>
        <v>United States</v>
      </c>
      <c r="I131" s="7" t="str">
        <f>INDEX([1]products!$A$1:$G$49,MATCH([1]orders!$D131,[1]products!$A$1:$A$49,0),MATCH([1]orders!I$1,[1]products!$A$1:$G$1,0))</f>
        <v>Exc</v>
      </c>
      <c r="J131" s="7" t="str">
        <f>INDEX([1]products!$A$1:$G$49,MATCH([1]orders!$D131,[1]products!$A$1:$A$49,0),MATCH([1]orders!J$1,[1]products!$A$1:$G$1,0))</f>
        <v>D</v>
      </c>
      <c r="K131" s="19">
        <f>INDEX([1]products!$A$1:$G$49,MATCH([1]orders!$D131,[1]products!$A$1:$A$49,0),MATCH([1]orders!K$1,[1]products!$A$1:$G$1,0))</f>
        <v>1</v>
      </c>
      <c r="L131" s="20">
        <f>INDEX([1]products!$A$1:$G$49,MATCH([1]orders!$D131,[1]products!$A$1:$A$49,0),MATCH([1]orders!L$1,[1]products!$A$1:$G$1,0))</f>
        <v>12.15</v>
      </c>
      <c r="M131" s="20">
        <f t="shared" ref="M131:M194" si="2">L131*E131</f>
        <v>12.15</v>
      </c>
      <c r="N131" s="7" t="str" cm="1">
        <f t="array" ref="N131">_xlfn.IFS(I131="Rob","Robusta",I131="Exc","Excelsa",I131="Ara","Arabica",I131="Lib","Liberica")</f>
        <v>Excelsa</v>
      </c>
      <c r="O131" s="7" t="str" cm="1">
        <f t="array" ref="O131">_xlfn.IFS(J131="M","Medium",J131="L","Light",J131="D","Dark")</f>
        <v>Dark</v>
      </c>
      <c r="P131" s="7" t="str">
        <f>_xlfn.XLOOKUP(Order_Table[[#This Row],[Customer ID]],[1]customers!$A$1:$A$1001,[1]customers!$I$1:$I$1001,,0)</f>
        <v>Yes</v>
      </c>
    </row>
    <row r="132" spans="1:16" x14ac:dyDescent="0.35">
      <c r="A132" s="16" t="s">
        <v>289</v>
      </c>
      <c r="B132" s="21">
        <v>44624</v>
      </c>
      <c r="C132" s="16" t="s">
        <v>290</v>
      </c>
      <c r="D132" s="7" t="s">
        <v>204</v>
      </c>
      <c r="E132" s="16">
        <v>5</v>
      </c>
      <c r="F132" s="16" t="str">
        <f>_xlfn.XLOOKUP([1]orders!C132,[1]customers!$A$2:$A$1001,[1]customers!$B$2:$B$1001,,0)</f>
        <v>Bidget Tremellier</v>
      </c>
      <c r="G132" s="16" t="str">
        <f>IF(_xlfn.XLOOKUP(C132,[1]customers!$A$2:$A$1001,[1]customers!$C$2:$C$1001,,0)=0,"",_xlfn.XLOOKUP(C132,[1]customers!$A$2:$A$1001,[1]customers!$C$2:$C$1001,,0))</f>
        <v/>
      </c>
      <c r="H132" s="16" t="str">
        <f>_xlfn.XLOOKUP(C132,[1]customers!$A$2:$A$1001,[1]customers!$G$2:$G$1001,,0)</f>
        <v>Ireland</v>
      </c>
      <c r="I132" s="7" t="str">
        <f>INDEX([1]products!$A$1:$G$49,MATCH([1]orders!$D132,[1]products!$A$1:$A$49,0),MATCH([1]orders!I$1,[1]products!$A$1:$G$1,0))</f>
        <v>Ara</v>
      </c>
      <c r="J132" s="7" t="str">
        <f>INDEX([1]products!$A$1:$G$49,MATCH([1]orders!$D132,[1]products!$A$1:$A$49,0),MATCH([1]orders!J$1,[1]products!$A$1:$G$1,0))</f>
        <v>L</v>
      </c>
      <c r="K132" s="19">
        <f>INDEX([1]products!$A$1:$G$49,MATCH([1]orders!$D132,[1]products!$A$1:$A$49,0),MATCH([1]orders!K$1,[1]products!$A$1:$G$1,0))</f>
        <v>2.5</v>
      </c>
      <c r="L132" s="20">
        <f>INDEX([1]products!$A$1:$G$49,MATCH([1]orders!$D132,[1]products!$A$1:$A$49,0),MATCH([1]orders!L$1,[1]products!$A$1:$G$1,0))</f>
        <v>29.784999999999997</v>
      </c>
      <c r="M132" s="20">
        <f t="shared" si="2"/>
        <v>148.92499999999998</v>
      </c>
      <c r="N132" s="7" t="str" cm="1">
        <f t="array" ref="N132">_xlfn.IFS(I132="Rob","Robusta",I132="Exc","Excelsa",I132="Ara","Arabica",I132="Lib","Liberica")</f>
        <v>Arabica</v>
      </c>
      <c r="O132" s="7" t="str" cm="1">
        <f t="array" ref="O132">_xlfn.IFS(J132="M","Medium",J132="L","Light",J132="D","Dark")</f>
        <v>Light</v>
      </c>
      <c r="P132" s="7" t="str">
        <f>_xlfn.XLOOKUP(Order_Table[[#This Row],[Customer ID]],[1]customers!$A$1:$A$1001,[1]customers!$I$1:$I$1001,,0)</f>
        <v>Yes</v>
      </c>
    </row>
    <row r="133" spans="1:16" x14ac:dyDescent="0.35">
      <c r="A133" s="16" t="s">
        <v>291</v>
      </c>
      <c r="B133" s="21">
        <v>44196</v>
      </c>
      <c r="C133" s="16" t="s">
        <v>292</v>
      </c>
      <c r="D133" s="7" t="s">
        <v>16</v>
      </c>
      <c r="E133" s="16">
        <v>2</v>
      </c>
      <c r="F133" s="16" t="str">
        <f>_xlfn.XLOOKUP([1]orders!C133,[1]customers!$A$2:$A$1001,[1]customers!$B$2:$B$1001,,0)</f>
        <v>Bobinette Hindsberg</v>
      </c>
      <c r="G133" s="16" t="str">
        <f>IF(_xlfn.XLOOKUP(C133,[1]customers!$A$2:$A$1001,[1]customers!$C$2:$C$1001,,0)=0,"",_xlfn.XLOOKUP(C133,[1]customers!$A$2:$A$1001,[1]customers!$C$2:$C$1001,,0))</f>
        <v>bhindsberg3n@blogs.com</v>
      </c>
      <c r="H133" s="16" t="str">
        <f>_xlfn.XLOOKUP(C133,[1]customers!$A$2:$A$1001,[1]customers!$G$2:$G$1001,,0)</f>
        <v>United States</v>
      </c>
      <c r="I133" s="7" t="str">
        <f>INDEX([1]products!$A$1:$G$49,MATCH([1]orders!$D133,[1]products!$A$1:$A$49,0),MATCH([1]orders!I$1,[1]products!$A$1:$G$1,0))</f>
        <v>Exc</v>
      </c>
      <c r="J133" s="7" t="str">
        <f>INDEX([1]products!$A$1:$G$49,MATCH([1]orders!$D133,[1]products!$A$1:$A$49,0),MATCH([1]orders!J$1,[1]products!$A$1:$G$1,0))</f>
        <v>D</v>
      </c>
      <c r="K133" s="19">
        <f>INDEX([1]products!$A$1:$G$49,MATCH([1]orders!$D133,[1]products!$A$1:$A$49,0),MATCH([1]orders!K$1,[1]products!$A$1:$G$1,0))</f>
        <v>0.5</v>
      </c>
      <c r="L133" s="20">
        <f>INDEX([1]products!$A$1:$G$49,MATCH([1]orders!$D133,[1]products!$A$1:$A$49,0),MATCH([1]orders!L$1,[1]products!$A$1:$G$1,0))</f>
        <v>7.29</v>
      </c>
      <c r="M133" s="20">
        <f t="shared" si="2"/>
        <v>14.58</v>
      </c>
      <c r="N133" s="7" t="str" cm="1">
        <f t="array" ref="N133">_xlfn.IFS(I133="Rob","Robusta",I133="Exc","Excelsa",I133="Ara","Arabica",I133="Lib","Liberica")</f>
        <v>Excelsa</v>
      </c>
      <c r="O133" s="7" t="str" cm="1">
        <f t="array" ref="O133">_xlfn.IFS(J133="M","Medium",J133="L","Light",J133="D","Dark")</f>
        <v>Dark</v>
      </c>
      <c r="P133" s="7" t="str">
        <f>_xlfn.XLOOKUP(Order_Table[[#This Row],[Customer ID]],[1]customers!$A$1:$A$1001,[1]customers!$I$1:$I$1001,,0)</f>
        <v>Yes</v>
      </c>
    </row>
    <row r="134" spans="1:16" x14ac:dyDescent="0.35">
      <c r="A134" s="16" t="s">
        <v>293</v>
      </c>
      <c r="B134" s="21">
        <v>44043</v>
      </c>
      <c r="C134" s="16" t="s">
        <v>294</v>
      </c>
      <c r="D134" s="7" t="s">
        <v>204</v>
      </c>
      <c r="E134" s="16">
        <v>5</v>
      </c>
      <c r="F134" s="16" t="str">
        <f>_xlfn.XLOOKUP([1]orders!C134,[1]customers!$A$2:$A$1001,[1]customers!$B$2:$B$1001,,0)</f>
        <v>Osbert Robins</v>
      </c>
      <c r="G134" s="16" t="str">
        <f>IF(_xlfn.XLOOKUP(C134,[1]customers!$A$2:$A$1001,[1]customers!$C$2:$C$1001,,0)=0,"",_xlfn.XLOOKUP(C134,[1]customers!$A$2:$A$1001,[1]customers!$C$2:$C$1001,,0))</f>
        <v>orobins3o@salon.com</v>
      </c>
      <c r="H134" s="16" t="str">
        <f>_xlfn.XLOOKUP(C134,[1]customers!$A$2:$A$1001,[1]customers!$G$2:$G$1001,,0)</f>
        <v>United States</v>
      </c>
      <c r="I134" s="7" t="str">
        <f>INDEX([1]products!$A$1:$G$49,MATCH([1]orders!$D134,[1]products!$A$1:$A$49,0),MATCH([1]orders!I$1,[1]products!$A$1:$G$1,0))</f>
        <v>Ara</v>
      </c>
      <c r="J134" s="7" t="str">
        <f>INDEX([1]products!$A$1:$G$49,MATCH([1]orders!$D134,[1]products!$A$1:$A$49,0),MATCH([1]orders!J$1,[1]products!$A$1:$G$1,0))</f>
        <v>L</v>
      </c>
      <c r="K134" s="19">
        <f>INDEX([1]products!$A$1:$G$49,MATCH([1]orders!$D134,[1]products!$A$1:$A$49,0),MATCH([1]orders!K$1,[1]products!$A$1:$G$1,0))</f>
        <v>2.5</v>
      </c>
      <c r="L134" s="20">
        <f>INDEX([1]products!$A$1:$G$49,MATCH([1]orders!$D134,[1]products!$A$1:$A$49,0),MATCH([1]orders!L$1,[1]products!$A$1:$G$1,0))</f>
        <v>29.784999999999997</v>
      </c>
      <c r="M134" s="20">
        <f t="shared" si="2"/>
        <v>148.92499999999998</v>
      </c>
      <c r="N134" s="7" t="str" cm="1">
        <f t="array" ref="N134">_xlfn.IFS(I134="Rob","Robusta",I134="Exc","Excelsa",I134="Ara","Arabica",I134="Lib","Liberica")</f>
        <v>Arabica</v>
      </c>
      <c r="O134" s="7" t="str" cm="1">
        <f t="array" ref="O134">_xlfn.IFS(J134="M","Medium",J134="L","Light",J134="D","Dark")</f>
        <v>Light</v>
      </c>
      <c r="P134" s="7" t="str">
        <f>_xlfn.XLOOKUP(Order_Table[[#This Row],[Customer ID]],[1]customers!$A$1:$A$1001,[1]customers!$I$1:$I$1001,,0)</f>
        <v>Yes</v>
      </c>
    </row>
    <row r="135" spans="1:16" x14ac:dyDescent="0.35">
      <c r="A135" s="16" t="s">
        <v>295</v>
      </c>
      <c r="B135" s="21">
        <v>44340</v>
      </c>
      <c r="C135" s="16" t="s">
        <v>296</v>
      </c>
      <c r="D135" s="7" t="s">
        <v>13</v>
      </c>
      <c r="E135" s="16">
        <v>1</v>
      </c>
      <c r="F135" s="16" t="str">
        <f>_xlfn.XLOOKUP([1]orders!C135,[1]customers!$A$2:$A$1001,[1]customers!$B$2:$B$1001,,0)</f>
        <v>Othello Syseland</v>
      </c>
      <c r="G135" s="16" t="str">
        <f>IF(_xlfn.XLOOKUP(C135,[1]customers!$A$2:$A$1001,[1]customers!$C$2:$C$1001,,0)=0,"",_xlfn.XLOOKUP(C135,[1]customers!$A$2:$A$1001,[1]customers!$C$2:$C$1001,,0))</f>
        <v>osyseland3p@independent.co.uk</v>
      </c>
      <c r="H135" s="16" t="str">
        <f>_xlfn.XLOOKUP(C135,[1]customers!$A$2:$A$1001,[1]customers!$G$2:$G$1001,,0)</f>
        <v>United States</v>
      </c>
      <c r="I135" s="7" t="str">
        <f>INDEX([1]products!$A$1:$G$49,MATCH([1]orders!$D135,[1]products!$A$1:$A$49,0),MATCH([1]orders!I$1,[1]products!$A$1:$G$1,0))</f>
        <v>Lib</v>
      </c>
      <c r="J135" s="7" t="str">
        <f>INDEX([1]products!$A$1:$G$49,MATCH([1]orders!$D135,[1]products!$A$1:$A$49,0),MATCH([1]orders!J$1,[1]products!$A$1:$G$1,0))</f>
        <v>D</v>
      </c>
      <c r="K135" s="19">
        <f>INDEX([1]products!$A$1:$G$49,MATCH([1]orders!$D135,[1]products!$A$1:$A$49,0),MATCH([1]orders!K$1,[1]products!$A$1:$G$1,0))</f>
        <v>1</v>
      </c>
      <c r="L135" s="20">
        <f>INDEX([1]products!$A$1:$G$49,MATCH([1]orders!$D135,[1]products!$A$1:$A$49,0),MATCH([1]orders!L$1,[1]products!$A$1:$G$1,0))</f>
        <v>12.95</v>
      </c>
      <c r="M135" s="20">
        <f t="shared" si="2"/>
        <v>12.95</v>
      </c>
      <c r="N135" s="7" t="str" cm="1">
        <f t="array" ref="N135">_xlfn.IFS(I135="Rob","Robusta",I135="Exc","Excelsa",I135="Ara","Arabica",I135="Lib","Liberica")</f>
        <v>Liberica</v>
      </c>
      <c r="O135" s="7" t="str" cm="1">
        <f t="array" ref="O135">_xlfn.IFS(J135="M","Medium",J135="L","Light",J135="D","Dark")</f>
        <v>Dark</v>
      </c>
      <c r="P135" s="7" t="str">
        <f>_xlfn.XLOOKUP(Order_Table[[#This Row],[Customer ID]],[1]customers!$A$1:$A$1001,[1]customers!$I$1:$I$1001,,0)</f>
        <v>No</v>
      </c>
    </row>
    <row r="136" spans="1:16" x14ac:dyDescent="0.35">
      <c r="A136" s="16" t="s">
        <v>297</v>
      </c>
      <c r="B136" s="21">
        <v>44758</v>
      </c>
      <c r="C136" s="16" t="s">
        <v>298</v>
      </c>
      <c r="D136" s="7" t="s">
        <v>112</v>
      </c>
      <c r="E136" s="16">
        <v>3</v>
      </c>
      <c r="F136" s="16" t="str">
        <f>_xlfn.XLOOKUP([1]orders!C136,[1]customers!$A$2:$A$1001,[1]customers!$B$2:$B$1001,,0)</f>
        <v>Ewell Hanby</v>
      </c>
      <c r="G136" s="16" t="str">
        <f>IF(_xlfn.XLOOKUP(C136,[1]customers!$A$2:$A$1001,[1]customers!$C$2:$C$1001,,0)=0,"",_xlfn.XLOOKUP(C136,[1]customers!$A$2:$A$1001,[1]customers!$C$2:$C$1001,,0))</f>
        <v/>
      </c>
      <c r="H136" s="16" t="str">
        <f>_xlfn.XLOOKUP(C136,[1]customers!$A$2:$A$1001,[1]customers!$G$2:$G$1001,,0)</f>
        <v>United States</v>
      </c>
      <c r="I136" s="7" t="str">
        <f>INDEX([1]products!$A$1:$G$49,MATCH([1]orders!$D136,[1]products!$A$1:$A$49,0),MATCH([1]orders!I$1,[1]products!$A$1:$G$1,0))</f>
        <v>Exc</v>
      </c>
      <c r="J136" s="7" t="str">
        <f>INDEX([1]products!$A$1:$G$49,MATCH([1]orders!$D136,[1]products!$A$1:$A$49,0),MATCH([1]orders!J$1,[1]products!$A$1:$G$1,0))</f>
        <v>M</v>
      </c>
      <c r="K136" s="19">
        <f>INDEX([1]products!$A$1:$G$49,MATCH([1]orders!$D136,[1]products!$A$1:$A$49,0),MATCH([1]orders!K$1,[1]products!$A$1:$G$1,0))</f>
        <v>2.5</v>
      </c>
      <c r="L136" s="20">
        <f>INDEX([1]products!$A$1:$G$49,MATCH([1]orders!$D136,[1]products!$A$1:$A$49,0),MATCH([1]orders!L$1,[1]products!$A$1:$G$1,0))</f>
        <v>31.624999999999996</v>
      </c>
      <c r="M136" s="20">
        <f t="shared" si="2"/>
        <v>94.874999999999986</v>
      </c>
      <c r="N136" s="7" t="str" cm="1">
        <f t="array" ref="N136">_xlfn.IFS(I136="Rob","Robusta",I136="Exc","Excelsa",I136="Ara","Arabica",I136="Lib","Liberica")</f>
        <v>Excelsa</v>
      </c>
      <c r="O136" s="7" t="str" cm="1">
        <f t="array" ref="O136">_xlfn.IFS(J136="M","Medium",J136="L","Light",J136="D","Dark")</f>
        <v>Medium</v>
      </c>
      <c r="P136" s="7" t="str">
        <f>_xlfn.XLOOKUP(Order_Table[[#This Row],[Customer ID]],[1]customers!$A$1:$A$1001,[1]customers!$I$1:$I$1001,,0)</f>
        <v>Yes</v>
      </c>
    </row>
    <row r="137" spans="1:16" x14ac:dyDescent="0.35">
      <c r="A137" s="16" t="s">
        <v>299</v>
      </c>
      <c r="B137" s="21">
        <v>44232</v>
      </c>
      <c r="C137" s="16" t="s">
        <v>300</v>
      </c>
      <c r="D137" s="7" t="s">
        <v>192</v>
      </c>
      <c r="E137" s="16">
        <v>5</v>
      </c>
      <c r="F137" s="16" t="str">
        <f>_xlfn.XLOOKUP([1]orders!C137,[1]customers!$A$2:$A$1001,[1]customers!$B$2:$B$1001,,0)</f>
        <v>Blancha McAmish</v>
      </c>
      <c r="G137" s="16" t="str">
        <f>IF(_xlfn.XLOOKUP(C137,[1]customers!$A$2:$A$1001,[1]customers!$C$2:$C$1001,,0)=0,"",_xlfn.XLOOKUP(C137,[1]customers!$A$2:$A$1001,[1]customers!$C$2:$C$1001,,0))</f>
        <v>bmcamish2e@tripadvisor.com</v>
      </c>
      <c r="H137" s="16" t="str">
        <f>_xlfn.XLOOKUP(C137,[1]customers!$A$2:$A$1001,[1]customers!$G$2:$G$1001,,0)</f>
        <v>United States</v>
      </c>
      <c r="I137" s="7" t="str">
        <f>INDEX([1]products!$A$1:$G$49,MATCH([1]orders!$D137,[1]products!$A$1:$A$49,0),MATCH([1]orders!I$1,[1]products!$A$1:$G$1,0))</f>
        <v>Ara</v>
      </c>
      <c r="J137" s="7" t="str">
        <f>INDEX([1]products!$A$1:$G$49,MATCH([1]orders!$D137,[1]products!$A$1:$A$49,0),MATCH([1]orders!J$1,[1]products!$A$1:$G$1,0))</f>
        <v>L</v>
      </c>
      <c r="K137" s="19">
        <f>INDEX([1]products!$A$1:$G$49,MATCH([1]orders!$D137,[1]products!$A$1:$A$49,0),MATCH([1]orders!K$1,[1]products!$A$1:$G$1,0))</f>
        <v>0.5</v>
      </c>
      <c r="L137" s="20">
        <f>INDEX([1]products!$A$1:$G$49,MATCH([1]orders!$D137,[1]products!$A$1:$A$49,0),MATCH([1]orders!L$1,[1]products!$A$1:$G$1,0))</f>
        <v>7.77</v>
      </c>
      <c r="M137" s="20">
        <f t="shared" si="2"/>
        <v>38.849999999999994</v>
      </c>
      <c r="N137" s="7" t="str" cm="1">
        <f t="array" ref="N137">_xlfn.IFS(I137="Rob","Robusta",I137="Exc","Excelsa",I137="Ara","Arabica",I137="Lib","Liberica")</f>
        <v>Arabica</v>
      </c>
      <c r="O137" s="7" t="str" cm="1">
        <f t="array" ref="O137">_xlfn.IFS(J137="M","Medium",J137="L","Light",J137="D","Dark")</f>
        <v>Light</v>
      </c>
      <c r="P137" s="7" t="str">
        <f>_xlfn.XLOOKUP(Order_Table[[#This Row],[Customer ID]],[1]customers!$A$1:$A$1001,[1]customers!$I$1:$I$1001,,0)</f>
        <v>Yes</v>
      </c>
    </row>
    <row r="138" spans="1:16" x14ac:dyDescent="0.35">
      <c r="A138" s="16" t="s">
        <v>301</v>
      </c>
      <c r="B138" s="21">
        <v>44406</v>
      </c>
      <c r="C138" s="16" t="s">
        <v>302</v>
      </c>
      <c r="D138" s="7" t="s">
        <v>54</v>
      </c>
      <c r="E138" s="16">
        <v>4</v>
      </c>
      <c r="F138" s="16" t="str">
        <f>_xlfn.XLOOKUP([1]orders!C138,[1]customers!$A$2:$A$1001,[1]customers!$B$2:$B$1001,,0)</f>
        <v>Lowell Keenleyside</v>
      </c>
      <c r="G138" s="16" t="str">
        <f>IF(_xlfn.XLOOKUP(C138,[1]customers!$A$2:$A$1001,[1]customers!$C$2:$C$1001,,0)=0,"",_xlfn.XLOOKUP(C138,[1]customers!$A$2:$A$1001,[1]customers!$C$2:$C$1001,,0))</f>
        <v>lkeenleyside3s@topsy.com</v>
      </c>
      <c r="H138" s="16" t="str">
        <f>_xlfn.XLOOKUP(C138,[1]customers!$A$2:$A$1001,[1]customers!$G$2:$G$1001,,0)</f>
        <v>United States</v>
      </c>
      <c r="I138" s="7" t="str">
        <f>INDEX([1]products!$A$1:$G$49,MATCH([1]orders!$D138,[1]products!$A$1:$A$49,0),MATCH([1]orders!I$1,[1]products!$A$1:$G$1,0))</f>
        <v>Ara</v>
      </c>
      <c r="J138" s="7" t="str">
        <f>INDEX([1]products!$A$1:$G$49,MATCH([1]orders!$D138,[1]products!$A$1:$A$49,0),MATCH([1]orders!J$1,[1]products!$A$1:$G$1,0))</f>
        <v>D</v>
      </c>
      <c r="K138" s="19">
        <f>INDEX([1]products!$A$1:$G$49,MATCH([1]orders!$D138,[1]products!$A$1:$A$49,0),MATCH([1]orders!K$1,[1]products!$A$1:$G$1,0))</f>
        <v>0.2</v>
      </c>
      <c r="L138" s="20">
        <f>INDEX([1]products!$A$1:$G$49,MATCH([1]orders!$D138,[1]products!$A$1:$A$49,0),MATCH([1]orders!L$1,[1]products!$A$1:$G$1,0))</f>
        <v>2.9849999999999999</v>
      </c>
      <c r="M138" s="20">
        <f t="shared" si="2"/>
        <v>11.94</v>
      </c>
      <c r="N138" s="7" t="str" cm="1">
        <f t="array" ref="N138">_xlfn.IFS(I138="Rob","Robusta",I138="Exc","Excelsa",I138="Ara","Arabica",I138="Lib","Liberica")</f>
        <v>Arabica</v>
      </c>
      <c r="O138" s="7" t="str" cm="1">
        <f t="array" ref="O138">_xlfn.IFS(J138="M","Medium",J138="L","Light",J138="D","Dark")</f>
        <v>Dark</v>
      </c>
      <c r="P138" s="7" t="str">
        <f>_xlfn.XLOOKUP(Order_Table[[#This Row],[Customer ID]],[1]customers!$A$1:$A$1001,[1]customers!$I$1:$I$1001,,0)</f>
        <v>No</v>
      </c>
    </row>
    <row r="139" spans="1:16" x14ac:dyDescent="0.35">
      <c r="A139" s="16" t="s">
        <v>303</v>
      </c>
      <c r="B139" s="21">
        <v>44637</v>
      </c>
      <c r="C139" s="16" t="s">
        <v>304</v>
      </c>
      <c r="D139" s="7" t="s">
        <v>30</v>
      </c>
      <c r="E139" s="16">
        <v>3</v>
      </c>
      <c r="F139" s="16" t="str">
        <f>_xlfn.XLOOKUP([1]orders!C139,[1]customers!$A$2:$A$1001,[1]customers!$B$2:$B$1001,,0)</f>
        <v>Elonore Joliffe</v>
      </c>
      <c r="G139" s="16" t="str">
        <f>IF(_xlfn.XLOOKUP(C139,[1]customers!$A$2:$A$1001,[1]customers!$C$2:$C$1001,,0)=0,"",_xlfn.XLOOKUP(C139,[1]customers!$A$2:$A$1001,[1]customers!$C$2:$C$1001,,0))</f>
        <v/>
      </c>
      <c r="H139" s="16" t="str">
        <f>_xlfn.XLOOKUP(C139,[1]customers!$A$2:$A$1001,[1]customers!$G$2:$G$1001,,0)</f>
        <v>Ireland</v>
      </c>
      <c r="I139" s="7" t="str">
        <f>INDEX([1]products!$A$1:$G$49,MATCH([1]orders!$D139,[1]products!$A$1:$A$49,0),MATCH([1]orders!I$1,[1]products!$A$1:$G$1,0))</f>
        <v>Exc</v>
      </c>
      <c r="J139" s="7" t="str">
        <f>INDEX([1]products!$A$1:$G$49,MATCH([1]orders!$D139,[1]products!$A$1:$A$49,0),MATCH([1]orders!J$1,[1]products!$A$1:$G$1,0))</f>
        <v>L</v>
      </c>
      <c r="K139" s="19">
        <f>INDEX([1]products!$A$1:$G$49,MATCH([1]orders!$D139,[1]products!$A$1:$A$49,0),MATCH([1]orders!K$1,[1]products!$A$1:$G$1,0))</f>
        <v>2.5</v>
      </c>
      <c r="L139" s="20">
        <f>INDEX([1]products!$A$1:$G$49,MATCH([1]orders!$D139,[1]products!$A$1:$A$49,0),MATCH([1]orders!L$1,[1]products!$A$1:$G$1,0))</f>
        <v>34.154999999999994</v>
      </c>
      <c r="M139" s="20">
        <f t="shared" si="2"/>
        <v>102.46499999999997</v>
      </c>
      <c r="N139" s="7" t="str" cm="1">
        <f t="array" ref="N139">_xlfn.IFS(I139="Rob","Robusta",I139="Exc","Excelsa",I139="Ara","Arabica",I139="Lib","Liberica")</f>
        <v>Excelsa</v>
      </c>
      <c r="O139" s="7" t="str" cm="1">
        <f t="array" ref="O139">_xlfn.IFS(J139="M","Medium",J139="L","Light",J139="D","Dark")</f>
        <v>Light</v>
      </c>
      <c r="P139" s="7" t="str">
        <f>_xlfn.XLOOKUP(Order_Table[[#This Row],[Customer ID]],[1]customers!$A$1:$A$1001,[1]customers!$I$1:$I$1001,,0)</f>
        <v>No</v>
      </c>
    </row>
    <row r="140" spans="1:16" x14ac:dyDescent="0.35">
      <c r="A140" s="16" t="s">
        <v>305</v>
      </c>
      <c r="B140" s="21">
        <v>44238</v>
      </c>
      <c r="C140" s="16" t="s">
        <v>306</v>
      </c>
      <c r="D140" s="7" t="s">
        <v>245</v>
      </c>
      <c r="E140" s="16">
        <v>4</v>
      </c>
      <c r="F140" s="16" t="str">
        <f>_xlfn.XLOOKUP([1]orders!C140,[1]customers!$A$2:$A$1001,[1]customers!$B$2:$B$1001,,0)</f>
        <v>Abraham Coleman</v>
      </c>
      <c r="G140" s="16" t="str">
        <f>IF(_xlfn.XLOOKUP(C140,[1]customers!$A$2:$A$1001,[1]customers!$C$2:$C$1001,,0)=0,"",_xlfn.XLOOKUP(C140,[1]customers!$A$2:$A$1001,[1]customers!$C$2:$C$1001,,0))</f>
        <v/>
      </c>
      <c r="H140" s="16" t="str">
        <f>_xlfn.XLOOKUP(C140,[1]customers!$A$2:$A$1001,[1]customers!$G$2:$G$1001,,0)</f>
        <v>United States</v>
      </c>
      <c r="I140" s="7" t="str">
        <f>INDEX([1]products!$A$1:$G$49,MATCH([1]orders!$D140,[1]products!$A$1:$A$49,0),MATCH([1]orders!I$1,[1]products!$A$1:$G$1,0))</f>
        <v>Exc</v>
      </c>
      <c r="J140" s="7" t="str">
        <f>INDEX([1]products!$A$1:$G$49,MATCH([1]orders!$D140,[1]products!$A$1:$A$49,0),MATCH([1]orders!J$1,[1]products!$A$1:$G$1,0))</f>
        <v>D</v>
      </c>
      <c r="K140" s="19">
        <f>INDEX([1]products!$A$1:$G$49,MATCH([1]orders!$D140,[1]products!$A$1:$A$49,0),MATCH([1]orders!K$1,[1]products!$A$1:$G$1,0))</f>
        <v>1</v>
      </c>
      <c r="L140" s="20">
        <f>INDEX([1]products!$A$1:$G$49,MATCH([1]orders!$D140,[1]products!$A$1:$A$49,0),MATCH([1]orders!L$1,[1]products!$A$1:$G$1,0))</f>
        <v>12.15</v>
      </c>
      <c r="M140" s="20">
        <f t="shared" si="2"/>
        <v>48.6</v>
      </c>
      <c r="N140" s="7" t="str" cm="1">
        <f t="array" ref="N140">_xlfn.IFS(I140="Rob","Robusta",I140="Exc","Excelsa",I140="Ara","Arabica",I140="Lib","Liberica")</f>
        <v>Excelsa</v>
      </c>
      <c r="O140" s="7" t="str" cm="1">
        <f t="array" ref="O140">_xlfn.IFS(J140="M","Medium",J140="L","Light",J140="D","Dark")</f>
        <v>Dark</v>
      </c>
      <c r="P140" s="7" t="str">
        <f>_xlfn.XLOOKUP(Order_Table[[#This Row],[Customer ID]],[1]customers!$A$1:$A$1001,[1]customers!$I$1:$I$1001,,0)</f>
        <v>No</v>
      </c>
    </row>
    <row r="141" spans="1:16" x14ac:dyDescent="0.35">
      <c r="A141" s="16" t="s">
        <v>307</v>
      </c>
      <c r="B141" s="21">
        <v>43509</v>
      </c>
      <c r="C141" s="16" t="s">
        <v>308</v>
      </c>
      <c r="D141" s="7" t="s">
        <v>13</v>
      </c>
      <c r="E141" s="16">
        <v>6</v>
      </c>
      <c r="F141" s="16" t="str">
        <f>_xlfn.XLOOKUP([1]orders!C141,[1]customers!$A$2:$A$1001,[1]customers!$B$2:$B$1001,,0)</f>
        <v>Rivy Farington</v>
      </c>
      <c r="G141" s="16" t="str">
        <f>IF(_xlfn.XLOOKUP(C141,[1]customers!$A$2:$A$1001,[1]customers!$C$2:$C$1001,,0)=0,"",_xlfn.XLOOKUP(C141,[1]customers!$A$2:$A$1001,[1]customers!$C$2:$C$1001,,0))</f>
        <v/>
      </c>
      <c r="H141" s="16" t="str">
        <f>_xlfn.XLOOKUP(C141,[1]customers!$A$2:$A$1001,[1]customers!$G$2:$G$1001,,0)</f>
        <v>United States</v>
      </c>
      <c r="I141" s="7" t="str">
        <f>INDEX([1]products!$A$1:$G$49,MATCH([1]orders!$D141,[1]products!$A$1:$A$49,0),MATCH([1]orders!I$1,[1]products!$A$1:$G$1,0))</f>
        <v>Lib</v>
      </c>
      <c r="J141" s="7" t="str">
        <f>INDEX([1]products!$A$1:$G$49,MATCH([1]orders!$D141,[1]products!$A$1:$A$49,0),MATCH([1]orders!J$1,[1]products!$A$1:$G$1,0))</f>
        <v>D</v>
      </c>
      <c r="K141" s="19">
        <f>INDEX([1]products!$A$1:$G$49,MATCH([1]orders!$D141,[1]products!$A$1:$A$49,0),MATCH([1]orders!K$1,[1]products!$A$1:$G$1,0))</f>
        <v>1</v>
      </c>
      <c r="L141" s="20">
        <f>INDEX([1]products!$A$1:$G$49,MATCH([1]orders!$D141,[1]products!$A$1:$A$49,0),MATCH([1]orders!L$1,[1]products!$A$1:$G$1,0))</f>
        <v>12.95</v>
      </c>
      <c r="M141" s="20">
        <f t="shared" si="2"/>
        <v>77.699999999999989</v>
      </c>
      <c r="N141" s="7" t="str" cm="1">
        <f t="array" ref="N141">_xlfn.IFS(I141="Rob","Robusta",I141="Exc","Excelsa",I141="Ara","Arabica",I141="Lib","Liberica")</f>
        <v>Liberica</v>
      </c>
      <c r="O141" s="7" t="str" cm="1">
        <f t="array" ref="O141">_xlfn.IFS(J141="M","Medium",J141="L","Light",J141="D","Dark")</f>
        <v>Dark</v>
      </c>
      <c r="P141" s="7" t="str">
        <f>_xlfn.XLOOKUP(Order_Table[[#This Row],[Customer ID]],[1]customers!$A$1:$A$1001,[1]customers!$I$1:$I$1001,,0)</f>
        <v>Yes</v>
      </c>
    </row>
    <row r="142" spans="1:16" x14ac:dyDescent="0.35">
      <c r="A142" s="16" t="s">
        <v>309</v>
      </c>
      <c r="B142" s="21">
        <v>44694</v>
      </c>
      <c r="C142" s="16" t="s">
        <v>310</v>
      </c>
      <c r="D142" s="7" t="s">
        <v>109</v>
      </c>
      <c r="E142" s="16">
        <v>1</v>
      </c>
      <c r="F142" s="16" t="str">
        <f>_xlfn.XLOOKUP([1]orders!C142,[1]customers!$A$2:$A$1001,[1]customers!$B$2:$B$1001,,0)</f>
        <v>Vallie Kundt</v>
      </c>
      <c r="G142" s="16" t="str">
        <f>IF(_xlfn.XLOOKUP(C142,[1]customers!$A$2:$A$1001,[1]customers!$C$2:$C$1001,,0)=0,"",_xlfn.XLOOKUP(C142,[1]customers!$A$2:$A$1001,[1]customers!$C$2:$C$1001,,0))</f>
        <v>vkundt3w@bigcartel.com</v>
      </c>
      <c r="H142" s="16" t="str">
        <f>_xlfn.XLOOKUP(C142,[1]customers!$A$2:$A$1001,[1]customers!$G$2:$G$1001,,0)</f>
        <v>Ireland</v>
      </c>
      <c r="I142" s="7" t="str">
        <f>INDEX([1]products!$A$1:$G$49,MATCH([1]orders!$D142,[1]products!$A$1:$A$49,0),MATCH([1]orders!I$1,[1]products!$A$1:$G$1,0))</f>
        <v>Lib</v>
      </c>
      <c r="J142" s="7" t="str">
        <f>INDEX([1]products!$A$1:$G$49,MATCH([1]orders!$D142,[1]products!$A$1:$A$49,0),MATCH([1]orders!J$1,[1]products!$A$1:$G$1,0))</f>
        <v>D</v>
      </c>
      <c r="K142" s="19">
        <f>INDEX([1]products!$A$1:$G$49,MATCH([1]orders!$D142,[1]products!$A$1:$A$49,0),MATCH([1]orders!K$1,[1]products!$A$1:$G$1,0))</f>
        <v>2.5</v>
      </c>
      <c r="L142" s="20">
        <f>INDEX([1]products!$A$1:$G$49,MATCH([1]orders!$D142,[1]products!$A$1:$A$49,0),MATCH([1]orders!L$1,[1]products!$A$1:$G$1,0))</f>
        <v>29.784999999999997</v>
      </c>
      <c r="M142" s="20">
        <f t="shared" si="2"/>
        <v>29.784999999999997</v>
      </c>
      <c r="N142" s="7" t="str" cm="1">
        <f t="array" ref="N142">_xlfn.IFS(I142="Rob","Robusta",I142="Exc","Excelsa",I142="Ara","Arabica",I142="Lib","Liberica")</f>
        <v>Liberica</v>
      </c>
      <c r="O142" s="7" t="str" cm="1">
        <f t="array" ref="O142">_xlfn.IFS(J142="M","Medium",J142="L","Light",J142="D","Dark")</f>
        <v>Dark</v>
      </c>
      <c r="P142" s="7" t="str">
        <f>_xlfn.XLOOKUP(Order_Table[[#This Row],[Customer ID]],[1]customers!$A$1:$A$1001,[1]customers!$I$1:$I$1001,,0)</f>
        <v>Yes</v>
      </c>
    </row>
    <row r="143" spans="1:16" x14ac:dyDescent="0.35">
      <c r="A143" s="16" t="s">
        <v>311</v>
      </c>
      <c r="B143" s="21">
        <v>43970</v>
      </c>
      <c r="C143" s="16" t="s">
        <v>312</v>
      </c>
      <c r="D143" s="7" t="s">
        <v>115</v>
      </c>
      <c r="E143" s="16">
        <v>4</v>
      </c>
      <c r="F143" s="16" t="str">
        <f>_xlfn.XLOOKUP([1]orders!C143,[1]customers!$A$2:$A$1001,[1]customers!$B$2:$B$1001,,0)</f>
        <v>Boyd Bett</v>
      </c>
      <c r="G143" s="16" t="str">
        <f>IF(_xlfn.XLOOKUP(C143,[1]customers!$A$2:$A$1001,[1]customers!$C$2:$C$1001,,0)=0,"",_xlfn.XLOOKUP(C143,[1]customers!$A$2:$A$1001,[1]customers!$C$2:$C$1001,,0))</f>
        <v>bbett3x@google.de</v>
      </c>
      <c r="H143" s="16" t="str">
        <f>_xlfn.XLOOKUP(C143,[1]customers!$A$2:$A$1001,[1]customers!$G$2:$G$1001,,0)</f>
        <v>United States</v>
      </c>
      <c r="I143" s="7" t="str">
        <f>INDEX([1]products!$A$1:$G$49,MATCH([1]orders!$D143,[1]products!$A$1:$A$49,0),MATCH([1]orders!I$1,[1]products!$A$1:$G$1,0))</f>
        <v>Ara</v>
      </c>
      <c r="J143" s="7" t="str">
        <f>INDEX([1]products!$A$1:$G$49,MATCH([1]orders!$D143,[1]products!$A$1:$A$49,0),MATCH([1]orders!J$1,[1]products!$A$1:$G$1,0))</f>
        <v>L</v>
      </c>
      <c r="K143" s="19">
        <f>INDEX([1]products!$A$1:$G$49,MATCH([1]orders!$D143,[1]products!$A$1:$A$49,0),MATCH([1]orders!K$1,[1]products!$A$1:$G$1,0))</f>
        <v>0.2</v>
      </c>
      <c r="L143" s="20">
        <f>INDEX([1]products!$A$1:$G$49,MATCH([1]orders!$D143,[1]products!$A$1:$A$49,0),MATCH([1]orders!L$1,[1]products!$A$1:$G$1,0))</f>
        <v>3.8849999999999998</v>
      </c>
      <c r="M143" s="20">
        <f t="shared" si="2"/>
        <v>15.54</v>
      </c>
      <c r="N143" s="7" t="str" cm="1">
        <f t="array" ref="N143">_xlfn.IFS(I143="Rob","Robusta",I143="Exc","Excelsa",I143="Ara","Arabica",I143="Lib","Liberica")</f>
        <v>Arabica</v>
      </c>
      <c r="O143" s="7" t="str" cm="1">
        <f t="array" ref="O143">_xlfn.IFS(J143="M","Medium",J143="L","Light",J143="D","Dark")</f>
        <v>Light</v>
      </c>
      <c r="P143" s="7" t="str">
        <f>_xlfn.XLOOKUP(Order_Table[[#This Row],[Customer ID]],[1]customers!$A$1:$A$1001,[1]customers!$I$1:$I$1001,,0)</f>
        <v>Yes</v>
      </c>
    </row>
    <row r="144" spans="1:16" x14ac:dyDescent="0.35">
      <c r="A144" s="16" t="s">
        <v>313</v>
      </c>
      <c r="B144" s="21">
        <v>44678</v>
      </c>
      <c r="C144" s="16" t="s">
        <v>314</v>
      </c>
      <c r="D144" s="7" t="s">
        <v>30</v>
      </c>
      <c r="E144" s="16">
        <v>4</v>
      </c>
      <c r="F144" s="16" t="str">
        <f>_xlfn.XLOOKUP([1]orders!C144,[1]customers!$A$2:$A$1001,[1]customers!$B$2:$B$1001,,0)</f>
        <v>Julio Armytage</v>
      </c>
      <c r="G144" s="16" t="str">
        <f>IF(_xlfn.XLOOKUP(C144,[1]customers!$A$2:$A$1001,[1]customers!$C$2:$C$1001,,0)=0,"",_xlfn.XLOOKUP(C144,[1]customers!$A$2:$A$1001,[1]customers!$C$2:$C$1001,,0))</f>
        <v/>
      </c>
      <c r="H144" s="16" t="str">
        <f>_xlfn.XLOOKUP(C144,[1]customers!$A$2:$A$1001,[1]customers!$G$2:$G$1001,,0)</f>
        <v>Ireland</v>
      </c>
      <c r="I144" s="7" t="str">
        <f>INDEX([1]products!$A$1:$G$49,MATCH([1]orders!$D144,[1]products!$A$1:$A$49,0),MATCH([1]orders!I$1,[1]products!$A$1:$G$1,0))</f>
        <v>Exc</v>
      </c>
      <c r="J144" s="7" t="str">
        <f>INDEX([1]products!$A$1:$G$49,MATCH([1]orders!$D144,[1]products!$A$1:$A$49,0),MATCH([1]orders!J$1,[1]products!$A$1:$G$1,0))</f>
        <v>L</v>
      </c>
      <c r="K144" s="19">
        <f>INDEX([1]products!$A$1:$G$49,MATCH([1]orders!$D144,[1]products!$A$1:$A$49,0),MATCH([1]orders!K$1,[1]products!$A$1:$G$1,0))</f>
        <v>2.5</v>
      </c>
      <c r="L144" s="20">
        <f>INDEX([1]products!$A$1:$G$49,MATCH([1]orders!$D144,[1]products!$A$1:$A$49,0),MATCH([1]orders!L$1,[1]products!$A$1:$G$1,0))</f>
        <v>34.154999999999994</v>
      </c>
      <c r="M144" s="20">
        <f t="shared" si="2"/>
        <v>136.61999999999998</v>
      </c>
      <c r="N144" s="7" t="str" cm="1">
        <f t="array" ref="N144">_xlfn.IFS(I144="Rob","Robusta",I144="Exc","Excelsa",I144="Ara","Arabica",I144="Lib","Liberica")</f>
        <v>Excelsa</v>
      </c>
      <c r="O144" s="7" t="str" cm="1">
        <f t="array" ref="O144">_xlfn.IFS(J144="M","Medium",J144="L","Light",J144="D","Dark")</f>
        <v>Light</v>
      </c>
      <c r="P144" s="7" t="str">
        <f>_xlfn.XLOOKUP(Order_Table[[#This Row],[Customer ID]],[1]customers!$A$1:$A$1001,[1]customers!$I$1:$I$1001,,0)</f>
        <v>Yes</v>
      </c>
    </row>
    <row r="145" spans="1:16" x14ac:dyDescent="0.35">
      <c r="A145" s="16" t="s">
        <v>315</v>
      </c>
      <c r="B145" s="21">
        <v>44083</v>
      </c>
      <c r="C145" s="16" t="s">
        <v>316</v>
      </c>
      <c r="D145" s="7" t="s">
        <v>78</v>
      </c>
      <c r="E145" s="16">
        <v>2</v>
      </c>
      <c r="F145" s="16" t="str">
        <f>_xlfn.XLOOKUP([1]orders!C145,[1]customers!$A$2:$A$1001,[1]customers!$B$2:$B$1001,,0)</f>
        <v>Deana Staite</v>
      </c>
      <c r="G145" s="16" t="str">
        <f>IF(_xlfn.XLOOKUP(C145,[1]customers!$A$2:$A$1001,[1]customers!$C$2:$C$1001,,0)=0,"",_xlfn.XLOOKUP(C145,[1]customers!$A$2:$A$1001,[1]customers!$C$2:$C$1001,,0))</f>
        <v>dstaite3z@scientificamerican.com</v>
      </c>
      <c r="H145" s="16" t="str">
        <f>_xlfn.XLOOKUP(C145,[1]customers!$A$2:$A$1001,[1]customers!$G$2:$G$1001,,0)</f>
        <v>United States</v>
      </c>
      <c r="I145" s="7" t="str">
        <f>INDEX([1]products!$A$1:$G$49,MATCH([1]orders!$D145,[1]products!$A$1:$A$49,0),MATCH([1]orders!I$1,[1]products!$A$1:$G$1,0))</f>
        <v>Lib</v>
      </c>
      <c r="J145" s="7" t="str">
        <f>INDEX([1]products!$A$1:$G$49,MATCH([1]orders!$D145,[1]products!$A$1:$A$49,0),MATCH([1]orders!J$1,[1]products!$A$1:$G$1,0))</f>
        <v>M</v>
      </c>
      <c r="K145" s="19">
        <f>INDEX([1]products!$A$1:$G$49,MATCH([1]orders!$D145,[1]products!$A$1:$A$49,0),MATCH([1]orders!K$1,[1]products!$A$1:$G$1,0))</f>
        <v>0.5</v>
      </c>
      <c r="L145" s="20">
        <f>INDEX([1]products!$A$1:$G$49,MATCH([1]orders!$D145,[1]products!$A$1:$A$49,0),MATCH([1]orders!L$1,[1]products!$A$1:$G$1,0))</f>
        <v>8.73</v>
      </c>
      <c r="M145" s="20">
        <f t="shared" si="2"/>
        <v>17.46</v>
      </c>
      <c r="N145" s="7" t="str" cm="1">
        <f t="array" ref="N145">_xlfn.IFS(I145="Rob","Robusta",I145="Exc","Excelsa",I145="Ara","Arabica",I145="Lib","Liberica")</f>
        <v>Liberica</v>
      </c>
      <c r="O145" s="7" t="str" cm="1">
        <f t="array" ref="O145">_xlfn.IFS(J145="M","Medium",J145="L","Light",J145="D","Dark")</f>
        <v>Medium</v>
      </c>
      <c r="P145" s="7" t="str">
        <f>_xlfn.XLOOKUP(Order_Table[[#This Row],[Customer ID]],[1]customers!$A$1:$A$1001,[1]customers!$I$1:$I$1001,,0)</f>
        <v>No</v>
      </c>
    </row>
    <row r="146" spans="1:16" x14ac:dyDescent="0.35">
      <c r="A146" s="16" t="s">
        <v>317</v>
      </c>
      <c r="B146" s="21">
        <v>44265</v>
      </c>
      <c r="C146" s="16" t="s">
        <v>318</v>
      </c>
      <c r="D146" s="7" t="s">
        <v>30</v>
      </c>
      <c r="E146" s="16">
        <v>2</v>
      </c>
      <c r="F146" s="16" t="str">
        <f>_xlfn.XLOOKUP([1]orders!C146,[1]customers!$A$2:$A$1001,[1]customers!$B$2:$B$1001,,0)</f>
        <v>Winn Keyse</v>
      </c>
      <c r="G146" s="16" t="str">
        <f>IF(_xlfn.XLOOKUP(C146,[1]customers!$A$2:$A$1001,[1]customers!$C$2:$C$1001,,0)=0,"",_xlfn.XLOOKUP(C146,[1]customers!$A$2:$A$1001,[1]customers!$C$2:$C$1001,,0))</f>
        <v>wkeyse40@apple.com</v>
      </c>
      <c r="H146" s="16" t="str">
        <f>_xlfn.XLOOKUP(C146,[1]customers!$A$2:$A$1001,[1]customers!$G$2:$G$1001,,0)</f>
        <v>United States</v>
      </c>
      <c r="I146" s="7" t="str">
        <f>INDEX([1]products!$A$1:$G$49,MATCH([1]orders!$D146,[1]products!$A$1:$A$49,0),MATCH([1]orders!I$1,[1]products!$A$1:$G$1,0))</f>
        <v>Exc</v>
      </c>
      <c r="J146" s="7" t="str">
        <f>INDEX([1]products!$A$1:$G$49,MATCH([1]orders!$D146,[1]products!$A$1:$A$49,0),MATCH([1]orders!J$1,[1]products!$A$1:$G$1,0))</f>
        <v>L</v>
      </c>
      <c r="K146" s="19">
        <f>INDEX([1]products!$A$1:$G$49,MATCH([1]orders!$D146,[1]products!$A$1:$A$49,0),MATCH([1]orders!K$1,[1]products!$A$1:$G$1,0))</f>
        <v>2.5</v>
      </c>
      <c r="L146" s="20">
        <f>INDEX([1]products!$A$1:$G$49,MATCH([1]orders!$D146,[1]products!$A$1:$A$49,0),MATCH([1]orders!L$1,[1]products!$A$1:$G$1,0))</f>
        <v>34.154999999999994</v>
      </c>
      <c r="M146" s="20">
        <f t="shared" si="2"/>
        <v>68.309999999999988</v>
      </c>
      <c r="N146" s="7" t="str" cm="1">
        <f t="array" ref="N146">_xlfn.IFS(I146="Rob","Robusta",I146="Exc","Excelsa",I146="Ara","Arabica",I146="Lib","Liberica")</f>
        <v>Excelsa</v>
      </c>
      <c r="O146" s="7" t="str" cm="1">
        <f t="array" ref="O146">_xlfn.IFS(J146="M","Medium",J146="L","Light",J146="D","Dark")</f>
        <v>Light</v>
      </c>
      <c r="P146" s="7" t="str">
        <f>_xlfn.XLOOKUP(Order_Table[[#This Row],[Customer ID]],[1]customers!$A$1:$A$1001,[1]customers!$I$1:$I$1001,,0)</f>
        <v>Yes</v>
      </c>
    </row>
    <row r="147" spans="1:16" x14ac:dyDescent="0.35">
      <c r="A147" s="16" t="s">
        <v>319</v>
      </c>
      <c r="B147" s="21">
        <v>43562</v>
      </c>
      <c r="C147" s="16" t="s">
        <v>320</v>
      </c>
      <c r="D147" s="7" t="s">
        <v>77</v>
      </c>
      <c r="E147" s="16">
        <v>4</v>
      </c>
      <c r="F147" s="16" t="str">
        <f>_xlfn.XLOOKUP([1]orders!C147,[1]customers!$A$2:$A$1001,[1]customers!$B$2:$B$1001,,0)</f>
        <v>Osmund Clausen-Thue</v>
      </c>
      <c r="G147" s="16" t="str">
        <f>IF(_xlfn.XLOOKUP(C147,[1]customers!$A$2:$A$1001,[1]customers!$C$2:$C$1001,,0)=0,"",_xlfn.XLOOKUP(C147,[1]customers!$A$2:$A$1001,[1]customers!$C$2:$C$1001,,0))</f>
        <v>oclausenthue41@marriott.com</v>
      </c>
      <c r="H147" s="16" t="str">
        <f>_xlfn.XLOOKUP(C147,[1]customers!$A$2:$A$1001,[1]customers!$G$2:$G$1001,,0)</f>
        <v>United States</v>
      </c>
      <c r="I147" s="7" t="str">
        <f>INDEX([1]products!$A$1:$G$49,MATCH([1]orders!$D147,[1]products!$A$1:$A$49,0),MATCH([1]orders!I$1,[1]products!$A$1:$G$1,0))</f>
        <v>Lib</v>
      </c>
      <c r="J147" s="7" t="str">
        <f>INDEX([1]products!$A$1:$G$49,MATCH([1]orders!$D147,[1]products!$A$1:$A$49,0),MATCH([1]orders!J$1,[1]products!$A$1:$G$1,0))</f>
        <v>M</v>
      </c>
      <c r="K147" s="19">
        <f>INDEX([1]products!$A$1:$G$49,MATCH([1]orders!$D147,[1]products!$A$1:$A$49,0),MATCH([1]orders!K$1,[1]products!$A$1:$G$1,0))</f>
        <v>0.2</v>
      </c>
      <c r="L147" s="20">
        <f>INDEX([1]products!$A$1:$G$49,MATCH([1]orders!$D147,[1]products!$A$1:$A$49,0),MATCH([1]orders!L$1,[1]products!$A$1:$G$1,0))</f>
        <v>4.3650000000000002</v>
      </c>
      <c r="M147" s="20">
        <f t="shared" si="2"/>
        <v>17.46</v>
      </c>
      <c r="N147" s="7" t="str" cm="1">
        <f t="array" ref="N147">_xlfn.IFS(I147="Rob","Robusta",I147="Exc","Excelsa",I147="Ara","Arabica",I147="Lib","Liberica")</f>
        <v>Liberica</v>
      </c>
      <c r="O147" s="7" t="str" cm="1">
        <f t="array" ref="O147">_xlfn.IFS(J147="M","Medium",J147="L","Light",J147="D","Dark")</f>
        <v>Medium</v>
      </c>
      <c r="P147" s="7" t="str">
        <f>_xlfn.XLOOKUP(Order_Table[[#This Row],[Customer ID]],[1]customers!$A$1:$A$1001,[1]customers!$I$1:$I$1001,,0)</f>
        <v>No</v>
      </c>
    </row>
    <row r="148" spans="1:16" x14ac:dyDescent="0.35">
      <c r="A148" s="16" t="s">
        <v>321</v>
      </c>
      <c r="B148" s="21">
        <v>44024</v>
      </c>
      <c r="C148" s="16" t="s">
        <v>322</v>
      </c>
      <c r="D148" s="7" t="s">
        <v>96</v>
      </c>
      <c r="E148" s="16">
        <v>3</v>
      </c>
      <c r="F148" s="16" t="str">
        <f>_xlfn.XLOOKUP([1]orders!C148,[1]customers!$A$2:$A$1001,[1]customers!$B$2:$B$1001,,0)</f>
        <v>Leonore Francisco</v>
      </c>
      <c r="G148" s="16" t="str">
        <f>IF(_xlfn.XLOOKUP(C148,[1]customers!$A$2:$A$1001,[1]customers!$C$2:$C$1001,,0)=0,"",_xlfn.XLOOKUP(C148,[1]customers!$A$2:$A$1001,[1]customers!$C$2:$C$1001,,0))</f>
        <v>lfrancisco42@fema.gov</v>
      </c>
      <c r="H148" s="16" t="str">
        <f>_xlfn.XLOOKUP(C148,[1]customers!$A$2:$A$1001,[1]customers!$G$2:$G$1001,,0)</f>
        <v>United States</v>
      </c>
      <c r="I148" s="7" t="str">
        <f>INDEX([1]products!$A$1:$G$49,MATCH([1]orders!$D148,[1]products!$A$1:$A$49,0),MATCH([1]orders!I$1,[1]products!$A$1:$G$1,0))</f>
        <v>Lib</v>
      </c>
      <c r="J148" s="7" t="str">
        <f>INDEX([1]products!$A$1:$G$49,MATCH([1]orders!$D148,[1]products!$A$1:$A$49,0),MATCH([1]orders!J$1,[1]products!$A$1:$G$1,0))</f>
        <v>M</v>
      </c>
      <c r="K148" s="19">
        <f>INDEX([1]products!$A$1:$G$49,MATCH([1]orders!$D148,[1]products!$A$1:$A$49,0),MATCH([1]orders!K$1,[1]products!$A$1:$G$1,0))</f>
        <v>1</v>
      </c>
      <c r="L148" s="20">
        <f>INDEX([1]products!$A$1:$G$49,MATCH([1]orders!$D148,[1]products!$A$1:$A$49,0),MATCH([1]orders!L$1,[1]products!$A$1:$G$1,0))</f>
        <v>14.55</v>
      </c>
      <c r="M148" s="20">
        <f t="shared" si="2"/>
        <v>43.650000000000006</v>
      </c>
      <c r="N148" s="7" t="str" cm="1">
        <f t="array" ref="N148">_xlfn.IFS(I148="Rob","Robusta",I148="Exc","Excelsa",I148="Ara","Arabica",I148="Lib","Liberica")</f>
        <v>Liberica</v>
      </c>
      <c r="O148" s="7" t="str" cm="1">
        <f t="array" ref="O148">_xlfn.IFS(J148="M","Medium",J148="L","Light",J148="D","Dark")</f>
        <v>Medium</v>
      </c>
      <c r="P148" s="7" t="str">
        <f>_xlfn.XLOOKUP(Order_Table[[#This Row],[Customer ID]],[1]customers!$A$1:$A$1001,[1]customers!$I$1:$I$1001,,0)</f>
        <v>No</v>
      </c>
    </row>
    <row r="149" spans="1:16" x14ac:dyDescent="0.35">
      <c r="A149" s="16" t="s">
        <v>321</v>
      </c>
      <c r="B149" s="21">
        <v>44024</v>
      </c>
      <c r="C149" s="16" t="s">
        <v>322</v>
      </c>
      <c r="D149" s="7" t="s">
        <v>9</v>
      </c>
      <c r="E149" s="16">
        <v>2</v>
      </c>
      <c r="F149" s="16" t="str">
        <f>_xlfn.XLOOKUP([1]orders!C149,[1]customers!$A$2:$A$1001,[1]customers!$B$2:$B$1001,,0)</f>
        <v>Leonore Francisco</v>
      </c>
      <c r="G149" s="16" t="str">
        <f>IF(_xlfn.XLOOKUP(C149,[1]customers!$A$2:$A$1001,[1]customers!$C$2:$C$1001,,0)=0,"",_xlfn.XLOOKUP(C149,[1]customers!$A$2:$A$1001,[1]customers!$C$2:$C$1001,,0))</f>
        <v>lfrancisco42@fema.gov</v>
      </c>
      <c r="H149" s="16" t="str">
        <f>_xlfn.XLOOKUP(C149,[1]customers!$A$2:$A$1001,[1]customers!$G$2:$G$1001,,0)</f>
        <v>United States</v>
      </c>
      <c r="I149" s="7" t="str">
        <f>INDEX([1]products!$A$1:$G$49,MATCH([1]orders!$D149,[1]products!$A$1:$A$49,0),MATCH([1]orders!I$1,[1]products!$A$1:$G$1,0))</f>
        <v>Exc</v>
      </c>
      <c r="J149" s="7" t="str">
        <f>INDEX([1]products!$A$1:$G$49,MATCH([1]orders!$D149,[1]products!$A$1:$A$49,0),MATCH([1]orders!J$1,[1]products!$A$1:$G$1,0))</f>
        <v>M</v>
      </c>
      <c r="K149" s="19">
        <f>INDEX([1]products!$A$1:$G$49,MATCH([1]orders!$D149,[1]products!$A$1:$A$49,0),MATCH([1]orders!K$1,[1]products!$A$1:$G$1,0))</f>
        <v>1</v>
      </c>
      <c r="L149" s="20">
        <f>INDEX([1]products!$A$1:$G$49,MATCH([1]orders!$D149,[1]products!$A$1:$A$49,0),MATCH([1]orders!L$1,[1]products!$A$1:$G$1,0))</f>
        <v>13.75</v>
      </c>
      <c r="M149" s="20">
        <f t="shared" si="2"/>
        <v>27.5</v>
      </c>
      <c r="N149" s="7" t="str" cm="1">
        <f t="array" ref="N149">_xlfn.IFS(I149="Rob","Robusta",I149="Exc","Excelsa",I149="Ara","Arabica",I149="Lib","Liberica")</f>
        <v>Excelsa</v>
      </c>
      <c r="O149" s="7" t="str" cm="1">
        <f t="array" ref="O149">_xlfn.IFS(J149="M","Medium",J149="L","Light",J149="D","Dark")</f>
        <v>Medium</v>
      </c>
      <c r="P149" s="7" t="str">
        <f>_xlfn.XLOOKUP(Order_Table[[#This Row],[Customer ID]],[1]customers!$A$1:$A$1001,[1]customers!$I$1:$I$1001,,0)</f>
        <v>No</v>
      </c>
    </row>
    <row r="150" spans="1:16" x14ac:dyDescent="0.35">
      <c r="A150" s="16" t="s">
        <v>323</v>
      </c>
      <c r="B150" s="21">
        <v>44551</v>
      </c>
      <c r="C150" s="16" t="s">
        <v>324</v>
      </c>
      <c r="D150" s="7" t="s">
        <v>51</v>
      </c>
      <c r="E150" s="16">
        <v>5</v>
      </c>
      <c r="F150" s="16" t="str">
        <f>_xlfn.XLOOKUP([1]orders!C150,[1]customers!$A$2:$A$1001,[1]customers!$B$2:$B$1001,,0)</f>
        <v>Giacobo Skingle</v>
      </c>
      <c r="G150" s="16" t="str">
        <f>IF(_xlfn.XLOOKUP(C150,[1]customers!$A$2:$A$1001,[1]customers!$C$2:$C$1001,,0)=0,"",_xlfn.XLOOKUP(C150,[1]customers!$A$2:$A$1001,[1]customers!$C$2:$C$1001,,0))</f>
        <v>gskingle44@clickbank.net</v>
      </c>
      <c r="H150" s="16" t="str">
        <f>_xlfn.XLOOKUP(C150,[1]customers!$A$2:$A$1001,[1]customers!$G$2:$G$1001,,0)</f>
        <v>United States</v>
      </c>
      <c r="I150" s="7" t="str">
        <f>INDEX([1]products!$A$1:$G$49,MATCH([1]orders!$D150,[1]products!$A$1:$A$49,0),MATCH([1]orders!I$1,[1]products!$A$1:$G$1,0))</f>
        <v>Exc</v>
      </c>
      <c r="J150" s="7" t="str">
        <f>INDEX([1]products!$A$1:$G$49,MATCH([1]orders!$D150,[1]products!$A$1:$A$49,0),MATCH([1]orders!J$1,[1]products!$A$1:$G$1,0))</f>
        <v>D</v>
      </c>
      <c r="K150" s="19">
        <f>INDEX([1]products!$A$1:$G$49,MATCH([1]orders!$D150,[1]products!$A$1:$A$49,0),MATCH([1]orders!K$1,[1]products!$A$1:$G$1,0))</f>
        <v>0.2</v>
      </c>
      <c r="L150" s="20">
        <f>INDEX([1]products!$A$1:$G$49,MATCH([1]orders!$D150,[1]products!$A$1:$A$49,0),MATCH([1]orders!L$1,[1]products!$A$1:$G$1,0))</f>
        <v>3.645</v>
      </c>
      <c r="M150" s="20">
        <f t="shared" si="2"/>
        <v>18.225000000000001</v>
      </c>
      <c r="N150" s="7" t="str" cm="1">
        <f t="array" ref="N150">_xlfn.IFS(I150="Rob","Robusta",I150="Exc","Excelsa",I150="Ara","Arabica",I150="Lib","Liberica")</f>
        <v>Excelsa</v>
      </c>
      <c r="O150" s="7" t="str" cm="1">
        <f t="array" ref="O150">_xlfn.IFS(J150="M","Medium",J150="L","Light",J150="D","Dark")</f>
        <v>Dark</v>
      </c>
      <c r="P150" s="7" t="str">
        <f>_xlfn.XLOOKUP(Order_Table[[#This Row],[Customer ID]],[1]customers!$A$1:$A$1001,[1]customers!$I$1:$I$1001,,0)</f>
        <v>Yes</v>
      </c>
    </row>
    <row r="151" spans="1:16" x14ac:dyDescent="0.35">
      <c r="A151" s="16" t="s">
        <v>325</v>
      </c>
      <c r="B151" s="21">
        <v>44108</v>
      </c>
      <c r="C151" s="16" t="s">
        <v>326</v>
      </c>
      <c r="D151" s="7" t="s">
        <v>171</v>
      </c>
      <c r="E151" s="16">
        <v>2</v>
      </c>
      <c r="F151" s="16" t="str">
        <f>_xlfn.XLOOKUP([1]orders!C151,[1]customers!$A$2:$A$1001,[1]customers!$B$2:$B$1001,,0)</f>
        <v>Gerard Pirdy</v>
      </c>
      <c r="G151" s="16" t="str">
        <f>IF(_xlfn.XLOOKUP(C151,[1]customers!$A$2:$A$1001,[1]customers!$C$2:$C$1001,,0)=0,"",_xlfn.XLOOKUP(C151,[1]customers!$A$2:$A$1001,[1]customers!$C$2:$C$1001,,0))</f>
        <v/>
      </c>
      <c r="H151" s="16" t="str">
        <f>_xlfn.XLOOKUP(C151,[1]customers!$A$2:$A$1001,[1]customers!$G$2:$G$1001,,0)</f>
        <v>United States</v>
      </c>
      <c r="I151" s="7" t="str">
        <f>INDEX([1]products!$A$1:$G$49,MATCH([1]orders!$D151,[1]products!$A$1:$A$49,0),MATCH([1]orders!I$1,[1]products!$A$1:$G$1,0))</f>
        <v>Ara</v>
      </c>
      <c r="J151" s="7" t="str">
        <f>INDEX([1]products!$A$1:$G$49,MATCH([1]orders!$D151,[1]products!$A$1:$A$49,0),MATCH([1]orders!J$1,[1]products!$A$1:$G$1,0))</f>
        <v>M</v>
      </c>
      <c r="K151" s="19">
        <f>INDEX([1]products!$A$1:$G$49,MATCH([1]orders!$D151,[1]products!$A$1:$A$49,0),MATCH([1]orders!K$1,[1]products!$A$1:$G$1,0))</f>
        <v>2.5</v>
      </c>
      <c r="L151" s="20">
        <f>INDEX([1]products!$A$1:$G$49,MATCH([1]orders!$D151,[1]products!$A$1:$A$49,0),MATCH([1]orders!L$1,[1]products!$A$1:$G$1,0))</f>
        <v>25.874999999999996</v>
      </c>
      <c r="M151" s="20">
        <f t="shared" si="2"/>
        <v>51.749999999999993</v>
      </c>
      <c r="N151" s="7" t="str" cm="1">
        <f t="array" ref="N151">_xlfn.IFS(I151="Rob","Robusta",I151="Exc","Excelsa",I151="Ara","Arabica",I151="Lib","Liberica")</f>
        <v>Arabica</v>
      </c>
      <c r="O151" s="7" t="str" cm="1">
        <f t="array" ref="O151">_xlfn.IFS(J151="M","Medium",J151="L","Light",J151="D","Dark")</f>
        <v>Medium</v>
      </c>
      <c r="P151" s="7" t="str">
        <f>_xlfn.XLOOKUP(Order_Table[[#This Row],[Customer ID]],[1]customers!$A$1:$A$1001,[1]customers!$I$1:$I$1001,,0)</f>
        <v>Yes</v>
      </c>
    </row>
    <row r="152" spans="1:16" x14ac:dyDescent="0.35">
      <c r="A152" s="16" t="s">
        <v>327</v>
      </c>
      <c r="B152" s="21">
        <v>44051</v>
      </c>
      <c r="C152" s="16" t="s">
        <v>328</v>
      </c>
      <c r="D152" s="7" t="s">
        <v>13</v>
      </c>
      <c r="E152" s="16">
        <v>1</v>
      </c>
      <c r="F152" s="16" t="str">
        <f>_xlfn.XLOOKUP([1]orders!C152,[1]customers!$A$2:$A$1001,[1]customers!$B$2:$B$1001,,0)</f>
        <v>Jacinthe Balsillie</v>
      </c>
      <c r="G152" s="16" t="str">
        <f>IF(_xlfn.XLOOKUP(C152,[1]customers!$A$2:$A$1001,[1]customers!$C$2:$C$1001,,0)=0,"",_xlfn.XLOOKUP(C152,[1]customers!$A$2:$A$1001,[1]customers!$C$2:$C$1001,,0))</f>
        <v>jbalsillie46@princeton.edu</v>
      </c>
      <c r="H152" s="16" t="str">
        <f>_xlfn.XLOOKUP(C152,[1]customers!$A$2:$A$1001,[1]customers!$G$2:$G$1001,,0)</f>
        <v>United States</v>
      </c>
      <c r="I152" s="7" t="str">
        <f>INDEX([1]products!$A$1:$G$49,MATCH([1]orders!$D152,[1]products!$A$1:$A$49,0),MATCH([1]orders!I$1,[1]products!$A$1:$G$1,0))</f>
        <v>Lib</v>
      </c>
      <c r="J152" s="7" t="str">
        <f>INDEX([1]products!$A$1:$G$49,MATCH([1]orders!$D152,[1]products!$A$1:$A$49,0),MATCH([1]orders!J$1,[1]products!$A$1:$G$1,0))</f>
        <v>D</v>
      </c>
      <c r="K152" s="19">
        <f>INDEX([1]products!$A$1:$G$49,MATCH([1]orders!$D152,[1]products!$A$1:$A$49,0),MATCH([1]orders!K$1,[1]products!$A$1:$G$1,0))</f>
        <v>1</v>
      </c>
      <c r="L152" s="20">
        <f>INDEX([1]products!$A$1:$G$49,MATCH([1]orders!$D152,[1]products!$A$1:$A$49,0),MATCH([1]orders!L$1,[1]products!$A$1:$G$1,0))</f>
        <v>12.95</v>
      </c>
      <c r="M152" s="20">
        <f t="shared" si="2"/>
        <v>12.95</v>
      </c>
      <c r="N152" s="7" t="str" cm="1">
        <f t="array" ref="N152">_xlfn.IFS(I152="Rob","Robusta",I152="Exc","Excelsa",I152="Ara","Arabica",I152="Lib","Liberica")</f>
        <v>Liberica</v>
      </c>
      <c r="O152" s="7" t="str" cm="1">
        <f t="array" ref="O152">_xlfn.IFS(J152="M","Medium",J152="L","Light",J152="D","Dark")</f>
        <v>Dark</v>
      </c>
      <c r="P152" s="7" t="str">
        <f>_xlfn.XLOOKUP(Order_Table[[#This Row],[Customer ID]],[1]customers!$A$1:$A$1001,[1]customers!$I$1:$I$1001,,0)</f>
        <v>Yes</v>
      </c>
    </row>
    <row r="153" spans="1:16" x14ac:dyDescent="0.35">
      <c r="A153" s="16" t="s">
        <v>329</v>
      </c>
      <c r="B153" s="21">
        <v>44115</v>
      </c>
      <c r="C153" s="16" t="s">
        <v>330</v>
      </c>
      <c r="D153" s="7" t="s">
        <v>61</v>
      </c>
      <c r="E153" s="16">
        <v>3</v>
      </c>
      <c r="F153" s="16" t="str">
        <f>_xlfn.XLOOKUP([1]orders!C153,[1]customers!$A$2:$A$1001,[1]customers!$B$2:$B$1001,,0)</f>
        <v>Quinton Fouracres</v>
      </c>
      <c r="G153" s="16" t="str">
        <f>IF(_xlfn.XLOOKUP(C153,[1]customers!$A$2:$A$1001,[1]customers!$C$2:$C$1001,,0)=0,"",_xlfn.XLOOKUP(C153,[1]customers!$A$2:$A$1001,[1]customers!$C$2:$C$1001,,0))</f>
        <v/>
      </c>
      <c r="H153" s="16" t="str">
        <f>_xlfn.XLOOKUP(C153,[1]customers!$A$2:$A$1001,[1]customers!$G$2:$G$1001,,0)</f>
        <v>United States</v>
      </c>
      <c r="I153" s="7" t="str">
        <f>INDEX([1]products!$A$1:$G$49,MATCH([1]orders!$D153,[1]products!$A$1:$A$49,0),MATCH([1]orders!I$1,[1]products!$A$1:$G$1,0))</f>
        <v>Ara</v>
      </c>
      <c r="J153" s="7" t="str">
        <f>INDEX([1]products!$A$1:$G$49,MATCH([1]orders!$D153,[1]products!$A$1:$A$49,0),MATCH([1]orders!J$1,[1]products!$A$1:$G$1,0))</f>
        <v>M</v>
      </c>
      <c r="K153" s="19">
        <f>INDEX([1]products!$A$1:$G$49,MATCH([1]orders!$D153,[1]products!$A$1:$A$49,0),MATCH([1]orders!K$1,[1]products!$A$1:$G$1,0))</f>
        <v>1</v>
      </c>
      <c r="L153" s="20">
        <f>INDEX([1]products!$A$1:$G$49,MATCH([1]orders!$D153,[1]products!$A$1:$A$49,0),MATCH([1]orders!L$1,[1]products!$A$1:$G$1,0))</f>
        <v>11.25</v>
      </c>
      <c r="M153" s="20">
        <f t="shared" si="2"/>
        <v>33.75</v>
      </c>
      <c r="N153" s="7" t="str" cm="1">
        <f t="array" ref="N153">_xlfn.IFS(I153="Rob","Robusta",I153="Exc","Excelsa",I153="Ara","Arabica",I153="Lib","Liberica")</f>
        <v>Arabica</v>
      </c>
      <c r="O153" s="7" t="str" cm="1">
        <f t="array" ref="O153">_xlfn.IFS(J153="M","Medium",J153="L","Light",J153="D","Dark")</f>
        <v>Medium</v>
      </c>
      <c r="P153" s="7" t="str">
        <f>_xlfn.XLOOKUP(Order_Table[[#This Row],[Customer ID]],[1]customers!$A$1:$A$1001,[1]customers!$I$1:$I$1001,,0)</f>
        <v>Yes</v>
      </c>
    </row>
    <row r="154" spans="1:16" x14ac:dyDescent="0.35">
      <c r="A154" s="16" t="s">
        <v>331</v>
      </c>
      <c r="B154" s="21">
        <v>44510</v>
      </c>
      <c r="C154" s="16" t="s">
        <v>332</v>
      </c>
      <c r="D154" s="7" t="s">
        <v>41</v>
      </c>
      <c r="E154" s="16">
        <v>3</v>
      </c>
      <c r="F154" s="16" t="str">
        <f>_xlfn.XLOOKUP([1]orders!C154,[1]customers!$A$2:$A$1001,[1]customers!$B$2:$B$1001,,0)</f>
        <v>Bettina Leffek</v>
      </c>
      <c r="G154" s="16" t="str">
        <f>IF(_xlfn.XLOOKUP(C154,[1]customers!$A$2:$A$1001,[1]customers!$C$2:$C$1001,,0)=0,"",_xlfn.XLOOKUP(C154,[1]customers!$A$2:$A$1001,[1]customers!$C$2:$C$1001,,0))</f>
        <v>bleffek48@ning.com</v>
      </c>
      <c r="H154" s="16" t="str">
        <f>_xlfn.XLOOKUP(C154,[1]customers!$A$2:$A$1001,[1]customers!$G$2:$G$1001,,0)</f>
        <v>United States</v>
      </c>
      <c r="I154" s="7" t="str">
        <f>INDEX([1]products!$A$1:$G$49,MATCH([1]orders!$D154,[1]products!$A$1:$A$49,0),MATCH([1]orders!I$1,[1]products!$A$1:$G$1,0))</f>
        <v>Rob</v>
      </c>
      <c r="J154" s="7" t="str">
        <f>INDEX([1]products!$A$1:$G$49,MATCH([1]orders!$D154,[1]products!$A$1:$A$49,0),MATCH([1]orders!J$1,[1]products!$A$1:$G$1,0))</f>
        <v>M</v>
      </c>
      <c r="K154" s="19">
        <f>INDEX([1]products!$A$1:$G$49,MATCH([1]orders!$D154,[1]products!$A$1:$A$49,0),MATCH([1]orders!K$1,[1]products!$A$1:$G$1,0))</f>
        <v>2.5</v>
      </c>
      <c r="L154" s="20">
        <f>INDEX([1]products!$A$1:$G$49,MATCH([1]orders!$D154,[1]products!$A$1:$A$49,0),MATCH([1]orders!L$1,[1]products!$A$1:$G$1,0))</f>
        <v>22.884999999999998</v>
      </c>
      <c r="M154" s="20">
        <f t="shared" si="2"/>
        <v>68.655000000000001</v>
      </c>
      <c r="N154" s="7" t="str" cm="1">
        <f t="array" ref="N154">_xlfn.IFS(I154="Rob","Robusta",I154="Exc","Excelsa",I154="Ara","Arabica",I154="Lib","Liberica")</f>
        <v>Robusta</v>
      </c>
      <c r="O154" s="7" t="str" cm="1">
        <f t="array" ref="O154">_xlfn.IFS(J154="M","Medium",J154="L","Light",J154="D","Dark")</f>
        <v>Medium</v>
      </c>
      <c r="P154" s="7" t="str">
        <f>_xlfn.XLOOKUP(Order_Table[[#This Row],[Customer ID]],[1]customers!$A$1:$A$1001,[1]customers!$I$1:$I$1001,,0)</f>
        <v>Yes</v>
      </c>
    </row>
    <row r="155" spans="1:16" x14ac:dyDescent="0.35">
      <c r="A155" s="16" t="s">
        <v>333</v>
      </c>
      <c r="B155" s="21">
        <v>44367</v>
      </c>
      <c r="C155" s="16" t="s">
        <v>334</v>
      </c>
      <c r="D155" s="7" t="s">
        <v>101</v>
      </c>
      <c r="E155" s="16">
        <v>1</v>
      </c>
      <c r="F155" s="16" t="str">
        <f>_xlfn.XLOOKUP([1]orders!C155,[1]customers!$A$2:$A$1001,[1]customers!$B$2:$B$1001,,0)</f>
        <v>Hetti Penson</v>
      </c>
      <c r="G155" s="16" t="str">
        <f>IF(_xlfn.XLOOKUP(C155,[1]customers!$A$2:$A$1001,[1]customers!$C$2:$C$1001,,0)=0,"",_xlfn.XLOOKUP(C155,[1]customers!$A$2:$A$1001,[1]customers!$C$2:$C$1001,,0))</f>
        <v/>
      </c>
      <c r="H155" s="16" t="str">
        <f>_xlfn.XLOOKUP(C155,[1]customers!$A$2:$A$1001,[1]customers!$G$2:$G$1001,,0)</f>
        <v>United States</v>
      </c>
      <c r="I155" s="7" t="str">
        <f>INDEX([1]products!$A$1:$G$49,MATCH([1]orders!$D155,[1]products!$A$1:$A$49,0),MATCH([1]orders!I$1,[1]products!$A$1:$G$1,0))</f>
        <v>Rob</v>
      </c>
      <c r="J155" s="7" t="str">
        <f>INDEX([1]products!$A$1:$G$49,MATCH([1]orders!$D155,[1]products!$A$1:$A$49,0),MATCH([1]orders!J$1,[1]products!$A$1:$G$1,0))</f>
        <v>D</v>
      </c>
      <c r="K155" s="19">
        <f>INDEX([1]products!$A$1:$G$49,MATCH([1]orders!$D155,[1]products!$A$1:$A$49,0),MATCH([1]orders!K$1,[1]products!$A$1:$G$1,0))</f>
        <v>0.2</v>
      </c>
      <c r="L155" s="20">
        <f>INDEX([1]products!$A$1:$G$49,MATCH([1]orders!$D155,[1]products!$A$1:$A$49,0),MATCH([1]orders!L$1,[1]products!$A$1:$G$1,0))</f>
        <v>2.6849999999999996</v>
      </c>
      <c r="M155" s="20">
        <f t="shared" si="2"/>
        <v>2.6849999999999996</v>
      </c>
      <c r="N155" s="7" t="str" cm="1">
        <f t="array" ref="N155">_xlfn.IFS(I155="Rob","Robusta",I155="Exc","Excelsa",I155="Ara","Arabica",I155="Lib","Liberica")</f>
        <v>Robusta</v>
      </c>
      <c r="O155" s="7" t="str" cm="1">
        <f t="array" ref="O155">_xlfn.IFS(J155="M","Medium",J155="L","Light",J155="D","Dark")</f>
        <v>Dark</v>
      </c>
      <c r="P155" s="7" t="str">
        <f>_xlfn.XLOOKUP(Order_Table[[#This Row],[Customer ID]],[1]customers!$A$1:$A$1001,[1]customers!$I$1:$I$1001,,0)</f>
        <v>No</v>
      </c>
    </row>
    <row r="156" spans="1:16" x14ac:dyDescent="0.35">
      <c r="A156" s="16" t="s">
        <v>335</v>
      </c>
      <c r="B156" s="21">
        <v>44473</v>
      </c>
      <c r="C156" s="16" t="s">
        <v>336</v>
      </c>
      <c r="D156" s="7" t="s">
        <v>118</v>
      </c>
      <c r="E156" s="16">
        <v>5</v>
      </c>
      <c r="F156" s="16" t="str">
        <f>_xlfn.XLOOKUP([1]orders!C156,[1]customers!$A$2:$A$1001,[1]customers!$B$2:$B$1001,,0)</f>
        <v>Jocko Pray</v>
      </c>
      <c r="G156" s="16" t="str">
        <f>IF(_xlfn.XLOOKUP(C156,[1]customers!$A$2:$A$1001,[1]customers!$C$2:$C$1001,,0)=0,"",_xlfn.XLOOKUP(C156,[1]customers!$A$2:$A$1001,[1]customers!$C$2:$C$1001,,0))</f>
        <v>jpray4a@youtube.com</v>
      </c>
      <c r="H156" s="16" t="str">
        <f>_xlfn.XLOOKUP(C156,[1]customers!$A$2:$A$1001,[1]customers!$G$2:$G$1001,,0)</f>
        <v>United States</v>
      </c>
      <c r="I156" s="7" t="str">
        <f>INDEX([1]products!$A$1:$G$49,MATCH([1]orders!$D156,[1]products!$A$1:$A$49,0),MATCH([1]orders!I$1,[1]products!$A$1:$G$1,0))</f>
        <v>Ara</v>
      </c>
      <c r="J156" s="7" t="str">
        <f>INDEX([1]products!$A$1:$G$49,MATCH([1]orders!$D156,[1]products!$A$1:$A$49,0),MATCH([1]orders!J$1,[1]products!$A$1:$G$1,0))</f>
        <v>D</v>
      </c>
      <c r="K156" s="19">
        <f>INDEX([1]products!$A$1:$G$49,MATCH([1]orders!$D156,[1]products!$A$1:$A$49,0),MATCH([1]orders!K$1,[1]products!$A$1:$G$1,0))</f>
        <v>2.5</v>
      </c>
      <c r="L156" s="20">
        <f>INDEX([1]products!$A$1:$G$49,MATCH([1]orders!$D156,[1]products!$A$1:$A$49,0),MATCH([1]orders!L$1,[1]products!$A$1:$G$1,0))</f>
        <v>22.884999999999998</v>
      </c>
      <c r="M156" s="20">
        <f t="shared" si="2"/>
        <v>114.42499999999998</v>
      </c>
      <c r="N156" s="7" t="str" cm="1">
        <f t="array" ref="N156">_xlfn.IFS(I156="Rob","Robusta",I156="Exc","Excelsa",I156="Ara","Arabica",I156="Lib","Liberica")</f>
        <v>Arabica</v>
      </c>
      <c r="O156" s="7" t="str" cm="1">
        <f t="array" ref="O156">_xlfn.IFS(J156="M","Medium",J156="L","Light",J156="D","Dark")</f>
        <v>Dark</v>
      </c>
      <c r="P156" s="7" t="str">
        <f>_xlfn.XLOOKUP(Order_Table[[#This Row],[Customer ID]],[1]customers!$A$1:$A$1001,[1]customers!$I$1:$I$1001,,0)</f>
        <v>No</v>
      </c>
    </row>
    <row r="157" spans="1:16" x14ac:dyDescent="0.35">
      <c r="A157" s="16" t="s">
        <v>337</v>
      </c>
      <c r="B157" s="21">
        <v>43640</v>
      </c>
      <c r="C157" s="16" t="s">
        <v>338</v>
      </c>
      <c r="D157" s="7" t="s">
        <v>171</v>
      </c>
      <c r="E157" s="16">
        <v>6</v>
      </c>
      <c r="F157" s="16" t="str">
        <f>_xlfn.XLOOKUP([1]orders!C157,[1]customers!$A$2:$A$1001,[1]customers!$B$2:$B$1001,,0)</f>
        <v>Grete Holborn</v>
      </c>
      <c r="G157" s="16" t="str">
        <f>IF(_xlfn.XLOOKUP(C157,[1]customers!$A$2:$A$1001,[1]customers!$C$2:$C$1001,,0)=0,"",_xlfn.XLOOKUP(C157,[1]customers!$A$2:$A$1001,[1]customers!$C$2:$C$1001,,0))</f>
        <v>gholborn4b@ow.ly</v>
      </c>
      <c r="H157" s="16" t="str">
        <f>_xlfn.XLOOKUP(C157,[1]customers!$A$2:$A$1001,[1]customers!$G$2:$G$1001,,0)</f>
        <v>United States</v>
      </c>
      <c r="I157" s="7" t="str">
        <f>INDEX([1]products!$A$1:$G$49,MATCH([1]orders!$D157,[1]products!$A$1:$A$49,0),MATCH([1]orders!I$1,[1]products!$A$1:$G$1,0))</f>
        <v>Ara</v>
      </c>
      <c r="J157" s="7" t="str">
        <f>INDEX([1]products!$A$1:$G$49,MATCH([1]orders!$D157,[1]products!$A$1:$A$49,0),MATCH([1]orders!J$1,[1]products!$A$1:$G$1,0))</f>
        <v>M</v>
      </c>
      <c r="K157" s="19">
        <f>INDEX([1]products!$A$1:$G$49,MATCH([1]orders!$D157,[1]products!$A$1:$A$49,0),MATCH([1]orders!K$1,[1]products!$A$1:$G$1,0))</f>
        <v>2.5</v>
      </c>
      <c r="L157" s="20">
        <f>INDEX([1]products!$A$1:$G$49,MATCH([1]orders!$D157,[1]products!$A$1:$A$49,0),MATCH([1]orders!L$1,[1]products!$A$1:$G$1,0))</f>
        <v>25.874999999999996</v>
      </c>
      <c r="M157" s="20">
        <f t="shared" si="2"/>
        <v>155.24999999999997</v>
      </c>
      <c r="N157" s="7" t="str" cm="1">
        <f t="array" ref="N157">_xlfn.IFS(I157="Rob","Robusta",I157="Exc","Excelsa",I157="Ara","Arabica",I157="Lib","Liberica")</f>
        <v>Arabica</v>
      </c>
      <c r="O157" s="7" t="str" cm="1">
        <f t="array" ref="O157">_xlfn.IFS(J157="M","Medium",J157="L","Light",J157="D","Dark")</f>
        <v>Medium</v>
      </c>
      <c r="P157" s="7" t="str">
        <f>_xlfn.XLOOKUP(Order_Table[[#This Row],[Customer ID]],[1]customers!$A$1:$A$1001,[1]customers!$I$1:$I$1001,,0)</f>
        <v>Yes</v>
      </c>
    </row>
    <row r="158" spans="1:16" x14ac:dyDescent="0.35">
      <c r="A158" s="16" t="s">
        <v>339</v>
      </c>
      <c r="B158" s="21">
        <v>43764</v>
      </c>
      <c r="C158" s="16" t="s">
        <v>340</v>
      </c>
      <c r="D158" s="7" t="s">
        <v>171</v>
      </c>
      <c r="E158" s="16">
        <v>3</v>
      </c>
      <c r="F158" s="16" t="str">
        <f>_xlfn.XLOOKUP([1]orders!C158,[1]customers!$A$2:$A$1001,[1]customers!$B$2:$B$1001,,0)</f>
        <v>Fielding Keinrat</v>
      </c>
      <c r="G158" s="16" t="str">
        <f>IF(_xlfn.XLOOKUP(C158,[1]customers!$A$2:$A$1001,[1]customers!$C$2:$C$1001,,0)=0,"",_xlfn.XLOOKUP(C158,[1]customers!$A$2:$A$1001,[1]customers!$C$2:$C$1001,,0))</f>
        <v>fkeinrat4c@dailymail.co.uk</v>
      </c>
      <c r="H158" s="16" t="str">
        <f>_xlfn.XLOOKUP(C158,[1]customers!$A$2:$A$1001,[1]customers!$G$2:$G$1001,,0)</f>
        <v>United States</v>
      </c>
      <c r="I158" s="7" t="str">
        <f>INDEX([1]products!$A$1:$G$49,MATCH([1]orders!$D158,[1]products!$A$1:$A$49,0),MATCH([1]orders!I$1,[1]products!$A$1:$G$1,0))</f>
        <v>Ara</v>
      </c>
      <c r="J158" s="7" t="str">
        <f>INDEX([1]products!$A$1:$G$49,MATCH([1]orders!$D158,[1]products!$A$1:$A$49,0),MATCH([1]orders!J$1,[1]products!$A$1:$G$1,0))</f>
        <v>M</v>
      </c>
      <c r="K158" s="19">
        <f>INDEX([1]products!$A$1:$G$49,MATCH([1]orders!$D158,[1]products!$A$1:$A$49,0),MATCH([1]orders!K$1,[1]products!$A$1:$G$1,0))</f>
        <v>2.5</v>
      </c>
      <c r="L158" s="20">
        <f>INDEX([1]products!$A$1:$G$49,MATCH([1]orders!$D158,[1]products!$A$1:$A$49,0),MATCH([1]orders!L$1,[1]products!$A$1:$G$1,0))</f>
        <v>25.874999999999996</v>
      </c>
      <c r="M158" s="20">
        <f t="shared" si="2"/>
        <v>77.624999999999986</v>
      </c>
      <c r="N158" s="7" t="str" cm="1">
        <f t="array" ref="N158">_xlfn.IFS(I158="Rob","Robusta",I158="Exc","Excelsa",I158="Ara","Arabica",I158="Lib","Liberica")</f>
        <v>Arabica</v>
      </c>
      <c r="O158" s="7" t="str" cm="1">
        <f t="array" ref="O158">_xlfn.IFS(J158="M","Medium",J158="L","Light",J158="D","Dark")</f>
        <v>Medium</v>
      </c>
      <c r="P158" s="7" t="str">
        <f>_xlfn.XLOOKUP(Order_Table[[#This Row],[Customer ID]],[1]customers!$A$1:$A$1001,[1]customers!$I$1:$I$1001,,0)</f>
        <v>Yes</v>
      </c>
    </row>
    <row r="159" spans="1:16" x14ac:dyDescent="0.35">
      <c r="A159" s="16" t="s">
        <v>341</v>
      </c>
      <c r="B159" s="21">
        <v>44374</v>
      </c>
      <c r="C159" s="16" t="s">
        <v>342</v>
      </c>
      <c r="D159" s="7" t="s">
        <v>35</v>
      </c>
      <c r="E159" s="16">
        <v>3</v>
      </c>
      <c r="F159" s="16" t="str">
        <f>_xlfn.XLOOKUP([1]orders!C159,[1]customers!$A$2:$A$1001,[1]customers!$B$2:$B$1001,,0)</f>
        <v>Paulo Yea</v>
      </c>
      <c r="G159" s="16" t="str">
        <f>IF(_xlfn.XLOOKUP(C159,[1]customers!$A$2:$A$1001,[1]customers!$C$2:$C$1001,,0)=0,"",_xlfn.XLOOKUP(C159,[1]customers!$A$2:$A$1001,[1]customers!$C$2:$C$1001,,0))</f>
        <v>pyea4d@aol.com</v>
      </c>
      <c r="H159" s="16" t="str">
        <f>_xlfn.XLOOKUP(C159,[1]customers!$A$2:$A$1001,[1]customers!$G$2:$G$1001,,0)</f>
        <v>Ireland</v>
      </c>
      <c r="I159" s="7" t="str">
        <f>INDEX([1]products!$A$1:$G$49,MATCH([1]orders!$D159,[1]products!$A$1:$A$49,0),MATCH([1]orders!I$1,[1]products!$A$1:$G$1,0))</f>
        <v>Rob</v>
      </c>
      <c r="J159" s="7" t="str">
        <f>INDEX([1]products!$A$1:$G$49,MATCH([1]orders!$D159,[1]products!$A$1:$A$49,0),MATCH([1]orders!J$1,[1]products!$A$1:$G$1,0))</f>
        <v>D</v>
      </c>
      <c r="K159" s="19">
        <f>INDEX([1]products!$A$1:$G$49,MATCH([1]orders!$D159,[1]products!$A$1:$A$49,0),MATCH([1]orders!K$1,[1]products!$A$1:$G$1,0))</f>
        <v>2.5</v>
      </c>
      <c r="L159" s="20">
        <f>INDEX([1]products!$A$1:$G$49,MATCH([1]orders!$D159,[1]products!$A$1:$A$49,0),MATCH([1]orders!L$1,[1]products!$A$1:$G$1,0))</f>
        <v>20.584999999999997</v>
      </c>
      <c r="M159" s="20">
        <f t="shared" si="2"/>
        <v>61.754999999999995</v>
      </c>
      <c r="N159" s="7" t="str" cm="1">
        <f t="array" ref="N159">_xlfn.IFS(I159="Rob","Robusta",I159="Exc","Excelsa",I159="Ara","Arabica",I159="Lib","Liberica")</f>
        <v>Robusta</v>
      </c>
      <c r="O159" s="7" t="str" cm="1">
        <f t="array" ref="O159">_xlfn.IFS(J159="M","Medium",J159="L","Light",J159="D","Dark")</f>
        <v>Dark</v>
      </c>
      <c r="P159" s="7" t="str">
        <f>_xlfn.XLOOKUP(Order_Table[[#This Row],[Customer ID]],[1]customers!$A$1:$A$1001,[1]customers!$I$1:$I$1001,,0)</f>
        <v>No</v>
      </c>
    </row>
    <row r="160" spans="1:16" x14ac:dyDescent="0.35">
      <c r="A160" s="16" t="s">
        <v>343</v>
      </c>
      <c r="B160" s="21">
        <v>43714</v>
      </c>
      <c r="C160" s="16" t="s">
        <v>344</v>
      </c>
      <c r="D160" s="7" t="s">
        <v>35</v>
      </c>
      <c r="E160" s="16">
        <v>6</v>
      </c>
      <c r="F160" s="16" t="str">
        <f>_xlfn.XLOOKUP([1]orders!C160,[1]customers!$A$2:$A$1001,[1]customers!$B$2:$B$1001,,0)</f>
        <v>Say Risborough</v>
      </c>
      <c r="G160" s="16" t="str">
        <f>IF(_xlfn.XLOOKUP(C160,[1]customers!$A$2:$A$1001,[1]customers!$C$2:$C$1001,,0)=0,"",_xlfn.XLOOKUP(C160,[1]customers!$A$2:$A$1001,[1]customers!$C$2:$C$1001,,0))</f>
        <v/>
      </c>
      <c r="H160" s="16" t="str">
        <f>_xlfn.XLOOKUP(C160,[1]customers!$A$2:$A$1001,[1]customers!$G$2:$G$1001,,0)</f>
        <v>United States</v>
      </c>
      <c r="I160" s="7" t="str">
        <f>INDEX([1]products!$A$1:$G$49,MATCH([1]orders!$D160,[1]products!$A$1:$A$49,0),MATCH([1]orders!I$1,[1]products!$A$1:$G$1,0))</f>
        <v>Rob</v>
      </c>
      <c r="J160" s="7" t="str">
        <f>INDEX([1]products!$A$1:$G$49,MATCH([1]orders!$D160,[1]products!$A$1:$A$49,0),MATCH([1]orders!J$1,[1]products!$A$1:$G$1,0))</f>
        <v>D</v>
      </c>
      <c r="K160" s="19">
        <f>INDEX([1]products!$A$1:$G$49,MATCH([1]orders!$D160,[1]products!$A$1:$A$49,0),MATCH([1]orders!K$1,[1]products!$A$1:$G$1,0))</f>
        <v>2.5</v>
      </c>
      <c r="L160" s="20">
        <f>INDEX([1]products!$A$1:$G$49,MATCH([1]orders!$D160,[1]products!$A$1:$A$49,0),MATCH([1]orders!L$1,[1]products!$A$1:$G$1,0))</f>
        <v>20.584999999999997</v>
      </c>
      <c r="M160" s="20">
        <f t="shared" si="2"/>
        <v>123.50999999999999</v>
      </c>
      <c r="N160" s="7" t="str" cm="1">
        <f t="array" ref="N160">_xlfn.IFS(I160="Rob","Robusta",I160="Exc","Excelsa",I160="Ara","Arabica",I160="Lib","Liberica")</f>
        <v>Robusta</v>
      </c>
      <c r="O160" s="7" t="str" cm="1">
        <f t="array" ref="O160">_xlfn.IFS(J160="M","Medium",J160="L","Light",J160="D","Dark")</f>
        <v>Dark</v>
      </c>
      <c r="P160" s="7" t="str">
        <f>_xlfn.XLOOKUP(Order_Table[[#This Row],[Customer ID]],[1]customers!$A$1:$A$1001,[1]customers!$I$1:$I$1001,,0)</f>
        <v>Yes</v>
      </c>
    </row>
    <row r="161" spans="1:16" x14ac:dyDescent="0.35">
      <c r="A161" s="16" t="s">
        <v>345</v>
      </c>
      <c r="B161" s="21">
        <v>44316</v>
      </c>
      <c r="C161" s="16" t="s">
        <v>346</v>
      </c>
      <c r="D161" s="7" t="s">
        <v>104</v>
      </c>
      <c r="E161" s="16">
        <v>6</v>
      </c>
      <c r="F161" s="16" t="str">
        <f>_xlfn.XLOOKUP([1]orders!C161,[1]customers!$A$2:$A$1001,[1]customers!$B$2:$B$1001,,0)</f>
        <v>Alexa Sizey</v>
      </c>
      <c r="G161" s="16" t="str">
        <f>IF(_xlfn.XLOOKUP(C161,[1]customers!$A$2:$A$1001,[1]customers!$C$2:$C$1001,,0)=0,"",_xlfn.XLOOKUP(C161,[1]customers!$A$2:$A$1001,[1]customers!$C$2:$C$1001,,0))</f>
        <v/>
      </c>
      <c r="H161" s="16" t="str">
        <f>_xlfn.XLOOKUP(C161,[1]customers!$A$2:$A$1001,[1]customers!$G$2:$G$1001,,0)</f>
        <v>United States</v>
      </c>
      <c r="I161" s="7" t="str">
        <f>INDEX([1]products!$A$1:$G$49,MATCH([1]orders!$D161,[1]products!$A$1:$A$49,0),MATCH([1]orders!I$1,[1]products!$A$1:$G$1,0))</f>
        <v>Lib</v>
      </c>
      <c r="J161" s="7" t="str">
        <f>INDEX([1]products!$A$1:$G$49,MATCH([1]orders!$D161,[1]products!$A$1:$A$49,0),MATCH([1]orders!J$1,[1]products!$A$1:$G$1,0))</f>
        <v>L</v>
      </c>
      <c r="K161" s="19">
        <f>INDEX([1]products!$A$1:$G$49,MATCH([1]orders!$D161,[1]products!$A$1:$A$49,0),MATCH([1]orders!K$1,[1]products!$A$1:$G$1,0))</f>
        <v>2.5</v>
      </c>
      <c r="L161" s="20">
        <f>INDEX([1]products!$A$1:$G$49,MATCH([1]orders!$D161,[1]products!$A$1:$A$49,0),MATCH([1]orders!L$1,[1]products!$A$1:$G$1,0))</f>
        <v>36.454999999999998</v>
      </c>
      <c r="M161" s="20">
        <f t="shared" si="2"/>
        <v>218.73</v>
      </c>
      <c r="N161" s="7" t="str" cm="1">
        <f t="array" ref="N161">_xlfn.IFS(I161="Rob","Robusta",I161="Exc","Excelsa",I161="Ara","Arabica",I161="Lib","Liberica")</f>
        <v>Liberica</v>
      </c>
      <c r="O161" s="7" t="str" cm="1">
        <f t="array" ref="O161">_xlfn.IFS(J161="M","Medium",J161="L","Light",J161="D","Dark")</f>
        <v>Light</v>
      </c>
      <c r="P161" s="7" t="str">
        <f>_xlfn.XLOOKUP(Order_Table[[#This Row],[Customer ID]],[1]customers!$A$1:$A$1001,[1]customers!$I$1:$I$1001,,0)</f>
        <v>No</v>
      </c>
    </row>
    <row r="162" spans="1:16" x14ac:dyDescent="0.35">
      <c r="A162" s="16" t="s">
        <v>347</v>
      </c>
      <c r="B162" s="21">
        <v>43837</v>
      </c>
      <c r="C162" s="16" t="s">
        <v>348</v>
      </c>
      <c r="D162" s="7" t="s">
        <v>3</v>
      </c>
      <c r="E162" s="16">
        <v>4</v>
      </c>
      <c r="F162" s="16" t="str">
        <f>_xlfn.XLOOKUP([1]orders!C162,[1]customers!$A$2:$A$1001,[1]customers!$B$2:$B$1001,,0)</f>
        <v>Kari Swede</v>
      </c>
      <c r="G162" s="16" t="str">
        <f>IF(_xlfn.XLOOKUP(C162,[1]customers!$A$2:$A$1001,[1]customers!$C$2:$C$1001,,0)=0,"",_xlfn.XLOOKUP(C162,[1]customers!$A$2:$A$1001,[1]customers!$C$2:$C$1001,,0))</f>
        <v>kswede4g@addthis.com</v>
      </c>
      <c r="H162" s="16" t="str">
        <f>_xlfn.XLOOKUP(C162,[1]customers!$A$2:$A$1001,[1]customers!$G$2:$G$1001,,0)</f>
        <v>United States</v>
      </c>
      <c r="I162" s="7" t="str">
        <f>INDEX([1]products!$A$1:$G$49,MATCH([1]orders!$D162,[1]products!$A$1:$A$49,0),MATCH([1]orders!I$1,[1]products!$A$1:$G$1,0))</f>
        <v>Exc</v>
      </c>
      <c r="J162" s="7" t="str">
        <f>INDEX([1]products!$A$1:$G$49,MATCH([1]orders!$D162,[1]products!$A$1:$A$49,0),MATCH([1]orders!J$1,[1]products!$A$1:$G$1,0))</f>
        <v>M</v>
      </c>
      <c r="K162" s="19">
        <f>INDEX([1]products!$A$1:$G$49,MATCH([1]orders!$D162,[1]products!$A$1:$A$49,0),MATCH([1]orders!K$1,[1]products!$A$1:$G$1,0))</f>
        <v>0.5</v>
      </c>
      <c r="L162" s="20">
        <f>INDEX([1]products!$A$1:$G$49,MATCH([1]orders!$D162,[1]products!$A$1:$A$49,0),MATCH([1]orders!L$1,[1]products!$A$1:$G$1,0))</f>
        <v>8.25</v>
      </c>
      <c r="M162" s="20">
        <f t="shared" si="2"/>
        <v>33</v>
      </c>
      <c r="N162" s="7" t="str" cm="1">
        <f t="array" ref="N162">_xlfn.IFS(I162="Rob","Robusta",I162="Exc","Excelsa",I162="Ara","Arabica",I162="Lib","Liberica")</f>
        <v>Excelsa</v>
      </c>
      <c r="O162" s="7" t="str" cm="1">
        <f t="array" ref="O162">_xlfn.IFS(J162="M","Medium",J162="L","Light",J162="D","Dark")</f>
        <v>Medium</v>
      </c>
      <c r="P162" s="7" t="str">
        <f>_xlfn.XLOOKUP(Order_Table[[#This Row],[Customer ID]],[1]customers!$A$1:$A$1001,[1]customers!$I$1:$I$1001,,0)</f>
        <v>No</v>
      </c>
    </row>
    <row r="163" spans="1:16" x14ac:dyDescent="0.35">
      <c r="A163" s="16" t="s">
        <v>349</v>
      </c>
      <c r="B163" s="21">
        <v>44207</v>
      </c>
      <c r="C163" s="16" t="s">
        <v>350</v>
      </c>
      <c r="D163" s="7" t="s">
        <v>192</v>
      </c>
      <c r="E163" s="16">
        <v>3</v>
      </c>
      <c r="F163" s="16" t="str">
        <f>_xlfn.XLOOKUP([1]orders!C163,[1]customers!$A$2:$A$1001,[1]customers!$B$2:$B$1001,,0)</f>
        <v>Leontine Rubrow</v>
      </c>
      <c r="G163" s="16" t="str">
        <f>IF(_xlfn.XLOOKUP(C163,[1]customers!$A$2:$A$1001,[1]customers!$C$2:$C$1001,,0)=0,"",_xlfn.XLOOKUP(C163,[1]customers!$A$2:$A$1001,[1]customers!$C$2:$C$1001,,0))</f>
        <v>lrubrow4h@microsoft.com</v>
      </c>
      <c r="H163" s="16" t="str">
        <f>_xlfn.XLOOKUP(C163,[1]customers!$A$2:$A$1001,[1]customers!$G$2:$G$1001,,0)</f>
        <v>United States</v>
      </c>
      <c r="I163" s="7" t="str">
        <f>INDEX([1]products!$A$1:$G$49,MATCH([1]orders!$D163,[1]products!$A$1:$A$49,0),MATCH([1]orders!I$1,[1]products!$A$1:$G$1,0))</f>
        <v>Ara</v>
      </c>
      <c r="J163" s="7" t="str">
        <f>INDEX([1]products!$A$1:$G$49,MATCH([1]orders!$D163,[1]products!$A$1:$A$49,0),MATCH([1]orders!J$1,[1]products!$A$1:$G$1,0))</f>
        <v>L</v>
      </c>
      <c r="K163" s="19">
        <f>INDEX([1]products!$A$1:$G$49,MATCH([1]orders!$D163,[1]products!$A$1:$A$49,0),MATCH([1]orders!K$1,[1]products!$A$1:$G$1,0))</f>
        <v>0.5</v>
      </c>
      <c r="L163" s="20">
        <f>INDEX([1]products!$A$1:$G$49,MATCH([1]orders!$D163,[1]products!$A$1:$A$49,0),MATCH([1]orders!L$1,[1]products!$A$1:$G$1,0))</f>
        <v>7.77</v>
      </c>
      <c r="M163" s="20">
        <f t="shared" si="2"/>
        <v>23.31</v>
      </c>
      <c r="N163" s="7" t="str" cm="1">
        <f t="array" ref="N163">_xlfn.IFS(I163="Rob","Robusta",I163="Exc","Excelsa",I163="Ara","Arabica",I163="Lib","Liberica")</f>
        <v>Arabica</v>
      </c>
      <c r="O163" s="7" t="str" cm="1">
        <f t="array" ref="O163">_xlfn.IFS(J163="M","Medium",J163="L","Light",J163="D","Dark")</f>
        <v>Light</v>
      </c>
      <c r="P163" s="7" t="str">
        <f>_xlfn.XLOOKUP(Order_Table[[#This Row],[Customer ID]],[1]customers!$A$1:$A$1001,[1]customers!$I$1:$I$1001,,0)</f>
        <v>No</v>
      </c>
    </row>
    <row r="164" spans="1:16" x14ac:dyDescent="0.35">
      <c r="A164" s="16" t="s">
        <v>351</v>
      </c>
      <c r="B164" s="21">
        <v>44515</v>
      </c>
      <c r="C164" s="16" t="s">
        <v>352</v>
      </c>
      <c r="D164" s="7" t="s">
        <v>16</v>
      </c>
      <c r="E164" s="16">
        <v>3</v>
      </c>
      <c r="F164" s="16" t="str">
        <f>_xlfn.XLOOKUP([1]orders!C164,[1]customers!$A$2:$A$1001,[1]customers!$B$2:$B$1001,,0)</f>
        <v>Dottie Tift</v>
      </c>
      <c r="G164" s="16" t="str">
        <f>IF(_xlfn.XLOOKUP(C164,[1]customers!$A$2:$A$1001,[1]customers!$C$2:$C$1001,,0)=0,"",_xlfn.XLOOKUP(C164,[1]customers!$A$2:$A$1001,[1]customers!$C$2:$C$1001,,0))</f>
        <v>dtift4i@netvibes.com</v>
      </c>
      <c r="H164" s="16" t="str">
        <f>_xlfn.XLOOKUP(C164,[1]customers!$A$2:$A$1001,[1]customers!$G$2:$G$1001,,0)</f>
        <v>United States</v>
      </c>
      <c r="I164" s="7" t="str">
        <f>INDEX([1]products!$A$1:$G$49,MATCH([1]orders!$D164,[1]products!$A$1:$A$49,0),MATCH([1]orders!I$1,[1]products!$A$1:$G$1,0))</f>
        <v>Exc</v>
      </c>
      <c r="J164" s="7" t="str">
        <f>INDEX([1]products!$A$1:$G$49,MATCH([1]orders!$D164,[1]products!$A$1:$A$49,0),MATCH([1]orders!J$1,[1]products!$A$1:$G$1,0))</f>
        <v>D</v>
      </c>
      <c r="K164" s="19">
        <f>INDEX([1]products!$A$1:$G$49,MATCH([1]orders!$D164,[1]products!$A$1:$A$49,0),MATCH([1]orders!K$1,[1]products!$A$1:$G$1,0))</f>
        <v>0.5</v>
      </c>
      <c r="L164" s="20">
        <f>INDEX([1]products!$A$1:$G$49,MATCH([1]orders!$D164,[1]products!$A$1:$A$49,0),MATCH([1]orders!L$1,[1]products!$A$1:$G$1,0))</f>
        <v>7.29</v>
      </c>
      <c r="M164" s="20">
        <f t="shared" si="2"/>
        <v>21.87</v>
      </c>
      <c r="N164" s="7" t="str" cm="1">
        <f t="array" ref="N164">_xlfn.IFS(I164="Rob","Robusta",I164="Exc","Excelsa",I164="Ara","Arabica",I164="Lib","Liberica")</f>
        <v>Excelsa</v>
      </c>
      <c r="O164" s="7" t="str" cm="1">
        <f t="array" ref="O164">_xlfn.IFS(J164="M","Medium",J164="L","Light",J164="D","Dark")</f>
        <v>Dark</v>
      </c>
      <c r="P164" s="7" t="str">
        <f>_xlfn.XLOOKUP(Order_Table[[#This Row],[Customer ID]],[1]customers!$A$1:$A$1001,[1]customers!$I$1:$I$1001,,0)</f>
        <v>Yes</v>
      </c>
    </row>
    <row r="165" spans="1:16" x14ac:dyDescent="0.35">
      <c r="A165" s="16" t="s">
        <v>353</v>
      </c>
      <c r="B165" s="21">
        <v>43619</v>
      </c>
      <c r="C165" s="16" t="s">
        <v>354</v>
      </c>
      <c r="D165" s="7" t="s">
        <v>101</v>
      </c>
      <c r="E165" s="16">
        <v>6</v>
      </c>
      <c r="F165" s="16" t="str">
        <f>_xlfn.XLOOKUP([1]orders!C165,[1]customers!$A$2:$A$1001,[1]customers!$B$2:$B$1001,,0)</f>
        <v>Gerardo Schonfeld</v>
      </c>
      <c r="G165" s="16" t="str">
        <f>IF(_xlfn.XLOOKUP(C165,[1]customers!$A$2:$A$1001,[1]customers!$C$2:$C$1001,,0)=0,"",_xlfn.XLOOKUP(C165,[1]customers!$A$2:$A$1001,[1]customers!$C$2:$C$1001,,0))</f>
        <v>gschonfeld4j@oracle.com</v>
      </c>
      <c r="H165" s="16" t="str">
        <f>_xlfn.XLOOKUP(C165,[1]customers!$A$2:$A$1001,[1]customers!$G$2:$G$1001,,0)</f>
        <v>United States</v>
      </c>
      <c r="I165" s="7" t="str">
        <f>INDEX([1]products!$A$1:$G$49,MATCH([1]orders!$D165,[1]products!$A$1:$A$49,0),MATCH([1]orders!I$1,[1]products!$A$1:$G$1,0))</f>
        <v>Rob</v>
      </c>
      <c r="J165" s="7" t="str">
        <f>INDEX([1]products!$A$1:$G$49,MATCH([1]orders!$D165,[1]products!$A$1:$A$49,0),MATCH([1]orders!J$1,[1]products!$A$1:$G$1,0))</f>
        <v>D</v>
      </c>
      <c r="K165" s="19">
        <f>INDEX([1]products!$A$1:$G$49,MATCH([1]orders!$D165,[1]products!$A$1:$A$49,0),MATCH([1]orders!K$1,[1]products!$A$1:$G$1,0))</f>
        <v>0.2</v>
      </c>
      <c r="L165" s="20">
        <f>INDEX([1]products!$A$1:$G$49,MATCH([1]orders!$D165,[1]products!$A$1:$A$49,0),MATCH([1]orders!L$1,[1]products!$A$1:$G$1,0))</f>
        <v>2.6849999999999996</v>
      </c>
      <c r="M165" s="20">
        <f t="shared" si="2"/>
        <v>16.11</v>
      </c>
      <c r="N165" s="7" t="str" cm="1">
        <f t="array" ref="N165">_xlfn.IFS(I165="Rob","Robusta",I165="Exc","Excelsa",I165="Ara","Arabica",I165="Lib","Liberica")</f>
        <v>Robusta</v>
      </c>
      <c r="O165" s="7" t="str" cm="1">
        <f t="array" ref="O165">_xlfn.IFS(J165="M","Medium",J165="L","Light",J165="D","Dark")</f>
        <v>Dark</v>
      </c>
      <c r="P165" s="7" t="str">
        <f>_xlfn.XLOOKUP(Order_Table[[#This Row],[Customer ID]],[1]customers!$A$1:$A$1001,[1]customers!$I$1:$I$1001,,0)</f>
        <v>No</v>
      </c>
    </row>
    <row r="166" spans="1:16" x14ac:dyDescent="0.35">
      <c r="A166" s="16" t="s">
        <v>355</v>
      </c>
      <c r="B166" s="21">
        <v>44182</v>
      </c>
      <c r="C166" s="16" t="s">
        <v>356</v>
      </c>
      <c r="D166" s="7" t="s">
        <v>16</v>
      </c>
      <c r="E166" s="16">
        <v>4</v>
      </c>
      <c r="F166" s="16" t="str">
        <f>_xlfn.XLOOKUP([1]orders!C166,[1]customers!$A$2:$A$1001,[1]customers!$B$2:$B$1001,,0)</f>
        <v>Claiborne Feye</v>
      </c>
      <c r="G166" s="16" t="str">
        <f>IF(_xlfn.XLOOKUP(C166,[1]customers!$A$2:$A$1001,[1]customers!$C$2:$C$1001,,0)=0,"",_xlfn.XLOOKUP(C166,[1]customers!$A$2:$A$1001,[1]customers!$C$2:$C$1001,,0))</f>
        <v>cfeye4k@google.co.jp</v>
      </c>
      <c r="H166" s="16" t="str">
        <f>_xlfn.XLOOKUP(C166,[1]customers!$A$2:$A$1001,[1]customers!$G$2:$G$1001,,0)</f>
        <v>Ireland</v>
      </c>
      <c r="I166" s="7" t="str">
        <f>INDEX([1]products!$A$1:$G$49,MATCH([1]orders!$D166,[1]products!$A$1:$A$49,0),MATCH([1]orders!I$1,[1]products!$A$1:$G$1,0))</f>
        <v>Exc</v>
      </c>
      <c r="J166" s="7" t="str">
        <f>INDEX([1]products!$A$1:$G$49,MATCH([1]orders!$D166,[1]products!$A$1:$A$49,0),MATCH([1]orders!J$1,[1]products!$A$1:$G$1,0))</f>
        <v>D</v>
      </c>
      <c r="K166" s="19">
        <f>INDEX([1]products!$A$1:$G$49,MATCH([1]orders!$D166,[1]products!$A$1:$A$49,0),MATCH([1]orders!K$1,[1]products!$A$1:$G$1,0))</f>
        <v>0.5</v>
      </c>
      <c r="L166" s="20">
        <f>INDEX([1]products!$A$1:$G$49,MATCH([1]orders!$D166,[1]products!$A$1:$A$49,0),MATCH([1]orders!L$1,[1]products!$A$1:$G$1,0))</f>
        <v>7.29</v>
      </c>
      <c r="M166" s="20">
        <f t="shared" si="2"/>
        <v>29.16</v>
      </c>
      <c r="N166" s="7" t="str" cm="1">
        <f t="array" ref="N166">_xlfn.IFS(I166="Rob","Robusta",I166="Exc","Excelsa",I166="Ara","Arabica",I166="Lib","Liberica")</f>
        <v>Excelsa</v>
      </c>
      <c r="O166" s="7" t="str" cm="1">
        <f t="array" ref="O166">_xlfn.IFS(J166="M","Medium",J166="L","Light",J166="D","Dark")</f>
        <v>Dark</v>
      </c>
      <c r="P166" s="7" t="str">
        <f>_xlfn.XLOOKUP(Order_Table[[#This Row],[Customer ID]],[1]customers!$A$1:$A$1001,[1]customers!$I$1:$I$1001,,0)</f>
        <v>No</v>
      </c>
    </row>
    <row r="167" spans="1:16" x14ac:dyDescent="0.35">
      <c r="A167" s="16" t="s">
        <v>357</v>
      </c>
      <c r="B167" s="21">
        <v>44234</v>
      </c>
      <c r="C167" s="16" t="s">
        <v>358</v>
      </c>
      <c r="D167" s="7" t="s">
        <v>179</v>
      </c>
      <c r="E167" s="16">
        <v>6</v>
      </c>
      <c r="F167" s="16" t="str">
        <f>_xlfn.XLOOKUP([1]orders!C167,[1]customers!$A$2:$A$1001,[1]customers!$B$2:$B$1001,,0)</f>
        <v>Mina Elstone</v>
      </c>
      <c r="G167" s="16" t="str">
        <f>IF(_xlfn.XLOOKUP(C167,[1]customers!$A$2:$A$1001,[1]customers!$C$2:$C$1001,,0)=0,"",_xlfn.XLOOKUP(C167,[1]customers!$A$2:$A$1001,[1]customers!$C$2:$C$1001,,0))</f>
        <v/>
      </c>
      <c r="H167" s="16" t="str">
        <f>_xlfn.XLOOKUP(C167,[1]customers!$A$2:$A$1001,[1]customers!$G$2:$G$1001,,0)</f>
        <v>United States</v>
      </c>
      <c r="I167" s="7" t="str">
        <f>INDEX([1]products!$A$1:$G$49,MATCH([1]orders!$D167,[1]products!$A$1:$A$49,0),MATCH([1]orders!I$1,[1]products!$A$1:$G$1,0))</f>
        <v>Rob</v>
      </c>
      <c r="J167" s="7" t="str">
        <f>INDEX([1]products!$A$1:$G$49,MATCH([1]orders!$D167,[1]products!$A$1:$A$49,0),MATCH([1]orders!J$1,[1]products!$A$1:$G$1,0))</f>
        <v>D</v>
      </c>
      <c r="K167" s="19">
        <f>INDEX([1]products!$A$1:$G$49,MATCH([1]orders!$D167,[1]products!$A$1:$A$49,0),MATCH([1]orders!K$1,[1]products!$A$1:$G$1,0))</f>
        <v>1</v>
      </c>
      <c r="L167" s="20">
        <f>INDEX([1]products!$A$1:$G$49,MATCH([1]orders!$D167,[1]products!$A$1:$A$49,0),MATCH([1]orders!L$1,[1]products!$A$1:$G$1,0))</f>
        <v>8.9499999999999993</v>
      </c>
      <c r="M167" s="20">
        <f t="shared" si="2"/>
        <v>53.699999999999996</v>
      </c>
      <c r="N167" s="7" t="str" cm="1">
        <f t="array" ref="N167">_xlfn.IFS(I167="Rob","Robusta",I167="Exc","Excelsa",I167="Ara","Arabica",I167="Lib","Liberica")</f>
        <v>Robusta</v>
      </c>
      <c r="O167" s="7" t="str" cm="1">
        <f t="array" ref="O167">_xlfn.IFS(J167="M","Medium",J167="L","Light",J167="D","Dark")</f>
        <v>Dark</v>
      </c>
      <c r="P167" s="7" t="str">
        <f>_xlfn.XLOOKUP(Order_Table[[#This Row],[Customer ID]],[1]customers!$A$1:$A$1001,[1]customers!$I$1:$I$1001,,0)</f>
        <v>Yes</v>
      </c>
    </row>
    <row r="168" spans="1:16" x14ac:dyDescent="0.35">
      <c r="A168" s="16" t="s">
        <v>359</v>
      </c>
      <c r="B168" s="21">
        <v>44270</v>
      </c>
      <c r="C168" s="16" t="s">
        <v>360</v>
      </c>
      <c r="D168" s="7" t="s">
        <v>146</v>
      </c>
      <c r="E168" s="16">
        <v>5</v>
      </c>
      <c r="F168" s="16" t="str">
        <f>_xlfn.XLOOKUP([1]orders!C168,[1]customers!$A$2:$A$1001,[1]customers!$B$2:$B$1001,,0)</f>
        <v>Sherman Mewrcik</v>
      </c>
      <c r="G168" s="16" t="str">
        <f>IF(_xlfn.XLOOKUP(C168,[1]customers!$A$2:$A$1001,[1]customers!$C$2:$C$1001,,0)=0,"",_xlfn.XLOOKUP(C168,[1]customers!$A$2:$A$1001,[1]customers!$C$2:$C$1001,,0))</f>
        <v/>
      </c>
      <c r="H168" s="16" t="str">
        <f>_xlfn.XLOOKUP(C168,[1]customers!$A$2:$A$1001,[1]customers!$G$2:$G$1001,,0)</f>
        <v>United States</v>
      </c>
      <c r="I168" s="7" t="str">
        <f>INDEX([1]products!$A$1:$G$49,MATCH([1]orders!$D168,[1]products!$A$1:$A$49,0),MATCH([1]orders!I$1,[1]products!$A$1:$G$1,0))</f>
        <v>Rob</v>
      </c>
      <c r="J168" s="7" t="str">
        <f>INDEX([1]products!$A$1:$G$49,MATCH([1]orders!$D168,[1]products!$A$1:$A$49,0),MATCH([1]orders!J$1,[1]products!$A$1:$G$1,0))</f>
        <v>D</v>
      </c>
      <c r="K168" s="19">
        <f>INDEX([1]products!$A$1:$G$49,MATCH([1]orders!$D168,[1]products!$A$1:$A$49,0),MATCH([1]orders!K$1,[1]products!$A$1:$G$1,0))</f>
        <v>0.5</v>
      </c>
      <c r="L168" s="20">
        <f>INDEX([1]products!$A$1:$G$49,MATCH([1]orders!$D168,[1]products!$A$1:$A$49,0),MATCH([1]orders!L$1,[1]products!$A$1:$G$1,0))</f>
        <v>5.3699999999999992</v>
      </c>
      <c r="M168" s="20">
        <f t="shared" si="2"/>
        <v>26.849999999999994</v>
      </c>
      <c r="N168" s="7" t="str" cm="1">
        <f t="array" ref="N168">_xlfn.IFS(I168="Rob","Robusta",I168="Exc","Excelsa",I168="Ara","Arabica",I168="Lib","Liberica")</f>
        <v>Robusta</v>
      </c>
      <c r="O168" s="7" t="str" cm="1">
        <f t="array" ref="O168">_xlfn.IFS(J168="M","Medium",J168="L","Light",J168="D","Dark")</f>
        <v>Dark</v>
      </c>
      <c r="P168" s="7" t="str">
        <f>_xlfn.XLOOKUP(Order_Table[[#This Row],[Customer ID]],[1]customers!$A$1:$A$1001,[1]customers!$I$1:$I$1001,,0)</f>
        <v>Yes</v>
      </c>
    </row>
    <row r="169" spans="1:16" x14ac:dyDescent="0.35">
      <c r="A169" s="16" t="s">
        <v>361</v>
      </c>
      <c r="B169" s="21">
        <v>44777</v>
      </c>
      <c r="C169" s="16" t="s">
        <v>362</v>
      </c>
      <c r="D169" s="7" t="s">
        <v>3</v>
      </c>
      <c r="E169" s="16">
        <v>5</v>
      </c>
      <c r="F169" s="16" t="str">
        <f>_xlfn.XLOOKUP([1]orders!C169,[1]customers!$A$2:$A$1001,[1]customers!$B$2:$B$1001,,0)</f>
        <v>Tamarah Fero</v>
      </c>
      <c r="G169" s="16" t="str">
        <f>IF(_xlfn.XLOOKUP(C169,[1]customers!$A$2:$A$1001,[1]customers!$C$2:$C$1001,,0)=0,"",_xlfn.XLOOKUP(C169,[1]customers!$A$2:$A$1001,[1]customers!$C$2:$C$1001,,0))</f>
        <v>tfero4n@comsenz.com</v>
      </c>
      <c r="H169" s="16" t="str">
        <f>_xlfn.XLOOKUP(C169,[1]customers!$A$2:$A$1001,[1]customers!$G$2:$G$1001,,0)</f>
        <v>United States</v>
      </c>
      <c r="I169" s="7" t="str">
        <f>INDEX([1]products!$A$1:$G$49,MATCH([1]orders!$D169,[1]products!$A$1:$A$49,0),MATCH([1]orders!I$1,[1]products!$A$1:$G$1,0))</f>
        <v>Exc</v>
      </c>
      <c r="J169" s="7" t="str">
        <f>INDEX([1]products!$A$1:$G$49,MATCH([1]orders!$D169,[1]products!$A$1:$A$49,0),MATCH([1]orders!J$1,[1]products!$A$1:$G$1,0))</f>
        <v>M</v>
      </c>
      <c r="K169" s="19">
        <f>INDEX([1]products!$A$1:$G$49,MATCH([1]orders!$D169,[1]products!$A$1:$A$49,0),MATCH([1]orders!K$1,[1]products!$A$1:$G$1,0))</f>
        <v>0.5</v>
      </c>
      <c r="L169" s="20">
        <f>INDEX([1]products!$A$1:$G$49,MATCH([1]orders!$D169,[1]products!$A$1:$A$49,0),MATCH([1]orders!L$1,[1]products!$A$1:$G$1,0))</f>
        <v>8.25</v>
      </c>
      <c r="M169" s="20">
        <f t="shared" si="2"/>
        <v>41.25</v>
      </c>
      <c r="N169" s="7" t="str" cm="1">
        <f t="array" ref="N169">_xlfn.IFS(I169="Rob","Robusta",I169="Exc","Excelsa",I169="Ara","Arabica",I169="Lib","Liberica")</f>
        <v>Excelsa</v>
      </c>
      <c r="O169" s="7" t="str" cm="1">
        <f t="array" ref="O169">_xlfn.IFS(J169="M","Medium",J169="L","Light",J169="D","Dark")</f>
        <v>Medium</v>
      </c>
      <c r="P169" s="7" t="str">
        <f>_xlfn.XLOOKUP(Order_Table[[#This Row],[Customer ID]],[1]customers!$A$1:$A$1001,[1]customers!$I$1:$I$1001,,0)</f>
        <v>Yes</v>
      </c>
    </row>
    <row r="170" spans="1:16" x14ac:dyDescent="0.35">
      <c r="A170" s="16" t="s">
        <v>363</v>
      </c>
      <c r="B170" s="21">
        <v>43484</v>
      </c>
      <c r="C170" s="16" t="s">
        <v>364</v>
      </c>
      <c r="D170" s="7" t="s">
        <v>67</v>
      </c>
      <c r="E170" s="16">
        <v>6</v>
      </c>
      <c r="F170" s="16" t="str">
        <f>_xlfn.XLOOKUP([1]orders!C170,[1]customers!$A$2:$A$1001,[1]customers!$B$2:$B$1001,,0)</f>
        <v>Stanislaus Valsler</v>
      </c>
      <c r="G170" s="16" t="str">
        <f>IF(_xlfn.XLOOKUP(C170,[1]customers!$A$2:$A$1001,[1]customers!$C$2:$C$1001,,0)=0,"",_xlfn.XLOOKUP(C170,[1]customers!$A$2:$A$1001,[1]customers!$C$2:$C$1001,,0))</f>
        <v/>
      </c>
      <c r="H170" s="16" t="str">
        <f>_xlfn.XLOOKUP(C170,[1]customers!$A$2:$A$1001,[1]customers!$G$2:$G$1001,,0)</f>
        <v>Ireland</v>
      </c>
      <c r="I170" s="7" t="str">
        <f>INDEX([1]products!$A$1:$G$49,MATCH([1]orders!$D170,[1]products!$A$1:$A$49,0),MATCH([1]orders!I$1,[1]products!$A$1:$G$1,0))</f>
        <v>Ara</v>
      </c>
      <c r="J170" s="7" t="str">
        <f>INDEX([1]products!$A$1:$G$49,MATCH([1]orders!$D170,[1]products!$A$1:$A$49,0),MATCH([1]orders!J$1,[1]products!$A$1:$G$1,0))</f>
        <v>M</v>
      </c>
      <c r="K170" s="19">
        <f>INDEX([1]products!$A$1:$G$49,MATCH([1]orders!$D170,[1]products!$A$1:$A$49,0),MATCH([1]orders!K$1,[1]products!$A$1:$G$1,0))</f>
        <v>0.5</v>
      </c>
      <c r="L170" s="20">
        <f>INDEX([1]products!$A$1:$G$49,MATCH([1]orders!$D170,[1]products!$A$1:$A$49,0),MATCH([1]orders!L$1,[1]products!$A$1:$G$1,0))</f>
        <v>6.75</v>
      </c>
      <c r="M170" s="20">
        <f t="shared" si="2"/>
        <v>40.5</v>
      </c>
      <c r="N170" s="7" t="str" cm="1">
        <f t="array" ref="N170">_xlfn.IFS(I170="Rob","Robusta",I170="Exc","Excelsa",I170="Ara","Arabica",I170="Lib","Liberica")</f>
        <v>Arabica</v>
      </c>
      <c r="O170" s="7" t="str" cm="1">
        <f t="array" ref="O170">_xlfn.IFS(J170="M","Medium",J170="L","Light",J170="D","Dark")</f>
        <v>Medium</v>
      </c>
      <c r="P170" s="7" t="str">
        <f>_xlfn.XLOOKUP(Order_Table[[#This Row],[Customer ID]],[1]customers!$A$1:$A$1001,[1]customers!$I$1:$I$1001,,0)</f>
        <v>No</v>
      </c>
    </row>
    <row r="171" spans="1:16" x14ac:dyDescent="0.35">
      <c r="A171" s="16" t="s">
        <v>365</v>
      </c>
      <c r="B171" s="21">
        <v>44643</v>
      </c>
      <c r="C171" s="16" t="s">
        <v>366</v>
      </c>
      <c r="D171" s="7" t="s">
        <v>179</v>
      </c>
      <c r="E171" s="16">
        <v>2</v>
      </c>
      <c r="F171" s="16" t="str">
        <f>_xlfn.XLOOKUP([1]orders!C171,[1]customers!$A$2:$A$1001,[1]customers!$B$2:$B$1001,,0)</f>
        <v>Felita Dauney</v>
      </c>
      <c r="G171" s="16" t="str">
        <f>IF(_xlfn.XLOOKUP(C171,[1]customers!$A$2:$A$1001,[1]customers!$C$2:$C$1001,,0)=0,"",_xlfn.XLOOKUP(C171,[1]customers!$A$2:$A$1001,[1]customers!$C$2:$C$1001,,0))</f>
        <v>fdauney4p@sphinn.com</v>
      </c>
      <c r="H171" s="16" t="str">
        <f>_xlfn.XLOOKUP(C171,[1]customers!$A$2:$A$1001,[1]customers!$G$2:$G$1001,,0)</f>
        <v>Ireland</v>
      </c>
      <c r="I171" s="7" t="str">
        <f>INDEX([1]products!$A$1:$G$49,MATCH([1]orders!$D171,[1]products!$A$1:$A$49,0),MATCH([1]orders!I$1,[1]products!$A$1:$G$1,0))</f>
        <v>Rob</v>
      </c>
      <c r="J171" s="7" t="str">
        <f>INDEX([1]products!$A$1:$G$49,MATCH([1]orders!$D171,[1]products!$A$1:$A$49,0),MATCH([1]orders!J$1,[1]products!$A$1:$G$1,0))</f>
        <v>D</v>
      </c>
      <c r="K171" s="19">
        <f>INDEX([1]products!$A$1:$G$49,MATCH([1]orders!$D171,[1]products!$A$1:$A$49,0),MATCH([1]orders!K$1,[1]products!$A$1:$G$1,0))</f>
        <v>1</v>
      </c>
      <c r="L171" s="20">
        <f>INDEX([1]products!$A$1:$G$49,MATCH([1]orders!$D171,[1]products!$A$1:$A$49,0),MATCH([1]orders!L$1,[1]products!$A$1:$G$1,0))</f>
        <v>8.9499999999999993</v>
      </c>
      <c r="M171" s="20">
        <f t="shared" si="2"/>
        <v>17.899999999999999</v>
      </c>
      <c r="N171" s="7" t="str" cm="1">
        <f t="array" ref="N171">_xlfn.IFS(I171="Rob","Robusta",I171="Exc","Excelsa",I171="Ara","Arabica",I171="Lib","Liberica")</f>
        <v>Robusta</v>
      </c>
      <c r="O171" s="7" t="str" cm="1">
        <f t="array" ref="O171">_xlfn.IFS(J171="M","Medium",J171="L","Light",J171="D","Dark")</f>
        <v>Dark</v>
      </c>
      <c r="P171" s="7" t="str">
        <f>_xlfn.XLOOKUP(Order_Table[[#This Row],[Customer ID]],[1]customers!$A$1:$A$1001,[1]customers!$I$1:$I$1001,,0)</f>
        <v>No</v>
      </c>
    </row>
    <row r="172" spans="1:16" x14ac:dyDescent="0.35">
      <c r="A172" s="16" t="s">
        <v>367</v>
      </c>
      <c r="B172" s="21">
        <v>44476</v>
      </c>
      <c r="C172" s="16" t="s">
        <v>368</v>
      </c>
      <c r="D172" s="7" t="s">
        <v>30</v>
      </c>
      <c r="E172" s="16">
        <v>2</v>
      </c>
      <c r="F172" s="16" t="str">
        <f>_xlfn.XLOOKUP([1]orders!C172,[1]customers!$A$2:$A$1001,[1]customers!$B$2:$B$1001,,0)</f>
        <v>Serena Earley</v>
      </c>
      <c r="G172" s="16" t="str">
        <f>IF(_xlfn.XLOOKUP(C172,[1]customers!$A$2:$A$1001,[1]customers!$C$2:$C$1001,,0)=0,"",_xlfn.XLOOKUP(C172,[1]customers!$A$2:$A$1001,[1]customers!$C$2:$C$1001,,0))</f>
        <v>searley4q@youku.com</v>
      </c>
      <c r="H172" s="16" t="str">
        <f>_xlfn.XLOOKUP(C172,[1]customers!$A$2:$A$1001,[1]customers!$G$2:$G$1001,,0)</f>
        <v>United Kingdom</v>
      </c>
      <c r="I172" s="7" t="str">
        <f>INDEX([1]products!$A$1:$G$49,MATCH([1]orders!$D172,[1]products!$A$1:$A$49,0),MATCH([1]orders!I$1,[1]products!$A$1:$G$1,0))</f>
        <v>Exc</v>
      </c>
      <c r="J172" s="7" t="str">
        <f>INDEX([1]products!$A$1:$G$49,MATCH([1]orders!$D172,[1]products!$A$1:$A$49,0),MATCH([1]orders!J$1,[1]products!$A$1:$G$1,0))</f>
        <v>L</v>
      </c>
      <c r="K172" s="19">
        <f>INDEX([1]products!$A$1:$G$49,MATCH([1]orders!$D172,[1]products!$A$1:$A$49,0),MATCH([1]orders!K$1,[1]products!$A$1:$G$1,0))</f>
        <v>2.5</v>
      </c>
      <c r="L172" s="20">
        <f>INDEX([1]products!$A$1:$G$49,MATCH([1]orders!$D172,[1]products!$A$1:$A$49,0),MATCH([1]orders!L$1,[1]products!$A$1:$G$1,0))</f>
        <v>34.154999999999994</v>
      </c>
      <c r="M172" s="20">
        <f t="shared" si="2"/>
        <v>68.309999999999988</v>
      </c>
      <c r="N172" s="7" t="str" cm="1">
        <f t="array" ref="N172">_xlfn.IFS(I172="Rob","Robusta",I172="Exc","Excelsa",I172="Ara","Arabica",I172="Lib","Liberica")</f>
        <v>Excelsa</v>
      </c>
      <c r="O172" s="7" t="str" cm="1">
        <f t="array" ref="O172">_xlfn.IFS(J172="M","Medium",J172="L","Light",J172="D","Dark")</f>
        <v>Light</v>
      </c>
      <c r="P172" s="7" t="str">
        <f>_xlfn.XLOOKUP(Order_Table[[#This Row],[Customer ID]],[1]customers!$A$1:$A$1001,[1]customers!$I$1:$I$1001,,0)</f>
        <v>No</v>
      </c>
    </row>
    <row r="173" spans="1:16" x14ac:dyDescent="0.35">
      <c r="A173" s="16" t="s">
        <v>369</v>
      </c>
      <c r="B173" s="21">
        <v>43544</v>
      </c>
      <c r="C173" s="16" t="s">
        <v>370</v>
      </c>
      <c r="D173" s="7" t="s">
        <v>112</v>
      </c>
      <c r="E173" s="16">
        <v>2</v>
      </c>
      <c r="F173" s="16" t="str">
        <f>_xlfn.XLOOKUP([1]orders!C173,[1]customers!$A$2:$A$1001,[1]customers!$B$2:$B$1001,,0)</f>
        <v>Minny Chamberlayne</v>
      </c>
      <c r="G173" s="16" t="str">
        <f>IF(_xlfn.XLOOKUP(C173,[1]customers!$A$2:$A$1001,[1]customers!$C$2:$C$1001,,0)=0,"",_xlfn.XLOOKUP(C173,[1]customers!$A$2:$A$1001,[1]customers!$C$2:$C$1001,,0))</f>
        <v>mchamberlayne4r@bigcartel.com</v>
      </c>
      <c r="H173" s="16" t="str">
        <f>_xlfn.XLOOKUP(C173,[1]customers!$A$2:$A$1001,[1]customers!$G$2:$G$1001,,0)</f>
        <v>United States</v>
      </c>
      <c r="I173" s="7" t="str">
        <f>INDEX([1]products!$A$1:$G$49,MATCH([1]orders!$D173,[1]products!$A$1:$A$49,0),MATCH([1]orders!I$1,[1]products!$A$1:$G$1,0))</f>
        <v>Exc</v>
      </c>
      <c r="J173" s="7" t="str">
        <f>INDEX([1]products!$A$1:$G$49,MATCH([1]orders!$D173,[1]products!$A$1:$A$49,0),MATCH([1]orders!J$1,[1]products!$A$1:$G$1,0))</f>
        <v>M</v>
      </c>
      <c r="K173" s="19">
        <f>INDEX([1]products!$A$1:$G$49,MATCH([1]orders!$D173,[1]products!$A$1:$A$49,0),MATCH([1]orders!K$1,[1]products!$A$1:$G$1,0))</f>
        <v>2.5</v>
      </c>
      <c r="L173" s="20">
        <f>INDEX([1]products!$A$1:$G$49,MATCH([1]orders!$D173,[1]products!$A$1:$A$49,0),MATCH([1]orders!L$1,[1]products!$A$1:$G$1,0))</f>
        <v>31.624999999999996</v>
      </c>
      <c r="M173" s="20">
        <f t="shared" si="2"/>
        <v>63.249999999999993</v>
      </c>
      <c r="N173" s="7" t="str" cm="1">
        <f t="array" ref="N173">_xlfn.IFS(I173="Rob","Robusta",I173="Exc","Excelsa",I173="Ara","Arabica",I173="Lib","Liberica")</f>
        <v>Excelsa</v>
      </c>
      <c r="O173" s="7" t="str" cm="1">
        <f t="array" ref="O173">_xlfn.IFS(J173="M","Medium",J173="L","Light",J173="D","Dark")</f>
        <v>Medium</v>
      </c>
      <c r="P173" s="7" t="str">
        <f>_xlfn.XLOOKUP(Order_Table[[#This Row],[Customer ID]],[1]customers!$A$1:$A$1001,[1]customers!$I$1:$I$1001,,0)</f>
        <v>Yes</v>
      </c>
    </row>
    <row r="174" spans="1:16" x14ac:dyDescent="0.35">
      <c r="A174" s="16" t="s">
        <v>371</v>
      </c>
      <c r="B174" s="21">
        <v>44545</v>
      </c>
      <c r="C174" s="16" t="s">
        <v>372</v>
      </c>
      <c r="D174" s="7" t="s">
        <v>16</v>
      </c>
      <c r="E174" s="16">
        <v>3</v>
      </c>
      <c r="F174" s="16" t="str">
        <f>_xlfn.XLOOKUP([1]orders!C174,[1]customers!$A$2:$A$1001,[1]customers!$B$2:$B$1001,,0)</f>
        <v>Bartholemy Flaherty</v>
      </c>
      <c r="G174" s="16" t="str">
        <f>IF(_xlfn.XLOOKUP(C174,[1]customers!$A$2:$A$1001,[1]customers!$C$2:$C$1001,,0)=0,"",_xlfn.XLOOKUP(C174,[1]customers!$A$2:$A$1001,[1]customers!$C$2:$C$1001,,0))</f>
        <v>bflaherty4s@moonfruit.com</v>
      </c>
      <c r="H174" s="16" t="str">
        <f>_xlfn.XLOOKUP(C174,[1]customers!$A$2:$A$1001,[1]customers!$G$2:$G$1001,,0)</f>
        <v>Ireland</v>
      </c>
      <c r="I174" s="7" t="str">
        <f>INDEX([1]products!$A$1:$G$49,MATCH([1]orders!$D174,[1]products!$A$1:$A$49,0),MATCH([1]orders!I$1,[1]products!$A$1:$G$1,0))</f>
        <v>Exc</v>
      </c>
      <c r="J174" s="7" t="str">
        <f>INDEX([1]products!$A$1:$G$49,MATCH([1]orders!$D174,[1]products!$A$1:$A$49,0),MATCH([1]orders!J$1,[1]products!$A$1:$G$1,0))</f>
        <v>D</v>
      </c>
      <c r="K174" s="19">
        <f>INDEX([1]products!$A$1:$G$49,MATCH([1]orders!$D174,[1]products!$A$1:$A$49,0),MATCH([1]orders!K$1,[1]products!$A$1:$G$1,0))</f>
        <v>0.5</v>
      </c>
      <c r="L174" s="20">
        <f>INDEX([1]products!$A$1:$G$49,MATCH([1]orders!$D174,[1]products!$A$1:$A$49,0),MATCH([1]orders!L$1,[1]products!$A$1:$G$1,0))</f>
        <v>7.29</v>
      </c>
      <c r="M174" s="20">
        <f t="shared" si="2"/>
        <v>21.87</v>
      </c>
      <c r="N174" s="7" t="str" cm="1">
        <f t="array" ref="N174">_xlfn.IFS(I174="Rob","Robusta",I174="Exc","Excelsa",I174="Ara","Arabica",I174="Lib","Liberica")</f>
        <v>Excelsa</v>
      </c>
      <c r="O174" s="7" t="str" cm="1">
        <f t="array" ref="O174">_xlfn.IFS(J174="M","Medium",J174="L","Light",J174="D","Dark")</f>
        <v>Dark</v>
      </c>
      <c r="P174" s="7" t="str">
        <f>_xlfn.XLOOKUP(Order_Table[[#This Row],[Customer ID]],[1]customers!$A$1:$A$1001,[1]customers!$I$1:$I$1001,,0)</f>
        <v>No</v>
      </c>
    </row>
    <row r="175" spans="1:16" x14ac:dyDescent="0.35">
      <c r="A175" s="16" t="s">
        <v>373</v>
      </c>
      <c r="B175" s="21">
        <v>44720</v>
      </c>
      <c r="C175" s="16" t="s">
        <v>374</v>
      </c>
      <c r="D175" s="7" t="s">
        <v>41</v>
      </c>
      <c r="E175" s="16">
        <v>4</v>
      </c>
      <c r="F175" s="16" t="str">
        <f>_xlfn.XLOOKUP([1]orders!C175,[1]customers!$A$2:$A$1001,[1]customers!$B$2:$B$1001,,0)</f>
        <v>Oran Colbeck</v>
      </c>
      <c r="G175" s="16" t="str">
        <f>IF(_xlfn.XLOOKUP(C175,[1]customers!$A$2:$A$1001,[1]customers!$C$2:$C$1001,,0)=0,"",_xlfn.XLOOKUP(C175,[1]customers!$A$2:$A$1001,[1]customers!$C$2:$C$1001,,0))</f>
        <v>ocolbeck4t@sina.com.cn</v>
      </c>
      <c r="H175" s="16" t="str">
        <f>_xlfn.XLOOKUP(C175,[1]customers!$A$2:$A$1001,[1]customers!$G$2:$G$1001,,0)</f>
        <v>United States</v>
      </c>
      <c r="I175" s="7" t="str">
        <f>INDEX([1]products!$A$1:$G$49,MATCH([1]orders!$D175,[1]products!$A$1:$A$49,0),MATCH([1]orders!I$1,[1]products!$A$1:$G$1,0))</f>
        <v>Rob</v>
      </c>
      <c r="J175" s="7" t="str">
        <f>INDEX([1]products!$A$1:$G$49,MATCH([1]orders!$D175,[1]products!$A$1:$A$49,0),MATCH([1]orders!J$1,[1]products!$A$1:$G$1,0))</f>
        <v>M</v>
      </c>
      <c r="K175" s="19">
        <f>INDEX([1]products!$A$1:$G$49,MATCH([1]orders!$D175,[1]products!$A$1:$A$49,0),MATCH([1]orders!K$1,[1]products!$A$1:$G$1,0))</f>
        <v>2.5</v>
      </c>
      <c r="L175" s="20">
        <f>INDEX([1]products!$A$1:$G$49,MATCH([1]orders!$D175,[1]products!$A$1:$A$49,0),MATCH([1]orders!L$1,[1]products!$A$1:$G$1,0))</f>
        <v>22.884999999999998</v>
      </c>
      <c r="M175" s="20">
        <f t="shared" si="2"/>
        <v>91.539999999999992</v>
      </c>
      <c r="N175" s="7" t="str" cm="1">
        <f t="array" ref="N175">_xlfn.IFS(I175="Rob","Robusta",I175="Exc","Excelsa",I175="Ara","Arabica",I175="Lib","Liberica")</f>
        <v>Robusta</v>
      </c>
      <c r="O175" s="7" t="str" cm="1">
        <f t="array" ref="O175">_xlfn.IFS(J175="M","Medium",J175="L","Light",J175="D","Dark")</f>
        <v>Medium</v>
      </c>
      <c r="P175" s="7" t="str">
        <f>_xlfn.XLOOKUP(Order_Table[[#This Row],[Customer ID]],[1]customers!$A$1:$A$1001,[1]customers!$I$1:$I$1001,,0)</f>
        <v>No</v>
      </c>
    </row>
    <row r="176" spans="1:16" x14ac:dyDescent="0.35">
      <c r="A176" s="16" t="s">
        <v>375</v>
      </c>
      <c r="B176" s="21">
        <v>43813</v>
      </c>
      <c r="C176" s="16" t="s">
        <v>376</v>
      </c>
      <c r="D176" s="7" t="s">
        <v>30</v>
      </c>
      <c r="E176" s="16">
        <v>6</v>
      </c>
      <c r="F176" s="16" t="str">
        <f>_xlfn.XLOOKUP([1]orders!C176,[1]customers!$A$2:$A$1001,[1]customers!$B$2:$B$1001,,0)</f>
        <v>Elysee Sketch</v>
      </c>
      <c r="G176" s="16" t="str">
        <f>IF(_xlfn.XLOOKUP(C176,[1]customers!$A$2:$A$1001,[1]customers!$C$2:$C$1001,,0)=0,"",_xlfn.XLOOKUP(C176,[1]customers!$A$2:$A$1001,[1]customers!$C$2:$C$1001,,0))</f>
        <v/>
      </c>
      <c r="H176" s="16" t="str">
        <f>_xlfn.XLOOKUP(C176,[1]customers!$A$2:$A$1001,[1]customers!$G$2:$G$1001,,0)</f>
        <v>United States</v>
      </c>
      <c r="I176" s="7" t="str">
        <f>INDEX([1]products!$A$1:$G$49,MATCH([1]orders!$D176,[1]products!$A$1:$A$49,0),MATCH([1]orders!I$1,[1]products!$A$1:$G$1,0))</f>
        <v>Exc</v>
      </c>
      <c r="J176" s="7" t="str">
        <f>INDEX([1]products!$A$1:$G$49,MATCH([1]orders!$D176,[1]products!$A$1:$A$49,0),MATCH([1]orders!J$1,[1]products!$A$1:$G$1,0))</f>
        <v>L</v>
      </c>
      <c r="K176" s="19">
        <f>INDEX([1]products!$A$1:$G$49,MATCH([1]orders!$D176,[1]products!$A$1:$A$49,0),MATCH([1]orders!K$1,[1]products!$A$1:$G$1,0))</f>
        <v>2.5</v>
      </c>
      <c r="L176" s="20">
        <f>INDEX([1]products!$A$1:$G$49,MATCH([1]orders!$D176,[1]products!$A$1:$A$49,0),MATCH([1]orders!L$1,[1]products!$A$1:$G$1,0))</f>
        <v>34.154999999999994</v>
      </c>
      <c r="M176" s="20">
        <f t="shared" si="2"/>
        <v>204.92999999999995</v>
      </c>
      <c r="N176" s="7" t="str" cm="1">
        <f t="array" ref="N176">_xlfn.IFS(I176="Rob","Robusta",I176="Exc","Excelsa",I176="Ara","Arabica",I176="Lib","Liberica")</f>
        <v>Excelsa</v>
      </c>
      <c r="O176" s="7" t="str" cm="1">
        <f t="array" ref="O176">_xlfn.IFS(J176="M","Medium",J176="L","Light",J176="D","Dark")</f>
        <v>Light</v>
      </c>
      <c r="P176" s="7" t="str">
        <f>_xlfn.XLOOKUP(Order_Table[[#This Row],[Customer ID]],[1]customers!$A$1:$A$1001,[1]customers!$I$1:$I$1001,,0)</f>
        <v>Yes</v>
      </c>
    </row>
    <row r="177" spans="1:16" x14ac:dyDescent="0.35">
      <c r="A177" s="16" t="s">
        <v>377</v>
      </c>
      <c r="B177" s="21">
        <v>44296</v>
      </c>
      <c r="C177" s="16" t="s">
        <v>378</v>
      </c>
      <c r="D177" s="7" t="s">
        <v>112</v>
      </c>
      <c r="E177" s="16">
        <v>2</v>
      </c>
      <c r="F177" s="16" t="str">
        <f>_xlfn.XLOOKUP([1]orders!C177,[1]customers!$A$2:$A$1001,[1]customers!$B$2:$B$1001,,0)</f>
        <v>Ethelda Hobbing</v>
      </c>
      <c r="G177" s="16" t="str">
        <f>IF(_xlfn.XLOOKUP(C177,[1]customers!$A$2:$A$1001,[1]customers!$C$2:$C$1001,,0)=0,"",_xlfn.XLOOKUP(C177,[1]customers!$A$2:$A$1001,[1]customers!$C$2:$C$1001,,0))</f>
        <v>ehobbing4v@nsw.gov.au</v>
      </c>
      <c r="H177" s="16" t="str">
        <f>_xlfn.XLOOKUP(C177,[1]customers!$A$2:$A$1001,[1]customers!$G$2:$G$1001,,0)</f>
        <v>United States</v>
      </c>
      <c r="I177" s="7" t="str">
        <f>INDEX([1]products!$A$1:$G$49,MATCH([1]orders!$D177,[1]products!$A$1:$A$49,0),MATCH([1]orders!I$1,[1]products!$A$1:$G$1,0))</f>
        <v>Exc</v>
      </c>
      <c r="J177" s="7" t="str">
        <f>INDEX([1]products!$A$1:$G$49,MATCH([1]orders!$D177,[1]products!$A$1:$A$49,0),MATCH([1]orders!J$1,[1]products!$A$1:$G$1,0))</f>
        <v>M</v>
      </c>
      <c r="K177" s="19">
        <f>INDEX([1]products!$A$1:$G$49,MATCH([1]orders!$D177,[1]products!$A$1:$A$49,0),MATCH([1]orders!K$1,[1]products!$A$1:$G$1,0))</f>
        <v>2.5</v>
      </c>
      <c r="L177" s="20">
        <f>INDEX([1]products!$A$1:$G$49,MATCH([1]orders!$D177,[1]products!$A$1:$A$49,0),MATCH([1]orders!L$1,[1]products!$A$1:$G$1,0))</f>
        <v>31.624999999999996</v>
      </c>
      <c r="M177" s="20">
        <f t="shared" si="2"/>
        <v>63.249999999999993</v>
      </c>
      <c r="N177" s="7" t="str" cm="1">
        <f t="array" ref="N177">_xlfn.IFS(I177="Rob","Robusta",I177="Exc","Excelsa",I177="Ara","Arabica",I177="Lib","Liberica")</f>
        <v>Excelsa</v>
      </c>
      <c r="O177" s="7" t="str" cm="1">
        <f t="array" ref="O177">_xlfn.IFS(J177="M","Medium",J177="L","Light",J177="D","Dark")</f>
        <v>Medium</v>
      </c>
      <c r="P177" s="7" t="str">
        <f>_xlfn.XLOOKUP(Order_Table[[#This Row],[Customer ID]],[1]customers!$A$1:$A$1001,[1]customers!$I$1:$I$1001,,0)</f>
        <v>Yes</v>
      </c>
    </row>
    <row r="178" spans="1:16" x14ac:dyDescent="0.35">
      <c r="A178" s="16" t="s">
        <v>379</v>
      </c>
      <c r="B178" s="21">
        <v>43900</v>
      </c>
      <c r="C178" s="16" t="s">
        <v>380</v>
      </c>
      <c r="D178" s="7" t="s">
        <v>30</v>
      </c>
      <c r="E178" s="16">
        <v>1</v>
      </c>
      <c r="F178" s="16" t="str">
        <f>_xlfn.XLOOKUP([1]orders!C178,[1]customers!$A$2:$A$1001,[1]customers!$B$2:$B$1001,,0)</f>
        <v>Odille Thynne</v>
      </c>
      <c r="G178" s="16" t="str">
        <f>IF(_xlfn.XLOOKUP(C178,[1]customers!$A$2:$A$1001,[1]customers!$C$2:$C$1001,,0)=0,"",_xlfn.XLOOKUP(C178,[1]customers!$A$2:$A$1001,[1]customers!$C$2:$C$1001,,0))</f>
        <v>othynne4w@auda.org.au</v>
      </c>
      <c r="H178" s="16" t="str">
        <f>_xlfn.XLOOKUP(C178,[1]customers!$A$2:$A$1001,[1]customers!$G$2:$G$1001,,0)</f>
        <v>United States</v>
      </c>
      <c r="I178" s="7" t="str">
        <f>INDEX([1]products!$A$1:$G$49,MATCH([1]orders!$D178,[1]products!$A$1:$A$49,0),MATCH([1]orders!I$1,[1]products!$A$1:$G$1,0))</f>
        <v>Exc</v>
      </c>
      <c r="J178" s="7" t="str">
        <f>INDEX([1]products!$A$1:$G$49,MATCH([1]orders!$D178,[1]products!$A$1:$A$49,0),MATCH([1]orders!J$1,[1]products!$A$1:$G$1,0))</f>
        <v>L</v>
      </c>
      <c r="K178" s="19">
        <f>INDEX([1]products!$A$1:$G$49,MATCH([1]orders!$D178,[1]products!$A$1:$A$49,0),MATCH([1]orders!K$1,[1]products!$A$1:$G$1,0))</f>
        <v>2.5</v>
      </c>
      <c r="L178" s="20">
        <f>INDEX([1]products!$A$1:$G$49,MATCH([1]orders!$D178,[1]products!$A$1:$A$49,0),MATCH([1]orders!L$1,[1]products!$A$1:$G$1,0))</f>
        <v>34.154999999999994</v>
      </c>
      <c r="M178" s="20">
        <f t="shared" si="2"/>
        <v>34.154999999999994</v>
      </c>
      <c r="N178" s="7" t="str" cm="1">
        <f t="array" ref="N178">_xlfn.IFS(I178="Rob","Robusta",I178="Exc","Excelsa",I178="Ara","Arabica",I178="Lib","Liberica")</f>
        <v>Excelsa</v>
      </c>
      <c r="O178" s="7" t="str" cm="1">
        <f t="array" ref="O178">_xlfn.IFS(J178="M","Medium",J178="L","Light",J178="D","Dark")</f>
        <v>Light</v>
      </c>
      <c r="P178" s="7" t="str">
        <f>_xlfn.XLOOKUP(Order_Table[[#This Row],[Customer ID]],[1]customers!$A$1:$A$1001,[1]customers!$I$1:$I$1001,,0)</f>
        <v>Yes</v>
      </c>
    </row>
    <row r="179" spans="1:16" x14ac:dyDescent="0.35">
      <c r="A179" s="16" t="s">
        <v>381</v>
      </c>
      <c r="B179" s="21">
        <v>44120</v>
      </c>
      <c r="C179" s="16" t="s">
        <v>382</v>
      </c>
      <c r="D179" s="7" t="s">
        <v>10</v>
      </c>
      <c r="E179" s="16">
        <v>4</v>
      </c>
      <c r="F179" s="16" t="str">
        <f>_xlfn.XLOOKUP([1]orders!C179,[1]customers!$A$2:$A$1001,[1]customers!$B$2:$B$1001,,0)</f>
        <v>Emlynne Heining</v>
      </c>
      <c r="G179" s="16" t="str">
        <f>IF(_xlfn.XLOOKUP(C179,[1]customers!$A$2:$A$1001,[1]customers!$C$2:$C$1001,,0)=0,"",_xlfn.XLOOKUP(C179,[1]customers!$A$2:$A$1001,[1]customers!$C$2:$C$1001,,0))</f>
        <v>eheining4x@flickr.com</v>
      </c>
      <c r="H179" s="16" t="str">
        <f>_xlfn.XLOOKUP(C179,[1]customers!$A$2:$A$1001,[1]customers!$G$2:$G$1001,,0)</f>
        <v>United States</v>
      </c>
      <c r="I179" s="7" t="str">
        <f>INDEX([1]products!$A$1:$G$49,MATCH([1]orders!$D179,[1]products!$A$1:$A$49,0),MATCH([1]orders!I$1,[1]products!$A$1:$G$1,0))</f>
        <v>Rob</v>
      </c>
      <c r="J179" s="7" t="str">
        <f>INDEX([1]products!$A$1:$G$49,MATCH([1]orders!$D179,[1]products!$A$1:$A$49,0),MATCH([1]orders!J$1,[1]products!$A$1:$G$1,0))</f>
        <v>L</v>
      </c>
      <c r="K179" s="19">
        <f>INDEX([1]products!$A$1:$G$49,MATCH([1]orders!$D179,[1]products!$A$1:$A$49,0),MATCH([1]orders!K$1,[1]products!$A$1:$G$1,0))</f>
        <v>2.5</v>
      </c>
      <c r="L179" s="20">
        <f>INDEX([1]products!$A$1:$G$49,MATCH([1]orders!$D179,[1]products!$A$1:$A$49,0),MATCH([1]orders!L$1,[1]products!$A$1:$G$1,0))</f>
        <v>27.484999999999996</v>
      </c>
      <c r="M179" s="20">
        <f t="shared" si="2"/>
        <v>109.93999999999998</v>
      </c>
      <c r="N179" s="7" t="str" cm="1">
        <f t="array" ref="N179">_xlfn.IFS(I179="Rob","Robusta",I179="Exc","Excelsa",I179="Ara","Arabica",I179="Lib","Liberica")</f>
        <v>Robusta</v>
      </c>
      <c r="O179" s="7" t="str" cm="1">
        <f t="array" ref="O179">_xlfn.IFS(J179="M","Medium",J179="L","Light",J179="D","Dark")</f>
        <v>Light</v>
      </c>
      <c r="P179" s="7" t="str">
        <f>_xlfn.XLOOKUP(Order_Table[[#This Row],[Customer ID]],[1]customers!$A$1:$A$1001,[1]customers!$I$1:$I$1001,,0)</f>
        <v>Yes</v>
      </c>
    </row>
    <row r="180" spans="1:16" x14ac:dyDescent="0.35">
      <c r="A180" s="16" t="s">
        <v>383</v>
      </c>
      <c r="B180" s="21">
        <v>43746</v>
      </c>
      <c r="C180" s="16" t="s">
        <v>384</v>
      </c>
      <c r="D180" s="7" t="s">
        <v>6</v>
      </c>
      <c r="E180" s="16">
        <v>2</v>
      </c>
      <c r="F180" s="16" t="str">
        <f>_xlfn.XLOOKUP([1]orders!C180,[1]customers!$A$2:$A$1001,[1]customers!$B$2:$B$1001,,0)</f>
        <v>Katerina Melloi</v>
      </c>
      <c r="G180" s="16" t="str">
        <f>IF(_xlfn.XLOOKUP(C180,[1]customers!$A$2:$A$1001,[1]customers!$C$2:$C$1001,,0)=0,"",_xlfn.XLOOKUP(C180,[1]customers!$A$2:$A$1001,[1]customers!$C$2:$C$1001,,0))</f>
        <v>kmelloi4y@imdb.com</v>
      </c>
      <c r="H180" s="16" t="str">
        <f>_xlfn.XLOOKUP(C180,[1]customers!$A$2:$A$1001,[1]customers!$G$2:$G$1001,,0)</f>
        <v>United States</v>
      </c>
      <c r="I180" s="7" t="str">
        <f>INDEX([1]products!$A$1:$G$49,MATCH([1]orders!$D180,[1]products!$A$1:$A$49,0),MATCH([1]orders!I$1,[1]products!$A$1:$G$1,0))</f>
        <v>Ara</v>
      </c>
      <c r="J180" s="7" t="str">
        <f>INDEX([1]products!$A$1:$G$49,MATCH([1]orders!$D180,[1]products!$A$1:$A$49,0),MATCH([1]orders!J$1,[1]products!$A$1:$G$1,0))</f>
        <v>L</v>
      </c>
      <c r="K180" s="19">
        <f>INDEX([1]products!$A$1:$G$49,MATCH([1]orders!$D180,[1]products!$A$1:$A$49,0),MATCH([1]orders!K$1,[1]products!$A$1:$G$1,0))</f>
        <v>1</v>
      </c>
      <c r="L180" s="20">
        <f>INDEX([1]products!$A$1:$G$49,MATCH([1]orders!$D180,[1]products!$A$1:$A$49,0),MATCH([1]orders!L$1,[1]products!$A$1:$G$1,0))</f>
        <v>12.95</v>
      </c>
      <c r="M180" s="20">
        <f t="shared" si="2"/>
        <v>25.9</v>
      </c>
      <c r="N180" s="7" t="str" cm="1">
        <f t="array" ref="N180">_xlfn.IFS(I180="Rob","Robusta",I180="Exc","Excelsa",I180="Ara","Arabica",I180="Lib","Liberica")</f>
        <v>Arabica</v>
      </c>
      <c r="O180" s="7" t="str" cm="1">
        <f t="array" ref="O180">_xlfn.IFS(J180="M","Medium",J180="L","Light",J180="D","Dark")</f>
        <v>Light</v>
      </c>
      <c r="P180" s="7" t="str">
        <f>_xlfn.XLOOKUP(Order_Table[[#This Row],[Customer ID]],[1]customers!$A$1:$A$1001,[1]customers!$I$1:$I$1001,,0)</f>
        <v>No</v>
      </c>
    </row>
    <row r="181" spans="1:16" x14ac:dyDescent="0.35">
      <c r="A181" s="16" t="s">
        <v>385</v>
      </c>
      <c r="B181" s="21">
        <v>43830</v>
      </c>
      <c r="C181" s="16" t="s">
        <v>386</v>
      </c>
      <c r="D181" s="7" t="s">
        <v>54</v>
      </c>
      <c r="E181" s="16">
        <v>1</v>
      </c>
      <c r="F181" s="16" t="str">
        <f>_xlfn.XLOOKUP([1]orders!C181,[1]customers!$A$2:$A$1001,[1]customers!$B$2:$B$1001,,0)</f>
        <v>Tiffany Scardafield</v>
      </c>
      <c r="G181" s="16" t="str">
        <f>IF(_xlfn.XLOOKUP(C181,[1]customers!$A$2:$A$1001,[1]customers!$C$2:$C$1001,,0)=0,"",_xlfn.XLOOKUP(C181,[1]customers!$A$2:$A$1001,[1]customers!$C$2:$C$1001,,0))</f>
        <v/>
      </c>
      <c r="H181" s="16" t="str">
        <f>_xlfn.XLOOKUP(C181,[1]customers!$A$2:$A$1001,[1]customers!$G$2:$G$1001,,0)</f>
        <v>Ireland</v>
      </c>
      <c r="I181" s="7" t="str">
        <f>INDEX([1]products!$A$1:$G$49,MATCH([1]orders!$D181,[1]products!$A$1:$A$49,0),MATCH([1]orders!I$1,[1]products!$A$1:$G$1,0))</f>
        <v>Ara</v>
      </c>
      <c r="J181" s="7" t="str">
        <f>INDEX([1]products!$A$1:$G$49,MATCH([1]orders!$D181,[1]products!$A$1:$A$49,0),MATCH([1]orders!J$1,[1]products!$A$1:$G$1,0))</f>
        <v>D</v>
      </c>
      <c r="K181" s="19">
        <f>INDEX([1]products!$A$1:$G$49,MATCH([1]orders!$D181,[1]products!$A$1:$A$49,0),MATCH([1]orders!K$1,[1]products!$A$1:$G$1,0))</f>
        <v>0.2</v>
      </c>
      <c r="L181" s="20">
        <f>INDEX([1]products!$A$1:$G$49,MATCH([1]orders!$D181,[1]products!$A$1:$A$49,0),MATCH([1]orders!L$1,[1]products!$A$1:$G$1,0))</f>
        <v>2.9849999999999999</v>
      </c>
      <c r="M181" s="20">
        <f t="shared" si="2"/>
        <v>2.9849999999999999</v>
      </c>
      <c r="N181" s="7" t="str" cm="1">
        <f t="array" ref="N181">_xlfn.IFS(I181="Rob","Robusta",I181="Exc","Excelsa",I181="Ara","Arabica",I181="Lib","Liberica")</f>
        <v>Arabica</v>
      </c>
      <c r="O181" s="7" t="str" cm="1">
        <f t="array" ref="O181">_xlfn.IFS(J181="M","Medium",J181="L","Light",J181="D","Dark")</f>
        <v>Dark</v>
      </c>
      <c r="P181" s="7" t="str">
        <f>_xlfn.XLOOKUP(Order_Table[[#This Row],[Customer ID]],[1]customers!$A$1:$A$1001,[1]customers!$I$1:$I$1001,,0)</f>
        <v>No</v>
      </c>
    </row>
    <row r="182" spans="1:16" x14ac:dyDescent="0.35">
      <c r="A182" s="16" t="s">
        <v>387</v>
      </c>
      <c r="B182" s="21">
        <v>43910</v>
      </c>
      <c r="C182" s="16" t="s">
        <v>388</v>
      </c>
      <c r="D182" s="7" t="s">
        <v>254</v>
      </c>
      <c r="E182" s="16">
        <v>5</v>
      </c>
      <c r="F182" s="16" t="str">
        <f>_xlfn.XLOOKUP([1]orders!C182,[1]customers!$A$2:$A$1001,[1]customers!$B$2:$B$1001,,0)</f>
        <v>Abrahan Mussen</v>
      </c>
      <c r="G182" s="16" t="str">
        <f>IF(_xlfn.XLOOKUP(C182,[1]customers!$A$2:$A$1001,[1]customers!$C$2:$C$1001,,0)=0,"",_xlfn.XLOOKUP(C182,[1]customers!$A$2:$A$1001,[1]customers!$C$2:$C$1001,,0))</f>
        <v>amussen50@51.la</v>
      </c>
      <c r="H182" s="16" t="str">
        <f>_xlfn.XLOOKUP(C182,[1]customers!$A$2:$A$1001,[1]customers!$G$2:$G$1001,,0)</f>
        <v>United States</v>
      </c>
      <c r="I182" s="7" t="str">
        <f>INDEX([1]products!$A$1:$G$49,MATCH([1]orders!$D182,[1]products!$A$1:$A$49,0),MATCH([1]orders!I$1,[1]products!$A$1:$G$1,0))</f>
        <v>Exc</v>
      </c>
      <c r="J182" s="7" t="str">
        <f>INDEX([1]products!$A$1:$G$49,MATCH([1]orders!$D182,[1]products!$A$1:$A$49,0),MATCH([1]orders!J$1,[1]products!$A$1:$G$1,0))</f>
        <v>L</v>
      </c>
      <c r="K182" s="19">
        <f>INDEX([1]products!$A$1:$G$49,MATCH([1]orders!$D182,[1]products!$A$1:$A$49,0),MATCH([1]orders!K$1,[1]products!$A$1:$G$1,0))</f>
        <v>0.2</v>
      </c>
      <c r="L182" s="20">
        <f>INDEX([1]products!$A$1:$G$49,MATCH([1]orders!$D182,[1]products!$A$1:$A$49,0),MATCH([1]orders!L$1,[1]products!$A$1:$G$1,0))</f>
        <v>4.4550000000000001</v>
      </c>
      <c r="M182" s="20">
        <f t="shared" si="2"/>
        <v>22.274999999999999</v>
      </c>
      <c r="N182" s="7" t="str" cm="1">
        <f t="array" ref="N182">_xlfn.IFS(I182="Rob","Robusta",I182="Exc","Excelsa",I182="Ara","Arabica",I182="Lib","Liberica")</f>
        <v>Excelsa</v>
      </c>
      <c r="O182" s="7" t="str" cm="1">
        <f t="array" ref="O182">_xlfn.IFS(J182="M","Medium",J182="L","Light",J182="D","Dark")</f>
        <v>Light</v>
      </c>
      <c r="P182" s="7" t="str">
        <f>_xlfn.XLOOKUP(Order_Table[[#This Row],[Customer ID]],[1]customers!$A$1:$A$1001,[1]customers!$I$1:$I$1001,,0)</f>
        <v>No</v>
      </c>
    </row>
    <row r="183" spans="1:16" x14ac:dyDescent="0.35">
      <c r="A183" s="16" t="s">
        <v>387</v>
      </c>
      <c r="B183" s="21">
        <v>43910</v>
      </c>
      <c r="C183" s="16" t="s">
        <v>388</v>
      </c>
      <c r="D183" s="7" t="s">
        <v>72</v>
      </c>
      <c r="E183" s="16">
        <v>5</v>
      </c>
      <c r="F183" s="16" t="str">
        <f>_xlfn.XLOOKUP([1]orders!C183,[1]customers!$A$2:$A$1001,[1]customers!$B$2:$B$1001,,0)</f>
        <v>Abrahan Mussen</v>
      </c>
      <c r="G183" s="16" t="str">
        <f>IF(_xlfn.XLOOKUP(C183,[1]customers!$A$2:$A$1001,[1]customers!$C$2:$C$1001,,0)=0,"",_xlfn.XLOOKUP(C183,[1]customers!$A$2:$A$1001,[1]customers!$C$2:$C$1001,,0))</f>
        <v>amussen50@51.la</v>
      </c>
      <c r="H183" s="16" t="str">
        <f>_xlfn.XLOOKUP(C183,[1]customers!$A$2:$A$1001,[1]customers!$G$2:$G$1001,,0)</f>
        <v>United States</v>
      </c>
      <c r="I183" s="7" t="str">
        <f>INDEX([1]products!$A$1:$G$49,MATCH([1]orders!$D183,[1]products!$A$1:$A$49,0),MATCH([1]orders!I$1,[1]products!$A$1:$G$1,0))</f>
        <v>Ara</v>
      </c>
      <c r="J183" s="7" t="str">
        <f>INDEX([1]products!$A$1:$G$49,MATCH([1]orders!$D183,[1]products!$A$1:$A$49,0),MATCH([1]orders!J$1,[1]products!$A$1:$G$1,0))</f>
        <v>D</v>
      </c>
      <c r="K183" s="19">
        <f>INDEX([1]products!$A$1:$G$49,MATCH([1]orders!$D183,[1]products!$A$1:$A$49,0),MATCH([1]orders!K$1,[1]products!$A$1:$G$1,0))</f>
        <v>0.5</v>
      </c>
      <c r="L183" s="20">
        <f>INDEX([1]products!$A$1:$G$49,MATCH([1]orders!$D183,[1]products!$A$1:$A$49,0),MATCH([1]orders!L$1,[1]products!$A$1:$G$1,0))</f>
        <v>5.97</v>
      </c>
      <c r="M183" s="20">
        <f t="shared" si="2"/>
        <v>29.849999999999998</v>
      </c>
      <c r="N183" s="7" t="str" cm="1">
        <f t="array" ref="N183">_xlfn.IFS(I183="Rob","Robusta",I183="Exc","Excelsa",I183="Ara","Arabica",I183="Lib","Liberica")</f>
        <v>Arabica</v>
      </c>
      <c r="O183" s="7" t="str" cm="1">
        <f t="array" ref="O183">_xlfn.IFS(J183="M","Medium",J183="L","Light",J183="D","Dark")</f>
        <v>Dark</v>
      </c>
      <c r="P183" s="7" t="str">
        <f>_xlfn.XLOOKUP(Order_Table[[#This Row],[Customer ID]],[1]customers!$A$1:$A$1001,[1]customers!$I$1:$I$1001,,0)</f>
        <v>No</v>
      </c>
    </row>
    <row r="184" spans="1:16" x14ac:dyDescent="0.35">
      <c r="A184" s="16" t="s">
        <v>389</v>
      </c>
      <c r="B184" s="21">
        <v>44284</v>
      </c>
      <c r="C184" s="16" t="s">
        <v>390</v>
      </c>
      <c r="D184" s="7" t="s">
        <v>146</v>
      </c>
      <c r="E184" s="16">
        <v>6</v>
      </c>
      <c r="F184" s="16" t="str">
        <f>_xlfn.XLOOKUP([1]orders!C184,[1]customers!$A$2:$A$1001,[1]customers!$B$2:$B$1001,,0)</f>
        <v>Anny Mundford</v>
      </c>
      <c r="G184" s="16" t="str">
        <f>IF(_xlfn.XLOOKUP(C184,[1]customers!$A$2:$A$1001,[1]customers!$C$2:$C$1001,,0)=0,"",_xlfn.XLOOKUP(C184,[1]customers!$A$2:$A$1001,[1]customers!$C$2:$C$1001,,0))</f>
        <v>amundford52@nbcnews.com</v>
      </c>
      <c r="H184" s="16" t="str">
        <f>_xlfn.XLOOKUP(C184,[1]customers!$A$2:$A$1001,[1]customers!$G$2:$G$1001,,0)</f>
        <v>United States</v>
      </c>
      <c r="I184" s="7" t="str">
        <f>INDEX([1]products!$A$1:$G$49,MATCH([1]orders!$D184,[1]products!$A$1:$A$49,0),MATCH([1]orders!I$1,[1]products!$A$1:$G$1,0))</f>
        <v>Rob</v>
      </c>
      <c r="J184" s="7" t="str">
        <f>INDEX([1]products!$A$1:$G$49,MATCH([1]orders!$D184,[1]products!$A$1:$A$49,0),MATCH([1]orders!J$1,[1]products!$A$1:$G$1,0))</f>
        <v>D</v>
      </c>
      <c r="K184" s="19">
        <f>INDEX([1]products!$A$1:$G$49,MATCH([1]orders!$D184,[1]products!$A$1:$A$49,0),MATCH([1]orders!K$1,[1]products!$A$1:$G$1,0))</f>
        <v>0.5</v>
      </c>
      <c r="L184" s="20">
        <f>INDEX([1]products!$A$1:$G$49,MATCH([1]orders!$D184,[1]products!$A$1:$A$49,0),MATCH([1]orders!L$1,[1]products!$A$1:$G$1,0))</f>
        <v>5.3699999999999992</v>
      </c>
      <c r="M184" s="20">
        <f t="shared" si="2"/>
        <v>32.22</v>
      </c>
      <c r="N184" s="7" t="str" cm="1">
        <f t="array" ref="N184">_xlfn.IFS(I184="Rob","Robusta",I184="Exc","Excelsa",I184="Ara","Arabica",I184="Lib","Liberica")</f>
        <v>Robusta</v>
      </c>
      <c r="O184" s="7" t="str" cm="1">
        <f t="array" ref="O184">_xlfn.IFS(J184="M","Medium",J184="L","Light",J184="D","Dark")</f>
        <v>Dark</v>
      </c>
      <c r="P184" s="7" t="str">
        <f>_xlfn.XLOOKUP(Order_Table[[#This Row],[Customer ID]],[1]customers!$A$1:$A$1001,[1]customers!$I$1:$I$1001,,0)</f>
        <v>No</v>
      </c>
    </row>
    <row r="185" spans="1:16" x14ac:dyDescent="0.35">
      <c r="A185" s="16" t="s">
        <v>391</v>
      </c>
      <c r="B185" s="21">
        <v>44512</v>
      </c>
      <c r="C185" s="16" t="s">
        <v>392</v>
      </c>
      <c r="D185" s="7" t="s">
        <v>64</v>
      </c>
      <c r="E185" s="16">
        <v>2</v>
      </c>
      <c r="F185" s="16" t="str">
        <f>_xlfn.XLOOKUP([1]orders!C185,[1]customers!$A$2:$A$1001,[1]customers!$B$2:$B$1001,,0)</f>
        <v>Tory Walas</v>
      </c>
      <c r="G185" s="16" t="str">
        <f>IF(_xlfn.XLOOKUP(C185,[1]customers!$A$2:$A$1001,[1]customers!$C$2:$C$1001,,0)=0,"",_xlfn.XLOOKUP(C185,[1]customers!$A$2:$A$1001,[1]customers!$C$2:$C$1001,,0))</f>
        <v>twalas53@google.ca</v>
      </c>
      <c r="H185" s="16" t="str">
        <f>_xlfn.XLOOKUP(C185,[1]customers!$A$2:$A$1001,[1]customers!$G$2:$G$1001,,0)</f>
        <v>United States</v>
      </c>
      <c r="I185" s="7" t="str">
        <f>INDEX([1]products!$A$1:$G$49,MATCH([1]orders!$D185,[1]products!$A$1:$A$49,0),MATCH([1]orders!I$1,[1]products!$A$1:$G$1,0))</f>
        <v>Exc</v>
      </c>
      <c r="J185" s="7" t="str">
        <f>INDEX([1]products!$A$1:$G$49,MATCH([1]orders!$D185,[1]products!$A$1:$A$49,0),MATCH([1]orders!J$1,[1]products!$A$1:$G$1,0))</f>
        <v>M</v>
      </c>
      <c r="K185" s="19">
        <f>INDEX([1]products!$A$1:$G$49,MATCH([1]orders!$D185,[1]products!$A$1:$A$49,0),MATCH([1]orders!K$1,[1]products!$A$1:$G$1,0))</f>
        <v>0.2</v>
      </c>
      <c r="L185" s="20">
        <f>INDEX([1]products!$A$1:$G$49,MATCH([1]orders!$D185,[1]products!$A$1:$A$49,0),MATCH([1]orders!L$1,[1]products!$A$1:$G$1,0))</f>
        <v>4.125</v>
      </c>
      <c r="M185" s="20">
        <f t="shared" si="2"/>
        <v>8.25</v>
      </c>
      <c r="N185" s="7" t="str" cm="1">
        <f t="array" ref="N185">_xlfn.IFS(I185="Rob","Robusta",I185="Exc","Excelsa",I185="Ara","Arabica",I185="Lib","Liberica")</f>
        <v>Excelsa</v>
      </c>
      <c r="O185" s="7" t="str" cm="1">
        <f t="array" ref="O185">_xlfn.IFS(J185="M","Medium",J185="L","Light",J185="D","Dark")</f>
        <v>Medium</v>
      </c>
      <c r="P185" s="7" t="str">
        <f>_xlfn.XLOOKUP(Order_Table[[#This Row],[Customer ID]],[1]customers!$A$1:$A$1001,[1]customers!$I$1:$I$1001,,0)</f>
        <v>No</v>
      </c>
    </row>
    <row r="186" spans="1:16" x14ac:dyDescent="0.35">
      <c r="A186" s="16" t="s">
        <v>393</v>
      </c>
      <c r="B186" s="21">
        <v>44397</v>
      </c>
      <c r="C186" s="16" t="s">
        <v>394</v>
      </c>
      <c r="D186" s="7" t="s">
        <v>192</v>
      </c>
      <c r="E186" s="16">
        <v>4</v>
      </c>
      <c r="F186" s="16" t="str">
        <f>_xlfn.XLOOKUP([1]orders!C186,[1]customers!$A$2:$A$1001,[1]customers!$B$2:$B$1001,,0)</f>
        <v>Isa Blazewicz</v>
      </c>
      <c r="G186" s="16" t="str">
        <f>IF(_xlfn.XLOOKUP(C186,[1]customers!$A$2:$A$1001,[1]customers!$C$2:$C$1001,,0)=0,"",_xlfn.XLOOKUP(C186,[1]customers!$A$2:$A$1001,[1]customers!$C$2:$C$1001,,0))</f>
        <v>iblazewicz54@thetimes.co.uk</v>
      </c>
      <c r="H186" s="16" t="str">
        <f>_xlfn.XLOOKUP(C186,[1]customers!$A$2:$A$1001,[1]customers!$G$2:$G$1001,,0)</f>
        <v>United States</v>
      </c>
      <c r="I186" s="7" t="str">
        <f>INDEX([1]products!$A$1:$G$49,MATCH([1]orders!$D186,[1]products!$A$1:$A$49,0),MATCH([1]orders!I$1,[1]products!$A$1:$G$1,0))</f>
        <v>Ara</v>
      </c>
      <c r="J186" s="7" t="str">
        <f>INDEX([1]products!$A$1:$G$49,MATCH([1]orders!$D186,[1]products!$A$1:$A$49,0),MATCH([1]orders!J$1,[1]products!$A$1:$G$1,0))</f>
        <v>L</v>
      </c>
      <c r="K186" s="19">
        <f>INDEX([1]products!$A$1:$G$49,MATCH([1]orders!$D186,[1]products!$A$1:$A$49,0),MATCH([1]orders!K$1,[1]products!$A$1:$G$1,0))</f>
        <v>0.5</v>
      </c>
      <c r="L186" s="20">
        <f>INDEX([1]products!$A$1:$G$49,MATCH([1]orders!$D186,[1]products!$A$1:$A$49,0),MATCH([1]orders!L$1,[1]products!$A$1:$G$1,0))</f>
        <v>7.77</v>
      </c>
      <c r="M186" s="20">
        <f t="shared" si="2"/>
        <v>31.08</v>
      </c>
      <c r="N186" s="7" t="str" cm="1">
        <f t="array" ref="N186">_xlfn.IFS(I186="Rob","Robusta",I186="Exc","Excelsa",I186="Ara","Arabica",I186="Lib","Liberica")</f>
        <v>Arabica</v>
      </c>
      <c r="O186" s="7" t="str" cm="1">
        <f t="array" ref="O186">_xlfn.IFS(J186="M","Medium",J186="L","Light",J186="D","Dark")</f>
        <v>Light</v>
      </c>
      <c r="P186" s="7" t="str">
        <f>_xlfn.XLOOKUP(Order_Table[[#This Row],[Customer ID]],[1]customers!$A$1:$A$1001,[1]customers!$I$1:$I$1001,,0)</f>
        <v>No</v>
      </c>
    </row>
    <row r="187" spans="1:16" x14ac:dyDescent="0.35">
      <c r="A187" s="16" t="s">
        <v>395</v>
      </c>
      <c r="B187" s="21">
        <v>43483</v>
      </c>
      <c r="C187" s="16" t="s">
        <v>396</v>
      </c>
      <c r="D187" s="7" t="s">
        <v>16</v>
      </c>
      <c r="E187" s="16">
        <v>5</v>
      </c>
      <c r="F187" s="16" t="str">
        <f>_xlfn.XLOOKUP([1]orders!C187,[1]customers!$A$2:$A$1001,[1]customers!$B$2:$B$1001,,0)</f>
        <v>Angie Rizzetti</v>
      </c>
      <c r="G187" s="16" t="str">
        <f>IF(_xlfn.XLOOKUP(C187,[1]customers!$A$2:$A$1001,[1]customers!$C$2:$C$1001,,0)=0,"",_xlfn.XLOOKUP(C187,[1]customers!$A$2:$A$1001,[1]customers!$C$2:$C$1001,,0))</f>
        <v>arizzetti55@naver.com</v>
      </c>
      <c r="H187" s="16" t="str">
        <f>_xlfn.XLOOKUP(C187,[1]customers!$A$2:$A$1001,[1]customers!$G$2:$G$1001,,0)</f>
        <v>United States</v>
      </c>
      <c r="I187" s="7" t="str">
        <f>INDEX([1]products!$A$1:$G$49,MATCH([1]orders!$D187,[1]products!$A$1:$A$49,0),MATCH([1]orders!I$1,[1]products!$A$1:$G$1,0))</f>
        <v>Exc</v>
      </c>
      <c r="J187" s="7" t="str">
        <f>INDEX([1]products!$A$1:$G$49,MATCH([1]orders!$D187,[1]products!$A$1:$A$49,0),MATCH([1]orders!J$1,[1]products!$A$1:$G$1,0))</f>
        <v>D</v>
      </c>
      <c r="K187" s="19">
        <f>INDEX([1]products!$A$1:$G$49,MATCH([1]orders!$D187,[1]products!$A$1:$A$49,0),MATCH([1]orders!K$1,[1]products!$A$1:$G$1,0))</f>
        <v>0.5</v>
      </c>
      <c r="L187" s="20">
        <f>INDEX([1]products!$A$1:$G$49,MATCH([1]orders!$D187,[1]products!$A$1:$A$49,0),MATCH([1]orders!L$1,[1]products!$A$1:$G$1,0))</f>
        <v>7.29</v>
      </c>
      <c r="M187" s="20">
        <f t="shared" si="2"/>
        <v>36.450000000000003</v>
      </c>
      <c r="N187" s="7" t="str" cm="1">
        <f t="array" ref="N187">_xlfn.IFS(I187="Rob","Robusta",I187="Exc","Excelsa",I187="Ara","Arabica",I187="Lib","Liberica")</f>
        <v>Excelsa</v>
      </c>
      <c r="O187" s="7" t="str" cm="1">
        <f t="array" ref="O187">_xlfn.IFS(J187="M","Medium",J187="L","Light",J187="D","Dark")</f>
        <v>Dark</v>
      </c>
      <c r="P187" s="7" t="str">
        <f>_xlfn.XLOOKUP(Order_Table[[#This Row],[Customer ID]],[1]customers!$A$1:$A$1001,[1]customers!$I$1:$I$1001,,0)</f>
        <v>Yes</v>
      </c>
    </row>
    <row r="188" spans="1:16" x14ac:dyDescent="0.35">
      <c r="A188" s="16" t="s">
        <v>397</v>
      </c>
      <c r="B188" s="21">
        <v>43684</v>
      </c>
      <c r="C188" s="16" t="s">
        <v>398</v>
      </c>
      <c r="D188" s="7" t="s">
        <v>41</v>
      </c>
      <c r="E188" s="16">
        <v>3</v>
      </c>
      <c r="F188" s="16" t="str">
        <f>_xlfn.XLOOKUP([1]orders!C188,[1]customers!$A$2:$A$1001,[1]customers!$B$2:$B$1001,,0)</f>
        <v>Mord Meriet</v>
      </c>
      <c r="G188" s="16" t="str">
        <f>IF(_xlfn.XLOOKUP(C188,[1]customers!$A$2:$A$1001,[1]customers!$C$2:$C$1001,,0)=0,"",_xlfn.XLOOKUP(C188,[1]customers!$A$2:$A$1001,[1]customers!$C$2:$C$1001,,0))</f>
        <v>mmeriet56@noaa.gov</v>
      </c>
      <c r="H188" s="16" t="str">
        <f>_xlfn.XLOOKUP(C188,[1]customers!$A$2:$A$1001,[1]customers!$G$2:$G$1001,,0)</f>
        <v>United States</v>
      </c>
      <c r="I188" s="7" t="str">
        <f>INDEX([1]products!$A$1:$G$49,MATCH([1]orders!$D188,[1]products!$A$1:$A$49,0),MATCH([1]orders!I$1,[1]products!$A$1:$G$1,0))</f>
        <v>Rob</v>
      </c>
      <c r="J188" s="7" t="str">
        <f>INDEX([1]products!$A$1:$G$49,MATCH([1]orders!$D188,[1]products!$A$1:$A$49,0),MATCH([1]orders!J$1,[1]products!$A$1:$G$1,0))</f>
        <v>M</v>
      </c>
      <c r="K188" s="19">
        <f>INDEX([1]products!$A$1:$G$49,MATCH([1]orders!$D188,[1]products!$A$1:$A$49,0),MATCH([1]orders!K$1,[1]products!$A$1:$G$1,0))</f>
        <v>2.5</v>
      </c>
      <c r="L188" s="20">
        <f>INDEX([1]products!$A$1:$G$49,MATCH([1]orders!$D188,[1]products!$A$1:$A$49,0),MATCH([1]orders!L$1,[1]products!$A$1:$G$1,0))</f>
        <v>22.884999999999998</v>
      </c>
      <c r="M188" s="20">
        <f t="shared" si="2"/>
        <v>68.655000000000001</v>
      </c>
      <c r="N188" s="7" t="str" cm="1">
        <f t="array" ref="N188">_xlfn.IFS(I188="Rob","Robusta",I188="Exc","Excelsa",I188="Ara","Arabica",I188="Lib","Liberica")</f>
        <v>Robusta</v>
      </c>
      <c r="O188" s="7" t="str" cm="1">
        <f t="array" ref="O188">_xlfn.IFS(J188="M","Medium",J188="L","Light",J188="D","Dark")</f>
        <v>Medium</v>
      </c>
      <c r="P188" s="7" t="str">
        <f>_xlfn.XLOOKUP(Order_Table[[#This Row],[Customer ID]],[1]customers!$A$1:$A$1001,[1]customers!$I$1:$I$1001,,0)</f>
        <v>No</v>
      </c>
    </row>
    <row r="189" spans="1:16" x14ac:dyDescent="0.35">
      <c r="A189" s="16" t="s">
        <v>399</v>
      </c>
      <c r="B189" s="21">
        <v>44633</v>
      </c>
      <c r="C189" s="16" t="s">
        <v>400</v>
      </c>
      <c r="D189" s="7" t="s">
        <v>78</v>
      </c>
      <c r="E189" s="16">
        <v>5</v>
      </c>
      <c r="F189" s="16" t="str">
        <f>_xlfn.XLOOKUP([1]orders!C189,[1]customers!$A$2:$A$1001,[1]customers!$B$2:$B$1001,,0)</f>
        <v>Lawrence Pratt</v>
      </c>
      <c r="G189" s="16" t="str">
        <f>IF(_xlfn.XLOOKUP(C189,[1]customers!$A$2:$A$1001,[1]customers!$C$2:$C$1001,,0)=0,"",_xlfn.XLOOKUP(C189,[1]customers!$A$2:$A$1001,[1]customers!$C$2:$C$1001,,0))</f>
        <v>lpratt57@netvibes.com</v>
      </c>
      <c r="H189" s="16" t="str">
        <f>_xlfn.XLOOKUP(C189,[1]customers!$A$2:$A$1001,[1]customers!$G$2:$G$1001,,0)</f>
        <v>United States</v>
      </c>
      <c r="I189" s="7" t="str">
        <f>INDEX([1]products!$A$1:$G$49,MATCH([1]orders!$D189,[1]products!$A$1:$A$49,0),MATCH([1]orders!I$1,[1]products!$A$1:$G$1,0))</f>
        <v>Lib</v>
      </c>
      <c r="J189" s="7" t="str">
        <f>INDEX([1]products!$A$1:$G$49,MATCH([1]orders!$D189,[1]products!$A$1:$A$49,0),MATCH([1]orders!J$1,[1]products!$A$1:$G$1,0))</f>
        <v>M</v>
      </c>
      <c r="K189" s="19">
        <f>INDEX([1]products!$A$1:$G$49,MATCH([1]orders!$D189,[1]products!$A$1:$A$49,0),MATCH([1]orders!K$1,[1]products!$A$1:$G$1,0))</f>
        <v>0.5</v>
      </c>
      <c r="L189" s="20">
        <f>INDEX([1]products!$A$1:$G$49,MATCH([1]orders!$D189,[1]products!$A$1:$A$49,0),MATCH([1]orders!L$1,[1]products!$A$1:$G$1,0))</f>
        <v>8.73</v>
      </c>
      <c r="M189" s="20">
        <f t="shared" si="2"/>
        <v>43.650000000000006</v>
      </c>
      <c r="N189" s="7" t="str" cm="1">
        <f t="array" ref="N189">_xlfn.IFS(I189="Rob","Robusta",I189="Exc","Excelsa",I189="Ara","Arabica",I189="Lib","Liberica")</f>
        <v>Liberica</v>
      </c>
      <c r="O189" s="7" t="str" cm="1">
        <f t="array" ref="O189">_xlfn.IFS(J189="M","Medium",J189="L","Light",J189="D","Dark")</f>
        <v>Medium</v>
      </c>
      <c r="P189" s="7" t="str">
        <f>_xlfn.XLOOKUP(Order_Table[[#This Row],[Customer ID]],[1]customers!$A$1:$A$1001,[1]customers!$I$1:$I$1001,,0)</f>
        <v>Yes</v>
      </c>
    </row>
    <row r="190" spans="1:16" x14ac:dyDescent="0.35">
      <c r="A190" s="16" t="s">
        <v>401</v>
      </c>
      <c r="B190" s="21">
        <v>44698</v>
      </c>
      <c r="C190" s="16" t="s">
        <v>402</v>
      </c>
      <c r="D190" s="7" t="s">
        <v>254</v>
      </c>
      <c r="E190" s="16">
        <v>1</v>
      </c>
      <c r="F190" s="16" t="str">
        <f>_xlfn.XLOOKUP([1]orders!C190,[1]customers!$A$2:$A$1001,[1]customers!$B$2:$B$1001,,0)</f>
        <v>Astrix Kitchingham</v>
      </c>
      <c r="G190" s="16" t="str">
        <f>IF(_xlfn.XLOOKUP(C190,[1]customers!$A$2:$A$1001,[1]customers!$C$2:$C$1001,,0)=0,"",_xlfn.XLOOKUP(C190,[1]customers!$A$2:$A$1001,[1]customers!$C$2:$C$1001,,0))</f>
        <v>akitchingham58@com.com</v>
      </c>
      <c r="H190" s="16" t="str">
        <f>_xlfn.XLOOKUP(C190,[1]customers!$A$2:$A$1001,[1]customers!$G$2:$G$1001,,0)</f>
        <v>United States</v>
      </c>
      <c r="I190" s="7" t="str">
        <f>INDEX([1]products!$A$1:$G$49,MATCH([1]orders!$D190,[1]products!$A$1:$A$49,0),MATCH([1]orders!I$1,[1]products!$A$1:$G$1,0))</f>
        <v>Exc</v>
      </c>
      <c r="J190" s="7" t="str">
        <f>INDEX([1]products!$A$1:$G$49,MATCH([1]orders!$D190,[1]products!$A$1:$A$49,0),MATCH([1]orders!J$1,[1]products!$A$1:$G$1,0))</f>
        <v>L</v>
      </c>
      <c r="K190" s="19">
        <f>INDEX([1]products!$A$1:$G$49,MATCH([1]orders!$D190,[1]products!$A$1:$A$49,0),MATCH([1]orders!K$1,[1]products!$A$1:$G$1,0))</f>
        <v>0.2</v>
      </c>
      <c r="L190" s="20">
        <f>INDEX([1]products!$A$1:$G$49,MATCH([1]orders!$D190,[1]products!$A$1:$A$49,0),MATCH([1]orders!L$1,[1]products!$A$1:$G$1,0))</f>
        <v>4.4550000000000001</v>
      </c>
      <c r="M190" s="20">
        <f t="shared" si="2"/>
        <v>4.4550000000000001</v>
      </c>
      <c r="N190" s="7" t="str" cm="1">
        <f t="array" ref="N190">_xlfn.IFS(I190="Rob","Robusta",I190="Exc","Excelsa",I190="Ara","Arabica",I190="Lib","Liberica")</f>
        <v>Excelsa</v>
      </c>
      <c r="O190" s="7" t="str" cm="1">
        <f t="array" ref="O190">_xlfn.IFS(J190="M","Medium",J190="L","Light",J190="D","Dark")</f>
        <v>Light</v>
      </c>
      <c r="P190" s="7" t="str">
        <f>_xlfn.XLOOKUP(Order_Table[[#This Row],[Customer ID]],[1]customers!$A$1:$A$1001,[1]customers!$I$1:$I$1001,,0)</f>
        <v>Yes</v>
      </c>
    </row>
    <row r="191" spans="1:16" x14ac:dyDescent="0.35">
      <c r="A191" s="16" t="s">
        <v>403</v>
      </c>
      <c r="B191" s="21">
        <v>43813</v>
      </c>
      <c r="C191" s="16" t="s">
        <v>404</v>
      </c>
      <c r="D191" s="7" t="s">
        <v>96</v>
      </c>
      <c r="E191" s="16">
        <v>3</v>
      </c>
      <c r="F191" s="16" t="str">
        <f>_xlfn.XLOOKUP([1]orders!C191,[1]customers!$A$2:$A$1001,[1]customers!$B$2:$B$1001,,0)</f>
        <v>Burnard Bartholin</v>
      </c>
      <c r="G191" s="16" t="str">
        <f>IF(_xlfn.XLOOKUP(C191,[1]customers!$A$2:$A$1001,[1]customers!$C$2:$C$1001,,0)=0,"",_xlfn.XLOOKUP(C191,[1]customers!$A$2:$A$1001,[1]customers!$C$2:$C$1001,,0))</f>
        <v>bbartholin59@xinhuanet.com</v>
      </c>
      <c r="H191" s="16" t="str">
        <f>_xlfn.XLOOKUP(C191,[1]customers!$A$2:$A$1001,[1]customers!$G$2:$G$1001,,0)</f>
        <v>United States</v>
      </c>
      <c r="I191" s="7" t="str">
        <f>INDEX([1]products!$A$1:$G$49,MATCH([1]orders!$D191,[1]products!$A$1:$A$49,0),MATCH([1]orders!I$1,[1]products!$A$1:$G$1,0))</f>
        <v>Lib</v>
      </c>
      <c r="J191" s="7" t="str">
        <f>INDEX([1]products!$A$1:$G$49,MATCH([1]orders!$D191,[1]products!$A$1:$A$49,0),MATCH([1]orders!J$1,[1]products!$A$1:$G$1,0))</f>
        <v>M</v>
      </c>
      <c r="K191" s="19">
        <f>INDEX([1]products!$A$1:$G$49,MATCH([1]orders!$D191,[1]products!$A$1:$A$49,0),MATCH([1]orders!K$1,[1]products!$A$1:$G$1,0))</f>
        <v>1</v>
      </c>
      <c r="L191" s="20">
        <f>INDEX([1]products!$A$1:$G$49,MATCH([1]orders!$D191,[1]products!$A$1:$A$49,0),MATCH([1]orders!L$1,[1]products!$A$1:$G$1,0))</f>
        <v>14.55</v>
      </c>
      <c r="M191" s="20">
        <f t="shared" si="2"/>
        <v>43.650000000000006</v>
      </c>
      <c r="N191" s="7" t="str" cm="1">
        <f t="array" ref="N191">_xlfn.IFS(I191="Rob","Robusta",I191="Exc","Excelsa",I191="Ara","Arabica",I191="Lib","Liberica")</f>
        <v>Liberica</v>
      </c>
      <c r="O191" s="7" t="str" cm="1">
        <f t="array" ref="O191">_xlfn.IFS(J191="M","Medium",J191="L","Light",J191="D","Dark")</f>
        <v>Medium</v>
      </c>
      <c r="P191" s="7" t="str">
        <f>_xlfn.XLOOKUP(Order_Table[[#This Row],[Customer ID]],[1]customers!$A$1:$A$1001,[1]customers!$I$1:$I$1001,,0)</f>
        <v>Yes</v>
      </c>
    </row>
    <row r="192" spans="1:16" x14ac:dyDescent="0.35">
      <c r="A192" s="16" t="s">
        <v>405</v>
      </c>
      <c r="B192" s="21">
        <v>43845</v>
      </c>
      <c r="C192" s="16" t="s">
        <v>406</v>
      </c>
      <c r="D192" s="7" t="s">
        <v>197</v>
      </c>
      <c r="E192" s="16">
        <v>1</v>
      </c>
      <c r="F192" s="16" t="str">
        <f>_xlfn.XLOOKUP([1]orders!C192,[1]customers!$A$2:$A$1001,[1]customers!$B$2:$B$1001,,0)</f>
        <v>Madelene Prinn</v>
      </c>
      <c r="G192" s="16" t="str">
        <f>IF(_xlfn.XLOOKUP(C192,[1]customers!$A$2:$A$1001,[1]customers!$C$2:$C$1001,,0)=0,"",_xlfn.XLOOKUP(C192,[1]customers!$A$2:$A$1001,[1]customers!$C$2:$C$1001,,0))</f>
        <v>mprinn5a@usa.gov</v>
      </c>
      <c r="H192" s="16" t="str">
        <f>_xlfn.XLOOKUP(C192,[1]customers!$A$2:$A$1001,[1]customers!$G$2:$G$1001,,0)</f>
        <v>United States</v>
      </c>
      <c r="I192" s="7" t="str">
        <f>INDEX([1]products!$A$1:$G$49,MATCH([1]orders!$D192,[1]products!$A$1:$A$49,0),MATCH([1]orders!I$1,[1]products!$A$1:$G$1,0))</f>
        <v>Lib</v>
      </c>
      <c r="J192" s="7" t="str">
        <f>INDEX([1]products!$A$1:$G$49,MATCH([1]orders!$D192,[1]products!$A$1:$A$49,0),MATCH([1]orders!J$1,[1]products!$A$1:$G$1,0))</f>
        <v>M</v>
      </c>
      <c r="K192" s="19">
        <f>INDEX([1]products!$A$1:$G$49,MATCH([1]orders!$D192,[1]products!$A$1:$A$49,0),MATCH([1]orders!K$1,[1]products!$A$1:$G$1,0))</f>
        <v>2.5</v>
      </c>
      <c r="L192" s="20">
        <f>INDEX([1]products!$A$1:$G$49,MATCH([1]orders!$D192,[1]products!$A$1:$A$49,0),MATCH([1]orders!L$1,[1]products!$A$1:$G$1,0))</f>
        <v>33.464999999999996</v>
      </c>
      <c r="M192" s="20">
        <f t="shared" si="2"/>
        <v>33.464999999999996</v>
      </c>
      <c r="N192" s="7" t="str" cm="1">
        <f t="array" ref="N192">_xlfn.IFS(I192="Rob","Robusta",I192="Exc","Excelsa",I192="Ara","Arabica",I192="Lib","Liberica")</f>
        <v>Liberica</v>
      </c>
      <c r="O192" s="7" t="str" cm="1">
        <f t="array" ref="O192">_xlfn.IFS(J192="M","Medium",J192="L","Light",J192="D","Dark")</f>
        <v>Medium</v>
      </c>
      <c r="P192" s="7" t="str">
        <f>_xlfn.XLOOKUP(Order_Table[[#This Row],[Customer ID]],[1]customers!$A$1:$A$1001,[1]customers!$I$1:$I$1001,,0)</f>
        <v>Yes</v>
      </c>
    </row>
    <row r="193" spans="1:16" x14ac:dyDescent="0.35">
      <c r="A193" s="16" t="s">
        <v>407</v>
      </c>
      <c r="B193" s="21">
        <v>43567</v>
      </c>
      <c r="C193" s="16" t="s">
        <v>408</v>
      </c>
      <c r="D193" s="7" t="s">
        <v>38</v>
      </c>
      <c r="E193" s="16">
        <v>5</v>
      </c>
      <c r="F193" s="16" t="str">
        <f>_xlfn.XLOOKUP([1]orders!C193,[1]customers!$A$2:$A$1001,[1]customers!$B$2:$B$1001,,0)</f>
        <v>Alisun Baudino</v>
      </c>
      <c r="G193" s="16" t="str">
        <f>IF(_xlfn.XLOOKUP(C193,[1]customers!$A$2:$A$1001,[1]customers!$C$2:$C$1001,,0)=0,"",_xlfn.XLOOKUP(C193,[1]customers!$A$2:$A$1001,[1]customers!$C$2:$C$1001,,0))</f>
        <v>abaudino5b@netvibes.com</v>
      </c>
      <c r="H193" s="16" t="str">
        <f>_xlfn.XLOOKUP(C193,[1]customers!$A$2:$A$1001,[1]customers!$G$2:$G$1001,,0)</f>
        <v>United States</v>
      </c>
      <c r="I193" s="7" t="str">
        <f>INDEX([1]products!$A$1:$G$49,MATCH([1]orders!$D193,[1]products!$A$1:$A$49,0),MATCH([1]orders!I$1,[1]products!$A$1:$G$1,0))</f>
        <v>Lib</v>
      </c>
      <c r="J193" s="7" t="str">
        <f>INDEX([1]products!$A$1:$G$49,MATCH([1]orders!$D193,[1]products!$A$1:$A$49,0),MATCH([1]orders!J$1,[1]products!$A$1:$G$1,0))</f>
        <v>D</v>
      </c>
      <c r="K193" s="19">
        <f>INDEX([1]products!$A$1:$G$49,MATCH([1]orders!$D193,[1]products!$A$1:$A$49,0),MATCH([1]orders!K$1,[1]products!$A$1:$G$1,0))</f>
        <v>0.2</v>
      </c>
      <c r="L193" s="20">
        <f>INDEX([1]products!$A$1:$G$49,MATCH([1]orders!$D193,[1]products!$A$1:$A$49,0),MATCH([1]orders!L$1,[1]products!$A$1:$G$1,0))</f>
        <v>3.8849999999999998</v>
      </c>
      <c r="M193" s="20">
        <f t="shared" si="2"/>
        <v>19.424999999999997</v>
      </c>
      <c r="N193" s="7" t="str" cm="1">
        <f t="array" ref="N193">_xlfn.IFS(I193="Rob","Robusta",I193="Exc","Excelsa",I193="Ara","Arabica",I193="Lib","Liberica")</f>
        <v>Liberica</v>
      </c>
      <c r="O193" s="7" t="str" cm="1">
        <f t="array" ref="O193">_xlfn.IFS(J193="M","Medium",J193="L","Light",J193="D","Dark")</f>
        <v>Dark</v>
      </c>
      <c r="P193" s="7" t="str">
        <f>_xlfn.XLOOKUP(Order_Table[[#This Row],[Customer ID]],[1]customers!$A$1:$A$1001,[1]customers!$I$1:$I$1001,,0)</f>
        <v>Yes</v>
      </c>
    </row>
    <row r="194" spans="1:16" x14ac:dyDescent="0.35">
      <c r="A194" s="16" t="s">
        <v>409</v>
      </c>
      <c r="B194" s="21">
        <v>43919</v>
      </c>
      <c r="C194" s="16" t="s">
        <v>410</v>
      </c>
      <c r="D194" s="7" t="s">
        <v>245</v>
      </c>
      <c r="E194" s="16">
        <v>6</v>
      </c>
      <c r="F194" s="16" t="str">
        <f>_xlfn.XLOOKUP([1]orders!C194,[1]customers!$A$2:$A$1001,[1]customers!$B$2:$B$1001,,0)</f>
        <v>Philipa Petrushanko</v>
      </c>
      <c r="G194" s="16" t="str">
        <f>IF(_xlfn.XLOOKUP(C194,[1]customers!$A$2:$A$1001,[1]customers!$C$2:$C$1001,,0)=0,"",_xlfn.XLOOKUP(C194,[1]customers!$A$2:$A$1001,[1]customers!$C$2:$C$1001,,0))</f>
        <v>ppetrushanko5c@blinklist.com</v>
      </c>
      <c r="H194" s="16" t="str">
        <f>_xlfn.XLOOKUP(C194,[1]customers!$A$2:$A$1001,[1]customers!$G$2:$G$1001,,0)</f>
        <v>Ireland</v>
      </c>
      <c r="I194" s="7" t="str">
        <f>INDEX([1]products!$A$1:$G$49,MATCH([1]orders!$D194,[1]products!$A$1:$A$49,0),MATCH([1]orders!I$1,[1]products!$A$1:$G$1,0))</f>
        <v>Exc</v>
      </c>
      <c r="J194" s="7" t="str">
        <f>INDEX([1]products!$A$1:$G$49,MATCH([1]orders!$D194,[1]products!$A$1:$A$49,0),MATCH([1]orders!J$1,[1]products!$A$1:$G$1,0))</f>
        <v>D</v>
      </c>
      <c r="K194" s="19">
        <f>INDEX([1]products!$A$1:$G$49,MATCH([1]orders!$D194,[1]products!$A$1:$A$49,0),MATCH([1]orders!K$1,[1]products!$A$1:$G$1,0))</f>
        <v>1</v>
      </c>
      <c r="L194" s="20">
        <f>INDEX([1]products!$A$1:$G$49,MATCH([1]orders!$D194,[1]products!$A$1:$A$49,0),MATCH([1]orders!L$1,[1]products!$A$1:$G$1,0))</f>
        <v>12.15</v>
      </c>
      <c r="M194" s="20">
        <f t="shared" si="2"/>
        <v>72.900000000000006</v>
      </c>
      <c r="N194" s="7" t="str" cm="1">
        <f t="array" ref="N194">_xlfn.IFS(I194="Rob","Robusta",I194="Exc","Excelsa",I194="Ara","Arabica",I194="Lib","Liberica")</f>
        <v>Excelsa</v>
      </c>
      <c r="O194" s="7" t="str" cm="1">
        <f t="array" ref="O194">_xlfn.IFS(J194="M","Medium",J194="L","Light",J194="D","Dark")</f>
        <v>Dark</v>
      </c>
      <c r="P194" s="7" t="str">
        <f>_xlfn.XLOOKUP(Order_Table[[#This Row],[Customer ID]],[1]customers!$A$1:$A$1001,[1]customers!$I$1:$I$1001,,0)</f>
        <v>Yes</v>
      </c>
    </row>
    <row r="195" spans="1:16" x14ac:dyDescent="0.35">
      <c r="A195" s="16" t="s">
        <v>411</v>
      </c>
      <c r="B195" s="21">
        <v>44644</v>
      </c>
      <c r="C195" s="16" t="s">
        <v>412</v>
      </c>
      <c r="D195" s="7" t="s">
        <v>137</v>
      </c>
      <c r="E195" s="16">
        <v>3</v>
      </c>
      <c r="F195" s="16" t="str">
        <f>_xlfn.XLOOKUP([1]orders!C195,[1]customers!$A$2:$A$1001,[1]customers!$B$2:$B$1001,,0)</f>
        <v>Kimberli Mustchin</v>
      </c>
      <c r="G195" s="16" t="str">
        <f>IF(_xlfn.XLOOKUP(C195,[1]customers!$A$2:$A$1001,[1]customers!$C$2:$C$1001,,0)=0,"",_xlfn.XLOOKUP(C195,[1]customers!$A$2:$A$1001,[1]customers!$C$2:$C$1001,,0))</f>
        <v/>
      </c>
      <c r="H195" s="16" t="str">
        <f>_xlfn.XLOOKUP(C195,[1]customers!$A$2:$A$1001,[1]customers!$G$2:$G$1001,,0)</f>
        <v>United States</v>
      </c>
      <c r="I195" s="7" t="str">
        <f>INDEX([1]products!$A$1:$G$49,MATCH([1]orders!$D195,[1]products!$A$1:$A$49,0),MATCH([1]orders!I$1,[1]products!$A$1:$G$1,0))</f>
        <v>Exc</v>
      </c>
      <c r="J195" s="7" t="str">
        <f>INDEX([1]products!$A$1:$G$49,MATCH([1]orders!$D195,[1]products!$A$1:$A$49,0),MATCH([1]orders!J$1,[1]products!$A$1:$G$1,0))</f>
        <v>L</v>
      </c>
      <c r="K195" s="19">
        <f>INDEX([1]products!$A$1:$G$49,MATCH([1]orders!$D195,[1]products!$A$1:$A$49,0),MATCH([1]orders!K$1,[1]products!$A$1:$G$1,0))</f>
        <v>1</v>
      </c>
      <c r="L195" s="20">
        <f>INDEX([1]products!$A$1:$G$49,MATCH([1]orders!$D195,[1]products!$A$1:$A$49,0),MATCH([1]orders!L$1,[1]products!$A$1:$G$1,0))</f>
        <v>14.85</v>
      </c>
      <c r="M195" s="20">
        <f t="shared" ref="M195:M258" si="3">L195*E195</f>
        <v>44.55</v>
      </c>
      <c r="N195" s="7" t="str" cm="1">
        <f t="array" ref="N195">_xlfn.IFS(I195="Rob","Robusta",I195="Exc","Excelsa",I195="Ara","Arabica",I195="Lib","Liberica")</f>
        <v>Excelsa</v>
      </c>
      <c r="O195" s="7" t="str" cm="1">
        <f t="array" ref="O195">_xlfn.IFS(J195="M","Medium",J195="L","Light",J195="D","Dark")</f>
        <v>Light</v>
      </c>
      <c r="P195" s="7" t="str">
        <f>_xlfn.XLOOKUP(Order_Table[[#This Row],[Customer ID]],[1]customers!$A$1:$A$1001,[1]customers!$I$1:$I$1001,,0)</f>
        <v>No</v>
      </c>
    </row>
    <row r="196" spans="1:16" x14ac:dyDescent="0.35">
      <c r="A196" s="16" t="s">
        <v>413</v>
      </c>
      <c r="B196" s="21">
        <v>44398</v>
      </c>
      <c r="C196" s="16" t="s">
        <v>414</v>
      </c>
      <c r="D196" s="7" t="s">
        <v>16</v>
      </c>
      <c r="E196" s="16">
        <v>5</v>
      </c>
      <c r="F196" s="16" t="str">
        <f>_xlfn.XLOOKUP([1]orders!C196,[1]customers!$A$2:$A$1001,[1]customers!$B$2:$B$1001,,0)</f>
        <v>Emlynne Laird</v>
      </c>
      <c r="G196" s="16" t="str">
        <f>IF(_xlfn.XLOOKUP(C196,[1]customers!$A$2:$A$1001,[1]customers!$C$2:$C$1001,,0)=0,"",_xlfn.XLOOKUP(C196,[1]customers!$A$2:$A$1001,[1]customers!$C$2:$C$1001,,0))</f>
        <v>elaird5e@bing.com</v>
      </c>
      <c r="H196" s="16" t="str">
        <f>_xlfn.XLOOKUP(C196,[1]customers!$A$2:$A$1001,[1]customers!$G$2:$G$1001,,0)</f>
        <v>United States</v>
      </c>
      <c r="I196" s="7" t="str">
        <f>INDEX([1]products!$A$1:$G$49,MATCH([1]orders!$D196,[1]products!$A$1:$A$49,0),MATCH([1]orders!I$1,[1]products!$A$1:$G$1,0))</f>
        <v>Exc</v>
      </c>
      <c r="J196" s="7" t="str">
        <f>INDEX([1]products!$A$1:$G$49,MATCH([1]orders!$D196,[1]products!$A$1:$A$49,0),MATCH([1]orders!J$1,[1]products!$A$1:$G$1,0))</f>
        <v>D</v>
      </c>
      <c r="K196" s="19">
        <f>INDEX([1]products!$A$1:$G$49,MATCH([1]orders!$D196,[1]products!$A$1:$A$49,0),MATCH([1]orders!K$1,[1]products!$A$1:$G$1,0))</f>
        <v>0.5</v>
      </c>
      <c r="L196" s="20">
        <f>INDEX([1]products!$A$1:$G$49,MATCH([1]orders!$D196,[1]products!$A$1:$A$49,0),MATCH([1]orders!L$1,[1]products!$A$1:$G$1,0))</f>
        <v>7.29</v>
      </c>
      <c r="M196" s="20">
        <f t="shared" si="3"/>
        <v>36.450000000000003</v>
      </c>
      <c r="N196" s="7" t="str" cm="1">
        <f t="array" ref="N196">_xlfn.IFS(I196="Rob","Robusta",I196="Exc","Excelsa",I196="Ara","Arabica",I196="Lib","Liberica")</f>
        <v>Excelsa</v>
      </c>
      <c r="O196" s="7" t="str" cm="1">
        <f t="array" ref="O196">_xlfn.IFS(J196="M","Medium",J196="L","Light",J196="D","Dark")</f>
        <v>Dark</v>
      </c>
      <c r="P196" s="7" t="str">
        <f>_xlfn.XLOOKUP(Order_Table[[#This Row],[Customer ID]],[1]customers!$A$1:$A$1001,[1]customers!$I$1:$I$1001,,0)</f>
        <v>No</v>
      </c>
    </row>
    <row r="197" spans="1:16" x14ac:dyDescent="0.35">
      <c r="A197" s="16" t="s">
        <v>415</v>
      </c>
      <c r="B197" s="21">
        <v>43683</v>
      </c>
      <c r="C197" s="16" t="s">
        <v>416</v>
      </c>
      <c r="D197" s="7" t="s">
        <v>6</v>
      </c>
      <c r="E197" s="16">
        <v>3</v>
      </c>
      <c r="F197" s="16" t="str">
        <f>_xlfn.XLOOKUP([1]orders!C197,[1]customers!$A$2:$A$1001,[1]customers!$B$2:$B$1001,,0)</f>
        <v>Marlena Howsden</v>
      </c>
      <c r="G197" s="16" t="str">
        <f>IF(_xlfn.XLOOKUP(C197,[1]customers!$A$2:$A$1001,[1]customers!$C$2:$C$1001,,0)=0,"",_xlfn.XLOOKUP(C197,[1]customers!$A$2:$A$1001,[1]customers!$C$2:$C$1001,,0))</f>
        <v>mhowsden5f@infoseek.co.jp</v>
      </c>
      <c r="H197" s="16" t="str">
        <f>_xlfn.XLOOKUP(C197,[1]customers!$A$2:$A$1001,[1]customers!$G$2:$G$1001,,0)</f>
        <v>United States</v>
      </c>
      <c r="I197" s="7" t="str">
        <f>INDEX([1]products!$A$1:$G$49,MATCH([1]orders!$D197,[1]products!$A$1:$A$49,0),MATCH([1]orders!I$1,[1]products!$A$1:$G$1,0))</f>
        <v>Ara</v>
      </c>
      <c r="J197" s="7" t="str">
        <f>INDEX([1]products!$A$1:$G$49,MATCH([1]orders!$D197,[1]products!$A$1:$A$49,0),MATCH([1]orders!J$1,[1]products!$A$1:$G$1,0))</f>
        <v>L</v>
      </c>
      <c r="K197" s="19">
        <f>INDEX([1]products!$A$1:$G$49,MATCH([1]orders!$D197,[1]products!$A$1:$A$49,0),MATCH([1]orders!K$1,[1]products!$A$1:$G$1,0))</f>
        <v>1</v>
      </c>
      <c r="L197" s="20">
        <f>INDEX([1]products!$A$1:$G$49,MATCH([1]orders!$D197,[1]products!$A$1:$A$49,0),MATCH([1]orders!L$1,[1]products!$A$1:$G$1,0))</f>
        <v>12.95</v>
      </c>
      <c r="M197" s="20">
        <f t="shared" si="3"/>
        <v>38.849999999999994</v>
      </c>
      <c r="N197" s="7" t="str" cm="1">
        <f t="array" ref="N197">_xlfn.IFS(I197="Rob","Robusta",I197="Exc","Excelsa",I197="Ara","Arabica",I197="Lib","Liberica")</f>
        <v>Arabica</v>
      </c>
      <c r="O197" s="7" t="str" cm="1">
        <f t="array" ref="O197">_xlfn.IFS(J197="M","Medium",J197="L","Light",J197="D","Dark")</f>
        <v>Light</v>
      </c>
      <c r="P197" s="7" t="str">
        <f>_xlfn.XLOOKUP(Order_Table[[#This Row],[Customer ID]],[1]customers!$A$1:$A$1001,[1]customers!$I$1:$I$1001,,0)</f>
        <v>No</v>
      </c>
    </row>
    <row r="198" spans="1:16" x14ac:dyDescent="0.35">
      <c r="A198" s="16" t="s">
        <v>417</v>
      </c>
      <c r="B198" s="21">
        <v>44339</v>
      </c>
      <c r="C198" s="16" t="s">
        <v>418</v>
      </c>
      <c r="D198" s="7" t="s">
        <v>176</v>
      </c>
      <c r="E198" s="16">
        <v>6</v>
      </c>
      <c r="F198" s="16" t="str">
        <f>_xlfn.XLOOKUP([1]orders!C198,[1]customers!$A$2:$A$1001,[1]customers!$B$2:$B$1001,,0)</f>
        <v>Nealson Cuttler</v>
      </c>
      <c r="G198" s="16" t="str">
        <f>IF(_xlfn.XLOOKUP(C198,[1]customers!$A$2:$A$1001,[1]customers!$C$2:$C$1001,,0)=0,"",_xlfn.XLOOKUP(C198,[1]customers!$A$2:$A$1001,[1]customers!$C$2:$C$1001,,0))</f>
        <v>ncuttler5g@parallels.com</v>
      </c>
      <c r="H198" s="16" t="str">
        <f>_xlfn.XLOOKUP(C198,[1]customers!$A$2:$A$1001,[1]customers!$G$2:$G$1001,,0)</f>
        <v>United States</v>
      </c>
      <c r="I198" s="7" t="str">
        <f>INDEX([1]products!$A$1:$G$49,MATCH([1]orders!$D198,[1]products!$A$1:$A$49,0),MATCH([1]orders!I$1,[1]products!$A$1:$G$1,0))</f>
        <v>Exc</v>
      </c>
      <c r="J198" s="7" t="str">
        <f>INDEX([1]products!$A$1:$G$49,MATCH([1]orders!$D198,[1]products!$A$1:$A$49,0),MATCH([1]orders!J$1,[1]products!$A$1:$G$1,0))</f>
        <v>L</v>
      </c>
      <c r="K198" s="19">
        <f>INDEX([1]products!$A$1:$G$49,MATCH([1]orders!$D198,[1]products!$A$1:$A$49,0),MATCH([1]orders!K$1,[1]products!$A$1:$G$1,0))</f>
        <v>0.5</v>
      </c>
      <c r="L198" s="20">
        <f>INDEX([1]products!$A$1:$G$49,MATCH([1]orders!$D198,[1]products!$A$1:$A$49,0),MATCH([1]orders!L$1,[1]products!$A$1:$G$1,0))</f>
        <v>8.91</v>
      </c>
      <c r="M198" s="20">
        <f t="shared" si="3"/>
        <v>53.46</v>
      </c>
      <c r="N198" s="7" t="str" cm="1">
        <f t="array" ref="N198">_xlfn.IFS(I198="Rob","Robusta",I198="Exc","Excelsa",I198="Ara","Arabica",I198="Lib","Liberica")</f>
        <v>Excelsa</v>
      </c>
      <c r="O198" s="7" t="str" cm="1">
        <f t="array" ref="O198">_xlfn.IFS(J198="M","Medium",J198="L","Light",J198="D","Dark")</f>
        <v>Light</v>
      </c>
      <c r="P198" s="7" t="str">
        <f>_xlfn.XLOOKUP(Order_Table[[#This Row],[Customer ID]],[1]customers!$A$1:$A$1001,[1]customers!$I$1:$I$1001,,0)</f>
        <v>No</v>
      </c>
    </row>
    <row r="199" spans="1:16" x14ac:dyDescent="0.35">
      <c r="A199" s="16" t="s">
        <v>417</v>
      </c>
      <c r="B199" s="21">
        <v>44339</v>
      </c>
      <c r="C199" s="16" t="s">
        <v>418</v>
      </c>
      <c r="D199" s="7" t="s">
        <v>109</v>
      </c>
      <c r="E199" s="16">
        <v>2</v>
      </c>
      <c r="F199" s="16" t="str">
        <f>_xlfn.XLOOKUP([1]orders!C199,[1]customers!$A$2:$A$1001,[1]customers!$B$2:$B$1001,,0)</f>
        <v>Nealson Cuttler</v>
      </c>
      <c r="G199" s="16" t="str">
        <f>IF(_xlfn.XLOOKUP(C199,[1]customers!$A$2:$A$1001,[1]customers!$C$2:$C$1001,,0)=0,"",_xlfn.XLOOKUP(C199,[1]customers!$A$2:$A$1001,[1]customers!$C$2:$C$1001,,0))</f>
        <v>ncuttler5g@parallels.com</v>
      </c>
      <c r="H199" s="16" t="str">
        <f>_xlfn.XLOOKUP(C199,[1]customers!$A$2:$A$1001,[1]customers!$G$2:$G$1001,,0)</f>
        <v>United States</v>
      </c>
      <c r="I199" s="7" t="str">
        <f>INDEX([1]products!$A$1:$G$49,MATCH([1]orders!$D199,[1]products!$A$1:$A$49,0),MATCH([1]orders!I$1,[1]products!$A$1:$G$1,0))</f>
        <v>Lib</v>
      </c>
      <c r="J199" s="7" t="str">
        <f>INDEX([1]products!$A$1:$G$49,MATCH([1]orders!$D199,[1]products!$A$1:$A$49,0),MATCH([1]orders!J$1,[1]products!$A$1:$G$1,0))</f>
        <v>D</v>
      </c>
      <c r="K199" s="19">
        <f>INDEX([1]products!$A$1:$G$49,MATCH([1]orders!$D199,[1]products!$A$1:$A$49,0),MATCH([1]orders!K$1,[1]products!$A$1:$G$1,0))</f>
        <v>2.5</v>
      </c>
      <c r="L199" s="20">
        <f>INDEX([1]products!$A$1:$G$49,MATCH([1]orders!$D199,[1]products!$A$1:$A$49,0),MATCH([1]orders!L$1,[1]products!$A$1:$G$1,0))</f>
        <v>29.784999999999997</v>
      </c>
      <c r="M199" s="20">
        <f t="shared" si="3"/>
        <v>59.569999999999993</v>
      </c>
      <c r="N199" s="7" t="str" cm="1">
        <f t="array" ref="N199">_xlfn.IFS(I199="Rob","Robusta",I199="Exc","Excelsa",I199="Ara","Arabica",I199="Lib","Liberica")</f>
        <v>Liberica</v>
      </c>
      <c r="O199" s="7" t="str" cm="1">
        <f t="array" ref="O199">_xlfn.IFS(J199="M","Medium",J199="L","Light",J199="D","Dark")</f>
        <v>Dark</v>
      </c>
      <c r="P199" s="7" t="str">
        <f>_xlfn.XLOOKUP(Order_Table[[#This Row],[Customer ID]],[1]customers!$A$1:$A$1001,[1]customers!$I$1:$I$1001,,0)</f>
        <v>No</v>
      </c>
    </row>
    <row r="200" spans="1:16" x14ac:dyDescent="0.35">
      <c r="A200" s="16" t="s">
        <v>417</v>
      </c>
      <c r="B200" s="21">
        <v>44339</v>
      </c>
      <c r="C200" s="16" t="s">
        <v>418</v>
      </c>
      <c r="D200" s="7" t="s">
        <v>109</v>
      </c>
      <c r="E200" s="16">
        <v>3</v>
      </c>
      <c r="F200" s="16" t="str">
        <f>_xlfn.XLOOKUP([1]orders!C200,[1]customers!$A$2:$A$1001,[1]customers!$B$2:$B$1001,,0)</f>
        <v>Nealson Cuttler</v>
      </c>
      <c r="G200" s="16" t="str">
        <f>IF(_xlfn.XLOOKUP(C200,[1]customers!$A$2:$A$1001,[1]customers!$C$2:$C$1001,,0)=0,"",_xlfn.XLOOKUP(C200,[1]customers!$A$2:$A$1001,[1]customers!$C$2:$C$1001,,0))</f>
        <v>ncuttler5g@parallels.com</v>
      </c>
      <c r="H200" s="16" t="str">
        <f>_xlfn.XLOOKUP(C200,[1]customers!$A$2:$A$1001,[1]customers!$G$2:$G$1001,,0)</f>
        <v>United States</v>
      </c>
      <c r="I200" s="7" t="str">
        <f>INDEX([1]products!$A$1:$G$49,MATCH([1]orders!$D200,[1]products!$A$1:$A$49,0),MATCH([1]orders!I$1,[1]products!$A$1:$G$1,0))</f>
        <v>Lib</v>
      </c>
      <c r="J200" s="7" t="str">
        <f>INDEX([1]products!$A$1:$G$49,MATCH([1]orders!$D200,[1]products!$A$1:$A$49,0),MATCH([1]orders!J$1,[1]products!$A$1:$G$1,0))</f>
        <v>D</v>
      </c>
      <c r="K200" s="19">
        <f>INDEX([1]products!$A$1:$G$49,MATCH([1]orders!$D200,[1]products!$A$1:$A$49,0),MATCH([1]orders!K$1,[1]products!$A$1:$G$1,0))</f>
        <v>2.5</v>
      </c>
      <c r="L200" s="20">
        <f>INDEX([1]products!$A$1:$G$49,MATCH([1]orders!$D200,[1]products!$A$1:$A$49,0),MATCH([1]orders!L$1,[1]products!$A$1:$G$1,0))</f>
        <v>29.784999999999997</v>
      </c>
      <c r="M200" s="20">
        <f t="shared" si="3"/>
        <v>89.35499999999999</v>
      </c>
      <c r="N200" s="7" t="str" cm="1">
        <f t="array" ref="N200">_xlfn.IFS(I200="Rob","Robusta",I200="Exc","Excelsa",I200="Ara","Arabica",I200="Lib","Liberica")</f>
        <v>Liberica</v>
      </c>
      <c r="O200" s="7" t="str" cm="1">
        <f t="array" ref="O200">_xlfn.IFS(J200="M","Medium",J200="L","Light",J200="D","Dark")</f>
        <v>Dark</v>
      </c>
      <c r="P200" s="7" t="str">
        <f>_xlfn.XLOOKUP(Order_Table[[#This Row],[Customer ID]],[1]customers!$A$1:$A$1001,[1]customers!$I$1:$I$1001,,0)</f>
        <v>No</v>
      </c>
    </row>
    <row r="201" spans="1:16" x14ac:dyDescent="0.35">
      <c r="A201" s="16" t="s">
        <v>417</v>
      </c>
      <c r="B201" s="21">
        <v>44339</v>
      </c>
      <c r="C201" s="16" t="s">
        <v>418</v>
      </c>
      <c r="D201" s="7" t="s">
        <v>83</v>
      </c>
      <c r="E201" s="16">
        <v>4</v>
      </c>
      <c r="F201" s="16" t="str">
        <f>_xlfn.XLOOKUP([1]orders!C201,[1]customers!$A$2:$A$1001,[1]customers!$B$2:$B$1001,,0)</f>
        <v>Nealson Cuttler</v>
      </c>
      <c r="G201" s="16" t="str">
        <f>IF(_xlfn.XLOOKUP(C201,[1]customers!$A$2:$A$1001,[1]customers!$C$2:$C$1001,,0)=0,"",_xlfn.XLOOKUP(C201,[1]customers!$A$2:$A$1001,[1]customers!$C$2:$C$1001,,0))</f>
        <v>ncuttler5g@parallels.com</v>
      </c>
      <c r="H201" s="16" t="str">
        <f>_xlfn.XLOOKUP(C201,[1]customers!$A$2:$A$1001,[1]customers!$G$2:$G$1001,,0)</f>
        <v>United States</v>
      </c>
      <c r="I201" s="7" t="str">
        <f>INDEX([1]products!$A$1:$G$49,MATCH([1]orders!$D201,[1]products!$A$1:$A$49,0),MATCH([1]orders!I$1,[1]products!$A$1:$G$1,0))</f>
        <v>Lib</v>
      </c>
      <c r="J201" s="7" t="str">
        <f>INDEX([1]products!$A$1:$G$49,MATCH([1]orders!$D201,[1]products!$A$1:$A$49,0),MATCH([1]orders!J$1,[1]products!$A$1:$G$1,0))</f>
        <v>L</v>
      </c>
      <c r="K201" s="19">
        <f>INDEX([1]products!$A$1:$G$49,MATCH([1]orders!$D201,[1]products!$A$1:$A$49,0),MATCH([1]orders!K$1,[1]products!$A$1:$G$1,0))</f>
        <v>0.5</v>
      </c>
      <c r="L201" s="20">
        <f>INDEX([1]products!$A$1:$G$49,MATCH([1]orders!$D201,[1]products!$A$1:$A$49,0),MATCH([1]orders!L$1,[1]products!$A$1:$G$1,0))</f>
        <v>9.51</v>
      </c>
      <c r="M201" s="20">
        <f t="shared" si="3"/>
        <v>38.04</v>
      </c>
      <c r="N201" s="7" t="str" cm="1">
        <f t="array" ref="N201">_xlfn.IFS(I201="Rob","Robusta",I201="Exc","Excelsa",I201="Ara","Arabica",I201="Lib","Liberica")</f>
        <v>Liberica</v>
      </c>
      <c r="O201" s="7" t="str" cm="1">
        <f t="array" ref="O201">_xlfn.IFS(J201="M","Medium",J201="L","Light",J201="D","Dark")</f>
        <v>Light</v>
      </c>
      <c r="P201" s="7" t="str">
        <f>_xlfn.XLOOKUP(Order_Table[[#This Row],[Customer ID]],[1]customers!$A$1:$A$1001,[1]customers!$I$1:$I$1001,,0)</f>
        <v>No</v>
      </c>
    </row>
    <row r="202" spans="1:16" x14ac:dyDescent="0.35">
      <c r="A202" s="16" t="s">
        <v>417</v>
      </c>
      <c r="B202" s="21">
        <v>44339</v>
      </c>
      <c r="C202" s="16" t="s">
        <v>418</v>
      </c>
      <c r="D202" s="7" t="s">
        <v>9</v>
      </c>
      <c r="E202" s="16">
        <v>3</v>
      </c>
      <c r="F202" s="16" t="str">
        <f>_xlfn.XLOOKUP([1]orders!C202,[1]customers!$A$2:$A$1001,[1]customers!$B$2:$B$1001,,0)</f>
        <v>Nealson Cuttler</v>
      </c>
      <c r="G202" s="16" t="str">
        <f>IF(_xlfn.XLOOKUP(C202,[1]customers!$A$2:$A$1001,[1]customers!$C$2:$C$1001,,0)=0,"",_xlfn.XLOOKUP(C202,[1]customers!$A$2:$A$1001,[1]customers!$C$2:$C$1001,,0))</f>
        <v>ncuttler5g@parallels.com</v>
      </c>
      <c r="H202" s="16" t="str">
        <f>_xlfn.XLOOKUP(C202,[1]customers!$A$2:$A$1001,[1]customers!$G$2:$G$1001,,0)</f>
        <v>United States</v>
      </c>
      <c r="I202" s="7" t="str">
        <f>INDEX([1]products!$A$1:$G$49,MATCH([1]orders!$D202,[1]products!$A$1:$A$49,0),MATCH([1]orders!I$1,[1]products!$A$1:$G$1,0))</f>
        <v>Exc</v>
      </c>
      <c r="J202" s="7" t="str">
        <f>INDEX([1]products!$A$1:$G$49,MATCH([1]orders!$D202,[1]products!$A$1:$A$49,0),MATCH([1]orders!J$1,[1]products!$A$1:$G$1,0))</f>
        <v>M</v>
      </c>
      <c r="K202" s="19">
        <f>INDEX([1]products!$A$1:$G$49,MATCH([1]orders!$D202,[1]products!$A$1:$A$49,0),MATCH([1]orders!K$1,[1]products!$A$1:$G$1,0))</f>
        <v>1</v>
      </c>
      <c r="L202" s="20">
        <f>INDEX([1]products!$A$1:$G$49,MATCH([1]orders!$D202,[1]products!$A$1:$A$49,0),MATCH([1]orders!L$1,[1]products!$A$1:$G$1,0))</f>
        <v>13.75</v>
      </c>
      <c r="M202" s="20">
        <f t="shared" si="3"/>
        <v>41.25</v>
      </c>
      <c r="N202" s="7" t="str" cm="1">
        <f t="array" ref="N202">_xlfn.IFS(I202="Rob","Robusta",I202="Exc","Excelsa",I202="Ara","Arabica",I202="Lib","Liberica")</f>
        <v>Excelsa</v>
      </c>
      <c r="O202" s="7" t="str" cm="1">
        <f t="array" ref="O202">_xlfn.IFS(J202="M","Medium",J202="L","Light",J202="D","Dark")</f>
        <v>Medium</v>
      </c>
      <c r="P202" s="7" t="str">
        <f>_xlfn.XLOOKUP(Order_Table[[#This Row],[Customer ID]],[1]customers!$A$1:$A$1001,[1]customers!$I$1:$I$1001,,0)</f>
        <v>No</v>
      </c>
    </row>
    <row r="203" spans="1:16" x14ac:dyDescent="0.35">
      <c r="A203" s="16" t="s">
        <v>419</v>
      </c>
      <c r="B203" s="21">
        <v>44294</v>
      </c>
      <c r="C203" s="16" t="s">
        <v>420</v>
      </c>
      <c r="D203" s="7" t="s">
        <v>83</v>
      </c>
      <c r="E203" s="16">
        <v>6</v>
      </c>
      <c r="F203" s="16" t="str">
        <f>_xlfn.XLOOKUP([1]orders!C203,[1]customers!$A$2:$A$1001,[1]customers!$B$2:$B$1001,,0)</f>
        <v>Adriana Lazarus</v>
      </c>
      <c r="G203" s="16" t="str">
        <f>IF(_xlfn.XLOOKUP(C203,[1]customers!$A$2:$A$1001,[1]customers!$C$2:$C$1001,,0)=0,"",_xlfn.XLOOKUP(C203,[1]customers!$A$2:$A$1001,[1]customers!$C$2:$C$1001,,0))</f>
        <v/>
      </c>
      <c r="H203" s="16" t="str">
        <f>_xlfn.XLOOKUP(C203,[1]customers!$A$2:$A$1001,[1]customers!$G$2:$G$1001,,0)</f>
        <v>United States</v>
      </c>
      <c r="I203" s="7" t="str">
        <f>INDEX([1]products!$A$1:$G$49,MATCH([1]orders!$D203,[1]products!$A$1:$A$49,0),MATCH([1]orders!I$1,[1]products!$A$1:$G$1,0))</f>
        <v>Lib</v>
      </c>
      <c r="J203" s="7" t="str">
        <f>INDEX([1]products!$A$1:$G$49,MATCH([1]orders!$D203,[1]products!$A$1:$A$49,0),MATCH([1]orders!J$1,[1]products!$A$1:$G$1,0))</f>
        <v>L</v>
      </c>
      <c r="K203" s="19">
        <f>INDEX([1]products!$A$1:$G$49,MATCH([1]orders!$D203,[1]products!$A$1:$A$49,0),MATCH([1]orders!K$1,[1]products!$A$1:$G$1,0))</f>
        <v>0.5</v>
      </c>
      <c r="L203" s="20">
        <f>INDEX([1]products!$A$1:$G$49,MATCH([1]orders!$D203,[1]products!$A$1:$A$49,0),MATCH([1]orders!L$1,[1]products!$A$1:$G$1,0))</f>
        <v>9.51</v>
      </c>
      <c r="M203" s="20">
        <f t="shared" si="3"/>
        <v>57.06</v>
      </c>
      <c r="N203" s="7" t="str" cm="1">
        <f t="array" ref="N203">_xlfn.IFS(I203="Rob","Robusta",I203="Exc","Excelsa",I203="Ara","Arabica",I203="Lib","Liberica")</f>
        <v>Liberica</v>
      </c>
      <c r="O203" s="7" t="str" cm="1">
        <f t="array" ref="O203">_xlfn.IFS(J203="M","Medium",J203="L","Light",J203="D","Dark")</f>
        <v>Light</v>
      </c>
      <c r="P203" s="7" t="str">
        <f>_xlfn.XLOOKUP(Order_Table[[#This Row],[Customer ID]],[1]customers!$A$1:$A$1001,[1]customers!$I$1:$I$1001,,0)</f>
        <v>No</v>
      </c>
    </row>
    <row r="204" spans="1:16" x14ac:dyDescent="0.35">
      <c r="A204" s="16" t="s">
        <v>421</v>
      </c>
      <c r="B204" s="21">
        <v>44486</v>
      </c>
      <c r="C204" s="16" t="s">
        <v>422</v>
      </c>
      <c r="D204" s="7" t="s">
        <v>109</v>
      </c>
      <c r="E204" s="16">
        <v>6</v>
      </c>
      <c r="F204" s="16" t="str">
        <f>_xlfn.XLOOKUP([1]orders!C204,[1]customers!$A$2:$A$1001,[1]customers!$B$2:$B$1001,,0)</f>
        <v>Tallie felip</v>
      </c>
      <c r="G204" s="16" t="str">
        <f>IF(_xlfn.XLOOKUP(C204,[1]customers!$A$2:$A$1001,[1]customers!$C$2:$C$1001,,0)=0,"",_xlfn.XLOOKUP(C204,[1]customers!$A$2:$A$1001,[1]customers!$C$2:$C$1001,,0))</f>
        <v>tfelip5m@typepad.com</v>
      </c>
      <c r="H204" s="16" t="str">
        <f>_xlfn.XLOOKUP(C204,[1]customers!$A$2:$A$1001,[1]customers!$G$2:$G$1001,,0)</f>
        <v>United States</v>
      </c>
      <c r="I204" s="7" t="str">
        <f>INDEX([1]products!$A$1:$G$49,MATCH([1]orders!$D204,[1]products!$A$1:$A$49,0),MATCH([1]orders!I$1,[1]products!$A$1:$G$1,0))</f>
        <v>Lib</v>
      </c>
      <c r="J204" s="7" t="str">
        <f>INDEX([1]products!$A$1:$G$49,MATCH([1]orders!$D204,[1]products!$A$1:$A$49,0),MATCH([1]orders!J$1,[1]products!$A$1:$G$1,0))</f>
        <v>D</v>
      </c>
      <c r="K204" s="19">
        <f>INDEX([1]products!$A$1:$G$49,MATCH([1]orders!$D204,[1]products!$A$1:$A$49,0),MATCH([1]orders!K$1,[1]products!$A$1:$G$1,0))</f>
        <v>2.5</v>
      </c>
      <c r="L204" s="20">
        <f>INDEX([1]products!$A$1:$G$49,MATCH([1]orders!$D204,[1]products!$A$1:$A$49,0),MATCH([1]orders!L$1,[1]products!$A$1:$G$1,0))</f>
        <v>29.784999999999997</v>
      </c>
      <c r="M204" s="20">
        <f t="shared" si="3"/>
        <v>178.70999999999998</v>
      </c>
      <c r="N204" s="7" t="str" cm="1">
        <f t="array" ref="N204">_xlfn.IFS(I204="Rob","Robusta",I204="Exc","Excelsa",I204="Ara","Arabica",I204="Lib","Liberica")</f>
        <v>Liberica</v>
      </c>
      <c r="O204" s="7" t="str" cm="1">
        <f t="array" ref="O204">_xlfn.IFS(J204="M","Medium",J204="L","Light",J204="D","Dark")</f>
        <v>Dark</v>
      </c>
      <c r="P204" s="7" t="str">
        <f>_xlfn.XLOOKUP(Order_Table[[#This Row],[Customer ID]],[1]customers!$A$1:$A$1001,[1]customers!$I$1:$I$1001,,0)</f>
        <v>Yes</v>
      </c>
    </row>
    <row r="205" spans="1:16" x14ac:dyDescent="0.35">
      <c r="A205" s="16" t="s">
        <v>423</v>
      </c>
      <c r="B205" s="21">
        <v>44608</v>
      </c>
      <c r="C205" s="16" t="s">
        <v>424</v>
      </c>
      <c r="D205" s="7" t="s">
        <v>19</v>
      </c>
      <c r="E205" s="16">
        <v>1</v>
      </c>
      <c r="F205" s="16" t="str">
        <f>_xlfn.XLOOKUP([1]orders!C205,[1]customers!$A$2:$A$1001,[1]customers!$B$2:$B$1001,,0)</f>
        <v>Vanna Le - Count</v>
      </c>
      <c r="G205" s="16" t="str">
        <f>IF(_xlfn.XLOOKUP(C205,[1]customers!$A$2:$A$1001,[1]customers!$C$2:$C$1001,,0)=0,"",_xlfn.XLOOKUP(C205,[1]customers!$A$2:$A$1001,[1]customers!$C$2:$C$1001,,0))</f>
        <v>vle5n@disqus.com</v>
      </c>
      <c r="H205" s="16" t="str">
        <f>_xlfn.XLOOKUP(C205,[1]customers!$A$2:$A$1001,[1]customers!$G$2:$G$1001,,0)</f>
        <v>United States</v>
      </c>
      <c r="I205" s="7" t="str">
        <f>INDEX([1]products!$A$1:$G$49,MATCH([1]orders!$D205,[1]products!$A$1:$A$49,0),MATCH([1]orders!I$1,[1]products!$A$1:$G$1,0))</f>
        <v>Lib</v>
      </c>
      <c r="J205" s="7" t="str">
        <f>INDEX([1]products!$A$1:$G$49,MATCH([1]orders!$D205,[1]products!$A$1:$A$49,0),MATCH([1]orders!J$1,[1]products!$A$1:$G$1,0))</f>
        <v>L</v>
      </c>
      <c r="K205" s="19">
        <f>INDEX([1]products!$A$1:$G$49,MATCH([1]orders!$D205,[1]products!$A$1:$A$49,0),MATCH([1]orders!K$1,[1]products!$A$1:$G$1,0))</f>
        <v>0.2</v>
      </c>
      <c r="L205" s="20">
        <f>INDEX([1]products!$A$1:$G$49,MATCH([1]orders!$D205,[1]products!$A$1:$A$49,0),MATCH([1]orders!L$1,[1]products!$A$1:$G$1,0))</f>
        <v>4.7549999999999999</v>
      </c>
      <c r="M205" s="20">
        <f t="shared" si="3"/>
        <v>4.7549999999999999</v>
      </c>
      <c r="N205" s="7" t="str" cm="1">
        <f t="array" ref="N205">_xlfn.IFS(I205="Rob","Robusta",I205="Exc","Excelsa",I205="Ara","Arabica",I205="Lib","Liberica")</f>
        <v>Liberica</v>
      </c>
      <c r="O205" s="7" t="str" cm="1">
        <f t="array" ref="O205">_xlfn.IFS(J205="M","Medium",J205="L","Light",J205="D","Dark")</f>
        <v>Light</v>
      </c>
      <c r="P205" s="7" t="str">
        <f>_xlfn.XLOOKUP(Order_Table[[#This Row],[Customer ID]],[1]customers!$A$1:$A$1001,[1]customers!$I$1:$I$1001,,0)</f>
        <v>No</v>
      </c>
    </row>
    <row r="206" spans="1:16" x14ac:dyDescent="0.35">
      <c r="A206" s="16" t="s">
        <v>425</v>
      </c>
      <c r="B206" s="21">
        <v>44027</v>
      </c>
      <c r="C206" s="16" t="s">
        <v>426</v>
      </c>
      <c r="D206" s="7" t="s">
        <v>9</v>
      </c>
      <c r="E206" s="16">
        <v>6</v>
      </c>
      <c r="F206" s="16" t="str">
        <f>_xlfn.XLOOKUP([1]orders!C206,[1]customers!$A$2:$A$1001,[1]customers!$B$2:$B$1001,,0)</f>
        <v>Sarette Ducarel</v>
      </c>
      <c r="G206" s="16" t="str">
        <f>IF(_xlfn.XLOOKUP(C206,[1]customers!$A$2:$A$1001,[1]customers!$C$2:$C$1001,,0)=0,"",_xlfn.XLOOKUP(C206,[1]customers!$A$2:$A$1001,[1]customers!$C$2:$C$1001,,0))</f>
        <v/>
      </c>
      <c r="H206" s="16" t="str">
        <f>_xlfn.XLOOKUP(C206,[1]customers!$A$2:$A$1001,[1]customers!$G$2:$G$1001,,0)</f>
        <v>United States</v>
      </c>
      <c r="I206" s="7" t="str">
        <f>INDEX([1]products!$A$1:$G$49,MATCH([1]orders!$D206,[1]products!$A$1:$A$49,0),MATCH([1]orders!I$1,[1]products!$A$1:$G$1,0))</f>
        <v>Exc</v>
      </c>
      <c r="J206" s="7" t="str">
        <f>INDEX([1]products!$A$1:$G$49,MATCH([1]orders!$D206,[1]products!$A$1:$A$49,0),MATCH([1]orders!J$1,[1]products!$A$1:$G$1,0))</f>
        <v>M</v>
      </c>
      <c r="K206" s="19">
        <f>INDEX([1]products!$A$1:$G$49,MATCH([1]orders!$D206,[1]products!$A$1:$A$49,0),MATCH([1]orders!K$1,[1]products!$A$1:$G$1,0))</f>
        <v>1</v>
      </c>
      <c r="L206" s="20">
        <f>INDEX([1]products!$A$1:$G$49,MATCH([1]orders!$D206,[1]products!$A$1:$A$49,0),MATCH([1]orders!L$1,[1]products!$A$1:$G$1,0))</f>
        <v>13.75</v>
      </c>
      <c r="M206" s="20">
        <f t="shared" si="3"/>
        <v>82.5</v>
      </c>
      <c r="N206" s="7" t="str" cm="1">
        <f t="array" ref="N206">_xlfn.IFS(I206="Rob","Robusta",I206="Exc","Excelsa",I206="Ara","Arabica",I206="Lib","Liberica")</f>
        <v>Excelsa</v>
      </c>
      <c r="O206" s="7" t="str" cm="1">
        <f t="array" ref="O206">_xlfn.IFS(J206="M","Medium",J206="L","Light",J206="D","Dark")</f>
        <v>Medium</v>
      </c>
      <c r="P206" s="7" t="str">
        <f>_xlfn.XLOOKUP(Order_Table[[#This Row],[Customer ID]],[1]customers!$A$1:$A$1001,[1]customers!$I$1:$I$1001,,0)</f>
        <v>No</v>
      </c>
    </row>
    <row r="207" spans="1:16" x14ac:dyDescent="0.35">
      <c r="A207" s="16" t="s">
        <v>427</v>
      </c>
      <c r="B207" s="21">
        <v>43883</v>
      </c>
      <c r="C207" s="16" t="s">
        <v>428</v>
      </c>
      <c r="D207" s="7" t="s">
        <v>101</v>
      </c>
      <c r="E207" s="16">
        <v>3</v>
      </c>
      <c r="F207" s="16" t="str">
        <f>_xlfn.XLOOKUP([1]orders!C207,[1]customers!$A$2:$A$1001,[1]customers!$B$2:$B$1001,,0)</f>
        <v>Kendra Glison</v>
      </c>
      <c r="G207" s="16" t="str">
        <f>IF(_xlfn.XLOOKUP(C207,[1]customers!$A$2:$A$1001,[1]customers!$C$2:$C$1001,,0)=0,"",_xlfn.XLOOKUP(C207,[1]customers!$A$2:$A$1001,[1]customers!$C$2:$C$1001,,0))</f>
        <v/>
      </c>
      <c r="H207" s="16" t="str">
        <f>_xlfn.XLOOKUP(C207,[1]customers!$A$2:$A$1001,[1]customers!$G$2:$G$1001,,0)</f>
        <v>United States</v>
      </c>
      <c r="I207" s="7" t="str">
        <f>INDEX([1]products!$A$1:$G$49,MATCH([1]orders!$D207,[1]products!$A$1:$A$49,0),MATCH([1]orders!I$1,[1]products!$A$1:$G$1,0))</f>
        <v>Rob</v>
      </c>
      <c r="J207" s="7" t="str">
        <f>INDEX([1]products!$A$1:$G$49,MATCH([1]orders!$D207,[1]products!$A$1:$A$49,0),MATCH([1]orders!J$1,[1]products!$A$1:$G$1,0))</f>
        <v>D</v>
      </c>
      <c r="K207" s="19">
        <f>INDEX([1]products!$A$1:$G$49,MATCH([1]orders!$D207,[1]products!$A$1:$A$49,0),MATCH([1]orders!K$1,[1]products!$A$1:$G$1,0))</f>
        <v>0.2</v>
      </c>
      <c r="L207" s="20">
        <f>INDEX([1]products!$A$1:$G$49,MATCH([1]orders!$D207,[1]products!$A$1:$A$49,0),MATCH([1]orders!L$1,[1]products!$A$1:$G$1,0))</f>
        <v>2.6849999999999996</v>
      </c>
      <c r="M207" s="20">
        <f t="shared" si="3"/>
        <v>8.0549999999999997</v>
      </c>
      <c r="N207" s="7" t="str" cm="1">
        <f t="array" ref="N207">_xlfn.IFS(I207="Rob","Robusta",I207="Exc","Excelsa",I207="Ara","Arabica",I207="Lib","Liberica")</f>
        <v>Robusta</v>
      </c>
      <c r="O207" s="7" t="str" cm="1">
        <f t="array" ref="O207">_xlfn.IFS(J207="M","Medium",J207="L","Light",J207="D","Dark")</f>
        <v>Dark</v>
      </c>
      <c r="P207" s="7" t="str">
        <f>_xlfn.XLOOKUP(Order_Table[[#This Row],[Customer ID]],[1]customers!$A$1:$A$1001,[1]customers!$I$1:$I$1001,,0)</f>
        <v>Yes</v>
      </c>
    </row>
    <row r="208" spans="1:16" x14ac:dyDescent="0.35">
      <c r="A208" s="16" t="s">
        <v>429</v>
      </c>
      <c r="B208" s="21">
        <v>44211</v>
      </c>
      <c r="C208" s="16" t="s">
        <v>430</v>
      </c>
      <c r="D208" s="7" t="s">
        <v>61</v>
      </c>
      <c r="E208" s="16">
        <v>2</v>
      </c>
      <c r="F208" s="16" t="str">
        <f>_xlfn.XLOOKUP([1]orders!C208,[1]customers!$A$2:$A$1001,[1]customers!$B$2:$B$1001,,0)</f>
        <v>Nertie Poolman</v>
      </c>
      <c r="G208" s="16" t="str">
        <f>IF(_xlfn.XLOOKUP(C208,[1]customers!$A$2:$A$1001,[1]customers!$C$2:$C$1001,,0)=0,"",_xlfn.XLOOKUP(C208,[1]customers!$A$2:$A$1001,[1]customers!$C$2:$C$1001,,0))</f>
        <v>npoolman5q@howstuffworks.com</v>
      </c>
      <c r="H208" s="16" t="str">
        <f>_xlfn.XLOOKUP(C208,[1]customers!$A$2:$A$1001,[1]customers!$G$2:$G$1001,,0)</f>
        <v>United States</v>
      </c>
      <c r="I208" s="7" t="str">
        <f>INDEX([1]products!$A$1:$G$49,MATCH([1]orders!$D208,[1]products!$A$1:$A$49,0),MATCH([1]orders!I$1,[1]products!$A$1:$G$1,0))</f>
        <v>Ara</v>
      </c>
      <c r="J208" s="7" t="str">
        <f>INDEX([1]products!$A$1:$G$49,MATCH([1]orders!$D208,[1]products!$A$1:$A$49,0),MATCH([1]orders!J$1,[1]products!$A$1:$G$1,0))</f>
        <v>M</v>
      </c>
      <c r="K208" s="19">
        <f>INDEX([1]products!$A$1:$G$49,MATCH([1]orders!$D208,[1]products!$A$1:$A$49,0),MATCH([1]orders!K$1,[1]products!$A$1:$G$1,0))</f>
        <v>1</v>
      </c>
      <c r="L208" s="20">
        <f>INDEX([1]products!$A$1:$G$49,MATCH([1]orders!$D208,[1]products!$A$1:$A$49,0),MATCH([1]orders!L$1,[1]products!$A$1:$G$1,0))</f>
        <v>11.25</v>
      </c>
      <c r="M208" s="20">
        <f t="shared" si="3"/>
        <v>22.5</v>
      </c>
      <c r="N208" s="7" t="str" cm="1">
        <f t="array" ref="N208">_xlfn.IFS(I208="Rob","Robusta",I208="Exc","Excelsa",I208="Ara","Arabica",I208="Lib","Liberica")</f>
        <v>Arabica</v>
      </c>
      <c r="O208" s="7" t="str" cm="1">
        <f t="array" ref="O208">_xlfn.IFS(J208="M","Medium",J208="L","Light",J208="D","Dark")</f>
        <v>Medium</v>
      </c>
      <c r="P208" s="7" t="str">
        <f>_xlfn.XLOOKUP(Order_Table[[#This Row],[Customer ID]],[1]customers!$A$1:$A$1001,[1]customers!$I$1:$I$1001,,0)</f>
        <v>No</v>
      </c>
    </row>
    <row r="209" spans="1:16" x14ac:dyDescent="0.35">
      <c r="A209" s="16" t="s">
        <v>431</v>
      </c>
      <c r="B209" s="21">
        <v>44207</v>
      </c>
      <c r="C209" s="16" t="s">
        <v>432</v>
      </c>
      <c r="D209" s="7" t="s">
        <v>67</v>
      </c>
      <c r="E209" s="16">
        <v>6</v>
      </c>
      <c r="F209" s="16" t="str">
        <f>_xlfn.XLOOKUP([1]orders!C209,[1]customers!$A$2:$A$1001,[1]customers!$B$2:$B$1001,,0)</f>
        <v>Orbadiah Duny</v>
      </c>
      <c r="G209" s="16" t="str">
        <f>IF(_xlfn.XLOOKUP(C209,[1]customers!$A$2:$A$1001,[1]customers!$C$2:$C$1001,,0)=0,"",_xlfn.XLOOKUP(C209,[1]customers!$A$2:$A$1001,[1]customers!$C$2:$C$1001,,0))</f>
        <v>oduny5r@constantcontact.com</v>
      </c>
      <c r="H209" s="16" t="str">
        <f>_xlfn.XLOOKUP(C209,[1]customers!$A$2:$A$1001,[1]customers!$G$2:$G$1001,,0)</f>
        <v>United States</v>
      </c>
      <c r="I209" s="7" t="str">
        <f>INDEX([1]products!$A$1:$G$49,MATCH([1]orders!$D209,[1]products!$A$1:$A$49,0),MATCH([1]orders!I$1,[1]products!$A$1:$G$1,0))</f>
        <v>Ara</v>
      </c>
      <c r="J209" s="7" t="str">
        <f>INDEX([1]products!$A$1:$G$49,MATCH([1]orders!$D209,[1]products!$A$1:$A$49,0),MATCH([1]orders!J$1,[1]products!$A$1:$G$1,0))</f>
        <v>M</v>
      </c>
      <c r="K209" s="19">
        <f>INDEX([1]products!$A$1:$G$49,MATCH([1]orders!$D209,[1]products!$A$1:$A$49,0),MATCH([1]orders!K$1,[1]products!$A$1:$G$1,0))</f>
        <v>0.5</v>
      </c>
      <c r="L209" s="20">
        <f>INDEX([1]products!$A$1:$G$49,MATCH([1]orders!$D209,[1]products!$A$1:$A$49,0),MATCH([1]orders!L$1,[1]products!$A$1:$G$1,0))</f>
        <v>6.75</v>
      </c>
      <c r="M209" s="20">
        <f t="shared" si="3"/>
        <v>40.5</v>
      </c>
      <c r="N209" s="7" t="str" cm="1">
        <f t="array" ref="N209">_xlfn.IFS(I209="Rob","Robusta",I209="Exc","Excelsa",I209="Ara","Arabica",I209="Lib","Liberica")</f>
        <v>Arabica</v>
      </c>
      <c r="O209" s="7" t="str" cm="1">
        <f t="array" ref="O209">_xlfn.IFS(J209="M","Medium",J209="L","Light",J209="D","Dark")</f>
        <v>Medium</v>
      </c>
      <c r="P209" s="7" t="str">
        <f>_xlfn.XLOOKUP(Order_Table[[#This Row],[Customer ID]],[1]customers!$A$1:$A$1001,[1]customers!$I$1:$I$1001,,0)</f>
        <v>Yes</v>
      </c>
    </row>
    <row r="210" spans="1:16" x14ac:dyDescent="0.35">
      <c r="A210" s="16" t="s">
        <v>433</v>
      </c>
      <c r="B210" s="21">
        <v>44659</v>
      </c>
      <c r="C210" s="16" t="s">
        <v>434</v>
      </c>
      <c r="D210" s="7" t="s">
        <v>16</v>
      </c>
      <c r="E210" s="16">
        <v>4</v>
      </c>
      <c r="F210" s="16" t="str">
        <f>_xlfn.XLOOKUP([1]orders!C210,[1]customers!$A$2:$A$1001,[1]customers!$B$2:$B$1001,,0)</f>
        <v>Constance Halfhide</v>
      </c>
      <c r="G210" s="16" t="str">
        <f>IF(_xlfn.XLOOKUP(C210,[1]customers!$A$2:$A$1001,[1]customers!$C$2:$C$1001,,0)=0,"",_xlfn.XLOOKUP(C210,[1]customers!$A$2:$A$1001,[1]customers!$C$2:$C$1001,,0))</f>
        <v>chalfhide5s@google.ru</v>
      </c>
      <c r="H210" s="16" t="str">
        <f>_xlfn.XLOOKUP(C210,[1]customers!$A$2:$A$1001,[1]customers!$G$2:$G$1001,,0)</f>
        <v>Ireland</v>
      </c>
      <c r="I210" s="7" t="str">
        <f>INDEX([1]products!$A$1:$G$49,MATCH([1]orders!$D210,[1]products!$A$1:$A$49,0),MATCH([1]orders!I$1,[1]products!$A$1:$G$1,0))</f>
        <v>Exc</v>
      </c>
      <c r="J210" s="7" t="str">
        <f>INDEX([1]products!$A$1:$G$49,MATCH([1]orders!$D210,[1]products!$A$1:$A$49,0),MATCH([1]orders!J$1,[1]products!$A$1:$G$1,0))</f>
        <v>D</v>
      </c>
      <c r="K210" s="19">
        <f>INDEX([1]products!$A$1:$G$49,MATCH([1]orders!$D210,[1]products!$A$1:$A$49,0),MATCH([1]orders!K$1,[1]products!$A$1:$G$1,0))</f>
        <v>0.5</v>
      </c>
      <c r="L210" s="20">
        <f>INDEX([1]products!$A$1:$G$49,MATCH([1]orders!$D210,[1]products!$A$1:$A$49,0),MATCH([1]orders!L$1,[1]products!$A$1:$G$1,0))</f>
        <v>7.29</v>
      </c>
      <c r="M210" s="20">
        <f t="shared" si="3"/>
        <v>29.16</v>
      </c>
      <c r="N210" s="7" t="str" cm="1">
        <f t="array" ref="N210">_xlfn.IFS(I210="Rob","Robusta",I210="Exc","Excelsa",I210="Ara","Arabica",I210="Lib","Liberica")</f>
        <v>Excelsa</v>
      </c>
      <c r="O210" s="7" t="str" cm="1">
        <f t="array" ref="O210">_xlfn.IFS(J210="M","Medium",J210="L","Light",J210="D","Dark")</f>
        <v>Dark</v>
      </c>
      <c r="P210" s="7" t="str">
        <f>_xlfn.XLOOKUP(Order_Table[[#This Row],[Customer ID]],[1]customers!$A$1:$A$1001,[1]customers!$I$1:$I$1001,,0)</f>
        <v>Yes</v>
      </c>
    </row>
    <row r="211" spans="1:16" x14ac:dyDescent="0.35">
      <c r="A211" s="16" t="s">
        <v>435</v>
      </c>
      <c r="B211" s="21">
        <v>44105</v>
      </c>
      <c r="C211" s="16" t="s">
        <v>436</v>
      </c>
      <c r="D211" s="7" t="s">
        <v>67</v>
      </c>
      <c r="E211" s="16">
        <v>1</v>
      </c>
      <c r="F211" s="16" t="str">
        <f>_xlfn.XLOOKUP([1]orders!C211,[1]customers!$A$2:$A$1001,[1]customers!$B$2:$B$1001,,0)</f>
        <v>Fransisco Malecky</v>
      </c>
      <c r="G211" s="16" t="str">
        <f>IF(_xlfn.XLOOKUP(C211,[1]customers!$A$2:$A$1001,[1]customers!$C$2:$C$1001,,0)=0,"",_xlfn.XLOOKUP(C211,[1]customers!$A$2:$A$1001,[1]customers!$C$2:$C$1001,,0))</f>
        <v>fmalecky5t@list-manage.com</v>
      </c>
      <c r="H211" s="16" t="str">
        <f>_xlfn.XLOOKUP(C211,[1]customers!$A$2:$A$1001,[1]customers!$G$2:$G$1001,,0)</f>
        <v>United Kingdom</v>
      </c>
      <c r="I211" s="7" t="str">
        <f>INDEX([1]products!$A$1:$G$49,MATCH([1]orders!$D211,[1]products!$A$1:$A$49,0),MATCH([1]orders!I$1,[1]products!$A$1:$G$1,0))</f>
        <v>Ara</v>
      </c>
      <c r="J211" s="7" t="str">
        <f>INDEX([1]products!$A$1:$G$49,MATCH([1]orders!$D211,[1]products!$A$1:$A$49,0),MATCH([1]orders!J$1,[1]products!$A$1:$G$1,0))</f>
        <v>M</v>
      </c>
      <c r="K211" s="19">
        <f>INDEX([1]products!$A$1:$G$49,MATCH([1]orders!$D211,[1]products!$A$1:$A$49,0),MATCH([1]orders!K$1,[1]products!$A$1:$G$1,0))</f>
        <v>0.5</v>
      </c>
      <c r="L211" s="20">
        <f>INDEX([1]products!$A$1:$G$49,MATCH([1]orders!$D211,[1]products!$A$1:$A$49,0),MATCH([1]orders!L$1,[1]products!$A$1:$G$1,0))</f>
        <v>6.75</v>
      </c>
      <c r="M211" s="20">
        <f t="shared" si="3"/>
        <v>6.75</v>
      </c>
      <c r="N211" s="7" t="str" cm="1">
        <f t="array" ref="N211">_xlfn.IFS(I211="Rob","Robusta",I211="Exc","Excelsa",I211="Ara","Arabica",I211="Lib","Liberica")</f>
        <v>Arabica</v>
      </c>
      <c r="O211" s="7" t="str" cm="1">
        <f t="array" ref="O211">_xlfn.IFS(J211="M","Medium",J211="L","Light",J211="D","Dark")</f>
        <v>Medium</v>
      </c>
      <c r="P211" s="7" t="str">
        <f>_xlfn.XLOOKUP(Order_Table[[#This Row],[Customer ID]],[1]customers!$A$1:$A$1001,[1]customers!$I$1:$I$1001,,0)</f>
        <v>No</v>
      </c>
    </row>
    <row r="212" spans="1:16" x14ac:dyDescent="0.35">
      <c r="A212" s="16" t="s">
        <v>437</v>
      </c>
      <c r="B212" s="21">
        <v>43766</v>
      </c>
      <c r="C212" s="16" t="s">
        <v>438</v>
      </c>
      <c r="D212" s="7" t="s">
        <v>13</v>
      </c>
      <c r="E212" s="16">
        <v>4</v>
      </c>
      <c r="F212" s="16" t="str">
        <f>_xlfn.XLOOKUP([1]orders!C212,[1]customers!$A$2:$A$1001,[1]customers!$B$2:$B$1001,,0)</f>
        <v>Anselma Attwater</v>
      </c>
      <c r="G212" s="16" t="str">
        <f>IF(_xlfn.XLOOKUP(C212,[1]customers!$A$2:$A$1001,[1]customers!$C$2:$C$1001,,0)=0,"",_xlfn.XLOOKUP(C212,[1]customers!$A$2:$A$1001,[1]customers!$C$2:$C$1001,,0))</f>
        <v>aattwater5u@wikia.com</v>
      </c>
      <c r="H212" s="16" t="str">
        <f>_xlfn.XLOOKUP(C212,[1]customers!$A$2:$A$1001,[1]customers!$G$2:$G$1001,,0)</f>
        <v>United States</v>
      </c>
      <c r="I212" s="7" t="str">
        <f>INDEX([1]products!$A$1:$G$49,MATCH([1]orders!$D212,[1]products!$A$1:$A$49,0),MATCH([1]orders!I$1,[1]products!$A$1:$G$1,0))</f>
        <v>Lib</v>
      </c>
      <c r="J212" s="7" t="str">
        <f>INDEX([1]products!$A$1:$G$49,MATCH([1]orders!$D212,[1]products!$A$1:$A$49,0),MATCH([1]orders!J$1,[1]products!$A$1:$G$1,0))</f>
        <v>D</v>
      </c>
      <c r="K212" s="19">
        <f>INDEX([1]products!$A$1:$G$49,MATCH([1]orders!$D212,[1]products!$A$1:$A$49,0),MATCH([1]orders!K$1,[1]products!$A$1:$G$1,0))</f>
        <v>1</v>
      </c>
      <c r="L212" s="20">
        <f>INDEX([1]products!$A$1:$G$49,MATCH([1]orders!$D212,[1]products!$A$1:$A$49,0),MATCH([1]orders!L$1,[1]products!$A$1:$G$1,0))</f>
        <v>12.95</v>
      </c>
      <c r="M212" s="20">
        <f t="shared" si="3"/>
        <v>51.8</v>
      </c>
      <c r="N212" s="7" t="str" cm="1">
        <f t="array" ref="N212">_xlfn.IFS(I212="Rob","Robusta",I212="Exc","Excelsa",I212="Ara","Arabica",I212="Lib","Liberica")</f>
        <v>Liberica</v>
      </c>
      <c r="O212" s="7" t="str" cm="1">
        <f t="array" ref="O212">_xlfn.IFS(J212="M","Medium",J212="L","Light",J212="D","Dark")</f>
        <v>Dark</v>
      </c>
      <c r="P212" s="7" t="str">
        <f>_xlfn.XLOOKUP(Order_Table[[#This Row],[Customer ID]],[1]customers!$A$1:$A$1001,[1]customers!$I$1:$I$1001,,0)</f>
        <v>Yes</v>
      </c>
    </row>
    <row r="213" spans="1:16" x14ac:dyDescent="0.35">
      <c r="A213" s="16" t="s">
        <v>439</v>
      </c>
      <c r="B213" s="21">
        <v>44283</v>
      </c>
      <c r="C213" s="16" t="s">
        <v>440</v>
      </c>
      <c r="D213" s="7" t="s">
        <v>176</v>
      </c>
      <c r="E213" s="16">
        <v>6</v>
      </c>
      <c r="F213" s="16" t="str">
        <f>_xlfn.XLOOKUP([1]orders!C213,[1]customers!$A$2:$A$1001,[1]customers!$B$2:$B$1001,,0)</f>
        <v>Minette Whellans</v>
      </c>
      <c r="G213" s="16" t="str">
        <f>IF(_xlfn.XLOOKUP(C213,[1]customers!$A$2:$A$1001,[1]customers!$C$2:$C$1001,,0)=0,"",_xlfn.XLOOKUP(C213,[1]customers!$A$2:$A$1001,[1]customers!$C$2:$C$1001,,0))</f>
        <v>mwhellans5v@mapquest.com</v>
      </c>
      <c r="H213" s="16" t="str">
        <f>_xlfn.XLOOKUP(C213,[1]customers!$A$2:$A$1001,[1]customers!$G$2:$G$1001,,0)</f>
        <v>United States</v>
      </c>
      <c r="I213" s="7" t="str">
        <f>INDEX([1]products!$A$1:$G$49,MATCH([1]orders!$D213,[1]products!$A$1:$A$49,0),MATCH([1]orders!I$1,[1]products!$A$1:$G$1,0))</f>
        <v>Exc</v>
      </c>
      <c r="J213" s="7" t="str">
        <f>INDEX([1]products!$A$1:$G$49,MATCH([1]orders!$D213,[1]products!$A$1:$A$49,0),MATCH([1]orders!J$1,[1]products!$A$1:$G$1,0))</f>
        <v>L</v>
      </c>
      <c r="K213" s="19">
        <f>INDEX([1]products!$A$1:$G$49,MATCH([1]orders!$D213,[1]products!$A$1:$A$49,0),MATCH([1]orders!K$1,[1]products!$A$1:$G$1,0))</f>
        <v>0.5</v>
      </c>
      <c r="L213" s="20">
        <f>INDEX([1]products!$A$1:$G$49,MATCH([1]orders!$D213,[1]products!$A$1:$A$49,0),MATCH([1]orders!L$1,[1]products!$A$1:$G$1,0))</f>
        <v>8.91</v>
      </c>
      <c r="M213" s="20">
        <f t="shared" si="3"/>
        <v>53.46</v>
      </c>
      <c r="N213" s="7" t="str" cm="1">
        <f t="array" ref="N213">_xlfn.IFS(I213="Rob","Robusta",I213="Exc","Excelsa",I213="Ara","Arabica",I213="Lib","Liberica")</f>
        <v>Excelsa</v>
      </c>
      <c r="O213" s="7" t="str" cm="1">
        <f t="array" ref="O213">_xlfn.IFS(J213="M","Medium",J213="L","Light",J213="D","Dark")</f>
        <v>Light</v>
      </c>
      <c r="P213" s="7" t="str">
        <f>_xlfn.XLOOKUP(Order_Table[[#This Row],[Customer ID]],[1]customers!$A$1:$A$1001,[1]customers!$I$1:$I$1001,,0)</f>
        <v>No</v>
      </c>
    </row>
    <row r="214" spans="1:16" x14ac:dyDescent="0.35">
      <c r="A214" s="16" t="s">
        <v>441</v>
      </c>
      <c r="B214" s="21">
        <v>43921</v>
      </c>
      <c r="C214" s="16" t="s">
        <v>442</v>
      </c>
      <c r="D214" s="7" t="s">
        <v>51</v>
      </c>
      <c r="E214" s="16">
        <v>4</v>
      </c>
      <c r="F214" s="16" t="str">
        <f>_xlfn.XLOOKUP([1]orders!C214,[1]customers!$A$2:$A$1001,[1]customers!$B$2:$B$1001,,0)</f>
        <v>Dael Camilletti</v>
      </c>
      <c r="G214" s="16" t="str">
        <f>IF(_xlfn.XLOOKUP(C214,[1]customers!$A$2:$A$1001,[1]customers!$C$2:$C$1001,,0)=0,"",_xlfn.XLOOKUP(C214,[1]customers!$A$2:$A$1001,[1]customers!$C$2:$C$1001,,0))</f>
        <v>dcamilletti5w@businesswire.com</v>
      </c>
      <c r="H214" s="16" t="str">
        <f>_xlfn.XLOOKUP(C214,[1]customers!$A$2:$A$1001,[1]customers!$G$2:$G$1001,,0)</f>
        <v>United States</v>
      </c>
      <c r="I214" s="7" t="str">
        <f>INDEX([1]products!$A$1:$G$49,MATCH([1]orders!$D214,[1]products!$A$1:$A$49,0),MATCH([1]orders!I$1,[1]products!$A$1:$G$1,0))</f>
        <v>Exc</v>
      </c>
      <c r="J214" s="7" t="str">
        <f>INDEX([1]products!$A$1:$G$49,MATCH([1]orders!$D214,[1]products!$A$1:$A$49,0),MATCH([1]orders!J$1,[1]products!$A$1:$G$1,0))</f>
        <v>D</v>
      </c>
      <c r="K214" s="19">
        <f>INDEX([1]products!$A$1:$G$49,MATCH([1]orders!$D214,[1]products!$A$1:$A$49,0),MATCH([1]orders!K$1,[1]products!$A$1:$G$1,0))</f>
        <v>0.2</v>
      </c>
      <c r="L214" s="20">
        <f>INDEX([1]products!$A$1:$G$49,MATCH([1]orders!$D214,[1]products!$A$1:$A$49,0),MATCH([1]orders!L$1,[1]products!$A$1:$G$1,0))</f>
        <v>3.645</v>
      </c>
      <c r="M214" s="20">
        <f t="shared" si="3"/>
        <v>14.58</v>
      </c>
      <c r="N214" s="7" t="str" cm="1">
        <f t="array" ref="N214">_xlfn.IFS(I214="Rob","Robusta",I214="Exc","Excelsa",I214="Ara","Arabica",I214="Lib","Liberica")</f>
        <v>Excelsa</v>
      </c>
      <c r="O214" s="7" t="str" cm="1">
        <f t="array" ref="O214">_xlfn.IFS(J214="M","Medium",J214="L","Light",J214="D","Dark")</f>
        <v>Dark</v>
      </c>
      <c r="P214" s="7" t="str">
        <f>_xlfn.XLOOKUP(Order_Table[[#This Row],[Customer ID]],[1]customers!$A$1:$A$1001,[1]customers!$I$1:$I$1001,,0)</f>
        <v>Yes</v>
      </c>
    </row>
    <row r="215" spans="1:16" x14ac:dyDescent="0.35">
      <c r="A215" s="16" t="s">
        <v>443</v>
      </c>
      <c r="B215" s="21">
        <v>44646</v>
      </c>
      <c r="C215" s="16" t="s">
        <v>444</v>
      </c>
      <c r="D215" s="7" t="s">
        <v>35</v>
      </c>
      <c r="E215" s="16">
        <v>1</v>
      </c>
      <c r="F215" s="16" t="str">
        <f>_xlfn.XLOOKUP([1]orders!C215,[1]customers!$A$2:$A$1001,[1]customers!$B$2:$B$1001,,0)</f>
        <v>Emiline Galgey</v>
      </c>
      <c r="G215" s="16" t="str">
        <f>IF(_xlfn.XLOOKUP(C215,[1]customers!$A$2:$A$1001,[1]customers!$C$2:$C$1001,,0)=0,"",_xlfn.XLOOKUP(C215,[1]customers!$A$2:$A$1001,[1]customers!$C$2:$C$1001,,0))</f>
        <v>egalgey5x@wufoo.com</v>
      </c>
      <c r="H215" s="16" t="str">
        <f>_xlfn.XLOOKUP(C215,[1]customers!$A$2:$A$1001,[1]customers!$G$2:$G$1001,,0)</f>
        <v>United States</v>
      </c>
      <c r="I215" s="7" t="str">
        <f>INDEX([1]products!$A$1:$G$49,MATCH([1]orders!$D215,[1]products!$A$1:$A$49,0),MATCH([1]orders!I$1,[1]products!$A$1:$G$1,0))</f>
        <v>Rob</v>
      </c>
      <c r="J215" s="7" t="str">
        <f>INDEX([1]products!$A$1:$G$49,MATCH([1]orders!$D215,[1]products!$A$1:$A$49,0),MATCH([1]orders!J$1,[1]products!$A$1:$G$1,0))</f>
        <v>D</v>
      </c>
      <c r="K215" s="19">
        <f>INDEX([1]products!$A$1:$G$49,MATCH([1]orders!$D215,[1]products!$A$1:$A$49,0),MATCH([1]orders!K$1,[1]products!$A$1:$G$1,0))</f>
        <v>2.5</v>
      </c>
      <c r="L215" s="20">
        <f>INDEX([1]products!$A$1:$G$49,MATCH([1]orders!$D215,[1]products!$A$1:$A$49,0),MATCH([1]orders!L$1,[1]products!$A$1:$G$1,0))</f>
        <v>20.584999999999997</v>
      </c>
      <c r="M215" s="20">
        <f t="shared" si="3"/>
        <v>20.584999999999997</v>
      </c>
      <c r="N215" s="7" t="str" cm="1">
        <f t="array" ref="N215">_xlfn.IFS(I215="Rob","Robusta",I215="Exc","Excelsa",I215="Ara","Arabica",I215="Lib","Liberica")</f>
        <v>Robusta</v>
      </c>
      <c r="O215" s="7" t="str" cm="1">
        <f t="array" ref="O215">_xlfn.IFS(J215="M","Medium",J215="L","Light",J215="D","Dark")</f>
        <v>Dark</v>
      </c>
      <c r="P215" s="7" t="str">
        <f>_xlfn.XLOOKUP(Order_Table[[#This Row],[Customer ID]],[1]customers!$A$1:$A$1001,[1]customers!$I$1:$I$1001,,0)</f>
        <v>No</v>
      </c>
    </row>
    <row r="216" spans="1:16" x14ac:dyDescent="0.35">
      <c r="A216" s="16" t="s">
        <v>445</v>
      </c>
      <c r="B216" s="21">
        <v>43775</v>
      </c>
      <c r="C216" s="16" t="s">
        <v>446</v>
      </c>
      <c r="D216" s="7" t="s">
        <v>132</v>
      </c>
      <c r="E216" s="16">
        <v>2</v>
      </c>
      <c r="F216" s="16" t="str">
        <f>_xlfn.XLOOKUP([1]orders!C216,[1]customers!$A$2:$A$1001,[1]customers!$B$2:$B$1001,,0)</f>
        <v>Murdock Hame</v>
      </c>
      <c r="G216" s="16" t="str">
        <f>IF(_xlfn.XLOOKUP(C216,[1]customers!$A$2:$A$1001,[1]customers!$C$2:$C$1001,,0)=0,"",_xlfn.XLOOKUP(C216,[1]customers!$A$2:$A$1001,[1]customers!$C$2:$C$1001,,0))</f>
        <v>mhame5y@newsvine.com</v>
      </c>
      <c r="H216" s="16" t="str">
        <f>_xlfn.XLOOKUP(C216,[1]customers!$A$2:$A$1001,[1]customers!$G$2:$G$1001,,0)</f>
        <v>Ireland</v>
      </c>
      <c r="I216" s="7" t="str">
        <f>INDEX([1]products!$A$1:$G$49,MATCH([1]orders!$D216,[1]products!$A$1:$A$49,0),MATCH([1]orders!I$1,[1]products!$A$1:$G$1,0))</f>
        <v>Lib</v>
      </c>
      <c r="J216" s="7" t="str">
        <f>INDEX([1]products!$A$1:$G$49,MATCH([1]orders!$D216,[1]products!$A$1:$A$49,0),MATCH([1]orders!J$1,[1]products!$A$1:$G$1,0))</f>
        <v>L</v>
      </c>
      <c r="K216" s="19">
        <f>INDEX([1]products!$A$1:$G$49,MATCH([1]orders!$D216,[1]products!$A$1:$A$49,0),MATCH([1]orders!K$1,[1]products!$A$1:$G$1,0))</f>
        <v>1</v>
      </c>
      <c r="L216" s="20">
        <f>INDEX([1]products!$A$1:$G$49,MATCH([1]orders!$D216,[1]products!$A$1:$A$49,0),MATCH([1]orders!L$1,[1]products!$A$1:$G$1,0))</f>
        <v>15.85</v>
      </c>
      <c r="M216" s="20">
        <f t="shared" si="3"/>
        <v>31.7</v>
      </c>
      <c r="N216" s="7" t="str" cm="1">
        <f t="array" ref="N216">_xlfn.IFS(I216="Rob","Robusta",I216="Exc","Excelsa",I216="Ara","Arabica",I216="Lib","Liberica")</f>
        <v>Liberica</v>
      </c>
      <c r="O216" s="7" t="str" cm="1">
        <f t="array" ref="O216">_xlfn.IFS(J216="M","Medium",J216="L","Light",J216="D","Dark")</f>
        <v>Light</v>
      </c>
      <c r="P216" s="7" t="str">
        <f>_xlfn.XLOOKUP(Order_Table[[#This Row],[Customer ID]],[1]customers!$A$1:$A$1001,[1]customers!$I$1:$I$1001,,0)</f>
        <v>No</v>
      </c>
    </row>
    <row r="217" spans="1:16" x14ac:dyDescent="0.35">
      <c r="A217" s="16" t="s">
        <v>447</v>
      </c>
      <c r="B217" s="21">
        <v>43829</v>
      </c>
      <c r="C217" s="16" t="s">
        <v>448</v>
      </c>
      <c r="D217" s="7" t="s">
        <v>38</v>
      </c>
      <c r="E217" s="16">
        <v>6</v>
      </c>
      <c r="F217" s="16" t="str">
        <f>_xlfn.XLOOKUP([1]orders!C217,[1]customers!$A$2:$A$1001,[1]customers!$B$2:$B$1001,,0)</f>
        <v>Ilka Gurnee</v>
      </c>
      <c r="G217" s="16" t="str">
        <f>IF(_xlfn.XLOOKUP(C217,[1]customers!$A$2:$A$1001,[1]customers!$C$2:$C$1001,,0)=0,"",_xlfn.XLOOKUP(C217,[1]customers!$A$2:$A$1001,[1]customers!$C$2:$C$1001,,0))</f>
        <v>igurnee5z@usnews.com</v>
      </c>
      <c r="H217" s="16" t="str">
        <f>_xlfn.XLOOKUP(C217,[1]customers!$A$2:$A$1001,[1]customers!$G$2:$G$1001,,0)</f>
        <v>United States</v>
      </c>
      <c r="I217" s="7" t="str">
        <f>INDEX([1]products!$A$1:$G$49,MATCH([1]orders!$D217,[1]products!$A$1:$A$49,0),MATCH([1]orders!I$1,[1]products!$A$1:$G$1,0))</f>
        <v>Lib</v>
      </c>
      <c r="J217" s="7" t="str">
        <f>INDEX([1]products!$A$1:$G$49,MATCH([1]orders!$D217,[1]products!$A$1:$A$49,0),MATCH([1]orders!J$1,[1]products!$A$1:$G$1,0))</f>
        <v>D</v>
      </c>
      <c r="K217" s="19">
        <f>INDEX([1]products!$A$1:$G$49,MATCH([1]orders!$D217,[1]products!$A$1:$A$49,0),MATCH([1]orders!K$1,[1]products!$A$1:$G$1,0))</f>
        <v>0.2</v>
      </c>
      <c r="L217" s="20">
        <f>INDEX([1]products!$A$1:$G$49,MATCH([1]orders!$D217,[1]products!$A$1:$A$49,0),MATCH([1]orders!L$1,[1]products!$A$1:$G$1,0))</f>
        <v>3.8849999999999998</v>
      </c>
      <c r="M217" s="20">
        <f t="shared" si="3"/>
        <v>23.31</v>
      </c>
      <c r="N217" s="7" t="str" cm="1">
        <f t="array" ref="N217">_xlfn.IFS(I217="Rob","Robusta",I217="Exc","Excelsa",I217="Ara","Arabica",I217="Lib","Liberica")</f>
        <v>Liberica</v>
      </c>
      <c r="O217" s="7" t="str" cm="1">
        <f t="array" ref="O217">_xlfn.IFS(J217="M","Medium",J217="L","Light",J217="D","Dark")</f>
        <v>Dark</v>
      </c>
      <c r="P217" s="7" t="str">
        <f>_xlfn.XLOOKUP(Order_Table[[#This Row],[Customer ID]],[1]customers!$A$1:$A$1001,[1]customers!$I$1:$I$1001,,0)</f>
        <v>No</v>
      </c>
    </row>
    <row r="218" spans="1:16" x14ac:dyDescent="0.35">
      <c r="A218" s="16" t="s">
        <v>449</v>
      </c>
      <c r="B218" s="21">
        <v>44470</v>
      </c>
      <c r="C218" s="16" t="s">
        <v>450</v>
      </c>
      <c r="D218" s="7" t="s">
        <v>96</v>
      </c>
      <c r="E218" s="16">
        <v>4</v>
      </c>
      <c r="F218" s="16" t="str">
        <f>_xlfn.XLOOKUP([1]orders!C218,[1]customers!$A$2:$A$1001,[1]customers!$B$2:$B$1001,,0)</f>
        <v>Alfy Snowding</v>
      </c>
      <c r="G218" s="16" t="str">
        <f>IF(_xlfn.XLOOKUP(C218,[1]customers!$A$2:$A$1001,[1]customers!$C$2:$C$1001,,0)=0,"",_xlfn.XLOOKUP(C218,[1]customers!$A$2:$A$1001,[1]customers!$C$2:$C$1001,,0))</f>
        <v>asnowding60@comsenz.com</v>
      </c>
      <c r="H218" s="16" t="str">
        <f>_xlfn.XLOOKUP(C218,[1]customers!$A$2:$A$1001,[1]customers!$G$2:$G$1001,,0)</f>
        <v>United States</v>
      </c>
      <c r="I218" s="7" t="str">
        <f>INDEX([1]products!$A$1:$G$49,MATCH([1]orders!$D218,[1]products!$A$1:$A$49,0),MATCH([1]orders!I$1,[1]products!$A$1:$G$1,0))</f>
        <v>Lib</v>
      </c>
      <c r="J218" s="7" t="str">
        <f>INDEX([1]products!$A$1:$G$49,MATCH([1]orders!$D218,[1]products!$A$1:$A$49,0),MATCH([1]orders!J$1,[1]products!$A$1:$G$1,0))</f>
        <v>M</v>
      </c>
      <c r="K218" s="19">
        <f>INDEX([1]products!$A$1:$G$49,MATCH([1]orders!$D218,[1]products!$A$1:$A$49,0),MATCH([1]orders!K$1,[1]products!$A$1:$G$1,0))</f>
        <v>1</v>
      </c>
      <c r="L218" s="20">
        <f>INDEX([1]products!$A$1:$G$49,MATCH([1]orders!$D218,[1]products!$A$1:$A$49,0),MATCH([1]orders!L$1,[1]products!$A$1:$G$1,0))</f>
        <v>14.55</v>
      </c>
      <c r="M218" s="20">
        <f t="shared" si="3"/>
        <v>58.2</v>
      </c>
      <c r="N218" s="7" t="str" cm="1">
        <f t="array" ref="N218">_xlfn.IFS(I218="Rob","Robusta",I218="Exc","Excelsa",I218="Ara","Arabica",I218="Lib","Liberica")</f>
        <v>Liberica</v>
      </c>
      <c r="O218" s="7" t="str" cm="1">
        <f t="array" ref="O218">_xlfn.IFS(J218="M","Medium",J218="L","Light",J218="D","Dark")</f>
        <v>Medium</v>
      </c>
      <c r="P218" s="7" t="str">
        <f>_xlfn.XLOOKUP(Order_Table[[#This Row],[Customer ID]],[1]customers!$A$1:$A$1001,[1]customers!$I$1:$I$1001,,0)</f>
        <v>Yes</v>
      </c>
    </row>
    <row r="219" spans="1:16" x14ac:dyDescent="0.35">
      <c r="A219" s="16" t="s">
        <v>451</v>
      </c>
      <c r="B219" s="21">
        <v>44174</v>
      </c>
      <c r="C219" s="16" t="s">
        <v>452</v>
      </c>
      <c r="D219" s="7" t="s">
        <v>176</v>
      </c>
      <c r="E219" s="16">
        <v>4</v>
      </c>
      <c r="F219" s="16" t="str">
        <f>_xlfn.XLOOKUP([1]orders!C219,[1]customers!$A$2:$A$1001,[1]customers!$B$2:$B$1001,,0)</f>
        <v>Godfry Poinsett</v>
      </c>
      <c r="G219" s="16" t="str">
        <f>IF(_xlfn.XLOOKUP(C219,[1]customers!$A$2:$A$1001,[1]customers!$C$2:$C$1001,,0)=0,"",_xlfn.XLOOKUP(C219,[1]customers!$A$2:$A$1001,[1]customers!$C$2:$C$1001,,0))</f>
        <v>gpoinsett61@berkeley.edu</v>
      </c>
      <c r="H219" s="16" t="str">
        <f>_xlfn.XLOOKUP(C219,[1]customers!$A$2:$A$1001,[1]customers!$G$2:$G$1001,,0)</f>
        <v>United States</v>
      </c>
      <c r="I219" s="7" t="str">
        <f>INDEX([1]products!$A$1:$G$49,MATCH([1]orders!$D219,[1]products!$A$1:$A$49,0),MATCH([1]orders!I$1,[1]products!$A$1:$G$1,0))</f>
        <v>Exc</v>
      </c>
      <c r="J219" s="7" t="str">
        <f>INDEX([1]products!$A$1:$G$49,MATCH([1]orders!$D219,[1]products!$A$1:$A$49,0),MATCH([1]orders!J$1,[1]products!$A$1:$G$1,0))</f>
        <v>L</v>
      </c>
      <c r="K219" s="19">
        <f>INDEX([1]products!$A$1:$G$49,MATCH([1]orders!$D219,[1]products!$A$1:$A$49,0),MATCH([1]orders!K$1,[1]products!$A$1:$G$1,0))</f>
        <v>0.5</v>
      </c>
      <c r="L219" s="20">
        <f>INDEX([1]products!$A$1:$G$49,MATCH([1]orders!$D219,[1]products!$A$1:$A$49,0),MATCH([1]orders!L$1,[1]products!$A$1:$G$1,0))</f>
        <v>8.91</v>
      </c>
      <c r="M219" s="20">
        <f t="shared" si="3"/>
        <v>35.64</v>
      </c>
      <c r="N219" s="7" t="str" cm="1">
        <f t="array" ref="N219">_xlfn.IFS(I219="Rob","Robusta",I219="Exc","Excelsa",I219="Ara","Arabica",I219="Lib","Liberica")</f>
        <v>Excelsa</v>
      </c>
      <c r="O219" s="7" t="str" cm="1">
        <f t="array" ref="O219">_xlfn.IFS(J219="M","Medium",J219="L","Light",J219="D","Dark")</f>
        <v>Light</v>
      </c>
      <c r="P219" s="7" t="str">
        <f>_xlfn.XLOOKUP(Order_Table[[#This Row],[Customer ID]],[1]customers!$A$1:$A$1001,[1]customers!$I$1:$I$1001,,0)</f>
        <v>No</v>
      </c>
    </row>
    <row r="220" spans="1:16" x14ac:dyDescent="0.35">
      <c r="A220" s="16" t="s">
        <v>453</v>
      </c>
      <c r="B220" s="21">
        <v>44317</v>
      </c>
      <c r="C220" s="16" t="s">
        <v>454</v>
      </c>
      <c r="D220" s="7" t="s">
        <v>61</v>
      </c>
      <c r="E220" s="16">
        <v>5</v>
      </c>
      <c r="F220" s="16" t="str">
        <f>_xlfn.XLOOKUP([1]orders!C220,[1]customers!$A$2:$A$1001,[1]customers!$B$2:$B$1001,,0)</f>
        <v>Rem Furman</v>
      </c>
      <c r="G220" s="16" t="str">
        <f>IF(_xlfn.XLOOKUP(C220,[1]customers!$A$2:$A$1001,[1]customers!$C$2:$C$1001,,0)=0,"",_xlfn.XLOOKUP(C220,[1]customers!$A$2:$A$1001,[1]customers!$C$2:$C$1001,,0))</f>
        <v>rfurman62@t.co</v>
      </c>
      <c r="H220" s="16" t="str">
        <f>_xlfn.XLOOKUP(C220,[1]customers!$A$2:$A$1001,[1]customers!$G$2:$G$1001,,0)</f>
        <v>Ireland</v>
      </c>
      <c r="I220" s="7" t="str">
        <f>INDEX([1]products!$A$1:$G$49,MATCH([1]orders!$D220,[1]products!$A$1:$A$49,0),MATCH([1]orders!I$1,[1]products!$A$1:$G$1,0))</f>
        <v>Ara</v>
      </c>
      <c r="J220" s="7" t="str">
        <f>INDEX([1]products!$A$1:$G$49,MATCH([1]orders!$D220,[1]products!$A$1:$A$49,0),MATCH([1]orders!J$1,[1]products!$A$1:$G$1,0))</f>
        <v>M</v>
      </c>
      <c r="K220" s="19">
        <f>INDEX([1]products!$A$1:$G$49,MATCH([1]orders!$D220,[1]products!$A$1:$A$49,0),MATCH([1]orders!K$1,[1]products!$A$1:$G$1,0))</f>
        <v>1</v>
      </c>
      <c r="L220" s="20">
        <f>INDEX([1]products!$A$1:$G$49,MATCH([1]orders!$D220,[1]products!$A$1:$A$49,0),MATCH([1]orders!L$1,[1]products!$A$1:$G$1,0))</f>
        <v>11.25</v>
      </c>
      <c r="M220" s="20">
        <f t="shared" si="3"/>
        <v>56.25</v>
      </c>
      <c r="N220" s="7" t="str" cm="1">
        <f t="array" ref="N220">_xlfn.IFS(I220="Rob","Robusta",I220="Exc","Excelsa",I220="Ara","Arabica",I220="Lib","Liberica")</f>
        <v>Arabica</v>
      </c>
      <c r="O220" s="7" t="str" cm="1">
        <f t="array" ref="O220">_xlfn.IFS(J220="M","Medium",J220="L","Light",J220="D","Dark")</f>
        <v>Medium</v>
      </c>
      <c r="P220" s="7" t="str">
        <f>_xlfn.XLOOKUP(Order_Table[[#This Row],[Customer ID]],[1]customers!$A$1:$A$1001,[1]customers!$I$1:$I$1001,,0)</f>
        <v>Yes</v>
      </c>
    </row>
    <row r="221" spans="1:16" x14ac:dyDescent="0.35">
      <c r="A221" s="16" t="s">
        <v>455</v>
      </c>
      <c r="B221" s="21">
        <v>44777</v>
      </c>
      <c r="C221" s="16" t="s">
        <v>456</v>
      </c>
      <c r="D221" s="7" t="s">
        <v>182</v>
      </c>
      <c r="E221" s="16">
        <v>3</v>
      </c>
      <c r="F221" s="16" t="str">
        <f>_xlfn.XLOOKUP([1]orders!C221,[1]customers!$A$2:$A$1001,[1]customers!$B$2:$B$1001,,0)</f>
        <v>Charis Crosier</v>
      </c>
      <c r="G221" s="16" t="str">
        <f>IF(_xlfn.XLOOKUP(C221,[1]customers!$A$2:$A$1001,[1]customers!$C$2:$C$1001,,0)=0,"",_xlfn.XLOOKUP(C221,[1]customers!$A$2:$A$1001,[1]customers!$C$2:$C$1001,,0))</f>
        <v>ccrosier63@xrea.com</v>
      </c>
      <c r="H221" s="16" t="str">
        <f>_xlfn.XLOOKUP(C221,[1]customers!$A$2:$A$1001,[1]customers!$G$2:$G$1001,,0)</f>
        <v>United States</v>
      </c>
      <c r="I221" s="7" t="str">
        <f>INDEX([1]products!$A$1:$G$49,MATCH([1]orders!$D221,[1]products!$A$1:$A$49,0),MATCH([1]orders!I$1,[1]products!$A$1:$G$1,0))</f>
        <v>Rob</v>
      </c>
      <c r="J221" s="7" t="str">
        <f>INDEX([1]products!$A$1:$G$49,MATCH([1]orders!$D221,[1]products!$A$1:$A$49,0),MATCH([1]orders!J$1,[1]products!$A$1:$G$1,0))</f>
        <v>L</v>
      </c>
      <c r="K221" s="19">
        <f>INDEX([1]products!$A$1:$G$49,MATCH([1]orders!$D221,[1]products!$A$1:$A$49,0),MATCH([1]orders!K$1,[1]products!$A$1:$G$1,0))</f>
        <v>0.2</v>
      </c>
      <c r="L221" s="20">
        <f>INDEX([1]products!$A$1:$G$49,MATCH([1]orders!$D221,[1]products!$A$1:$A$49,0),MATCH([1]orders!L$1,[1]products!$A$1:$G$1,0))</f>
        <v>3.5849999999999995</v>
      </c>
      <c r="M221" s="20">
        <f t="shared" si="3"/>
        <v>10.754999999999999</v>
      </c>
      <c r="N221" s="7" t="str" cm="1">
        <f t="array" ref="N221">_xlfn.IFS(I221="Rob","Robusta",I221="Exc","Excelsa",I221="Ara","Arabica",I221="Lib","Liberica")</f>
        <v>Robusta</v>
      </c>
      <c r="O221" s="7" t="str" cm="1">
        <f t="array" ref="O221">_xlfn.IFS(J221="M","Medium",J221="L","Light",J221="D","Dark")</f>
        <v>Light</v>
      </c>
      <c r="P221" s="7" t="str">
        <f>_xlfn.XLOOKUP(Order_Table[[#This Row],[Customer ID]],[1]customers!$A$1:$A$1001,[1]customers!$I$1:$I$1001,,0)</f>
        <v>No</v>
      </c>
    </row>
    <row r="222" spans="1:16" x14ac:dyDescent="0.35">
      <c r="A222" s="16" t="s">
        <v>455</v>
      </c>
      <c r="B222" s="21">
        <v>44777</v>
      </c>
      <c r="C222" s="16" t="s">
        <v>456</v>
      </c>
      <c r="D222" s="7" t="s">
        <v>162</v>
      </c>
      <c r="E222" s="16">
        <v>5</v>
      </c>
      <c r="F222" s="16" t="str">
        <f>_xlfn.XLOOKUP([1]orders!C222,[1]customers!$A$2:$A$1001,[1]customers!$B$2:$B$1001,,0)</f>
        <v>Charis Crosier</v>
      </c>
      <c r="G222" s="16" t="str">
        <f>IF(_xlfn.XLOOKUP(C222,[1]customers!$A$2:$A$1001,[1]customers!$C$2:$C$1001,,0)=0,"",_xlfn.XLOOKUP(C222,[1]customers!$A$2:$A$1001,[1]customers!$C$2:$C$1001,,0))</f>
        <v>ccrosier63@xrea.com</v>
      </c>
      <c r="H222" s="16" t="str">
        <f>_xlfn.XLOOKUP(C222,[1]customers!$A$2:$A$1001,[1]customers!$G$2:$G$1001,,0)</f>
        <v>United States</v>
      </c>
      <c r="I222" s="7" t="str">
        <f>INDEX([1]products!$A$1:$G$49,MATCH([1]orders!$D222,[1]products!$A$1:$A$49,0),MATCH([1]orders!I$1,[1]products!$A$1:$G$1,0))</f>
        <v>Rob</v>
      </c>
      <c r="J222" s="7" t="str">
        <f>INDEX([1]products!$A$1:$G$49,MATCH([1]orders!$D222,[1]products!$A$1:$A$49,0),MATCH([1]orders!J$1,[1]products!$A$1:$G$1,0))</f>
        <v>M</v>
      </c>
      <c r="K222" s="19">
        <f>INDEX([1]products!$A$1:$G$49,MATCH([1]orders!$D222,[1]products!$A$1:$A$49,0),MATCH([1]orders!K$1,[1]products!$A$1:$G$1,0))</f>
        <v>0.2</v>
      </c>
      <c r="L222" s="20">
        <f>INDEX([1]products!$A$1:$G$49,MATCH([1]orders!$D222,[1]products!$A$1:$A$49,0),MATCH([1]orders!L$1,[1]products!$A$1:$G$1,0))</f>
        <v>2.9849999999999999</v>
      </c>
      <c r="M222" s="20">
        <f t="shared" si="3"/>
        <v>14.924999999999999</v>
      </c>
      <c r="N222" s="7" t="str" cm="1">
        <f t="array" ref="N222">_xlfn.IFS(I222="Rob","Robusta",I222="Exc","Excelsa",I222="Ara","Arabica",I222="Lib","Liberica")</f>
        <v>Robusta</v>
      </c>
      <c r="O222" s="7" t="str" cm="1">
        <f t="array" ref="O222">_xlfn.IFS(J222="M","Medium",J222="L","Light",J222="D","Dark")</f>
        <v>Medium</v>
      </c>
      <c r="P222" s="7" t="str">
        <f>_xlfn.XLOOKUP(Order_Table[[#This Row],[Customer ID]],[1]customers!$A$1:$A$1001,[1]customers!$I$1:$I$1001,,0)</f>
        <v>No</v>
      </c>
    </row>
    <row r="223" spans="1:16" x14ac:dyDescent="0.35">
      <c r="A223" s="16" t="s">
        <v>457</v>
      </c>
      <c r="B223" s="21">
        <v>44513</v>
      </c>
      <c r="C223" s="16" t="s">
        <v>458</v>
      </c>
      <c r="D223" s="7" t="s">
        <v>6</v>
      </c>
      <c r="E223" s="16">
        <v>6</v>
      </c>
      <c r="F223" s="16" t="str">
        <f>_xlfn.XLOOKUP([1]orders!C223,[1]customers!$A$2:$A$1001,[1]customers!$B$2:$B$1001,,0)</f>
        <v>Lenka Rushmer</v>
      </c>
      <c r="G223" s="16" t="str">
        <f>IF(_xlfn.XLOOKUP(C223,[1]customers!$A$2:$A$1001,[1]customers!$C$2:$C$1001,,0)=0,"",_xlfn.XLOOKUP(C223,[1]customers!$A$2:$A$1001,[1]customers!$C$2:$C$1001,,0))</f>
        <v>lrushmer65@europa.eu</v>
      </c>
      <c r="H223" s="16" t="str">
        <f>_xlfn.XLOOKUP(C223,[1]customers!$A$2:$A$1001,[1]customers!$G$2:$G$1001,,0)</f>
        <v>United States</v>
      </c>
      <c r="I223" s="7" t="str">
        <f>INDEX([1]products!$A$1:$G$49,MATCH([1]orders!$D223,[1]products!$A$1:$A$49,0),MATCH([1]orders!I$1,[1]products!$A$1:$G$1,0))</f>
        <v>Ara</v>
      </c>
      <c r="J223" s="7" t="str">
        <f>INDEX([1]products!$A$1:$G$49,MATCH([1]orders!$D223,[1]products!$A$1:$A$49,0),MATCH([1]orders!J$1,[1]products!$A$1:$G$1,0))</f>
        <v>L</v>
      </c>
      <c r="K223" s="19">
        <f>INDEX([1]products!$A$1:$G$49,MATCH([1]orders!$D223,[1]products!$A$1:$A$49,0),MATCH([1]orders!K$1,[1]products!$A$1:$G$1,0))</f>
        <v>1</v>
      </c>
      <c r="L223" s="20">
        <f>INDEX([1]products!$A$1:$G$49,MATCH([1]orders!$D223,[1]products!$A$1:$A$49,0),MATCH([1]orders!L$1,[1]products!$A$1:$G$1,0))</f>
        <v>12.95</v>
      </c>
      <c r="M223" s="20">
        <f t="shared" si="3"/>
        <v>77.699999999999989</v>
      </c>
      <c r="N223" s="7" t="str" cm="1">
        <f t="array" ref="N223">_xlfn.IFS(I223="Rob","Robusta",I223="Exc","Excelsa",I223="Ara","Arabica",I223="Lib","Liberica")</f>
        <v>Arabica</v>
      </c>
      <c r="O223" s="7" t="str" cm="1">
        <f t="array" ref="O223">_xlfn.IFS(J223="M","Medium",J223="L","Light",J223="D","Dark")</f>
        <v>Light</v>
      </c>
      <c r="P223" s="7" t="str">
        <f>_xlfn.XLOOKUP(Order_Table[[#This Row],[Customer ID]],[1]customers!$A$1:$A$1001,[1]customers!$I$1:$I$1001,,0)</f>
        <v>Yes</v>
      </c>
    </row>
    <row r="224" spans="1:16" x14ac:dyDescent="0.35">
      <c r="A224" s="16" t="s">
        <v>459</v>
      </c>
      <c r="B224" s="21">
        <v>44090</v>
      </c>
      <c r="C224" s="16" t="s">
        <v>460</v>
      </c>
      <c r="D224" s="7" t="s">
        <v>123</v>
      </c>
      <c r="E224" s="16">
        <v>3</v>
      </c>
      <c r="F224" s="16" t="str">
        <f>_xlfn.XLOOKUP([1]orders!C224,[1]customers!$A$2:$A$1001,[1]customers!$B$2:$B$1001,,0)</f>
        <v>Waneta Edinborough</v>
      </c>
      <c r="G224" s="16" t="str">
        <f>IF(_xlfn.XLOOKUP(C224,[1]customers!$A$2:$A$1001,[1]customers!$C$2:$C$1001,,0)=0,"",_xlfn.XLOOKUP(C224,[1]customers!$A$2:$A$1001,[1]customers!$C$2:$C$1001,,0))</f>
        <v>wedinborough66@github.io</v>
      </c>
      <c r="H224" s="16" t="str">
        <f>_xlfn.XLOOKUP(C224,[1]customers!$A$2:$A$1001,[1]customers!$G$2:$G$1001,,0)</f>
        <v>United States</v>
      </c>
      <c r="I224" s="7" t="str">
        <f>INDEX([1]products!$A$1:$G$49,MATCH([1]orders!$D224,[1]products!$A$1:$A$49,0),MATCH([1]orders!I$1,[1]products!$A$1:$G$1,0))</f>
        <v>Lib</v>
      </c>
      <c r="J224" s="7" t="str">
        <f>INDEX([1]products!$A$1:$G$49,MATCH([1]orders!$D224,[1]products!$A$1:$A$49,0),MATCH([1]orders!J$1,[1]products!$A$1:$G$1,0))</f>
        <v>D</v>
      </c>
      <c r="K224" s="19">
        <f>INDEX([1]products!$A$1:$G$49,MATCH([1]orders!$D224,[1]products!$A$1:$A$49,0),MATCH([1]orders!K$1,[1]products!$A$1:$G$1,0))</f>
        <v>0.5</v>
      </c>
      <c r="L224" s="20">
        <f>INDEX([1]products!$A$1:$G$49,MATCH([1]orders!$D224,[1]products!$A$1:$A$49,0),MATCH([1]orders!L$1,[1]products!$A$1:$G$1,0))</f>
        <v>7.77</v>
      </c>
      <c r="M224" s="20">
        <f t="shared" si="3"/>
        <v>23.31</v>
      </c>
      <c r="N224" s="7" t="str" cm="1">
        <f t="array" ref="N224">_xlfn.IFS(I224="Rob","Robusta",I224="Exc","Excelsa",I224="Ara","Arabica",I224="Lib","Liberica")</f>
        <v>Liberica</v>
      </c>
      <c r="O224" s="7" t="str" cm="1">
        <f t="array" ref="O224">_xlfn.IFS(J224="M","Medium",J224="L","Light",J224="D","Dark")</f>
        <v>Dark</v>
      </c>
      <c r="P224" s="7" t="str">
        <f>_xlfn.XLOOKUP(Order_Table[[#This Row],[Customer ID]],[1]customers!$A$1:$A$1001,[1]customers!$I$1:$I$1001,,0)</f>
        <v>No</v>
      </c>
    </row>
    <row r="225" spans="1:16" x14ac:dyDescent="0.35">
      <c r="A225" s="16" t="s">
        <v>461</v>
      </c>
      <c r="B225" s="21">
        <v>44109</v>
      </c>
      <c r="C225" s="16" t="s">
        <v>462</v>
      </c>
      <c r="D225" s="7" t="s">
        <v>137</v>
      </c>
      <c r="E225" s="16">
        <v>4</v>
      </c>
      <c r="F225" s="16" t="str">
        <f>_xlfn.XLOOKUP([1]orders!C225,[1]customers!$A$2:$A$1001,[1]customers!$B$2:$B$1001,,0)</f>
        <v>Bobbe Piggott</v>
      </c>
      <c r="G225" s="16" t="str">
        <f>IF(_xlfn.XLOOKUP(C225,[1]customers!$A$2:$A$1001,[1]customers!$C$2:$C$1001,,0)=0,"",_xlfn.XLOOKUP(C225,[1]customers!$A$2:$A$1001,[1]customers!$C$2:$C$1001,,0))</f>
        <v/>
      </c>
      <c r="H225" s="16" t="str">
        <f>_xlfn.XLOOKUP(C225,[1]customers!$A$2:$A$1001,[1]customers!$G$2:$G$1001,,0)</f>
        <v>United States</v>
      </c>
      <c r="I225" s="7" t="str">
        <f>INDEX([1]products!$A$1:$G$49,MATCH([1]orders!$D225,[1]products!$A$1:$A$49,0),MATCH([1]orders!I$1,[1]products!$A$1:$G$1,0))</f>
        <v>Exc</v>
      </c>
      <c r="J225" s="7" t="str">
        <f>INDEX([1]products!$A$1:$G$49,MATCH([1]orders!$D225,[1]products!$A$1:$A$49,0),MATCH([1]orders!J$1,[1]products!$A$1:$G$1,0))</f>
        <v>L</v>
      </c>
      <c r="K225" s="19">
        <f>INDEX([1]products!$A$1:$G$49,MATCH([1]orders!$D225,[1]products!$A$1:$A$49,0),MATCH([1]orders!K$1,[1]products!$A$1:$G$1,0))</f>
        <v>1</v>
      </c>
      <c r="L225" s="20">
        <f>INDEX([1]products!$A$1:$G$49,MATCH([1]orders!$D225,[1]products!$A$1:$A$49,0),MATCH([1]orders!L$1,[1]products!$A$1:$G$1,0))</f>
        <v>14.85</v>
      </c>
      <c r="M225" s="20">
        <f t="shared" si="3"/>
        <v>59.4</v>
      </c>
      <c r="N225" s="7" t="str" cm="1">
        <f t="array" ref="N225">_xlfn.IFS(I225="Rob","Robusta",I225="Exc","Excelsa",I225="Ara","Arabica",I225="Lib","Liberica")</f>
        <v>Excelsa</v>
      </c>
      <c r="O225" s="7" t="str" cm="1">
        <f t="array" ref="O225">_xlfn.IFS(J225="M","Medium",J225="L","Light",J225="D","Dark")</f>
        <v>Light</v>
      </c>
      <c r="P225" s="7" t="str">
        <f>_xlfn.XLOOKUP(Order_Table[[#This Row],[Customer ID]],[1]customers!$A$1:$A$1001,[1]customers!$I$1:$I$1001,,0)</f>
        <v>Yes</v>
      </c>
    </row>
    <row r="226" spans="1:16" x14ac:dyDescent="0.35">
      <c r="A226" s="16" t="s">
        <v>463</v>
      </c>
      <c r="B226" s="21">
        <v>43836</v>
      </c>
      <c r="C226" s="16" t="s">
        <v>464</v>
      </c>
      <c r="D226" s="7" t="s">
        <v>109</v>
      </c>
      <c r="E226" s="16">
        <v>4</v>
      </c>
      <c r="F226" s="16" t="str">
        <f>_xlfn.XLOOKUP([1]orders!C226,[1]customers!$A$2:$A$1001,[1]customers!$B$2:$B$1001,,0)</f>
        <v>Ketty Bromehead</v>
      </c>
      <c r="G226" s="16" t="str">
        <f>IF(_xlfn.XLOOKUP(C226,[1]customers!$A$2:$A$1001,[1]customers!$C$2:$C$1001,,0)=0,"",_xlfn.XLOOKUP(C226,[1]customers!$A$2:$A$1001,[1]customers!$C$2:$C$1001,,0))</f>
        <v>kbromehead68@un.org</v>
      </c>
      <c r="H226" s="16" t="str">
        <f>_xlfn.XLOOKUP(C226,[1]customers!$A$2:$A$1001,[1]customers!$G$2:$G$1001,,0)</f>
        <v>United States</v>
      </c>
      <c r="I226" s="7" t="str">
        <f>INDEX([1]products!$A$1:$G$49,MATCH([1]orders!$D226,[1]products!$A$1:$A$49,0),MATCH([1]orders!I$1,[1]products!$A$1:$G$1,0))</f>
        <v>Lib</v>
      </c>
      <c r="J226" s="7" t="str">
        <f>INDEX([1]products!$A$1:$G$49,MATCH([1]orders!$D226,[1]products!$A$1:$A$49,0),MATCH([1]orders!J$1,[1]products!$A$1:$G$1,0))</f>
        <v>D</v>
      </c>
      <c r="K226" s="19">
        <f>INDEX([1]products!$A$1:$G$49,MATCH([1]orders!$D226,[1]products!$A$1:$A$49,0),MATCH([1]orders!K$1,[1]products!$A$1:$G$1,0))</f>
        <v>2.5</v>
      </c>
      <c r="L226" s="20">
        <f>INDEX([1]products!$A$1:$G$49,MATCH([1]orders!$D226,[1]products!$A$1:$A$49,0),MATCH([1]orders!L$1,[1]products!$A$1:$G$1,0))</f>
        <v>29.784999999999997</v>
      </c>
      <c r="M226" s="20">
        <f t="shared" si="3"/>
        <v>119.13999999999999</v>
      </c>
      <c r="N226" s="7" t="str" cm="1">
        <f t="array" ref="N226">_xlfn.IFS(I226="Rob","Robusta",I226="Exc","Excelsa",I226="Ara","Arabica",I226="Lib","Liberica")</f>
        <v>Liberica</v>
      </c>
      <c r="O226" s="7" t="str" cm="1">
        <f t="array" ref="O226">_xlfn.IFS(J226="M","Medium",J226="L","Light",J226="D","Dark")</f>
        <v>Dark</v>
      </c>
      <c r="P226" s="7" t="str">
        <f>_xlfn.XLOOKUP(Order_Table[[#This Row],[Customer ID]],[1]customers!$A$1:$A$1001,[1]customers!$I$1:$I$1001,,0)</f>
        <v>Yes</v>
      </c>
    </row>
    <row r="227" spans="1:16" x14ac:dyDescent="0.35">
      <c r="A227" s="16" t="s">
        <v>465</v>
      </c>
      <c r="B227" s="21">
        <v>44337</v>
      </c>
      <c r="C227" s="16" t="s">
        <v>466</v>
      </c>
      <c r="D227" s="7" t="s">
        <v>182</v>
      </c>
      <c r="E227" s="16">
        <v>4</v>
      </c>
      <c r="F227" s="16" t="str">
        <f>_xlfn.XLOOKUP([1]orders!C227,[1]customers!$A$2:$A$1001,[1]customers!$B$2:$B$1001,,0)</f>
        <v>Elsbeth Westerman</v>
      </c>
      <c r="G227" s="16" t="str">
        <f>IF(_xlfn.XLOOKUP(C227,[1]customers!$A$2:$A$1001,[1]customers!$C$2:$C$1001,,0)=0,"",_xlfn.XLOOKUP(C227,[1]customers!$A$2:$A$1001,[1]customers!$C$2:$C$1001,,0))</f>
        <v>ewesterman69@si.edu</v>
      </c>
      <c r="H227" s="16" t="str">
        <f>_xlfn.XLOOKUP(C227,[1]customers!$A$2:$A$1001,[1]customers!$G$2:$G$1001,,0)</f>
        <v>Ireland</v>
      </c>
      <c r="I227" s="7" t="str">
        <f>INDEX([1]products!$A$1:$G$49,MATCH([1]orders!$D227,[1]products!$A$1:$A$49,0),MATCH([1]orders!I$1,[1]products!$A$1:$G$1,0))</f>
        <v>Rob</v>
      </c>
      <c r="J227" s="7" t="str">
        <f>INDEX([1]products!$A$1:$G$49,MATCH([1]orders!$D227,[1]products!$A$1:$A$49,0),MATCH([1]orders!J$1,[1]products!$A$1:$G$1,0))</f>
        <v>L</v>
      </c>
      <c r="K227" s="19">
        <f>INDEX([1]products!$A$1:$G$49,MATCH([1]orders!$D227,[1]products!$A$1:$A$49,0),MATCH([1]orders!K$1,[1]products!$A$1:$G$1,0))</f>
        <v>0.2</v>
      </c>
      <c r="L227" s="20">
        <f>INDEX([1]products!$A$1:$G$49,MATCH([1]orders!$D227,[1]products!$A$1:$A$49,0),MATCH([1]orders!L$1,[1]products!$A$1:$G$1,0))</f>
        <v>3.5849999999999995</v>
      </c>
      <c r="M227" s="20">
        <f t="shared" si="3"/>
        <v>14.339999999999998</v>
      </c>
      <c r="N227" s="7" t="str" cm="1">
        <f t="array" ref="N227">_xlfn.IFS(I227="Rob","Robusta",I227="Exc","Excelsa",I227="Ara","Arabica",I227="Lib","Liberica")</f>
        <v>Robusta</v>
      </c>
      <c r="O227" s="7" t="str" cm="1">
        <f t="array" ref="O227">_xlfn.IFS(J227="M","Medium",J227="L","Light",J227="D","Dark")</f>
        <v>Light</v>
      </c>
      <c r="P227" s="7" t="str">
        <f>_xlfn.XLOOKUP(Order_Table[[#This Row],[Customer ID]],[1]customers!$A$1:$A$1001,[1]customers!$I$1:$I$1001,,0)</f>
        <v>No</v>
      </c>
    </row>
    <row r="228" spans="1:16" x14ac:dyDescent="0.35">
      <c r="A228" s="16" t="s">
        <v>467</v>
      </c>
      <c r="B228" s="21">
        <v>43887</v>
      </c>
      <c r="C228" s="16" t="s">
        <v>468</v>
      </c>
      <c r="D228" s="7" t="s">
        <v>171</v>
      </c>
      <c r="E228" s="16">
        <v>5</v>
      </c>
      <c r="F228" s="16" t="str">
        <f>_xlfn.XLOOKUP([1]orders!C228,[1]customers!$A$2:$A$1001,[1]customers!$B$2:$B$1001,,0)</f>
        <v>Anabelle Hutchens</v>
      </c>
      <c r="G228" s="16" t="str">
        <f>IF(_xlfn.XLOOKUP(C228,[1]customers!$A$2:$A$1001,[1]customers!$C$2:$C$1001,,0)=0,"",_xlfn.XLOOKUP(C228,[1]customers!$A$2:$A$1001,[1]customers!$C$2:$C$1001,,0))</f>
        <v>ahutchens6a@amazonaws.com</v>
      </c>
      <c r="H228" s="16" t="str">
        <f>_xlfn.XLOOKUP(C228,[1]customers!$A$2:$A$1001,[1]customers!$G$2:$G$1001,,0)</f>
        <v>United States</v>
      </c>
      <c r="I228" s="7" t="str">
        <f>INDEX([1]products!$A$1:$G$49,MATCH([1]orders!$D228,[1]products!$A$1:$A$49,0),MATCH([1]orders!I$1,[1]products!$A$1:$G$1,0))</f>
        <v>Ara</v>
      </c>
      <c r="J228" s="7" t="str">
        <f>INDEX([1]products!$A$1:$G$49,MATCH([1]orders!$D228,[1]products!$A$1:$A$49,0),MATCH([1]orders!J$1,[1]products!$A$1:$G$1,0))</f>
        <v>M</v>
      </c>
      <c r="K228" s="19">
        <f>INDEX([1]products!$A$1:$G$49,MATCH([1]orders!$D228,[1]products!$A$1:$A$49,0),MATCH([1]orders!K$1,[1]products!$A$1:$G$1,0))</f>
        <v>2.5</v>
      </c>
      <c r="L228" s="20">
        <f>INDEX([1]products!$A$1:$G$49,MATCH([1]orders!$D228,[1]products!$A$1:$A$49,0),MATCH([1]orders!L$1,[1]products!$A$1:$G$1,0))</f>
        <v>25.874999999999996</v>
      </c>
      <c r="M228" s="20">
        <f t="shared" si="3"/>
        <v>129.37499999999997</v>
      </c>
      <c r="N228" s="7" t="str" cm="1">
        <f t="array" ref="N228">_xlfn.IFS(I228="Rob","Robusta",I228="Exc","Excelsa",I228="Ara","Arabica",I228="Lib","Liberica")</f>
        <v>Arabica</v>
      </c>
      <c r="O228" s="7" t="str" cm="1">
        <f t="array" ref="O228">_xlfn.IFS(J228="M","Medium",J228="L","Light",J228="D","Dark")</f>
        <v>Medium</v>
      </c>
      <c r="P228" s="7" t="str">
        <f>_xlfn.XLOOKUP(Order_Table[[#This Row],[Customer ID]],[1]customers!$A$1:$A$1001,[1]customers!$I$1:$I$1001,,0)</f>
        <v>No</v>
      </c>
    </row>
    <row r="229" spans="1:16" x14ac:dyDescent="0.35">
      <c r="A229" s="16" t="s">
        <v>469</v>
      </c>
      <c r="B229" s="21">
        <v>43880</v>
      </c>
      <c r="C229" s="16" t="s">
        <v>470</v>
      </c>
      <c r="D229" s="7" t="s">
        <v>101</v>
      </c>
      <c r="E229" s="16">
        <v>6</v>
      </c>
      <c r="F229" s="16" t="str">
        <f>_xlfn.XLOOKUP([1]orders!C229,[1]customers!$A$2:$A$1001,[1]customers!$B$2:$B$1001,,0)</f>
        <v>Noak Wyvill</v>
      </c>
      <c r="G229" s="16" t="str">
        <f>IF(_xlfn.XLOOKUP(C229,[1]customers!$A$2:$A$1001,[1]customers!$C$2:$C$1001,,0)=0,"",_xlfn.XLOOKUP(C229,[1]customers!$A$2:$A$1001,[1]customers!$C$2:$C$1001,,0))</f>
        <v>nwyvill6b@naver.com</v>
      </c>
      <c r="H229" s="16" t="str">
        <f>_xlfn.XLOOKUP(C229,[1]customers!$A$2:$A$1001,[1]customers!$G$2:$G$1001,,0)</f>
        <v>United Kingdom</v>
      </c>
      <c r="I229" s="7" t="str">
        <f>INDEX([1]products!$A$1:$G$49,MATCH([1]orders!$D229,[1]products!$A$1:$A$49,0),MATCH([1]orders!I$1,[1]products!$A$1:$G$1,0))</f>
        <v>Rob</v>
      </c>
      <c r="J229" s="7" t="str">
        <f>INDEX([1]products!$A$1:$G$49,MATCH([1]orders!$D229,[1]products!$A$1:$A$49,0),MATCH([1]orders!J$1,[1]products!$A$1:$G$1,0))</f>
        <v>D</v>
      </c>
      <c r="K229" s="19">
        <f>INDEX([1]products!$A$1:$G$49,MATCH([1]orders!$D229,[1]products!$A$1:$A$49,0),MATCH([1]orders!K$1,[1]products!$A$1:$G$1,0))</f>
        <v>0.2</v>
      </c>
      <c r="L229" s="20">
        <f>INDEX([1]products!$A$1:$G$49,MATCH([1]orders!$D229,[1]products!$A$1:$A$49,0),MATCH([1]orders!L$1,[1]products!$A$1:$G$1,0))</f>
        <v>2.6849999999999996</v>
      </c>
      <c r="M229" s="20">
        <f t="shared" si="3"/>
        <v>16.11</v>
      </c>
      <c r="N229" s="7" t="str" cm="1">
        <f t="array" ref="N229">_xlfn.IFS(I229="Rob","Robusta",I229="Exc","Excelsa",I229="Ara","Arabica",I229="Lib","Liberica")</f>
        <v>Robusta</v>
      </c>
      <c r="O229" s="7" t="str" cm="1">
        <f t="array" ref="O229">_xlfn.IFS(J229="M","Medium",J229="L","Light",J229="D","Dark")</f>
        <v>Dark</v>
      </c>
      <c r="P229" s="7" t="str">
        <f>_xlfn.XLOOKUP(Order_Table[[#This Row],[Customer ID]],[1]customers!$A$1:$A$1001,[1]customers!$I$1:$I$1001,,0)</f>
        <v>Yes</v>
      </c>
    </row>
    <row r="230" spans="1:16" x14ac:dyDescent="0.35">
      <c r="A230" s="16" t="s">
        <v>471</v>
      </c>
      <c r="B230" s="21">
        <v>44376</v>
      </c>
      <c r="C230" s="16" t="s">
        <v>472</v>
      </c>
      <c r="D230" s="7" t="s">
        <v>182</v>
      </c>
      <c r="E230" s="16">
        <v>5</v>
      </c>
      <c r="F230" s="16" t="str">
        <f>_xlfn.XLOOKUP([1]orders!C230,[1]customers!$A$2:$A$1001,[1]customers!$B$2:$B$1001,,0)</f>
        <v>Beltran Mathon</v>
      </c>
      <c r="G230" s="16" t="str">
        <f>IF(_xlfn.XLOOKUP(C230,[1]customers!$A$2:$A$1001,[1]customers!$C$2:$C$1001,,0)=0,"",_xlfn.XLOOKUP(C230,[1]customers!$A$2:$A$1001,[1]customers!$C$2:$C$1001,,0))</f>
        <v>bmathon6c@barnesandnoble.com</v>
      </c>
      <c r="H230" s="16" t="str">
        <f>_xlfn.XLOOKUP(C230,[1]customers!$A$2:$A$1001,[1]customers!$G$2:$G$1001,,0)</f>
        <v>United States</v>
      </c>
      <c r="I230" s="7" t="str">
        <f>INDEX([1]products!$A$1:$G$49,MATCH([1]orders!$D230,[1]products!$A$1:$A$49,0),MATCH([1]orders!I$1,[1]products!$A$1:$G$1,0))</f>
        <v>Rob</v>
      </c>
      <c r="J230" s="7" t="str">
        <f>INDEX([1]products!$A$1:$G$49,MATCH([1]orders!$D230,[1]products!$A$1:$A$49,0),MATCH([1]orders!J$1,[1]products!$A$1:$G$1,0))</f>
        <v>L</v>
      </c>
      <c r="K230" s="19">
        <f>INDEX([1]products!$A$1:$G$49,MATCH([1]orders!$D230,[1]products!$A$1:$A$49,0),MATCH([1]orders!K$1,[1]products!$A$1:$G$1,0))</f>
        <v>0.2</v>
      </c>
      <c r="L230" s="20">
        <f>INDEX([1]products!$A$1:$G$49,MATCH([1]orders!$D230,[1]products!$A$1:$A$49,0),MATCH([1]orders!L$1,[1]products!$A$1:$G$1,0))</f>
        <v>3.5849999999999995</v>
      </c>
      <c r="M230" s="20">
        <f t="shared" si="3"/>
        <v>17.924999999999997</v>
      </c>
      <c r="N230" s="7" t="str" cm="1">
        <f t="array" ref="N230">_xlfn.IFS(I230="Rob","Robusta",I230="Exc","Excelsa",I230="Ara","Arabica",I230="Lib","Liberica")</f>
        <v>Robusta</v>
      </c>
      <c r="O230" s="7" t="str" cm="1">
        <f t="array" ref="O230">_xlfn.IFS(J230="M","Medium",J230="L","Light",J230="D","Dark")</f>
        <v>Light</v>
      </c>
      <c r="P230" s="7" t="str">
        <f>_xlfn.XLOOKUP(Order_Table[[#This Row],[Customer ID]],[1]customers!$A$1:$A$1001,[1]customers!$I$1:$I$1001,,0)</f>
        <v>No</v>
      </c>
    </row>
    <row r="231" spans="1:16" x14ac:dyDescent="0.35">
      <c r="A231" s="16" t="s">
        <v>473</v>
      </c>
      <c r="B231" s="21">
        <v>44282</v>
      </c>
      <c r="C231" s="16" t="s">
        <v>474</v>
      </c>
      <c r="D231" s="7" t="s">
        <v>77</v>
      </c>
      <c r="E231" s="16">
        <v>2</v>
      </c>
      <c r="F231" s="16" t="str">
        <f>_xlfn.XLOOKUP([1]orders!C231,[1]customers!$A$2:$A$1001,[1]customers!$B$2:$B$1001,,0)</f>
        <v>Kristos Streight</v>
      </c>
      <c r="G231" s="16" t="str">
        <f>IF(_xlfn.XLOOKUP(C231,[1]customers!$A$2:$A$1001,[1]customers!$C$2:$C$1001,,0)=0,"",_xlfn.XLOOKUP(C231,[1]customers!$A$2:$A$1001,[1]customers!$C$2:$C$1001,,0))</f>
        <v>kstreight6d@about.com</v>
      </c>
      <c r="H231" s="16" t="str">
        <f>_xlfn.XLOOKUP(C231,[1]customers!$A$2:$A$1001,[1]customers!$G$2:$G$1001,,0)</f>
        <v>United States</v>
      </c>
      <c r="I231" s="7" t="str">
        <f>INDEX([1]products!$A$1:$G$49,MATCH([1]orders!$D231,[1]products!$A$1:$A$49,0),MATCH([1]orders!I$1,[1]products!$A$1:$G$1,0))</f>
        <v>Lib</v>
      </c>
      <c r="J231" s="7" t="str">
        <f>INDEX([1]products!$A$1:$G$49,MATCH([1]orders!$D231,[1]products!$A$1:$A$49,0),MATCH([1]orders!J$1,[1]products!$A$1:$G$1,0))</f>
        <v>M</v>
      </c>
      <c r="K231" s="19">
        <f>INDEX([1]products!$A$1:$G$49,MATCH([1]orders!$D231,[1]products!$A$1:$A$49,0),MATCH([1]orders!K$1,[1]products!$A$1:$G$1,0))</f>
        <v>0.2</v>
      </c>
      <c r="L231" s="20">
        <f>INDEX([1]products!$A$1:$G$49,MATCH([1]orders!$D231,[1]products!$A$1:$A$49,0),MATCH([1]orders!L$1,[1]products!$A$1:$G$1,0))</f>
        <v>4.3650000000000002</v>
      </c>
      <c r="M231" s="20">
        <f t="shared" si="3"/>
        <v>8.73</v>
      </c>
      <c r="N231" s="7" t="str" cm="1">
        <f t="array" ref="N231">_xlfn.IFS(I231="Rob","Robusta",I231="Exc","Excelsa",I231="Ara","Arabica",I231="Lib","Liberica")</f>
        <v>Liberica</v>
      </c>
      <c r="O231" s="7" t="str" cm="1">
        <f t="array" ref="O231">_xlfn.IFS(J231="M","Medium",J231="L","Light",J231="D","Dark")</f>
        <v>Medium</v>
      </c>
      <c r="P231" s="7" t="str">
        <f>_xlfn.XLOOKUP(Order_Table[[#This Row],[Customer ID]],[1]customers!$A$1:$A$1001,[1]customers!$I$1:$I$1001,,0)</f>
        <v>No</v>
      </c>
    </row>
    <row r="232" spans="1:16" x14ac:dyDescent="0.35">
      <c r="A232" s="16" t="s">
        <v>475</v>
      </c>
      <c r="B232" s="21">
        <v>44496</v>
      </c>
      <c r="C232" s="16" t="s">
        <v>476</v>
      </c>
      <c r="D232" s="7" t="s">
        <v>171</v>
      </c>
      <c r="E232" s="16">
        <v>2</v>
      </c>
      <c r="F232" s="16" t="str">
        <f>_xlfn.XLOOKUP([1]orders!C232,[1]customers!$A$2:$A$1001,[1]customers!$B$2:$B$1001,,0)</f>
        <v>Portie Cutchie</v>
      </c>
      <c r="G232" s="16" t="str">
        <f>IF(_xlfn.XLOOKUP(C232,[1]customers!$A$2:$A$1001,[1]customers!$C$2:$C$1001,,0)=0,"",_xlfn.XLOOKUP(C232,[1]customers!$A$2:$A$1001,[1]customers!$C$2:$C$1001,,0))</f>
        <v>pcutchie6e@globo.com</v>
      </c>
      <c r="H232" s="16" t="str">
        <f>_xlfn.XLOOKUP(C232,[1]customers!$A$2:$A$1001,[1]customers!$G$2:$G$1001,,0)</f>
        <v>United States</v>
      </c>
      <c r="I232" s="7" t="str">
        <f>INDEX([1]products!$A$1:$G$49,MATCH([1]orders!$D232,[1]products!$A$1:$A$49,0),MATCH([1]orders!I$1,[1]products!$A$1:$G$1,0))</f>
        <v>Ara</v>
      </c>
      <c r="J232" s="7" t="str">
        <f>INDEX([1]products!$A$1:$G$49,MATCH([1]orders!$D232,[1]products!$A$1:$A$49,0),MATCH([1]orders!J$1,[1]products!$A$1:$G$1,0))</f>
        <v>M</v>
      </c>
      <c r="K232" s="19">
        <f>INDEX([1]products!$A$1:$G$49,MATCH([1]orders!$D232,[1]products!$A$1:$A$49,0),MATCH([1]orders!K$1,[1]products!$A$1:$G$1,0))</f>
        <v>2.5</v>
      </c>
      <c r="L232" s="20">
        <f>INDEX([1]products!$A$1:$G$49,MATCH([1]orders!$D232,[1]products!$A$1:$A$49,0),MATCH([1]orders!L$1,[1]products!$A$1:$G$1,0))</f>
        <v>25.874999999999996</v>
      </c>
      <c r="M232" s="20">
        <f t="shared" si="3"/>
        <v>51.749999999999993</v>
      </c>
      <c r="N232" s="7" t="str" cm="1">
        <f t="array" ref="N232">_xlfn.IFS(I232="Rob","Robusta",I232="Exc","Excelsa",I232="Ara","Arabica",I232="Lib","Liberica")</f>
        <v>Arabica</v>
      </c>
      <c r="O232" s="7" t="str" cm="1">
        <f t="array" ref="O232">_xlfn.IFS(J232="M","Medium",J232="L","Light",J232="D","Dark")</f>
        <v>Medium</v>
      </c>
      <c r="P232" s="7" t="str">
        <f>_xlfn.XLOOKUP(Order_Table[[#This Row],[Customer ID]],[1]customers!$A$1:$A$1001,[1]customers!$I$1:$I$1001,,0)</f>
        <v>No</v>
      </c>
    </row>
    <row r="233" spans="1:16" x14ac:dyDescent="0.35">
      <c r="A233" s="16" t="s">
        <v>477</v>
      </c>
      <c r="B233" s="21">
        <v>43628</v>
      </c>
      <c r="C233" s="16" t="s">
        <v>478</v>
      </c>
      <c r="D233" s="7" t="s">
        <v>77</v>
      </c>
      <c r="E233" s="16">
        <v>2</v>
      </c>
      <c r="F233" s="16" t="str">
        <f>_xlfn.XLOOKUP([1]orders!C233,[1]customers!$A$2:$A$1001,[1]customers!$B$2:$B$1001,,0)</f>
        <v>Sinclare Edsell</v>
      </c>
      <c r="G233" s="16" t="str">
        <f>IF(_xlfn.XLOOKUP(C233,[1]customers!$A$2:$A$1001,[1]customers!$C$2:$C$1001,,0)=0,"",_xlfn.XLOOKUP(C233,[1]customers!$A$2:$A$1001,[1]customers!$C$2:$C$1001,,0))</f>
        <v/>
      </c>
      <c r="H233" s="16" t="str">
        <f>_xlfn.XLOOKUP(C233,[1]customers!$A$2:$A$1001,[1]customers!$G$2:$G$1001,,0)</f>
        <v>United States</v>
      </c>
      <c r="I233" s="7" t="str">
        <f>INDEX([1]products!$A$1:$G$49,MATCH([1]orders!$D233,[1]products!$A$1:$A$49,0),MATCH([1]orders!I$1,[1]products!$A$1:$G$1,0))</f>
        <v>Lib</v>
      </c>
      <c r="J233" s="7" t="str">
        <f>INDEX([1]products!$A$1:$G$49,MATCH([1]orders!$D233,[1]products!$A$1:$A$49,0),MATCH([1]orders!J$1,[1]products!$A$1:$G$1,0))</f>
        <v>M</v>
      </c>
      <c r="K233" s="19">
        <f>INDEX([1]products!$A$1:$G$49,MATCH([1]orders!$D233,[1]products!$A$1:$A$49,0),MATCH([1]orders!K$1,[1]products!$A$1:$G$1,0))</f>
        <v>0.2</v>
      </c>
      <c r="L233" s="20">
        <f>INDEX([1]products!$A$1:$G$49,MATCH([1]orders!$D233,[1]products!$A$1:$A$49,0),MATCH([1]orders!L$1,[1]products!$A$1:$G$1,0))</f>
        <v>4.3650000000000002</v>
      </c>
      <c r="M233" s="20">
        <f t="shared" si="3"/>
        <v>8.73</v>
      </c>
      <c r="N233" s="7" t="str" cm="1">
        <f t="array" ref="N233">_xlfn.IFS(I233="Rob","Robusta",I233="Exc","Excelsa",I233="Ara","Arabica",I233="Lib","Liberica")</f>
        <v>Liberica</v>
      </c>
      <c r="O233" s="7" t="str" cm="1">
        <f t="array" ref="O233">_xlfn.IFS(J233="M","Medium",J233="L","Light",J233="D","Dark")</f>
        <v>Medium</v>
      </c>
      <c r="P233" s="7" t="str">
        <f>_xlfn.XLOOKUP(Order_Table[[#This Row],[Customer ID]],[1]customers!$A$1:$A$1001,[1]customers!$I$1:$I$1001,,0)</f>
        <v>Yes</v>
      </c>
    </row>
    <row r="234" spans="1:16" x14ac:dyDescent="0.35">
      <c r="A234" s="16" t="s">
        <v>479</v>
      </c>
      <c r="B234" s="21">
        <v>44010</v>
      </c>
      <c r="C234" s="16" t="s">
        <v>480</v>
      </c>
      <c r="D234" s="7" t="s">
        <v>19</v>
      </c>
      <c r="E234" s="16">
        <v>5</v>
      </c>
      <c r="F234" s="16" t="str">
        <f>_xlfn.XLOOKUP([1]orders!C234,[1]customers!$A$2:$A$1001,[1]customers!$B$2:$B$1001,,0)</f>
        <v>Conny Gheraldi</v>
      </c>
      <c r="G234" s="16" t="str">
        <f>IF(_xlfn.XLOOKUP(C234,[1]customers!$A$2:$A$1001,[1]customers!$C$2:$C$1001,,0)=0,"",_xlfn.XLOOKUP(C234,[1]customers!$A$2:$A$1001,[1]customers!$C$2:$C$1001,,0))</f>
        <v>cgheraldi6g@opera.com</v>
      </c>
      <c r="H234" s="16" t="str">
        <f>_xlfn.XLOOKUP(C234,[1]customers!$A$2:$A$1001,[1]customers!$G$2:$G$1001,,0)</f>
        <v>United Kingdom</v>
      </c>
      <c r="I234" s="7" t="str">
        <f>INDEX([1]products!$A$1:$G$49,MATCH([1]orders!$D234,[1]products!$A$1:$A$49,0),MATCH([1]orders!I$1,[1]products!$A$1:$G$1,0))</f>
        <v>Lib</v>
      </c>
      <c r="J234" s="7" t="str">
        <f>INDEX([1]products!$A$1:$G$49,MATCH([1]orders!$D234,[1]products!$A$1:$A$49,0),MATCH([1]orders!J$1,[1]products!$A$1:$G$1,0))</f>
        <v>L</v>
      </c>
      <c r="K234" s="19">
        <f>INDEX([1]products!$A$1:$G$49,MATCH([1]orders!$D234,[1]products!$A$1:$A$49,0),MATCH([1]orders!K$1,[1]products!$A$1:$G$1,0))</f>
        <v>0.2</v>
      </c>
      <c r="L234" s="20">
        <f>INDEX([1]products!$A$1:$G$49,MATCH([1]orders!$D234,[1]products!$A$1:$A$49,0),MATCH([1]orders!L$1,[1]products!$A$1:$G$1,0))</f>
        <v>4.7549999999999999</v>
      </c>
      <c r="M234" s="20">
        <f t="shared" si="3"/>
        <v>23.774999999999999</v>
      </c>
      <c r="N234" s="7" t="str" cm="1">
        <f t="array" ref="N234">_xlfn.IFS(I234="Rob","Robusta",I234="Exc","Excelsa",I234="Ara","Arabica",I234="Lib","Liberica")</f>
        <v>Liberica</v>
      </c>
      <c r="O234" s="7" t="str" cm="1">
        <f t="array" ref="O234">_xlfn.IFS(J234="M","Medium",J234="L","Light",J234="D","Dark")</f>
        <v>Light</v>
      </c>
      <c r="P234" s="7" t="str">
        <f>_xlfn.XLOOKUP(Order_Table[[#This Row],[Customer ID]],[1]customers!$A$1:$A$1001,[1]customers!$I$1:$I$1001,,0)</f>
        <v>No</v>
      </c>
    </row>
    <row r="235" spans="1:16" x14ac:dyDescent="0.35">
      <c r="A235" s="16" t="s">
        <v>481</v>
      </c>
      <c r="B235" s="21">
        <v>44278</v>
      </c>
      <c r="C235" s="16" t="s">
        <v>482</v>
      </c>
      <c r="D235" s="7" t="s">
        <v>64</v>
      </c>
      <c r="E235" s="16">
        <v>5</v>
      </c>
      <c r="F235" s="16" t="str">
        <f>_xlfn.XLOOKUP([1]orders!C235,[1]customers!$A$2:$A$1001,[1]customers!$B$2:$B$1001,,0)</f>
        <v>Beryle Kenwell</v>
      </c>
      <c r="G235" s="16" t="str">
        <f>IF(_xlfn.XLOOKUP(C235,[1]customers!$A$2:$A$1001,[1]customers!$C$2:$C$1001,,0)=0,"",_xlfn.XLOOKUP(C235,[1]customers!$A$2:$A$1001,[1]customers!$C$2:$C$1001,,0))</f>
        <v>bkenwell6h@over-blog.com</v>
      </c>
      <c r="H235" s="16" t="str">
        <f>_xlfn.XLOOKUP(C235,[1]customers!$A$2:$A$1001,[1]customers!$G$2:$G$1001,,0)</f>
        <v>United States</v>
      </c>
      <c r="I235" s="7" t="str">
        <f>INDEX([1]products!$A$1:$G$49,MATCH([1]orders!$D235,[1]products!$A$1:$A$49,0),MATCH([1]orders!I$1,[1]products!$A$1:$G$1,0))</f>
        <v>Exc</v>
      </c>
      <c r="J235" s="7" t="str">
        <f>INDEX([1]products!$A$1:$G$49,MATCH([1]orders!$D235,[1]products!$A$1:$A$49,0),MATCH([1]orders!J$1,[1]products!$A$1:$G$1,0))</f>
        <v>M</v>
      </c>
      <c r="K235" s="19">
        <f>INDEX([1]products!$A$1:$G$49,MATCH([1]orders!$D235,[1]products!$A$1:$A$49,0),MATCH([1]orders!K$1,[1]products!$A$1:$G$1,0))</f>
        <v>0.2</v>
      </c>
      <c r="L235" s="20">
        <f>INDEX([1]products!$A$1:$G$49,MATCH([1]orders!$D235,[1]products!$A$1:$A$49,0),MATCH([1]orders!L$1,[1]products!$A$1:$G$1,0))</f>
        <v>4.125</v>
      </c>
      <c r="M235" s="20">
        <f t="shared" si="3"/>
        <v>20.625</v>
      </c>
      <c r="N235" s="7" t="str" cm="1">
        <f t="array" ref="N235">_xlfn.IFS(I235="Rob","Robusta",I235="Exc","Excelsa",I235="Ara","Arabica",I235="Lib","Liberica")</f>
        <v>Excelsa</v>
      </c>
      <c r="O235" s="7" t="str" cm="1">
        <f t="array" ref="O235">_xlfn.IFS(J235="M","Medium",J235="L","Light",J235="D","Dark")</f>
        <v>Medium</v>
      </c>
      <c r="P235" s="7" t="str">
        <f>_xlfn.XLOOKUP(Order_Table[[#This Row],[Customer ID]],[1]customers!$A$1:$A$1001,[1]customers!$I$1:$I$1001,,0)</f>
        <v>No</v>
      </c>
    </row>
    <row r="236" spans="1:16" x14ac:dyDescent="0.35">
      <c r="A236" s="16" t="s">
        <v>483</v>
      </c>
      <c r="B236" s="21">
        <v>44602</v>
      </c>
      <c r="C236" s="16" t="s">
        <v>484</v>
      </c>
      <c r="D236" s="7" t="s">
        <v>104</v>
      </c>
      <c r="E236" s="16">
        <v>1</v>
      </c>
      <c r="F236" s="16" t="str">
        <f>_xlfn.XLOOKUP([1]orders!C236,[1]customers!$A$2:$A$1001,[1]customers!$B$2:$B$1001,,0)</f>
        <v>Tomas Sutty</v>
      </c>
      <c r="G236" s="16" t="str">
        <f>IF(_xlfn.XLOOKUP(C236,[1]customers!$A$2:$A$1001,[1]customers!$C$2:$C$1001,,0)=0,"",_xlfn.XLOOKUP(C236,[1]customers!$A$2:$A$1001,[1]customers!$C$2:$C$1001,,0))</f>
        <v>tsutty6i@google.es</v>
      </c>
      <c r="H236" s="16" t="str">
        <f>_xlfn.XLOOKUP(C236,[1]customers!$A$2:$A$1001,[1]customers!$G$2:$G$1001,,0)</f>
        <v>United States</v>
      </c>
      <c r="I236" s="7" t="str">
        <f>INDEX([1]products!$A$1:$G$49,MATCH([1]orders!$D236,[1]products!$A$1:$A$49,0),MATCH([1]orders!I$1,[1]products!$A$1:$G$1,0))</f>
        <v>Lib</v>
      </c>
      <c r="J236" s="7" t="str">
        <f>INDEX([1]products!$A$1:$G$49,MATCH([1]orders!$D236,[1]products!$A$1:$A$49,0),MATCH([1]orders!J$1,[1]products!$A$1:$G$1,0))</f>
        <v>L</v>
      </c>
      <c r="K236" s="19">
        <f>INDEX([1]products!$A$1:$G$49,MATCH([1]orders!$D236,[1]products!$A$1:$A$49,0),MATCH([1]orders!K$1,[1]products!$A$1:$G$1,0))</f>
        <v>2.5</v>
      </c>
      <c r="L236" s="20">
        <f>INDEX([1]products!$A$1:$G$49,MATCH([1]orders!$D236,[1]products!$A$1:$A$49,0),MATCH([1]orders!L$1,[1]products!$A$1:$G$1,0))</f>
        <v>36.454999999999998</v>
      </c>
      <c r="M236" s="20">
        <f t="shared" si="3"/>
        <v>36.454999999999998</v>
      </c>
      <c r="N236" s="7" t="str" cm="1">
        <f t="array" ref="N236">_xlfn.IFS(I236="Rob","Robusta",I236="Exc","Excelsa",I236="Ara","Arabica",I236="Lib","Liberica")</f>
        <v>Liberica</v>
      </c>
      <c r="O236" s="7" t="str" cm="1">
        <f t="array" ref="O236">_xlfn.IFS(J236="M","Medium",J236="L","Light",J236="D","Dark")</f>
        <v>Light</v>
      </c>
      <c r="P236" s="7" t="str">
        <f>_xlfn.XLOOKUP(Order_Table[[#This Row],[Customer ID]],[1]customers!$A$1:$A$1001,[1]customers!$I$1:$I$1001,,0)</f>
        <v>No</v>
      </c>
    </row>
    <row r="237" spans="1:16" x14ac:dyDescent="0.35">
      <c r="A237" s="16" t="s">
        <v>485</v>
      </c>
      <c r="B237" s="21">
        <v>43571</v>
      </c>
      <c r="C237" s="16" t="s">
        <v>486</v>
      </c>
      <c r="D237" s="7" t="s">
        <v>104</v>
      </c>
      <c r="E237" s="16">
        <v>5</v>
      </c>
      <c r="F237" s="16" t="str">
        <f>_xlfn.XLOOKUP([1]orders!C237,[1]customers!$A$2:$A$1001,[1]customers!$B$2:$B$1001,,0)</f>
        <v>Samuele Ales0</v>
      </c>
      <c r="G237" s="16" t="str">
        <f>IF(_xlfn.XLOOKUP(C237,[1]customers!$A$2:$A$1001,[1]customers!$C$2:$C$1001,,0)=0,"",_xlfn.XLOOKUP(C237,[1]customers!$A$2:$A$1001,[1]customers!$C$2:$C$1001,,0))</f>
        <v/>
      </c>
      <c r="H237" s="16" t="str">
        <f>_xlfn.XLOOKUP(C237,[1]customers!$A$2:$A$1001,[1]customers!$G$2:$G$1001,,0)</f>
        <v>Ireland</v>
      </c>
      <c r="I237" s="7" t="str">
        <f>INDEX([1]products!$A$1:$G$49,MATCH([1]orders!$D237,[1]products!$A$1:$A$49,0),MATCH([1]orders!I$1,[1]products!$A$1:$G$1,0))</f>
        <v>Lib</v>
      </c>
      <c r="J237" s="7" t="str">
        <f>INDEX([1]products!$A$1:$G$49,MATCH([1]orders!$D237,[1]products!$A$1:$A$49,0),MATCH([1]orders!J$1,[1]products!$A$1:$G$1,0))</f>
        <v>L</v>
      </c>
      <c r="K237" s="19">
        <f>INDEX([1]products!$A$1:$G$49,MATCH([1]orders!$D237,[1]products!$A$1:$A$49,0),MATCH([1]orders!K$1,[1]products!$A$1:$G$1,0))</f>
        <v>2.5</v>
      </c>
      <c r="L237" s="20">
        <f>INDEX([1]products!$A$1:$G$49,MATCH([1]orders!$D237,[1]products!$A$1:$A$49,0),MATCH([1]orders!L$1,[1]products!$A$1:$G$1,0))</f>
        <v>36.454999999999998</v>
      </c>
      <c r="M237" s="20">
        <f t="shared" si="3"/>
        <v>182.27499999999998</v>
      </c>
      <c r="N237" s="7" t="str" cm="1">
        <f t="array" ref="N237">_xlfn.IFS(I237="Rob","Robusta",I237="Exc","Excelsa",I237="Ara","Arabica",I237="Lib","Liberica")</f>
        <v>Liberica</v>
      </c>
      <c r="O237" s="7" t="str" cm="1">
        <f t="array" ref="O237">_xlfn.IFS(J237="M","Medium",J237="L","Light",J237="D","Dark")</f>
        <v>Light</v>
      </c>
      <c r="P237" s="7" t="str">
        <f>_xlfn.XLOOKUP(Order_Table[[#This Row],[Customer ID]],[1]customers!$A$1:$A$1001,[1]customers!$I$1:$I$1001,,0)</f>
        <v>No</v>
      </c>
    </row>
    <row r="238" spans="1:16" x14ac:dyDescent="0.35">
      <c r="A238" s="16" t="s">
        <v>487</v>
      </c>
      <c r="B238" s="21">
        <v>43873</v>
      </c>
      <c r="C238" s="16" t="s">
        <v>488</v>
      </c>
      <c r="D238" s="7" t="s">
        <v>109</v>
      </c>
      <c r="E238" s="16">
        <v>3</v>
      </c>
      <c r="F238" s="16" t="str">
        <f>_xlfn.XLOOKUP([1]orders!C238,[1]customers!$A$2:$A$1001,[1]customers!$B$2:$B$1001,,0)</f>
        <v>Carlie Harce</v>
      </c>
      <c r="G238" s="16" t="str">
        <f>IF(_xlfn.XLOOKUP(C238,[1]customers!$A$2:$A$1001,[1]customers!$C$2:$C$1001,,0)=0,"",_xlfn.XLOOKUP(C238,[1]customers!$A$2:$A$1001,[1]customers!$C$2:$C$1001,,0))</f>
        <v>charce6k@cafepress.com</v>
      </c>
      <c r="H238" s="16" t="str">
        <f>_xlfn.XLOOKUP(C238,[1]customers!$A$2:$A$1001,[1]customers!$G$2:$G$1001,,0)</f>
        <v>Ireland</v>
      </c>
      <c r="I238" s="7" t="str">
        <f>INDEX([1]products!$A$1:$G$49,MATCH([1]orders!$D238,[1]products!$A$1:$A$49,0),MATCH([1]orders!I$1,[1]products!$A$1:$G$1,0))</f>
        <v>Lib</v>
      </c>
      <c r="J238" s="7" t="str">
        <f>INDEX([1]products!$A$1:$G$49,MATCH([1]orders!$D238,[1]products!$A$1:$A$49,0),MATCH([1]orders!J$1,[1]products!$A$1:$G$1,0))</f>
        <v>D</v>
      </c>
      <c r="K238" s="19">
        <f>INDEX([1]products!$A$1:$G$49,MATCH([1]orders!$D238,[1]products!$A$1:$A$49,0),MATCH([1]orders!K$1,[1]products!$A$1:$G$1,0))</f>
        <v>2.5</v>
      </c>
      <c r="L238" s="20">
        <f>INDEX([1]products!$A$1:$G$49,MATCH([1]orders!$D238,[1]products!$A$1:$A$49,0),MATCH([1]orders!L$1,[1]products!$A$1:$G$1,0))</f>
        <v>29.784999999999997</v>
      </c>
      <c r="M238" s="20">
        <f t="shared" si="3"/>
        <v>89.35499999999999</v>
      </c>
      <c r="N238" s="7" t="str" cm="1">
        <f t="array" ref="N238">_xlfn.IFS(I238="Rob","Robusta",I238="Exc","Excelsa",I238="Ara","Arabica",I238="Lib","Liberica")</f>
        <v>Liberica</v>
      </c>
      <c r="O238" s="7" t="str" cm="1">
        <f t="array" ref="O238">_xlfn.IFS(J238="M","Medium",J238="L","Light",J238="D","Dark")</f>
        <v>Dark</v>
      </c>
      <c r="P238" s="7" t="str">
        <f>_xlfn.XLOOKUP(Order_Table[[#This Row],[Customer ID]],[1]customers!$A$1:$A$1001,[1]customers!$I$1:$I$1001,,0)</f>
        <v>No</v>
      </c>
    </row>
    <row r="239" spans="1:16" x14ac:dyDescent="0.35">
      <c r="A239" s="16" t="s">
        <v>489</v>
      </c>
      <c r="B239" s="21">
        <v>44563</v>
      </c>
      <c r="C239" s="16" t="s">
        <v>490</v>
      </c>
      <c r="D239" s="7" t="s">
        <v>182</v>
      </c>
      <c r="E239" s="16">
        <v>1</v>
      </c>
      <c r="F239" s="16" t="str">
        <f>_xlfn.XLOOKUP([1]orders!C239,[1]customers!$A$2:$A$1001,[1]customers!$B$2:$B$1001,,0)</f>
        <v>Craggy Bril</v>
      </c>
      <c r="G239" s="16" t="str">
        <f>IF(_xlfn.XLOOKUP(C239,[1]customers!$A$2:$A$1001,[1]customers!$C$2:$C$1001,,0)=0,"",_xlfn.XLOOKUP(C239,[1]customers!$A$2:$A$1001,[1]customers!$C$2:$C$1001,,0))</f>
        <v/>
      </c>
      <c r="H239" s="16" t="str">
        <f>_xlfn.XLOOKUP(C239,[1]customers!$A$2:$A$1001,[1]customers!$G$2:$G$1001,,0)</f>
        <v>United States</v>
      </c>
      <c r="I239" s="7" t="str">
        <f>INDEX([1]products!$A$1:$G$49,MATCH([1]orders!$D239,[1]products!$A$1:$A$49,0),MATCH([1]orders!I$1,[1]products!$A$1:$G$1,0))</f>
        <v>Rob</v>
      </c>
      <c r="J239" s="7" t="str">
        <f>INDEX([1]products!$A$1:$G$49,MATCH([1]orders!$D239,[1]products!$A$1:$A$49,0),MATCH([1]orders!J$1,[1]products!$A$1:$G$1,0))</f>
        <v>L</v>
      </c>
      <c r="K239" s="19">
        <f>INDEX([1]products!$A$1:$G$49,MATCH([1]orders!$D239,[1]products!$A$1:$A$49,0),MATCH([1]orders!K$1,[1]products!$A$1:$G$1,0))</f>
        <v>0.2</v>
      </c>
      <c r="L239" s="20">
        <f>INDEX([1]products!$A$1:$G$49,MATCH([1]orders!$D239,[1]products!$A$1:$A$49,0),MATCH([1]orders!L$1,[1]products!$A$1:$G$1,0))</f>
        <v>3.5849999999999995</v>
      </c>
      <c r="M239" s="20">
        <f t="shared" si="3"/>
        <v>3.5849999999999995</v>
      </c>
      <c r="N239" s="7" t="str" cm="1">
        <f t="array" ref="N239">_xlfn.IFS(I239="Rob","Robusta",I239="Exc","Excelsa",I239="Ara","Arabica",I239="Lib","Liberica")</f>
        <v>Robusta</v>
      </c>
      <c r="O239" s="7" t="str" cm="1">
        <f t="array" ref="O239">_xlfn.IFS(J239="M","Medium",J239="L","Light",J239="D","Dark")</f>
        <v>Light</v>
      </c>
      <c r="P239" s="7" t="str">
        <f>_xlfn.XLOOKUP(Order_Table[[#This Row],[Customer ID]],[1]customers!$A$1:$A$1001,[1]customers!$I$1:$I$1001,,0)</f>
        <v>Yes</v>
      </c>
    </row>
    <row r="240" spans="1:16" x14ac:dyDescent="0.35">
      <c r="A240" s="16" t="s">
        <v>491</v>
      </c>
      <c r="B240" s="21">
        <v>44172</v>
      </c>
      <c r="C240" s="16" t="s">
        <v>492</v>
      </c>
      <c r="D240" s="7" t="s">
        <v>41</v>
      </c>
      <c r="E240" s="16">
        <v>2</v>
      </c>
      <c r="F240" s="16" t="str">
        <f>_xlfn.XLOOKUP([1]orders!C240,[1]customers!$A$2:$A$1001,[1]customers!$B$2:$B$1001,,0)</f>
        <v>Friederike Drysdale</v>
      </c>
      <c r="G240" s="16" t="str">
        <f>IF(_xlfn.XLOOKUP(C240,[1]customers!$A$2:$A$1001,[1]customers!$C$2:$C$1001,,0)=0,"",_xlfn.XLOOKUP(C240,[1]customers!$A$2:$A$1001,[1]customers!$C$2:$C$1001,,0))</f>
        <v>fdrysdale6m@symantec.com</v>
      </c>
      <c r="H240" s="16" t="str">
        <f>_xlfn.XLOOKUP(C240,[1]customers!$A$2:$A$1001,[1]customers!$G$2:$G$1001,,0)</f>
        <v>United States</v>
      </c>
      <c r="I240" s="7" t="str">
        <f>INDEX([1]products!$A$1:$G$49,MATCH([1]orders!$D240,[1]products!$A$1:$A$49,0),MATCH([1]orders!I$1,[1]products!$A$1:$G$1,0))</f>
        <v>Rob</v>
      </c>
      <c r="J240" s="7" t="str">
        <f>INDEX([1]products!$A$1:$G$49,MATCH([1]orders!$D240,[1]products!$A$1:$A$49,0),MATCH([1]orders!J$1,[1]products!$A$1:$G$1,0))</f>
        <v>M</v>
      </c>
      <c r="K240" s="19">
        <f>INDEX([1]products!$A$1:$G$49,MATCH([1]orders!$D240,[1]products!$A$1:$A$49,0),MATCH([1]orders!K$1,[1]products!$A$1:$G$1,0))</f>
        <v>2.5</v>
      </c>
      <c r="L240" s="20">
        <f>INDEX([1]products!$A$1:$G$49,MATCH([1]orders!$D240,[1]products!$A$1:$A$49,0),MATCH([1]orders!L$1,[1]products!$A$1:$G$1,0))</f>
        <v>22.884999999999998</v>
      </c>
      <c r="M240" s="20">
        <f t="shared" si="3"/>
        <v>45.769999999999996</v>
      </c>
      <c r="N240" s="7" t="str" cm="1">
        <f t="array" ref="N240">_xlfn.IFS(I240="Rob","Robusta",I240="Exc","Excelsa",I240="Ara","Arabica",I240="Lib","Liberica")</f>
        <v>Robusta</v>
      </c>
      <c r="O240" s="7" t="str" cm="1">
        <f t="array" ref="O240">_xlfn.IFS(J240="M","Medium",J240="L","Light",J240="D","Dark")</f>
        <v>Medium</v>
      </c>
      <c r="P240" s="7" t="str">
        <f>_xlfn.XLOOKUP(Order_Table[[#This Row],[Customer ID]],[1]customers!$A$1:$A$1001,[1]customers!$I$1:$I$1001,,0)</f>
        <v>Yes</v>
      </c>
    </row>
    <row r="241" spans="1:16" x14ac:dyDescent="0.35">
      <c r="A241" s="16" t="s">
        <v>493</v>
      </c>
      <c r="B241" s="21">
        <v>43881</v>
      </c>
      <c r="C241" s="16" t="s">
        <v>494</v>
      </c>
      <c r="D241" s="7" t="s">
        <v>137</v>
      </c>
      <c r="E241" s="16">
        <v>4</v>
      </c>
      <c r="F241" s="16" t="str">
        <f>_xlfn.XLOOKUP([1]orders!C241,[1]customers!$A$2:$A$1001,[1]customers!$B$2:$B$1001,,0)</f>
        <v>Devon Magowan</v>
      </c>
      <c r="G241" s="16" t="str">
        <f>IF(_xlfn.XLOOKUP(C241,[1]customers!$A$2:$A$1001,[1]customers!$C$2:$C$1001,,0)=0,"",_xlfn.XLOOKUP(C241,[1]customers!$A$2:$A$1001,[1]customers!$C$2:$C$1001,,0))</f>
        <v>dmagowan6n@fc2.com</v>
      </c>
      <c r="H241" s="16" t="str">
        <f>_xlfn.XLOOKUP(C241,[1]customers!$A$2:$A$1001,[1]customers!$G$2:$G$1001,,0)</f>
        <v>United States</v>
      </c>
      <c r="I241" s="7" t="str">
        <f>INDEX([1]products!$A$1:$G$49,MATCH([1]orders!$D241,[1]products!$A$1:$A$49,0),MATCH([1]orders!I$1,[1]products!$A$1:$G$1,0))</f>
        <v>Exc</v>
      </c>
      <c r="J241" s="7" t="str">
        <f>INDEX([1]products!$A$1:$G$49,MATCH([1]orders!$D241,[1]products!$A$1:$A$49,0),MATCH([1]orders!J$1,[1]products!$A$1:$G$1,0))</f>
        <v>L</v>
      </c>
      <c r="K241" s="19">
        <f>INDEX([1]products!$A$1:$G$49,MATCH([1]orders!$D241,[1]products!$A$1:$A$49,0),MATCH([1]orders!K$1,[1]products!$A$1:$G$1,0))</f>
        <v>1</v>
      </c>
      <c r="L241" s="20">
        <f>INDEX([1]products!$A$1:$G$49,MATCH([1]orders!$D241,[1]products!$A$1:$A$49,0),MATCH([1]orders!L$1,[1]products!$A$1:$G$1,0))</f>
        <v>14.85</v>
      </c>
      <c r="M241" s="20">
        <f t="shared" si="3"/>
        <v>59.4</v>
      </c>
      <c r="N241" s="7" t="str" cm="1">
        <f t="array" ref="N241">_xlfn.IFS(I241="Rob","Robusta",I241="Exc","Excelsa",I241="Ara","Arabica",I241="Lib","Liberica")</f>
        <v>Excelsa</v>
      </c>
      <c r="O241" s="7" t="str" cm="1">
        <f t="array" ref="O241">_xlfn.IFS(J241="M","Medium",J241="L","Light",J241="D","Dark")</f>
        <v>Light</v>
      </c>
      <c r="P241" s="7" t="str">
        <f>_xlfn.XLOOKUP(Order_Table[[#This Row],[Customer ID]],[1]customers!$A$1:$A$1001,[1]customers!$I$1:$I$1001,,0)</f>
        <v>No</v>
      </c>
    </row>
    <row r="242" spans="1:16" x14ac:dyDescent="0.35">
      <c r="A242" s="16" t="s">
        <v>495</v>
      </c>
      <c r="B242" s="21">
        <v>43993</v>
      </c>
      <c r="C242" s="16" t="s">
        <v>496</v>
      </c>
      <c r="D242" s="7" t="s">
        <v>171</v>
      </c>
      <c r="E242" s="16">
        <v>6</v>
      </c>
      <c r="F242" s="16" t="str">
        <f>_xlfn.XLOOKUP([1]orders!C242,[1]customers!$A$2:$A$1001,[1]customers!$B$2:$B$1001,,0)</f>
        <v>Codi Littrell</v>
      </c>
      <c r="G242" s="16" t="str">
        <f>IF(_xlfn.XLOOKUP(C242,[1]customers!$A$2:$A$1001,[1]customers!$C$2:$C$1001,,0)=0,"",_xlfn.XLOOKUP(C242,[1]customers!$A$2:$A$1001,[1]customers!$C$2:$C$1001,,0))</f>
        <v/>
      </c>
      <c r="H242" s="16" t="str">
        <f>_xlfn.XLOOKUP(C242,[1]customers!$A$2:$A$1001,[1]customers!$G$2:$G$1001,,0)</f>
        <v>United States</v>
      </c>
      <c r="I242" s="7" t="str">
        <f>INDEX([1]products!$A$1:$G$49,MATCH([1]orders!$D242,[1]products!$A$1:$A$49,0),MATCH([1]orders!I$1,[1]products!$A$1:$G$1,0))</f>
        <v>Ara</v>
      </c>
      <c r="J242" s="7" t="str">
        <f>INDEX([1]products!$A$1:$G$49,MATCH([1]orders!$D242,[1]products!$A$1:$A$49,0),MATCH([1]orders!J$1,[1]products!$A$1:$G$1,0))</f>
        <v>M</v>
      </c>
      <c r="K242" s="19">
        <f>INDEX([1]products!$A$1:$G$49,MATCH([1]orders!$D242,[1]products!$A$1:$A$49,0),MATCH([1]orders!K$1,[1]products!$A$1:$G$1,0))</f>
        <v>2.5</v>
      </c>
      <c r="L242" s="20">
        <f>INDEX([1]products!$A$1:$G$49,MATCH([1]orders!$D242,[1]products!$A$1:$A$49,0),MATCH([1]orders!L$1,[1]products!$A$1:$G$1,0))</f>
        <v>25.874999999999996</v>
      </c>
      <c r="M242" s="20">
        <f t="shared" si="3"/>
        <v>155.24999999999997</v>
      </c>
      <c r="N242" s="7" t="str" cm="1">
        <f t="array" ref="N242">_xlfn.IFS(I242="Rob","Robusta",I242="Exc","Excelsa",I242="Ara","Arabica",I242="Lib","Liberica")</f>
        <v>Arabica</v>
      </c>
      <c r="O242" s="7" t="str" cm="1">
        <f t="array" ref="O242">_xlfn.IFS(J242="M","Medium",J242="L","Light",J242="D","Dark")</f>
        <v>Medium</v>
      </c>
      <c r="P242" s="7" t="str">
        <f>_xlfn.XLOOKUP(Order_Table[[#This Row],[Customer ID]],[1]customers!$A$1:$A$1001,[1]customers!$I$1:$I$1001,,0)</f>
        <v>Yes</v>
      </c>
    </row>
    <row r="243" spans="1:16" x14ac:dyDescent="0.35">
      <c r="A243" s="16" t="s">
        <v>497</v>
      </c>
      <c r="B243" s="21">
        <v>44082</v>
      </c>
      <c r="C243" s="16" t="s">
        <v>498</v>
      </c>
      <c r="D243" s="7" t="s">
        <v>41</v>
      </c>
      <c r="E243" s="16">
        <v>2</v>
      </c>
      <c r="F243" s="16" t="str">
        <f>_xlfn.XLOOKUP([1]orders!C243,[1]customers!$A$2:$A$1001,[1]customers!$B$2:$B$1001,,0)</f>
        <v>Christel Speak</v>
      </c>
      <c r="G243" s="16" t="str">
        <f>IF(_xlfn.XLOOKUP(C243,[1]customers!$A$2:$A$1001,[1]customers!$C$2:$C$1001,,0)=0,"",_xlfn.XLOOKUP(C243,[1]customers!$A$2:$A$1001,[1]customers!$C$2:$C$1001,,0))</f>
        <v/>
      </c>
      <c r="H243" s="16" t="str">
        <f>_xlfn.XLOOKUP(C243,[1]customers!$A$2:$A$1001,[1]customers!$G$2:$G$1001,,0)</f>
        <v>United States</v>
      </c>
      <c r="I243" s="7" t="str">
        <f>INDEX([1]products!$A$1:$G$49,MATCH([1]orders!$D243,[1]products!$A$1:$A$49,0),MATCH([1]orders!I$1,[1]products!$A$1:$G$1,0))</f>
        <v>Rob</v>
      </c>
      <c r="J243" s="7" t="str">
        <f>INDEX([1]products!$A$1:$G$49,MATCH([1]orders!$D243,[1]products!$A$1:$A$49,0),MATCH([1]orders!J$1,[1]products!$A$1:$G$1,0))</f>
        <v>M</v>
      </c>
      <c r="K243" s="19">
        <f>INDEX([1]products!$A$1:$G$49,MATCH([1]orders!$D243,[1]products!$A$1:$A$49,0),MATCH([1]orders!K$1,[1]products!$A$1:$G$1,0))</f>
        <v>2.5</v>
      </c>
      <c r="L243" s="20">
        <f>INDEX([1]products!$A$1:$G$49,MATCH([1]orders!$D243,[1]products!$A$1:$A$49,0),MATCH([1]orders!L$1,[1]products!$A$1:$G$1,0))</f>
        <v>22.884999999999998</v>
      </c>
      <c r="M243" s="20">
        <f t="shared" si="3"/>
        <v>45.769999999999996</v>
      </c>
      <c r="N243" s="7" t="str" cm="1">
        <f t="array" ref="N243">_xlfn.IFS(I243="Rob","Robusta",I243="Exc","Excelsa",I243="Ara","Arabica",I243="Lib","Liberica")</f>
        <v>Robusta</v>
      </c>
      <c r="O243" s="7" t="str" cm="1">
        <f t="array" ref="O243">_xlfn.IFS(J243="M","Medium",J243="L","Light",J243="D","Dark")</f>
        <v>Medium</v>
      </c>
      <c r="P243" s="7" t="str">
        <f>_xlfn.XLOOKUP(Order_Table[[#This Row],[Customer ID]],[1]customers!$A$1:$A$1001,[1]customers!$I$1:$I$1001,,0)</f>
        <v>No</v>
      </c>
    </row>
    <row r="244" spans="1:16" x14ac:dyDescent="0.35">
      <c r="A244" s="16" t="s">
        <v>499</v>
      </c>
      <c r="B244" s="21">
        <v>43918</v>
      </c>
      <c r="C244" s="16" t="s">
        <v>500</v>
      </c>
      <c r="D244" s="7" t="s">
        <v>245</v>
      </c>
      <c r="E244" s="16">
        <v>3</v>
      </c>
      <c r="F244" s="16" t="str">
        <f>_xlfn.XLOOKUP([1]orders!C244,[1]customers!$A$2:$A$1001,[1]customers!$B$2:$B$1001,,0)</f>
        <v>Sibella Rushbrooke</v>
      </c>
      <c r="G244" s="16" t="str">
        <f>IF(_xlfn.XLOOKUP(C244,[1]customers!$A$2:$A$1001,[1]customers!$C$2:$C$1001,,0)=0,"",_xlfn.XLOOKUP(C244,[1]customers!$A$2:$A$1001,[1]customers!$C$2:$C$1001,,0))</f>
        <v>srushbrooke6q@youku.com</v>
      </c>
      <c r="H244" s="16" t="str">
        <f>_xlfn.XLOOKUP(C244,[1]customers!$A$2:$A$1001,[1]customers!$G$2:$G$1001,,0)</f>
        <v>United States</v>
      </c>
      <c r="I244" s="7" t="str">
        <f>INDEX([1]products!$A$1:$G$49,MATCH([1]orders!$D244,[1]products!$A$1:$A$49,0),MATCH([1]orders!I$1,[1]products!$A$1:$G$1,0))</f>
        <v>Exc</v>
      </c>
      <c r="J244" s="7" t="str">
        <f>INDEX([1]products!$A$1:$G$49,MATCH([1]orders!$D244,[1]products!$A$1:$A$49,0),MATCH([1]orders!J$1,[1]products!$A$1:$G$1,0))</f>
        <v>D</v>
      </c>
      <c r="K244" s="19">
        <f>INDEX([1]products!$A$1:$G$49,MATCH([1]orders!$D244,[1]products!$A$1:$A$49,0),MATCH([1]orders!K$1,[1]products!$A$1:$G$1,0))</f>
        <v>1</v>
      </c>
      <c r="L244" s="20">
        <f>INDEX([1]products!$A$1:$G$49,MATCH([1]orders!$D244,[1]products!$A$1:$A$49,0),MATCH([1]orders!L$1,[1]products!$A$1:$G$1,0))</f>
        <v>12.15</v>
      </c>
      <c r="M244" s="20">
        <f t="shared" si="3"/>
        <v>36.450000000000003</v>
      </c>
      <c r="N244" s="7" t="str" cm="1">
        <f t="array" ref="N244">_xlfn.IFS(I244="Rob","Robusta",I244="Exc","Excelsa",I244="Ara","Arabica",I244="Lib","Liberica")</f>
        <v>Excelsa</v>
      </c>
      <c r="O244" s="7" t="str" cm="1">
        <f t="array" ref="O244">_xlfn.IFS(J244="M","Medium",J244="L","Light",J244="D","Dark")</f>
        <v>Dark</v>
      </c>
      <c r="P244" s="7" t="str">
        <f>_xlfn.XLOOKUP(Order_Table[[#This Row],[Customer ID]],[1]customers!$A$1:$A$1001,[1]customers!$I$1:$I$1001,,0)</f>
        <v>Yes</v>
      </c>
    </row>
    <row r="245" spans="1:16" x14ac:dyDescent="0.35">
      <c r="A245" s="16" t="s">
        <v>501</v>
      </c>
      <c r="B245" s="21">
        <v>44114</v>
      </c>
      <c r="C245" s="16" t="s">
        <v>502</v>
      </c>
      <c r="D245" s="7" t="s">
        <v>16</v>
      </c>
      <c r="E245" s="16">
        <v>4</v>
      </c>
      <c r="F245" s="16" t="str">
        <f>_xlfn.XLOOKUP([1]orders!C245,[1]customers!$A$2:$A$1001,[1]customers!$B$2:$B$1001,,0)</f>
        <v>Tammie Drynan</v>
      </c>
      <c r="G245" s="16" t="str">
        <f>IF(_xlfn.XLOOKUP(C245,[1]customers!$A$2:$A$1001,[1]customers!$C$2:$C$1001,,0)=0,"",_xlfn.XLOOKUP(C245,[1]customers!$A$2:$A$1001,[1]customers!$C$2:$C$1001,,0))</f>
        <v>tdrynan6r@deviantart.com</v>
      </c>
      <c r="H245" s="16" t="str">
        <f>_xlfn.XLOOKUP(C245,[1]customers!$A$2:$A$1001,[1]customers!$G$2:$G$1001,,0)</f>
        <v>United States</v>
      </c>
      <c r="I245" s="7" t="str">
        <f>INDEX([1]products!$A$1:$G$49,MATCH([1]orders!$D245,[1]products!$A$1:$A$49,0),MATCH([1]orders!I$1,[1]products!$A$1:$G$1,0))</f>
        <v>Exc</v>
      </c>
      <c r="J245" s="7" t="str">
        <f>INDEX([1]products!$A$1:$G$49,MATCH([1]orders!$D245,[1]products!$A$1:$A$49,0),MATCH([1]orders!J$1,[1]products!$A$1:$G$1,0))</f>
        <v>D</v>
      </c>
      <c r="K245" s="19">
        <f>INDEX([1]products!$A$1:$G$49,MATCH([1]orders!$D245,[1]products!$A$1:$A$49,0),MATCH([1]orders!K$1,[1]products!$A$1:$G$1,0))</f>
        <v>0.5</v>
      </c>
      <c r="L245" s="20">
        <f>INDEX([1]products!$A$1:$G$49,MATCH([1]orders!$D245,[1]products!$A$1:$A$49,0),MATCH([1]orders!L$1,[1]products!$A$1:$G$1,0))</f>
        <v>7.29</v>
      </c>
      <c r="M245" s="20">
        <f t="shared" si="3"/>
        <v>29.16</v>
      </c>
      <c r="N245" s="7" t="str" cm="1">
        <f t="array" ref="N245">_xlfn.IFS(I245="Rob","Robusta",I245="Exc","Excelsa",I245="Ara","Arabica",I245="Lib","Liberica")</f>
        <v>Excelsa</v>
      </c>
      <c r="O245" s="7" t="str" cm="1">
        <f t="array" ref="O245">_xlfn.IFS(J245="M","Medium",J245="L","Light",J245="D","Dark")</f>
        <v>Dark</v>
      </c>
      <c r="P245" s="7" t="str">
        <f>_xlfn.XLOOKUP(Order_Table[[#This Row],[Customer ID]],[1]customers!$A$1:$A$1001,[1]customers!$I$1:$I$1001,,0)</f>
        <v>Yes</v>
      </c>
    </row>
    <row r="246" spans="1:16" x14ac:dyDescent="0.35">
      <c r="A246" s="16" t="s">
        <v>503</v>
      </c>
      <c r="B246" s="21">
        <v>44702</v>
      </c>
      <c r="C246" s="16" t="s">
        <v>504</v>
      </c>
      <c r="D246" s="7" t="s">
        <v>197</v>
      </c>
      <c r="E246" s="16">
        <v>4</v>
      </c>
      <c r="F246" s="16" t="str">
        <f>_xlfn.XLOOKUP([1]orders!C246,[1]customers!$A$2:$A$1001,[1]customers!$B$2:$B$1001,,0)</f>
        <v>Effie Yurkov</v>
      </c>
      <c r="G246" s="16" t="str">
        <f>IF(_xlfn.XLOOKUP(C246,[1]customers!$A$2:$A$1001,[1]customers!$C$2:$C$1001,,0)=0,"",_xlfn.XLOOKUP(C246,[1]customers!$A$2:$A$1001,[1]customers!$C$2:$C$1001,,0))</f>
        <v>eyurkov6s@hud.gov</v>
      </c>
      <c r="H246" s="16" t="str">
        <f>_xlfn.XLOOKUP(C246,[1]customers!$A$2:$A$1001,[1]customers!$G$2:$G$1001,,0)</f>
        <v>United States</v>
      </c>
      <c r="I246" s="7" t="str">
        <f>INDEX([1]products!$A$1:$G$49,MATCH([1]orders!$D246,[1]products!$A$1:$A$49,0),MATCH([1]orders!I$1,[1]products!$A$1:$G$1,0))</f>
        <v>Lib</v>
      </c>
      <c r="J246" s="7" t="str">
        <f>INDEX([1]products!$A$1:$G$49,MATCH([1]orders!$D246,[1]products!$A$1:$A$49,0),MATCH([1]orders!J$1,[1]products!$A$1:$G$1,0))</f>
        <v>M</v>
      </c>
      <c r="K246" s="19">
        <f>INDEX([1]products!$A$1:$G$49,MATCH([1]orders!$D246,[1]products!$A$1:$A$49,0),MATCH([1]orders!K$1,[1]products!$A$1:$G$1,0))</f>
        <v>2.5</v>
      </c>
      <c r="L246" s="20">
        <f>INDEX([1]products!$A$1:$G$49,MATCH([1]orders!$D246,[1]products!$A$1:$A$49,0),MATCH([1]orders!L$1,[1]products!$A$1:$G$1,0))</f>
        <v>33.464999999999996</v>
      </c>
      <c r="M246" s="20">
        <f t="shared" si="3"/>
        <v>133.85999999999999</v>
      </c>
      <c r="N246" s="7" t="str" cm="1">
        <f t="array" ref="N246">_xlfn.IFS(I246="Rob","Robusta",I246="Exc","Excelsa",I246="Ara","Arabica",I246="Lib","Liberica")</f>
        <v>Liberica</v>
      </c>
      <c r="O246" s="7" t="str" cm="1">
        <f t="array" ref="O246">_xlfn.IFS(J246="M","Medium",J246="L","Light",J246="D","Dark")</f>
        <v>Medium</v>
      </c>
      <c r="P246" s="7" t="str">
        <f>_xlfn.XLOOKUP(Order_Table[[#This Row],[Customer ID]],[1]customers!$A$1:$A$1001,[1]customers!$I$1:$I$1001,,0)</f>
        <v>No</v>
      </c>
    </row>
    <row r="247" spans="1:16" x14ac:dyDescent="0.35">
      <c r="A247" s="16" t="s">
        <v>505</v>
      </c>
      <c r="B247" s="21">
        <v>43951</v>
      </c>
      <c r="C247" s="16" t="s">
        <v>506</v>
      </c>
      <c r="D247" s="7" t="s">
        <v>19</v>
      </c>
      <c r="E247" s="16">
        <v>5</v>
      </c>
      <c r="F247" s="16" t="str">
        <f>_xlfn.XLOOKUP([1]orders!C247,[1]customers!$A$2:$A$1001,[1]customers!$B$2:$B$1001,,0)</f>
        <v>Lexie Mallan</v>
      </c>
      <c r="G247" s="16" t="str">
        <f>IF(_xlfn.XLOOKUP(C247,[1]customers!$A$2:$A$1001,[1]customers!$C$2:$C$1001,,0)=0,"",_xlfn.XLOOKUP(C247,[1]customers!$A$2:$A$1001,[1]customers!$C$2:$C$1001,,0))</f>
        <v>lmallan6t@state.gov</v>
      </c>
      <c r="H247" s="16" t="str">
        <f>_xlfn.XLOOKUP(C247,[1]customers!$A$2:$A$1001,[1]customers!$G$2:$G$1001,,0)</f>
        <v>United States</v>
      </c>
      <c r="I247" s="7" t="str">
        <f>INDEX([1]products!$A$1:$G$49,MATCH([1]orders!$D247,[1]products!$A$1:$A$49,0),MATCH([1]orders!I$1,[1]products!$A$1:$G$1,0))</f>
        <v>Lib</v>
      </c>
      <c r="J247" s="7" t="str">
        <f>INDEX([1]products!$A$1:$G$49,MATCH([1]orders!$D247,[1]products!$A$1:$A$49,0),MATCH([1]orders!J$1,[1]products!$A$1:$G$1,0))</f>
        <v>L</v>
      </c>
      <c r="K247" s="19">
        <f>INDEX([1]products!$A$1:$G$49,MATCH([1]orders!$D247,[1]products!$A$1:$A$49,0),MATCH([1]orders!K$1,[1]products!$A$1:$G$1,0))</f>
        <v>0.2</v>
      </c>
      <c r="L247" s="20">
        <f>INDEX([1]products!$A$1:$G$49,MATCH([1]orders!$D247,[1]products!$A$1:$A$49,0),MATCH([1]orders!L$1,[1]products!$A$1:$G$1,0))</f>
        <v>4.7549999999999999</v>
      </c>
      <c r="M247" s="20">
        <f t="shared" si="3"/>
        <v>23.774999999999999</v>
      </c>
      <c r="N247" s="7" t="str" cm="1">
        <f t="array" ref="N247">_xlfn.IFS(I247="Rob","Robusta",I247="Exc","Excelsa",I247="Ara","Arabica",I247="Lib","Liberica")</f>
        <v>Liberica</v>
      </c>
      <c r="O247" s="7" t="str" cm="1">
        <f t="array" ref="O247">_xlfn.IFS(J247="M","Medium",J247="L","Light",J247="D","Dark")</f>
        <v>Light</v>
      </c>
      <c r="P247" s="7" t="str">
        <f>_xlfn.XLOOKUP(Order_Table[[#This Row],[Customer ID]],[1]customers!$A$1:$A$1001,[1]customers!$I$1:$I$1001,,0)</f>
        <v>Yes</v>
      </c>
    </row>
    <row r="248" spans="1:16" x14ac:dyDescent="0.35">
      <c r="A248" s="16" t="s">
        <v>507</v>
      </c>
      <c r="B248" s="21">
        <v>44542</v>
      </c>
      <c r="C248" s="16" t="s">
        <v>508</v>
      </c>
      <c r="D248" s="7" t="s">
        <v>13</v>
      </c>
      <c r="E248" s="16">
        <v>3</v>
      </c>
      <c r="F248" s="16" t="str">
        <f>_xlfn.XLOOKUP([1]orders!C248,[1]customers!$A$2:$A$1001,[1]customers!$B$2:$B$1001,,0)</f>
        <v>Georgena Bentjens</v>
      </c>
      <c r="G248" s="16" t="str">
        <f>IF(_xlfn.XLOOKUP(C248,[1]customers!$A$2:$A$1001,[1]customers!$C$2:$C$1001,,0)=0,"",_xlfn.XLOOKUP(C248,[1]customers!$A$2:$A$1001,[1]customers!$C$2:$C$1001,,0))</f>
        <v>gbentjens6u@netlog.com</v>
      </c>
      <c r="H248" s="16" t="str">
        <f>_xlfn.XLOOKUP(C248,[1]customers!$A$2:$A$1001,[1]customers!$G$2:$G$1001,,0)</f>
        <v>United Kingdom</v>
      </c>
      <c r="I248" s="7" t="str">
        <f>INDEX([1]products!$A$1:$G$49,MATCH([1]orders!$D248,[1]products!$A$1:$A$49,0),MATCH([1]orders!I$1,[1]products!$A$1:$G$1,0))</f>
        <v>Lib</v>
      </c>
      <c r="J248" s="7" t="str">
        <f>INDEX([1]products!$A$1:$G$49,MATCH([1]orders!$D248,[1]products!$A$1:$A$49,0),MATCH([1]orders!J$1,[1]products!$A$1:$G$1,0))</f>
        <v>D</v>
      </c>
      <c r="K248" s="19">
        <f>INDEX([1]products!$A$1:$G$49,MATCH([1]orders!$D248,[1]products!$A$1:$A$49,0),MATCH([1]orders!K$1,[1]products!$A$1:$G$1,0))</f>
        <v>1</v>
      </c>
      <c r="L248" s="20">
        <f>INDEX([1]products!$A$1:$G$49,MATCH([1]orders!$D248,[1]products!$A$1:$A$49,0),MATCH([1]orders!L$1,[1]products!$A$1:$G$1,0))</f>
        <v>12.95</v>
      </c>
      <c r="M248" s="20">
        <f t="shared" si="3"/>
        <v>38.849999999999994</v>
      </c>
      <c r="N248" s="7" t="str" cm="1">
        <f t="array" ref="N248">_xlfn.IFS(I248="Rob","Robusta",I248="Exc","Excelsa",I248="Ara","Arabica",I248="Lib","Liberica")</f>
        <v>Liberica</v>
      </c>
      <c r="O248" s="7" t="str" cm="1">
        <f t="array" ref="O248">_xlfn.IFS(J248="M","Medium",J248="L","Light",J248="D","Dark")</f>
        <v>Dark</v>
      </c>
      <c r="P248" s="7" t="str">
        <f>_xlfn.XLOOKUP(Order_Table[[#This Row],[Customer ID]],[1]customers!$A$1:$A$1001,[1]customers!$I$1:$I$1001,,0)</f>
        <v>No</v>
      </c>
    </row>
    <row r="249" spans="1:16" x14ac:dyDescent="0.35">
      <c r="A249" s="16" t="s">
        <v>509</v>
      </c>
      <c r="B249" s="21">
        <v>44131</v>
      </c>
      <c r="C249" s="16" t="s">
        <v>510</v>
      </c>
      <c r="D249" s="7" t="s">
        <v>182</v>
      </c>
      <c r="E249" s="16">
        <v>6</v>
      </c>
      <c r="F249" s="16" t="str">
        <f>_xlfn.XLOOKUP([1]orders!C249,[1]customers!$A$2:$A$1001,[1]customers!$B$2:$B$1001,,0)</f>
        <v>Delmar Beasant</v>
      </c>
      <c r="G249" s="16" t="str">
        <f>IF(_xlfn.XLOOKUP(C249,[1]customers!$A$2:$A$1001,[1]customers!$C$2:$C$1001,,0)=0,"",_xlfn.XLOOKUP(C249,[1]customers!$A$2:$A$1001,[1]customers!$C$2:$C$1001,,0))</f>
        <v/>
      </c>
      <c r="H249" s="16" t="str">
        <f>_xlfn.XLOOKUP(C249,[1]customers!$A$2:$A$1001,[1]customers!$G$2:$G$1001,,0)</f>
        <v>Ireland</v>
      </c>
      <c r="I249" s="7" t="str">
        <f>INDEX([1]products!$A$1:$G$49,MATCH([1]orders!$D249,[1]products!$A$1:$A$49,0),MATCH([1]orders!I$1,[1]products!$A$1:$G$1,0))</f>
        <v>Rob</v>
      </c>
      <c r="J249" s="7" t="str">
        <f>INDEX([1]products!$A$1:$G$49,MATCH([1]orders!$D249,[1]products!$A$1:$A$49,0),MATCH([1]orders!J$1,[1]products!$A$1:$G$1,0))</f>
        <v>L</v>
      </c>
      <c r="K249" s="19">
        <f>INDEX([1]products!$A$1:$G$49,MATCH([1]orders!$D249,[1]products!$A$1:$A$49,0),MATCH([1]orders!K$1,[1]products!$A$1:$G$1,0))</f>
        <v>0.2</v>
      </c>
      <c r="L249" s="20">
        <f>INDEX([1]products!$A$1:$G$49,MATCH([1]orders!$D249,[1]products!$A$1:$A$49,0),MATCH([1]orders!L$1,[1]products!$A$1:$G$1,0))</f>
        <v>3.5849999999999995</v>
      </c>
      <c r="M249" s="20">
        <f t="shared" si="3"/>
        <v>21.509999999999998</v>
      </c>
      <c r="N249" s="7" t="str" cm="1">
        <f t="array" ref="N249">_xlfn.IFS(I249="Rob","Robusta",I249="Exc","Excelsa",I249="Ara","Arabica",I249="Lib","Liberica")</f>
        <v>Robusta</v>
      </c>
      <c r="O249" s="7" t="str" cm="1">
        <f t="array" ref="O249">_xlfn.IFS(J249="M","Medium",J249="L","Light",J249="D","Dark")</f>
        <v>Light</v>
      </c>
      <c r="P249" s="7" t="str">
        <f>_xlfn.XLOOKUP(Order_Table[[#This Row],[Customer ID]],[1]customers!$A$1:$A$1001,[1]customers!$I$1:$I$1001,,0)</f>
        <v>Yes</v>
      </c>
    </row>
    <row r="250" spans="1:16" x14ac:dyDescent="0.35">
      <c r="A250" s="16" t="s">
        <v>511</v>
      </c>
      <c r="B250" s="21">
        <v>44019</v>
      </c>
      <c r="C250" s="16" t="s">
        <v>512</v>
      </c>
      <c r="D250" s="7" t="s">
        <v>27</v>
      </c>
      <c r="E250" s="16">
        <v>1</v>
      </c>
      <c r="F250" s="16" t="str">
        <f>_xlfn.XLOOKUP([1]orders!C250,[1]customers!$A$2:$A$1001,[1]customers!$B$2:$B$1001,,0)</f>
        <v>Lyn Entwistle</v>
      </c>
      <c r="G250" s="16" t="str">
        <f>IF(_xlfn.XLOOKUP(C250,[1]customers!$A$2:$A$1001,[1]customers!$C$2:$C$1001,,0)=0,"",_xlfn.XLOOKUP(C250,[1]customers!$A$2:$A$1001,[1]customers!$C$2:$C$1001,,0))</f>
        <v>lentwistle6w@omniture.com</v>
      </c>
      <c r="H250" s="16" t="str">
        <f>_xlfn.XLOOKUP(C250,[1]customers!$A$2:$A$1001,[1]customers!$G$2:$G$1001,,0)</f>
        <v>United States</v>
      </c>
      <c r="I250" s="7" t="str">
        <f>INDEX([1]products!$A$1:$G$49,MATCH([1]orders!$D250,[1]products!$A$1:$A$49,0),MATCH([1]orders!I$1,[1]products!$A$1:$G$1,0))</f>
        <v>Ara</v>
      </c>
      <c r="J250" s="7" t="str">
        <f>INDEX([1]products!$A$1:$G$49,MATCH([1]orders!$D250,[1]products!$A$1:$A$49,0),MATCH([1]orders!J$1,[1]products!$A$1:$G$1,0))</f>
        <v>D</v>
      </c>
      <c r="K250" s="19">
        <f>INDEX([1]products!$A$1:$G$49,MATCH([1]orders!$D250,[1]products!$A$1:$A$49,0),MATCH([1]orders!K$1,[1]products!$A$1:$G$1,0))</f>
        <v>1</v>
      </c>
      <c r="L250" s="20">
        <f>INDEX([1]products!$A$1:$G$49,MATCH([1]orders!$D250,[1]products!$A$1:$A$49,0),MATCH([1]orders!L$1,[1]products!$A$1:$G$1,0))</f>
        <v>9.9499999999999993</v>
      </c>
      <c r="M250" s="20">
        <f t="shared" si="3"/>
        <v>9.9499999999999993</v>
      </c>
      <c r="N250" s="7" t="str" cm="1">
        <f t="array" ref="N250">_xlfn.IFS(I250="Rob","Robusta",I250="Exc","Excelsa",I250="Ara","Arabica",I250="Lib","Liberica")</f>
        <v>Arabica</v>
      </c>
      <c r="O250" s="7" t="str" cm="1">
        <f t="array" ref="O250">_xlfn.IFS(J250="M","Medium",J250="L","Light",J250="D","Dark")</f>
        <v>Dark</v>
      </c>
      <c r="P250" s="7" t="str">
        <f>_xlfn.XLOOKUP(Order_Table[[#This Row],[Customer ID]],[1]customers!$A$1:$A$1001,[1]customers!$I$1:$I$1001,,0)</f>
        <v>Yes</v>
      </c>
    </row>
    <row r="251" spans="1:16" x14ac:dyDescent="0.35">
      <c r="A251" s="16" t="s">
        <v>513</v>
      </c>
      <c r="B251" s="21">
        <v>43861</v>
      </c>
      <c r="C251" s="16" t="s">
        <v>514</v>
      </c>
      <c r="D251" s="7" t="s">
        <v>132</v>
      </c>
      <c r="E251" s="16">
        <v>1</v>
      </c>
      <c r="F251" s="16" t="str">
        <f>_xlfn.XLOOKUP([1]orders!C251,[1]customers!$A$2:$A$1001,[1]customers!$B$2:$B$1001,,0)</f>
        <v>Zacharias Kiffe</v>
      </c>
      <c r="G251" s="16" t="str">
        <f>IF(_xlfn.XLOOKUP(C251,[1]customers!$A$2:$A$1001,[1]customers!$C$2:$C$1001,,0)=0,"",_xlfn.XLOOKUP(C251,[1]customers!$A$2:$A$1001,[1]customers!$C$2:$C$1001,,0))</f>
        <v>zkiffe74@cyberchimps.com</v>
      </c>
      <c r="H251" s="16" t="str">
        <f>_xlfn.XLOOKUP(C251,[1]customers!$A$2:$A$1001,[1]customers!$G$2:$G$1001,,0)</f>
        <v>United States</v>
      </c>
      <c r="I251" s="7" t="str">
        <f>INDEX([1]products!$A$1:$G$49,MATCH([1]orders!$D251,[1]products!$A$1:$A$49,0),MATCH([1]orders!I$1,[1]products!$A$1:$G$1,0))</f>
        <v>Lib</v>
      </c>
      <c r="J251" s="7" t="str">
        <f>INDEX([1]products!$A$1:$G$49,MATCH([1]orders!$D251,[1]products!$A$1:$A$49,0),MATCH([1]orders!J$1,[1]products!$A$1:$G$1,0))</f>
        <v>L</v>
      </c>
      <c r="K251" s="19">
        <f>INDEX([1]products!$A$1:$G$49,MATCH([1]orders!$D251,[1]products!$A$1:$A$49,0),MATCH([1]orders!K$1,[1]products!$A$1:$G$1,0))</f>
        <v>1</v>
      </c>
      <c r="L251" s="20">
        <f>INDEX([1]products!$A$1:$G$49,MATCH([1]orders!$D251,[1]products!$A$1:$A$49,0),MATCH([1]orders!L$1,[1]products!$A$1:$G$1,0))</f>
        <v>15.85</v>
      </c>
      <c r="M251" s="20">
        <f t="shared" si="3"/>
        <v>15.85</v>
      </c>
      <c r="N251" s="7" t="str" cm="1">
        <f t="array" ref="N251">_xlfn.IFS(I251="Rob","Robusta",I251="Exc","Excelsa",I251="Ara","Arabica",I251="Lib","Liberica")</f>
        <v>Liberica</v>
      </c>
      <c r="O251" s="7" t="str" cm="1">
        <f t="array" ref="O251">_xlfn.IFS(J251="M","Medium",J251="L","Light",J251="D","Dark")</f>
        <v>Light</v>
      </c>
      <c r="P251" s="7" t="str">
        <f>_xlfn.XLOOKUP(Order_Table[[#This Row],[Customer ID]],[1]customers!$A$1:$A$1001,[1]customers!$I$1:$I$1001,,0)</f>
        <v>Yes</v>
      </c>
    </row>
    <row r="252" spans="1:16" x14ac:dyDescent="0.35">
      <c r="A252" s="16" t="s">
        <v>515</v>
      </c>
      <c r="B252" s="21">
        <v>43879</v>
      </c>
      <c r="C252" s="16" t="s">
        <v>516</v>
      </c>
      <c r="D252" s="7" t="s">
        <v>162</v>
      </c>
      <c r="E252" s="16">
        <v>1</v>
      </c>
      <c r="F252" s="16" t="str">
        <f>_xlfn.XLOOKUP([1]orders!C252,[1]customers!$A$2:$A$1001,[1]customers!$B$2:$B$1001,,0)</f>
        <v>Mercedes Acott</v>
      </c>
      <c r="G252" s="16" t="str">
        <f>IF(_xlfn.XLOOKUP(C252,[1]customers!$A$2:$A$1001,[1]customers!$C$2:$C$1001,,0)=0,"",_xlfn.XLOOKUP(C252,[1]customers!$A$2:$A$1001,[1]customers!$C$2:$C$1001,,0))</f>
        <v>macott6y@pagesperso-orange.fr</v>
      </c>
      <c r="H252" s="16" t="str">
        <f>_xlfn.XLOOKUP(C252,[1]customers!$A$2:$A$1001,[1]customers!$G$2:$G$1001,,0)</f>
        <v>United States</v>
      </c>
      <c r="I252" s="7" t="str">
        <f>INDEX([1]products!$A$1:$G$49,MATCH([1]orders!$D252,[1]products!$A$1:$A$49,0),MATCH([1]orders!I$1,[1]products!$A$1:$G$1,0))</f>
        <v>Rob</v>
      </c>
      <c r="J252" s="7" t="str">
        <f>INDEX([1]products!$A$1:$G$49,MATCH([1]orders!$D252,[1]products!$A$1:$A$49,0),MATCH([1]orders!J$1,[1]products!$A$1:$G$1,0))</f>
        <v>M</v>
      </c>
      <c r="K252" s="19">
        <f>INDEX([1]products!$A$1:$G$49,MATCH([1]orders!$D252,[1]products!$A$1:$A$49,0),MATCH([1]orders!K$1,[1]products!$A$1:$G$1,0))</f>
        <v>0.2</v>
      </c>
      <c r="L252" s="20">
        <f>INDEX([1]products!$A$1:$G$49,MATCH([1]orders!$D252,[1]products!$A$1:$A$49,0),MATCH([1]orders!L$1,[1]products!$A$1:$G$1,0))</f>
        <v>2.9849999999999999</v>
      </c>
      <c r="M252" s="20">
        <f t="shared" si="3"/>
        <v>2.9849999999999999</v>
      </c>
      <c r="N252" s="7" t="str" cm="1">
        <f t="array" ref="N252">_xlfn.IFS(I252="Rob","Robusta",I252="Exc","Excelsa",I252="Ara","Arabica",I252="Lib","Liberica")</f>
        <v>Robusta</v>
      </c>
      <c r="O252" s="7" t="str" cm="1">
        <f t="array" ref="O252">_xlfn.IFS(J252="M","Medium",J252="L","Light",J252="D","Dark")</f>
        <v>Medium</v>
      </c>
      <c r="P252" s="7" t="str">
        <f>_xlfn.XLOOKUP(Order_Table[[#This Row],[Customer ID]],[1]customers!$A$1:$A$1001,[1]customers!$I$1:$I$1001,,0)</f>
        <v>Yes</v>
      </c>
    </row>
    <row r="253" spans="1:16" x14ac:dyDescent="0.35">
      <c r="A253" s="16" t="s">
        <v>517</v>
      </c>
      <c r="B253" s="21">
        <v>44360</v>
      </c>
      <c r="C253" s="16" t="s">
        <v>518</v>
      </c>
      <c r="D253" s="7" t="s">
        <v>9</v>
      </c>
      <c r="E253" s="16">
        <v>5</v>
      </c>
      <c r="F253" s="16" t="str">
        <f>_xlfn.XLOOKUP([1]orders!C253,[1]customers!$A$2:$A$1001,[1]customers!$B$2:$B$1001,,0)</f>
        <v>Connor Heaviside</v>
      </c>
      <c r="G253" s="16" t="str">
        <f>IF(_xlfn.XLOOKUP(C253,[1]customers!$A$2:$A$1001,[1]customers!$C$2:$C$1001,,0)=0,"",_xlfn.XLOOKUP(C253,[1]customers!$A$2:$A$1001,[1]customers!$C$2:$C$1001,,0))</f>
        <v>cheaviside6z@rediff.com</v>
      </c>
      <c r="H253" s="16" t="str">
        <f>_xlfn.XLOOKUP(C253,[1]customers!$A$2:$A$1001,[1]customers!$G$2:$G$1001,,0)</f>
        <v>United States</v>
      </c>
      <c r="I253" s="7" t="str">
        <f>INDEX([1]products!$A$1:$G$49,MATCH([1]orders!$D253,[1]products!$A$1:$A$49,0),MATCH([1]orders!I$1,[1]products!$A$1:$G$1,0))</f>
        <v>Exc</v>
      </c>
      <c r="J253" s="7" t="str">
        <f>INDEX([1]products!$A$1:$G$49,MATCH([1]orders!$D253,[1]products!$A$1:$A$49,0),MATCH([1]orders!J$1,[1]products!$A$1:$G$1,0))</f>
        <v>M</v>
      </c>
      <c r="K253" s="19">
        <f>INDEX([1]products!$A$1:$G$49,MATCH([1]orders!$D253,[1]products!$A$1:$A$49,0),MATCH([1]orders!K$1,[1]products!$A$1:$G$1,0))</f>
        <v>1</v>
      </c>
      <c r="L253" s="20">
        <f>INDEX([1]products!$A$1:$G$49,MATCH([1]orders!$D253,[1]products!$A$1:$A$49,0),MATCH([1]orders!L$1,[1]products!$A$1:$G$1,0))</f>
        <v>13.75</v>
      </c>
      <c r="M253" s="20">
        <f t="shared" si="3"/>
        <v>68.75</v>
      </c>
      <c r="N253" s="7" t="str" cm="1">
        <f t="array" ref="N253">_xlfn.IFS(I253="Rob","Robusta",I253="Exc","Excelsa",I253="Ara","Arabica",I253="Lib","Liberica")</f>
        <v>Excelsa</v>
      </c>
      <c r="O253" s="7" t="str" cm="1">
        <f t="array" ref="O253">_xlfn.IFS(J253="M","Medium",J253="L","Light",J253="D","Dark")</f>
        <v>Medium</v>
      </c>
      <c r="P253" s="7" t="str">
        <f>_xlfn.XLOOKUP(Order_Table[[#This Row],[Customer ID]],[1]customers!$A$1:$A$1001,[1]customers!$I$1:$I$1001,,0)</f>
        <v>Yes</v>
      </c>
    </row>
    <row r="254" spans="1:16" x14ac:dyDescent="0.35">
      <c r="A254" s="16" t="s">
        <v>519</v>
      </c>
      <c r="B254" s="21">
        <v>44779</v>
      </c>
      <c r="C254" s="16" t="s">
        <v>520</v>
      </c>
      <c r="D254" s="7" t="s">
        <v>27</v>
      </c>
      <c r="E254" s="16">
        <v>3</v>
      </c>
      <c r="F254" s="16" t="str">
        <f>_xlfn.XLOOKUP([1]orders!C254,[1]customers!$A$2:$A$1001,[1]customers!$B$2:$B$1001,,0)</f>
        <v>Devy Bulbrook</v>
      </c>
      <c r="G254" s="16" t="str">
        <f>IF(_xlfn.XLOOKUP(C254,[1]customers!$A$2:$A$1001,[1]customers!$C$2:$C$1001,,0)=0,"",_xlfn.XLOOKUP(C254,[1]customers!$A$2:$A$1001,[1]customers!$C$2:$C$1001,,0))</f>
        <v/>
      </c>
      <c r="H254" s="16" t="str">
        <f>_xlfn.XLOOKUP(C254,[1]customers!$A$2:$A$1001,[1]customers!$G$2:$G$1001,,0)</f>
        <v>United States</v>
      </c>
      <c r="I254" s="7" t="str">
        <f>INDEX([1]products!$A$1:$G$49,MATCH([1]orders!$D254,[1]products!$A$1:$A$49,0),MATCH([1]orders!I$1,[1]products!$A$1:$G$1,0))</f>
        <v>Ara</v>
      </c>
      <c r="J254" s="7" t="str">
        <f>INDEX([1]products!$A$1:$G$49,MATCH([1]orders!$D254,[1]products!$A$1:$A$49,0),MATCH([1]orders!J$1,[1]products!$A$1:$G$1,0))</f>
        <v>D</v>
      </c>
      <c r="K254" s="19">
        <f>INDEX([1]products!$A$1:$G$49,MATCH([1]orders!$D254,[1]products!$A$1:$A$49,0),MATCH([1]orders!K$1,[1]products!$A$1:$G$1,0))</f>
        <v>1</v>
      </c>
      <c r="L254" s="20">
        <f>INDEX([1]products!$A$1:$G$49,MATCH([1]orders!$D254,[1]products!$A$1:$A$49,0),MATCH([1]orders!L$1,[1]products!$A$1:$G$1,0))</f>
        <v>9.9499999999999993</v>
      </c>
      <c r="M254" s="20">
        <f t="shared" si="3"/>
        <v>29.849999999999998</v>
      </c>
      <c r="N254" s="7" t="str" cm="1">
        <f t="array" ref="N254">_xlfn.IFS(I254="Rob","Robusta",I254="Exc","Excelsa",I254="Ara","Arabica",I254="Lib","Liberica")</f>
        <v>Arabica</v>
      </c>
      <c r="O254" s="7" t="str" cm="1">
        <f t="array" ref="O254">_xlfn.IFS(J254="M","Medium",J254="L","Light",J254="D","Dark")</f>
        <v>Dark</v>
      </c>
      <c r="P254" s="7" t="str">
        <f>_xlfn.XLOOKUP(Order_Table[[#This Row],[Customer ID]],[1]customers!$A$1:$A$1001,[1]customers!$I$1:$I$1001,,0)</f>
        <v>No</v>
      </c>
    </row>
    <row r="255" spans="1:16" x14ac:dyDescent="0.35">
      <c r="A255" s="16" t="s">
        <v>521</v>
      </c>
      <c r="B255" s="21">
        <v>44523</v>
      </c>
      <c r="C255" s="16" t="s">
        <v>522</v>
      </c>
      <c r="D255" s="7" t="s">
        <v>96</v>
      </c>
      <c r="E255" s="16">
        <v>4</v>
      </c>
      <c r="F255" s="16" t="str">
        <f>_xlfn.XLOOKUP([1]orders!C255,[1]customers!$A$2:$A$1001,[1]customers!$B$2:$B$1001,,0)</f>
        <v>Leia Kernan</v>
      </c>
      <c r="G255" s="16" t="str">
        <f>IF(_xlfn.XLOOKUP(C255,[1]customers!$A$2:$A$1001,[1]customers!$C$2:$C$1001,,0)=0,"",_xlfn.XLOOKUP(C255,[1]customers!$A$2:$A$1001,[1]customers!$C$2:$C$1001,,0))</f>
        <v>lkernan71@wsj.com</v>
      </c>
      <c r="H255" s="16" t="str">
        <f>_xlfn.XLOOKUP(C255,[1]customers!$A$2:$A$1001,[1]customers!$G$2:$G$1001,,0)</f>
        <v>United States</v>
      </c>
      <c r="I255" s="7" t="str">
        <f>INDEX([1]products!$A$1:$G$49,MATCH([1]orders!$D255,[1]products!$A$1:$A$49,0),MATCH([1]orders!I$1,[1]products!$A$1:$G$1,0))</f>
        <v>Lib</v>
      </c>
      <c r="J255" s="7" t="str">
        <f>INDEX([1]products!$A$1:$G$49,MATCH([1]orders!$D255,[1]products!$A$1:$A$49,0),MATCH([1]orders!J$1,[1]products!$A$1:$G$1,0))</f>
        <v>M</v>
      </c>
      <c r="K255" s="19">
        <f>INDEX([1]products!$A$1:$G$49,MATCH([1]orders!$D255,[1]products!$A$1:$A$49,0),MATCH([1]orders!K$1,[1]products!$A$1:$G$1,0))</f>
        <v>1</v>
      </c>
      <c r="L255" s="20">
        <f>INDEX([1]products!$A$1:$G$49,MATCH([1]orders!$D255,[1]products!$A$1:$A$49,0),MATCH([1]orders!L$1,[1]products!$A$1:$G$1,0))</f>
        <v>14.55</v>
      </c>
      <c r="M255" s="20">
        <f t="shared" si="3"/>
        <v>58.2</v>
      </c>
      <c r="N255" s="7" t="str" cm="1">
        <f t="array" ref="N255">_xlfn.IFS(I255="Rob","Robusta",I255="Exc","Excelsa",I255="Ara","Arabica",I255="Lib","Liberica")</f>
        <v>Liberica</v>
      </c>
      <c r="O255" s="7" t="str" cm="1">
        <f t="array" ref="O255">_xlfn.IFS(J255="M","Medium",J255="L","Light",J255="D","Dark")</f>
        <v>Medium</v>
      </c>
      <c r="P255" s="7" t="str">
        <f>_xlfn.XLOOKUP(Order_Table[[#This Row],[Customer ID]],[1]customers!$A$1:$A$1001,[1]customers!$I$1:$I$1001,,0)</f>
        <v>No</v>
      </c>
    </row>
    <row r="256" spans="1:16" x14ac:dyDescent="0.35">
      <c r="A256" s="16" t="s">
        <v>523</v>
      </c>
      <c r="B256" s="21">
        <v>44482</v>
      </c>
      <c r="C256" s="16" t="s">
        <v>524</v>
      </c>
      <c r="D256" s="7" t="s">
        <v>157</v>
      </c>
      <c r="E256" s="16">
        <v>4</v>
      </c>
      <c r="F256" s="16" t="str">
        <f>_xlfn.XLOOKUP([1]orders!C256,[1]customers!$A$2:$A$1001,[1]customers!$B$2:$B$1001,,0)</f>
        <v>Rosaline McLae</v>
      </c>
      <c r="G256" s="16" t="str">
        <f>IF(_xlfn.XLOOKUP(C256,[1]customers!$A$2:$A$1001,[1]customers!$C$2:$C$1001,,0)=0,"",_xlfn.XLOOKUP(C256,[1]customers!$A$2:$A$1001,[1]customers!$C$2:$C$1001,,0))</f>
        <v>rmclae72@dailymotion.com</v>
      </c>
      <c r="H256" s="16" t="str">
        <f>_xlfn.XLOOKUP(C256,[1]customers!$A$2:$A$1001,[1]customers!$G$2:$G$1001,,0)</f>
        <v>United Kingdom</v>
      </c>
      <c r="I256" s="7" t="str">
        <f>INDEX([1]products!$A$1:$G$49,MATCH([1]orders!$D256,[1]products!$A$1:$A$49,0),MATCH([1]orders!I$1,[1]products!$A$1:$G$1,0))</f>
        <v>Rob</v>
      </c>
      <c r="J256" s="7" t="str">
        <f>INDEX([1]products!$A$1:$G$49,MATCH([1]orders!$D256,[1]products!$A$1:$A$49,0),MATCH([1]orders!J$1,[1]products!$A$1:$G$1,0))</f>
        <v>L</v>
      </c>
      <c r="K256" s="19">
        <f>INDEX([1]products!$A$1:$G$49,MATCH([1]orders!$D256,[1]products!$A$1:$A$49,0),MATCH([1]orders!K$1,[1]products!$A$1:$G$1,0))</f>
        <v>0.5</v>
      </c>
      <c r="L256" s="20">
        <f>INDEX([1]products!$A$1:$G$49,MATCH([1]orders!$D256,[1]products!$A$1:$A$49,0),MATCH([1]orders!L$1,[1]products!$A$1:$G$1,0))</f>
        <v>7.169999999999999</v>
      </c>
      <c r="M256" s="20">
        <f t="shared" si="3"/>
        <v>28.679999999999996</v>
      </c>
      <c r="N256" s="7" t="str" cm="1">
        <f t="array" ref="N256">_xlfn.IFS(I256="Rob","Robusta",I256="Exc","Excelsa",I256="Ara","Arabica",I256="Lib","Liberica")</f>
        <v>Robusta</v>
      </c>
      <c r="O256" s="7" t="str" cm="1">
        <f t="array" ref="O256">_xlfn.IFS(J256="M","Medium",J256="L","Light",J256="D","Dark")</f>
        <v>Light</v>
      </c>
      <c r="P256" s="7" t="str">
        <f>_xlfn.XLOOKUP(Order_Table[[#This Row],[Customer ID]],[1]customers!$A$1:$A$1001,[1]customers!$I$1:$I$1001,,0)</f>
        <v>No</v>
      </c>
    </row>
    <row r="257" spans="1:16" x14ac:dyDescent="0.35">
      <c r="A257" s="16" t="s">
        <v>525</v>
      </c>
      <c r="B257" s="21">
        <v>44439</v>
      </c>
      <c r="C257" s="16" t="s">
        <v>526</v>
      </c>
      <c r="D257" s="7" t="s">
        <v>157</v>
      </c>
      <c r="E257" s="16">
        <v>3</v>
      </c>
      <c r="F257" s="16" t="str">
        <f>_xlfn.XLOOKUP([1]orders!C257,[1]customers!$A$2:$A$1001,[1]customers!$B$2:$B$1001,,0)</f>
        <v>Cleve Blowfelde</v>
      </c>
      <c r="G257" s="16" t="str">
        <f>IF(_xlfn.XLOOKUP(C257,[1]customers!$A$2:$A$1001,[1]customers!$C$2:$C$1001,,0)=0,"",_xlfn.XLOOKUP(C257,[1]customers!$A$2:$A$1001,[1]customers!$C$2:$C$1001,,0))</f>
        <v>cblowfelde73@ustream.tv</v>
      </c>
      <c r="H257" s="16" t="str">
        <f>_xlfn.XLOOKUP(C257,[1]customers!$A$2:$A$1001,[1]customers!$G$2:$G$1001,,0)</f>
        <v>United States</v>
      </c>
      <c r="I257" s="7" t="str">
        <f>INDEX([1]products!$A$1:$G$49,MATCH([1]orders!$D257,[1]products!$A$1:$A$49,0),MATCH([1]orders!I$1,[1]products!$A$1:$G$1,0))</f>
        <v>Rob</v>
      </c>
      <c r="J257" s="7" t="str">
        <f>INDEX([1]products!$A$1:$G$49,MATCH([1]orders!$D257,[1]products!$A$1:$A$49,0),MATCH([1]orders!J$1,[1]products!$A$1:$G$1,0))</f>
        <v>L</v>
      </c>
      <c r="K257" s="19">
        <f>INDEX([1]products!$A$1:$G$49,MATCH([1]orders!$D257,[1]products!$A$1:$A$49,0),MATCH([1]orders!K$1,[1]products!$A$1:$G$1,0))</f>
        <v>0.5</v>
      </c>
      <c r="L257" s="20">
        <f>INDEX([1]products!$A$1:$G$49,MATCH([1]orders!$D257,[1]products!$A$1:$A$49,0),MATCH([1]orders!L$1,[1]products!$A$1:$G$1,0))</f>
        <v>7.169999999999999</v>
      </c>
      <c r="M257" s="20">
        <f t="shared" si="3"/>
        <v>21.509999999999998</v>
      </c>
      <c r="N257" s="7" t="str" cm="1">
        <f t="array" ref="N257">_xlfn.IFS(I257="Rob","Robusta",I257="Exc","Excelsa",I257="Ara","Arabica",I257="Lib","Liberica")</f>
        <v>Robusta</v>
      </c>
      <c r="O257" s="7" t="str" cm="1">
        <f t="array" ref="O257">_xlfn.IFS(J257="M","Medium",J257="L","Light",J257="D","Dark")</f>
        <v>Light</v>
      </c>
      <c r="P257" s="7" t="str">
        <f>_xlfn.XLOOKUP(Order_Table[[#This Row],[Customer ID]],[1]customers!$A$1:$A$1001,[1]customers!$I$1:$I$1001,,0)</f>
        <v>No</v>
      </c>
    </row>
    <row r="258" spans="1:16" x14ac:dyDescent="0.35">
      <c r="A258" s="16" t="s">
        <v>527</v>
      </c>
      <c r="B258" s="21">
        <v>43846</v>
      </c>
      <c r="C258" s="16" t="s">
        <v>514</v>
      </c>
      <c r="D258" s="7" t="s">
        <v>78</v>
      </c>
      <c r="E258" s="16">
        <v>2</v>
      </c>
      <c r="F258" s="16" t="str">
        <f>_xlfn.XLOOKUP([1]orders!C258,[1]customers!$A$2:$A$1001,[1]customers!$B$2:$B$1001,,0)</f>
        <v>Zacharias Kiffe</v>
      </c>
      <c r="G258" s="16" t="str">
        <f>IF(_xlfn.XLOOKUP(C258,[1]customers!$A$2:$A$1001,[1]customers!$C$2:$C$1001,,0)=0,"",_xlfn.XLOOKUP(C258,[1]customers!$A$2:$A$1001,[1]customers!$C$2:$C$1001,,0))</f>
        <v>zkiffe74@cyberchimps.com</v>
      </c>
      <c r="H258" s="16" t="str">
        <f>_xlfn.XLOOKUP(C258,[1]customers!$A$2:$A$1001,[1]customers!$G$2:$G$1001,,0)</f>
        <v>United States</v>
      </c>
      <c r="I258" s="7" t="str">
        <f>INDEX([1]products!$A$1:$G$49,MATCH([1]orders!$D258,[1]products!$A$1:$A$49,0),MATCH([1]orders!I$1,[1]products!$A$1:$G$1,0))</f>
        <v>Lib</v>
      </c>
      <c r="J258" s="7" t="str">
        <f>INDEX([1]products!$A$1:$G$49,MATCH([1]orders!$D258,[1]products!$A$1:$A$49,0),MATCH([1]orders!J$1,[1]products!$A$1:$G$1,0))</f>
        <v>M</v>
      </c>
      <c r="K258" s="19">
        <f>INDEX([1]products!$A$1:$G$49,MATCH([1]orders!$D258,[1]products!$A$1:$A$49,0),MATCH([1]orders!K$1,[1]products!$A$1:$G$1,0))</f>
        <v>0.5</v>
      </c>
      <c r="L258" s="20">
        <f>INDEX([1]products!$A$1:$G$49,MATCH([1]orders!$D258,[1]products!$A$1:$A$49,0),MATCH([1]orders!L$1,[1]products!$A$1:$G$1,0))</f>
        <v>8.73</v>
      </c>
      <c r="M258" s="20">
        <f t="shared" si="3"/>
        <v>17.46</v>
      </c>
      <c r="N258" s="7" t="str" cm="1">
        <f t="array" ref="N258">_xlfn.IFS(I258="Rob","Robusta",I258="Exc","Excelsa",I258="Ara","Arabica",I258="Lib","Liberica")</f>
        <v>Liberica</v>
      </c>
      <c r="O258" s="7" t="str" cm="1">
        <f t="array" ref="O258">_xlfn.IFS(J258="M","Medium",J258="L","Light",J258="D","Dark")</f>
        <v>Medium</v>
      </c>
      <c r="P258" s="7" t="str">
        <f>_xlfn.XLOOKUP(Order_Table[[#This Row],[Customer ID]],[1]customers!$A$1:$A$1001,[1]customers!$I$1:$I$1001,,0)</f>
        <v>Yes</v>
      </c>
    </row>
    <row r="259" spans="1:16" x14ac:dyDescent="0.35">
      <c r="A259" s="16" t="s">
        <v>528</v>
      </c>
      <c r="B259" s="21">
        <v>44676</v>
      </c>
      <c r="C259" s="16" t="s">
        <v>529</v>
      </c>
      <c r="D259" s="7" t="s">
        <v>530</v>
      </c>
      <c r="E259" s="16">
        <v>1</v>
      </c>
      <c r="F259" s="16" t="str">
        <f>_xlfn.XLOOKUP([1]orders!C259,[1]customers!$A$2:$A$1001,[1]customers!$B$2:$B$1001,,0)</f>
        <v>Denyse O'Calleran</v>
      </c>
      <c r="G259" s="16" t="str">
        <f>IF(_xlfn.XLOOKUP(C259,[1]customers!$A$2:$A$1001,[1]customers!$C$2:$C$1001,,0)=0,"",_xlfn.XLOOKUP(C259,[1]customers!$A$2:$A$1001,[1]customers!$C$2:$C$1001,,0))</f>
        <v>docalleran75@ucla.edu</v>
      </c>
      <c r="H259" s="16" t="str">
        <f>_xlfn.XLOOKUP(C259,[1]customers!$A$2:$A$1001,[1]customers!$G$2:$G$1001,,0)</f>
        <v>United States</v>
      </c>
      <c r="I259" s="7" t="str">
        <f>INDEX([1]products!$A$1:$G$49,MATCH([1]orders!$D259,[1]products!$A$1:$A$49,0),MATCH([1]orders!I$1,[1]products!$A$1:$G$1,0))</f>
        <v>Exc</v>
      </c>
      <c r="J259" s="7" t="str">
        <f>INDEX([1]products!$A$1:$G$49,MATCH([1]orders!$D259,[1]products!$A$1:$A$49,0),MATCH([1]orders!J$1,[1]products!$A$1:$G$1,0))</f>
        <v>D</v>
      </c>
      <c r="K259" s="19">
        <f>INDEX([1]products!$A$1:$G$49,MATCH([1]orders!$D259,[1]products!$A$1:$A$49,0),MATCH([1]orders!K$1,[1]products!$A$1:$G$1,0))</f>
        <v>2.5</v>
      </c>
      <c r="L259" s="20">
        <f>INDEX([1]products!$A$1:$G$49,MATCH([1]orders!$D259,[1]products!$A$1:$A$49,0),MATCH([1]orders!L$1,[1]products!$A$1:$G$1,0))</f>
        <v>27.945</v>
      </c>
      <c r="M259" s="20">
        <f t="shared" ref="M259:M322" si="4">L259*E259</f>
        <v>27.945</v>
      </c>
      <c r="N259" s="7" t="str" cm="1">
        <f t="array" ref="N259">_xlfn.IFS(I259="Rob","Robusta",I259="Exc","Excelsa",I259="Ara","Arabica",I259="Lib","Liberica")</f>
        <v>Excelsa</v>
      </c>
      <c r="O259" s="7" t="str" cm="1">
        <f t="array" ref="O259">_xlfn.IFS(J259="M","Medium",J259="L","Light",J259="D","Dark")</f>
        <v>Dark</v>
      </c>
      <c r="P259" s="7" t="str">
        <f>_xlfn.XLOOKUP(Order_Table[[#This Row],[Customer ID]],[1]customers!$A$1:$A$1001,[1]customers!$I$1:$I$1001,,0)</f>
        <v>Yes</v>
      </c>
    </row>
    <row r="260" spans="1:16" x14ac:dyDescent="0.35">
      <c r="A260" s="16" t="s">
        <v>531</v>
      </c>
      <c r="B260" s="21">
        <v>44513</v>
      </c>
      <c r="C260" s="16" t="s">
        <v>532</v>
      </c>
      <c r="D260" s="7" t="s">
        <v>530</v>
      </c>
      <c r="E260" s="16">
        <v>5</v>
      </c>
      <c r="F260" s="16" t="str">
        <f>_xlfn.XLOOKUP([1]orders!C260,[1]customers!$A$2:$A$1001,[1]customers!$B$2:$B$1001,,0)</f>
        <v>Cobby Cromwell</v>
      </c>
      <c r="G260" s="16" t="str">
        <f>IF(_xlfn.XLOOKUP(C260,[1]customers!$A$2:$A$1001,[1]customers!$C$2:$C$1001,,0)=0,"",_xlfn.XLOOKUP(C260,[1]customers!$A$2:$A$1001,[1]customers!$C$2:$C$1001,,0))</f>
        <v>ccromwell76@desdev.cn</v>
      </c>
      <c r="H260" s="16" t="str">
        <f>_xlfn.XLOOKUP(C260,[1]customers!$A$2:$A$1001,[1]customers!$G$2:$G$1001,,0)</f>
        <v>United States</v>
      </c>
      <c r="I260" s="7" t="str">
        <f>INDEX([1]products!$A$1:$G$49,MATCH([1]orders!$D260,[1]products!$A$1:$A$49,0),MATCH([1]orders!I$1,[1]products!$A$1:$G$1,0))</f>
        <v>Exc</v>
      </c>
      <c r="J260" s="7" t="str">
        <f>INDEX([1]products!$A$1:$G$49,MATCH([1]orders!$D260,[1]products!$A$1:$A$49,0),MATCH([1]orders!J$1,[1]products!$A$1:$G$1,0))</f>
        <v>D</v>
      </c>
      <c r="K260" s="19">
        <f>INDEX([1]products!$A$1:$G$49,MATCH([1]orders!$D260,[1]products!$A$1:$A$49,0),MATCH([1]orders!K$1,[1]products!$A$1:$G$1,0))</f>
        <v>2.5</v>
      </c>
      <c r="L260" s="20">
        <f>INDEX([1]products!$A$1:$G$49,MATCH([1]orders!$D260,[1]products!$A$1:$A$49,0),MATCH([1]orders!L$1,[1]products!$A$1:$G$1,0))</f>
        <v>27.945</v>
      </c>
      <c r="M260" s="20">
        <f t="shared" si="4"/>
        <v>139.72499999999999</v>
      </c>
      <c r="N260" s="7" t="str" cm="1">
        <f t="array" ref="N260">_xlfn.IFS(I260="Rob","Robusta",I260="Exc","Excelsa",I260="Ara","Arabica",I260="Lib","Liberica")</f>
        <v>Excelsa</v>
      </c>
      <c r="O260" s="7" t="str" cm="1">
        <f t="array" ref="O260">_xlfn.IFS(J260="M","Medium",J260="L","Light",J260="D","Dark")</f>
        <v>Dark</v>
      </c>
      <c r="P260" s="7" t="str">
        <f>_xlfn.XLOOKUP(Order_Table[[#This Row],[Customer ID]],[1]customers!$A$1:$A$1001,[1]customers!$I$1:$I$1001,,0)</f>
        <v>No</v>
      </c>
    </row>
    <row r="261" spans="1:16" x14ac:dyDescent="0.35">
      <c r="A261" s="16" t="s">
        <v>533</v>
      </c>
      <c r="B261" s="21">
        <v>44355</v>
      </c>
      <c r="C261" s="16" t="s">
        <v>534</v>
      </c>
      <c r="D261" s="7" t="s">
        <v>162</v>
      </c>
      <c r="E261" s="16">
        <v>2</v>
      </c>
      <c r="F261" s="16" t="str">
        <f>_xlfn.XLOOKUP([1]orders!C261,[1]customers!$A$2:$A$1001,[1]customers!$B$2:$B$1001,,0)</f>
        <v>Irv Hay</v>
      </c>
      <c r="G261" s="16" t="str">
        <f>IF(_xlfn.XLOOKUP(C261,[1]customers!$A$2:$A$1001,[1]customers!$C$2:$C$1001,,0)=0,"",_xlfn.XLOOKUP(C261,[1]customers!$A$2:$A$1001,[1]customers!$C$2:$C$1001,,0))</f>
        <v>ihay77@lulu.com</v>
      </c>
      <c r="H261" s="16" t="str">
        <f>_xlfn.XLOOKUP(C261,[1]customers!$A$2:$A$1001,[1]customers!$G$2:$G$1001,,0)</f>
        <v>United Kingdom</v>
      </c>
      <c r="I261" s="7" t="str">
        <f>INDEX([1]products!$A$1:$G$49,MATCH([1]orders!$D261,[1]products!$A$1:$A$49,0),MATCH([1]orders!I$1,[1]products!$A$1:$G$1,0))</f>
        <v>Rob</v>
      </c>
      <c r="J261" s="7" t="str">
        <f>INDEX([1]products!$A$1:$G$49,MATCH([1]orders!$D261,[1]products!$A$1:$A$49,0),MATCH([1]orders!J$1,[1]products!$A$1:$G$1,0))</f>
        <v>M</v>
      </c>
      <c r="K261" s="19">
        <f>INDEX([1]products!$A$1:$G$49,MATCH([1]orders!$D261,[1]products!$A$1:$A$49,0),MATCH([1]orders!K$1,[1]products!$A$1:$G$1,0))</f>
        <v>0.2</v>
      </c>
      <c r="L261" s="20">
        <f>INDEX([1]products!$A$1:$G$49,MATCH([1]orders!$D261,[1]products!$A$1:$A$49,0),MATCH([1]orders!L$1,[1]products!$A$1:$G$1,0))</f>
        <v>2.9849999999999999</v>
      </c>
      <c r="M261" s="20">
        <f t="shared" si="4"/>
        <v>5.97</v>
      </c>
      <c r="N261" s="7" t="str" cm="1">
        <f t="array" ref="N261">_xlfn.IFS(I261="Rob","Robusta",I261="Exc","Excelsa",I261="Ara","Arabica",I261="Lib","Liberica")</f>
        <v>Robusta</v>
      </c>
      <c r="O261" s="7" t="str" cm="1">
        <f t="array" ref="O261">_xlfn.IFS(J261="M","Medium",J261="L","Light",J261="D","Dark")</f>
        <v>Medium</v>
      </c>
      <c r="P261" s="7" t="str">
        <f>_xlfn.XLOOKUP(Order_Table[[#This Row],[Customer ID]],[1]customers!$A$1:$A$1001,[1]customers!$I$1:$I$1001,,0)</f>
        <v>No</v>
      </c>
    </row>
    <row r="262" spans="1:16" x14ac:dyDescent="0.35">
      <c r="A262" s="16" t="s">
        <v>535</v>
      </c>
      <c r="B262" s="21">
        <v>44156</v>
      </c>
      <c r="C262" s="16" t="s">
        <v>536</v>
      </c>
      <c r="D262" s="7" t="s">
        <v>10</v>
      </c>
      <c r="E262" s="16">
        <v>1</v>
      </c>
      <c r="F262" s="16" t="str">
        <f>_xlfn.XLOOKUP([1]orders!C262,[1]customers!$A$2:$A$1001,[1]customers!$B$2:$B$1001,,0)</f>
        <v>Tani Taffarello</v>
      </c>
      <c r="G262" s="16" t="str">
        <f>IF(_xlfn.XLOOKUP(C262,[1]customers!$A$2:$A$1001,[1]customers!$C$2:$C$1001,,0)=0,"",_xlfn.XLOOKUP(C262,[1]customers!$A$2:$A$1001,[1]customers!$C$2:$C$1001,,0))</f>
        <v>ttaffarello78@sciencedaily.com</v>
      </c>
      <c r="H262" s="16" t="str">
        <f>_xlfn.XLOOKUP(C262,[1]customers!$A$2:$A$1001,[1]customers!$G$2:$G$1001,,0)</f>
        <v>United States</v>
      </c>
      <c r="I262" s="7" t="str">
        <f>INDEX([1]products!$A$1:$G$49,MATCH([1]orders!$D262,[1]products!$A$1:$A$49,0),MATCH([1]orders!I$1,[1]products!$A$1:$G$1,0))</f>
        <v>Rob</v>
      </c>
      <c r="J262" s="7" t="str">
        <f>INDEX([1]products!$A$1:$G$49,MATCH([1]orders!$D262,[1]products!$A$1:$A$49,0),MATCH([1]orders!J$1,[1]products!$A$1:$G$1,0))</f>
        <v>L</v>
      </c>
      <c r="K262" s="19">
        <f>INDEX([1]products!$A$1:$G$49,MATCH([1]orders!$D262,[1]products!$A$1:$A$49,0),MATCH([1]orders!K$1,[1]products!$A$1:$G$1,0))</f>
        <v>2.5</v>
      </c>
      <c r="L262" s="20">
        <f>INDEX([1]products!$A$1:$G$49,MATCH([1]orders!$D262,[1]products!$A$1:$A$49,0),MATCH([1]orders!L$1,[1]products!$A$1:$G$1,0))</f>
        <v>27.484999999999996</v>
      </c>
      <c r="M262" s="20">
        <f t="shared" si="4"/>
        <v>27.484999999999996</v>
      </c>
      <c r="N262" s="7" t="str" cm="1">
        <f t="array" ref="N262">_xlfn.IFS(I262="Rob","Robusta",I262="Exc","Excelsa",I262="Ara","Arabica",I262="Lib","Liberica")</f>
        <v>Robusta</v>
      </c>
      <c r="O262" s="7" t="str" cm="1">
        <f t="array" ref="O262">_xlfn.IFS(J262="M","Medium",J262="L","Light",J262="D","Dark")</f>
        <v>Light</v>
      </c>
      <c r="P262" s="7" t="str">
        <f>_xlfn.XLOOKUP(Order_Table[[#This Row],[Customer ID]],[1]customers!$A$1:$A$1001,[1]customers!$I$1:$I$1001,,0)</f>
        <v>Yes</v>
      </c>
    </row>
    <row r="263" spans="1:16" x14ac:dyDescent="0.35">
      <c r="A263" s="16" t="s">
        <v>537</v>
      </c>
      <c r="B263" s="21">
        <v>43538</v>
      </c>
      <c r="C263" s="16" t="s">
        <v>538</v>
      </c>
      <c r="D263" s="7" t="s">
        <v>189</v>
      </c>
      <c r="E263" s="16">
        <v>5</v>
      </c>
      <c r="F263" s="16" t="str">
        <f>_xlfn.XLOOKUP([1]orders!C263,[1]customers!$A$2:$A$1001,[1]customers!$B$2:$B$1001,,0)</f>
        <v>Monique Canty</v>
      </c>
      <c r="G263" s="16" t="str">
        <f>IF(_xlfn.XLOOKUP(C263,[1]customers!$A$2:$A$1001,[1]customers!$C$2:$C$1001,,0)=0,"",_xlfn.XLOOKUP(C263,[1]customers!$A$2:$A$1001,[1]customers!$C$2:$C$1001,,0))</f>
        <v>mcanty79@jigsy.com</v>
      </c>
      <c r="H263" s="16" t="str">
        <f>_xlfn.XLOOKUP(C263,[1]customers!$A$2:$A$1001,[1]customers!$G$2:$G$1001,,0)</f>
        <v>United States</v>
      </c>
      <c r="I263" s="7" t="str">
        <f>INDEX([1]products!$A$1:$G$49,MATCH([1]orders!$D263,[1]products!$A$1:$A$49,0),MATCH([1]orders!I$1,[1]products!$A$1:$G$1,0))</f>
        <v>Rob</v>
      </c>
      <c r="J263" s="7" t="str">
        <f>INDEX([1]products!$A$1:$G$49,MATCH([1]orders!$D263,[1]products!$A$1:$A$49,0),MATCH([1]orders!J$1,[1]products!$A$1:$G$1,0))</f>
        <v>L</v>
      </c>
      <c r="K263" s="19">
        <f>INDEX([1]products!$A$1:$G$49,MATCH([1]orders!$D263,[1]products!$A$1:$A$49,0),MATCH([1]orders!K$1,[1]products!$A$1:$G$1,0))</f>
        <v>1</v>
      </c>
      <c r="L263" s="20">
        <f>INDEX([1]products!$A$1:$G$49,MATCH([1]orders!$D263,[1]products!$A$1:$A$49,0),MATCH([1]orders!L$1,[1]products!$A$1:$G$1,0))</f>
        <v>11.95</v>
      </c>
      <c r="M263" s="20">
        <f t="shared" si="4"/>
        <v>59.75</v>
      </c>
      <c r="N263" s="7" t="str" cm="1">
        <f t="array" ref="N263">_xlfn.IFS(I263="Rob","Robusta",I263="Exc","Excelsa",I263="Ara","Arabica",I263="Lib","Liberica")</f>
        <v>Robusta</v>
      </c>
      <c r="O263" s="7" t="str" cm="1">
        <f t="array" ref="O263">_xlfn.IFS(J263="M","Medium",J263="L","Light",J263="D","Dark")</f>
        <v>Light</v>
      </c>
      <c r="P263" s="7" t="str">
        <f>_xlfn.XLOOKUP(Order_Table[[#This Row],[Customer ID]],[1]customers!$A$1:$A$1001,[1]customers!$I$1:$I$1001,,0)</f>
        <v>Yes</v>
      </c>
    </row>
    <row r="264" spans="1:16" x14ac:dyDescent="0.35">
      <c r="A264" s="16" t="s">
        <v>539</v>
      </c>
      <c r="B264" s="21">
        <v>43693</v>
      </c>
      <c r="C264" s="16" t="s">
        <v>540</v>
      </c>
      <c r="D264" s="7" t="s">
        <v>9</v>
      </c>
      <c r="E264" s="16">
        <v>3</v>
      </c>
      <c r="F264" s="16" t="str">
        <f>_xlfn.XLOOKUP([1]orders!C264,[1]customers!$A$2:$A$1001,[1]customers!$B$2:$B$1001,,0)</f>
        <v>Javier Kopke</v>
      </c>
      <c r="G264" s="16" t="str">
        <f>IF(_xlfn.XLOOKUP(C264,[1]customers!$A$2:$A$1001,[1]customers!$C$2:$C$1001,,0)=0,"",_xlfn.XLOOKUP(C264,[1]customers!$A$2:$A$1001,[1]customers!$C$2:$C$1001,,0))</f>
        <v>jkopke7a@auda.org.au</v>
      </c>
      <c r="H264" s="16" t="str">
        <f>_xlfn.XLOOKUP(C264,[1]customers!$A$2:$A$1001,[1]customers!$G$2:$G$1001,,0)</f>
        <v>United States</v>
      </c>
      <c r="I264" s="7" t="str">
        <f>INDEX([1]products!$A$1:$G$49,MATCH([1]orders!$D264,[1]products!$A$1:$A$49,0),MATCH([1]orders!I$1,[1]products!$A$1:$G$1,0))</f>
        <v>Exc</v>
      </c>
      <c r="J264" s="7" t="str">
        <f>INDEX([1]products!$A$1:$G$49,MATCH([1]orders!$D264,[1]products!$A$1:$A$49,0),MATCH([1]orders!J$1,[1]products!$A$1:$G$1,0))</f>
        <v>M</v>
      </c>
      <c r="K264" s="19">
        <f>INDEX([1]products!$A$1:$G$49,MATCH([1]orders!$D264,[1]products!$A$1:$A$49,0),MATCH([1]orders!K$1,[1]products!$A$1:$G$1,0))</f>
        <v>1</v>
      </c>
      <c r="L264" s="20">
        <f>INDEX([1]products!$A$1:$G$49,MATCH([1]orders!$D264,[1]products!$A$1:$A$49,0),MATCH([1]orders!L$1,[1]products!$A$1:$G$1,0))</f>
        <v>13.75</v>
      </c>
      <c r="M264" s="20">
        <f t="shared" si="4"/>
        <v>41.25</v>
      </c>
      <c r="N264" s="7" t="str" cm="1">
        <f t="array" ref="N264">_xlfn.IFS(I264="Rob","Robusta",I264="Exc","Excelsa",I264="Ara","Arabica",I264="Lib","Liberica")</f>
        <v>Excelsa</v>
      </c>
      <c r="O264" s="7" t="str" cm="1">
        <f t="array" ref="O264">_xlfn.IFS(J264="M","Medium",J264="L","Light",J264="D","Dark")</f>
        <v>Medium</v>
      </c>
      <c r="P264" s="7" t="str">
        <f>_xlfn.XLOOKUP(Order_Table[[#This Row],[Customer ID]],[1]customers!$A$1:$A$1001,[1]customers!$I$1:$I$1001,,0)</f>
        <v>No</v>
      </c>
    </row>
    <row r="265" spans="1:16" x14ac:dyDescent="0.35">
      <c r="A265" s="16" t="s">
        <v>541</v>
      </c>
      <c r="B265" s="21">
        <v>43577</v>
      </c>
      <c r="C265" s="16" t="s">
        <v>542</v>
      </c>
      <c r="D265" s="7" t="s">
        <v>197</v>
      </c>
      <c r="E265" s="16">
        <v>4</v>
      </c>
      <c r="F265" s="16" t="str">
        <f>_xlfn.XLOOKUP([1]orders!C265,[1]customers!$A$2:$A$1001,[1]customers!$B$2:$B$1001,,0)</f>
        <v>Mar McIver</v>
      </c>
      <c r="G265" s="16" t="str">
        <f>IF(_xlfn.XLOOKUP(C265,[1]customers!$A$2:$A$1001,[1]customers!$C$2:$C$1001,,0)=0,"",_xlfn.XLOOKUP(C265,[1]customers!$A$2:$A$1001,[1]customers!$C$2:$C$1001,,0))</f>
        <v/>
      </c>
      <c r="H265" s="16" t="str">
        <f>_xlfn.XLOOKUP(C265,[1]customers!$A$2:$A$1001,[1]customers!$G$2:$G$1001,,0)</f>
        <v>United States</v>
      </c>
      <c r="I265" s="7" t="str">
        <f>INDEX([1]products!$A$1:$G$49,MATCH([1]orders!$D265,[1]products!$A$1:$A$49,0),MATCH([1]orders!I$1,[1]products!$A$1:$G$1,0))</f>
        <v>Lib</v>
      </c>
      <c r="J265" s="7" t="str">
        <f>INDEX([1]products!$A$1:$G$49,MATCH([1]orders!$D265,[1]products!$A$1:$A$49,0),MATCH([1]orders!J$1,[1]products!$A$1:$G$1,0))</f>
        <v>M</v>
      </c>
      <c r="K265" s="19">
        <f>INDEX([1]products!$A$1:$G$49,MATCH([1]orders!$D265,[1]products!$A$1:$A$49,0),MATCH([1]orders!K$1,[1]products!$A$1:$G$1,0))</f>
        <v>2.5</v>
      </c>
      <c r="L265" s="20">
        <f>INDEX([1]products!$A$1:$G$49,MATCH([1]orders!$D265,[1]products!$A$1:$A$49,0),MATCH([1]orders!L$1,[1]products!$A$1:$G$1,0))</f>
        <v>33.464999999999996</v>
      </c>
      <c r="M265" s="20">
        <f t="shared" si="4"/>
        <v>133.85999999999999</v>
      </c>
      <c r="N265" s="7" t="str" cm="1">
        <f t="array" ref="N265">_xlfn.IFS(I265="Rob","Robusta",I265="Exc","Excelsa",I265="Ara","Arabica",I265="Lib","Liberica")</f>
        <v>Liberica</v>
      </c>
      <c r="O265" s="7" t="str" cm="1">
        <f t="array" ref="O265">_xlfn.IFS(J265="M","Medium",J265="L","Light",J265="D","Dark")</f>
        <v>Medium</v>
      </c>
      <c r="P265" s="7" t="str">
        <f>_xlfn.XLOOKUP(Order_Table[[#This Row],[Customer ID]],[1]customers!$A$1:$A$1001,[1]customers!$I$1:$I$1001,,0)</f>
        <v>No</v>
      </c>
    </row>
    <row r="266" spans="1:16" x14ac:dyDescent="0.35">
      <c r="A266" s="16" t="s">
        <v>543</v>
      </c>
      <c r="B266" s="21">
        <v>44683</v>
      </c>
      <c r="C266" s="16" t="s">
        <v>544</v>
      </c>
      <c r="D266" s="7" t="s">
        <v>189</v>
      </c>
      <c r="E266" s="16">
        <v>5</v>
      </c>
      <c r="F266" s="16" t="str">
        <f>_xlfn.XLOOKUP([1]orders!C266,[1]customers!$A$2:$A$1001,[1]customers!$B$2:$B$1001,,0)</f>
        <v>Arabella Fransewich</v>
      </c>
      <c r="G266" s="16" t="str">
        <f>IF(_xlfn.XLOOKUP(C266,[1]customers!$A$2:$A$1001,[1]customers!$C$2:$C$1001,,0)=0,"",_xlfn.XLOOKUP(C266,[1]customers!$A$2:$A$1001,[1]customers!$C$2:$C$1001,,0))</f>
        <v/>
      </c>
      <c r="H266" s="16" t="str">
        <f>_xlfn.XLOOKUP(C266,[1]customers!$A$2:$A$1001,[1]customers!$G$2:$G$1001,,0)</f>
        <v>Ireland</v>
      </c>
      <c r="I266" s="7" t="str">
        <f>INDEX([1]products!$A$1:$G$49,MATCH([1]orders!$D266,[1]products!$A$1:$A$49,0),MATCH([1]orders!I$1,[1]products!$A$1:$G$1,0))</f>
        <v>Rob</v>
      </c>
      <c r="J266" s="7" t="str">
        <f>INDEX([1]products!$A$1:$G$49,MATCH([1]orders!$D266,[1]products!$A$1:$A$49,0),MATCH([1]orders!J$1,[1]products!$A$1:$G$1,0))</f>
        <v>L</v>
      </c>
      <c r="K266" s="19">
        <f>INDEX([1]products!$A$1:$G$49,MATCH([1]orders!$D266,[1]products!$A$1:$A$49,0),MATCH([1]orders!K$1,[1]products!$A$1:$G$1,0))</f>
        <v>1</v>
      </c>
      <c r="L266" s="20">
        <f>INDEX([1]products!$A$1:$G$49,MATCH([1]orders!$D266,[1]products!$A$1:$A$49,0),MATCH([1]orders!L$1,[1]products!$A$1:$G$1,0))</f>
        <v>11.95</v>
      </c>
      <c r="M266" s="20">
        <f t="shared" si="4"/>
        <v>59.75</v>
      </c>
      <c r="N266" s="7" t="str" cm="1">
        <f t="array" ref="N266">_xlfn.IFS(I266="Rob","Robusta",I266="Exc","Excelsa",I266="Ara","Arabica",I266="Lib","Liberica")</f>
        <v>Robusta</v>
      </c>
      <c r="O266" s="7" t="str" cm="1">
        <f t="array" ref="O266">_xlfn.IFS(J266="M","Medium",J266="L","Light",J266="D","Dark")</f>
        <v>Light</v>
      </c>
      <c r="P266" s="7" t="str">
        <f>_xlfn.XLOOKUP(Order_Table[[#This Row],[Customer ID]],[1]customers!$A$1:$A$1001,[1]customers!$I$1:$I$1001,,0)</f>
        <v>Yes</v>
      </c>
    </row>
    <row r="267" spans="1:16" x14ac:dyDescent="0.35">
      <c r="A267" s="16" t="s">
        <v>545</v>
      </c>
      <c r="B267" s="21">
        <v>43872</v>
      </c>
      <c r="C267" s="16" t="s">
        <v>546</v>
      </c>
      <c r="D267" s="7" t="s">
        <v>72</v>
      </c>
      <c r="E267" s="16">
        <v>1</v>
      </c>
      <c r="F267" s="16" t="str">
        <f>_xlfn.XLOOKUP([1]orders!C267,[1]customers!$A$2:$A$1001,[1]customers!$B$2:$B$1001,,0)</f>
        <v>Violette Hellmore</v>
      </c>
      <c r="G267" s="16" t="str">
        <f>IF(_xlfn.XLOOKUP(C267,[1]customers!$A$2:$A$1001,[1]customers!$C$2:$C$1001,,0)=0,"",_xlfn.XLOOKUP(C267,[1]customers!$A$2:$A$1001,[1]customers!$C$2:$C$1001,,0))</f>
        <v>vhellmore7d@bbc.co.uk</v>
      </c>
      <c r="H267" s="16" t="str">
        <f>_xlfn.XLOOKUP(C267,[1]customers!$A$2:$A$1001,[1]customers!$G$2:$G$1001,,0)</f>
        <v>United States</v>
      </c>
      <c r="I267" s="7" t="str">
        <f>INDEX([1]products!$A$1:$G$49,MATCH([1]orders!$D267,[1]products!$A$1:$A$49,0),MATCH([1]orders!I$1,[1]products!$A$1:$G$1,0))</f>
        <v>Ara</v>
      </c>
      <c r="J267" s="7" t="str">
        <f>INDEX([1]products!$A$1:$G$49,MATCH([1]orders!$D267,[1]products!$A$1:$A$49,0),MATCH([1]orders!J$1,[1]products!$A$1:$G$1,0))</f>
        <v>D</v>
      </c>
      <c r="K267" s="19">
        <f>INDEX([1]products!$A$1:$G$49,MATCH([1]orders!$D267,[1]products!$A$1:$A$49,0),MATCH([1]orders!K$1,[1]products!$A$1:$G$1,0))</f>
        <v>0.5</v>
      </c>
      <c r="L267" s="20">
        <f>INDEX([1]products!$A$1:$G$49,MATCH([1]orders!$D267,[1]products!$A$1:$A$49,0),MATCH([1]orders!L$1,[1]products!$A$1:$G$1,0))</f>
        <v>5.97</v>
      </c>
      <c r="M267" s="20">
        <f t="shared" si="4"/>
        <v>5.97</v>
      </c>
      <c r="N267" s="7" t="str" cm="1">
        <f t="array" ref="N267">_xlfn.IFS(I267="Rob","Robusta",I267="Exc","Excelsa",I267="Ara","Arabica",I267="Lib","Liberica")</f>
        <v>Arabica</v>
      </c>
      <c r="O267" s="7" t="str" cm="1">
        <f t="array" ref="O267">_xlfn.IFS(J267="M","Medium",J267="L","Light",J267="D","Dark")</f>
        <v>Dark</v>
      </c>
      <c r="P267" s="7" t="str">
        <f>_xlfn.XLOOKUP(Order_Table[[#This Row],[Customer ID]],[1]customers!$A$1:$A$1001,[1]customers!$I$1:$I$1001,,0)</f>
        <v>Yes</v>
      </c>
    </row>
    <row r="268" spans="1:16" x14ac:dyDescent="0.35">
      <c r="A268" s="16" t="s">
        <v>547</v>
      </c>
      <c r="B268" s="21">
        <v>44283</v>
      </c>
      <c r="C268" s="16" t="s">
        <v>548</v>
      </c>
      <c r="D268" s="7" t="s">
        <v>245</v>
      </c>
      <c r="E268" s="16">
        <v>2</v>
      </c>
      <c r="F268" s="16" t="str">
        <f>_xlfn.XLOOKUP([1]orders!C268,[1]customers!$A$2:$A$1001,[1]customers!$B$2:$B$1001,,0)</f>
        <v>Myles Seawright</v>
      </c>
      <c r="G268" s="16" t="str">
        <f>IF(_xlfn.XLOOKUP(C268,[1]customers!$A$2:$A$1001,[1]customers!$C$2:$C$1001,,0)=0,"",_xlfn.XLOOKUP(C268,[1]customers!$A$2:$A$1001,[1]customers!$C$2:$C$1001,,0))</f>
        <v>mseawright7e@nbcnews.com</v>
      </c>
      <c r="H268" s="16" t="str">
        <f>_xlfn.XLOOKUP(C268,[1]customers!$A$2:$A$1001,[1]customers!$G$2:$G$1001,,0)</f>
        <v>United Kingdom</v>
      </c>
      <c r="I268" s="7" t="str">
        <f>INDEX([1]products!$A$1:$G$49,MATCH([1]orders!$D268,[1]products!$A$1:$A$49,0),MATCH([1]orders!I$1,[1]products!$A$1:$G$1,0))</f>
        <v>Exc</v>
      </c>
      <c r="J268" s="7" t="str">
        <f>INDEX([1]products!$A$1:$G$49,MATCH([1]orders!$D268,[1]products!$A$1:$A$49,0),MATCH([1]orders!J$1,[1]products!$A$1:$G$1,0))</f>
        <v>D</v>
      </c>
      <c r="K268" s="19">
        <f>INDEX([1]products!$A$1:$G$49,MATCH([1]orders!$D268,[1]products!$A$1:$A$49,0),MATCH([1]orders!K$1,[1]products!$A$1:$G$1,0))</f>
        <v>1</v>
      </c>
      <c r="L268" s="20">
        <f>INDEX([1]products!$A$1:$G$49,MATCH([1]orders!$D268,[1]products!$A$1:$A$49,0),MATCH([1]orders!L$1,[1]products!$A$1:$G$1,0))</f>
        <v>12.15</v>
      </c>
      <c r="M268" s="20">
        <f t="shared" si="4"/>
        <v>24.3</v>
      </c>
      <c r="N268" s="7" t="str" cm="1">
        <f t="array" ref="N268">_xlfn.IFS(I268="Rob","Robusta",I268="Exc","Excelsa",I268="Ara","Arabica",I268="Lib","Liberica")</f>
        <v>Excelsa</v>
      </c>
      <c r="O268" s="7" t="str" cm="1">
        <f t="array" ref="O268">_xlfn.IFS(J268="M","Medium",J268="L","Light",J268="D","Dark")</f>
        <v>Dark</v>
      </c>
      <c r="P268" s="7" t="str">
        <f>_xlfn.XLOOKUP(Order_Table[[#This Row],[Customer ID]],[1]customers!$A$1:$A$1001,[1]customers!$I$1:$I$1001,,0)</f>
        <v>No</v>
      </c>
    </row>
    <row r="269" spans="1:16" x14ac:dyDescent="0.35">
      <c r="A269" s="16" t="s">
        <v>549</v>
      </c>
      <c r="B269" s="21">
        <v>44324</v>
      </c>
      <c r="C269" s="16" t="s">
        <v>550</v>
      </c>
      <c r="D269" s="7" t="s">
        <v>51</v>
      </c>
      <c r="E269" s="16">
        <v>6</v>
      </c>
      <c r="F269" s="16" t="str">
        <f>_xlfn.XLOOKUP([1]orders!C269,[1]customers!$A$2:$A$1001,[1]customers!$B$2:$B$1001,,0)</f>
        <v>Silvana Northeast</v>
      </c>
      <c r="G269" s="16" t="str">
        <f>IF(_xlfn.XLOOKUP(C269,[1]customers!$A$2:$A$1001,[1]customers!$C$2:$C$1001,,0)=0,"",_xlfn.XLOOKUP(C269,[1]customers!$A$2:$A$1001,[1]customers!$C$2:$C$1001,,0))</f>
        <v>snortheast7f@mashable.com</v>
      </c>
      <c r="H269" s="16" t="str">
        <f>_xlfn.XLOOKUP(C269,[1]customers!$A$2:$A$1001,[1]customers!$G$2:$G$1001,,0)</f>
        <v>United States</v>
      </c>
      <c r="I269" s="7" t="str">
        <f>INDEX([1]products!$A$1:$G$49,MATCH([1]orders!$D269,[1]products!$A$1:$A$49,0),MATCH([1]orders!I$1,[1]products!$A$1:$G$1,0))</f>
        <v>Exc</v>
      </c>
      <c r="J269" s="7" t="str">
        <f>INDEX([1]products!$A$1:$G$49,MATCH([1]orders!$D269,[1]products!$A$1:$A$49,0),MATCH([1]orders!J$1,[1]products!$A$1:$G$1,0))</f>
        <v>D</v>
      </c>
      <c r="K269" s="19">
        <f>INDEX([1]products!$A$1:$G$49,MATCH([1]orders!$D269,[1]products!$A$1:$A$49,0),MATCH([1]orders!K$1,[1]products!$A$1:$G$1,0))</f>
        <v>0.2</v>
      </c>
      <c r="L269" s="20">
        <f>INDEX([1]products!$A$1:$G$49,MATCH([1]orders!$D269,[1]products!$A$1:$A$49,0),MATCH([1]orders!L$1,[1]products!$A$1:$G$1,0))</f>
        <v>3.645</v>
      </c>
      <c r="M269" s="20">
        <f t="shared" si="4"/>
        <v>21.87</v>
      </c>
      <c r="N269" s="7" t="str" cm="1">
        <f t="array" ref="N269">_xlfn.IFS(I269="Rob","Robusta",I269="Exc","Excelsa",I269="Ara","Arabica",I269="Lib","Liberica")</f>
        <v>Excelsa</v>
      </c>
      <c r="O269" s="7" t="str" cm="1">
        <f t="array" ref="O269">_xlfn.IFS(J269="M","Medium",J269="L","Light",J269="D","Dark")</f>
        <v>Dark</v>
      </c>
      <c r="P269" s="7" t="str">
        <f>_xlfn.XLOOKUP(Order_Table[[#This Row],[Customer ID]],[1]customers!$A$1:$A$1001,[1]customers!$I$1:$I$1001,,0)</f>
        <v>Yes</v>
      </c>
    </row>
    <row r="270" spans="1:16" x14ac:dyDescent="0.35">
      <c r="A270" s="16" t="s">
        <v>551</v>
      </c>
      <c r="B270" s="21">
        <v>43790</v>
      </c>
      <c r="C270" s="16" t="s">
        <v>438</v>
      </c>
      <c r="D270" s="7" t="s">
        <v>27</v>
      </c>
      <c r="E270" s="16">
        <v>2</v>
      </c>
      <c r="F270" s="16" t="str">
        <f>_xlfn.XLOOKUP([1]orders!C270,[1]customers!$A$2:$A$1001,[1]customers!$B$2:$B$1001,,0)</f>
        <v>Anselma Attwater</v>
      </c>
      <c r="G270" s="16" t="str">
        <f>IF(_xlfn.XLOOKUP(C270,[1]customers!$A$2:$A$1001,[1]customers!$C$2:$C$1001,,0)=0,"",_xlfn.XLOOKUP(C270,[1]customers!$A$2:$A$1001,[1]customers!$C$2:$C$1001,,0))</f>
        <v>aattwater5u@wikia.com</v>
      </c>
      <c r="H270" s="16" t="str">
        <f>_xlfn.XLOOKUP(C270,[1]customers!$A$2:$A$1001,[1]customers!$G$2:$G$1001,,0)</f>
        <v>United States</v>
      </c>
      <c r="I270" s="7" t="str">
        <f>INDEX([1]products!$A$1:$G$49,MATCH([1]orders!$D270,[1]products!$A$1:$A$49,0),MATCH([1]orders!I$1,[1]products!$A$1:$G$1,0))</f>
        <v>Ara</v>
      </c>
      <c r="J270" s="7" t="str">
        <f>INDEX([1]products!$A$1:$G$49,MATCH([1]orders!$D270,[1]products!$A$1:$A$49,0),MATCH([1]orders!J$1,[1]products!$A$1:$G$1,0))</f>
        <v>D</v>
      </c>
      <c r="K270" s="19">
        <f>INDEX([1]products!$A$1:$G$49,MATCH([1]orders!$D270,[1]products!$A$1:$A$49,0),MATCH([1]orders!K$1,[1]products!$A$1:$G$1,0))</f>
        <v>1</v>
      </c>
      <c r="L270" s="20">
        <f>INDEX([1]products!$A$1:$G$49,MATCH([1]orders!$D270,[1]products!$A$1:$A$49,0),MATCH([1]orders!L$1,[1]products!$A$1:$G$1,0))</f>
        <v>9.9499999999999993</v>
      </c>
      <c r="M270" s="20">
        <f t="shared" si="4"/>
        <v>19.899999999999999</v>
      </c>
      <c r="N270" s="7" t="str" cm="1">
        <f t="array" ref="N270">_xlfn.IFS(I270="Rob","Robusta",I270="Exc","Excelsa",I270="Ara","Arabica",I270="Lib","Liberica")</f>
        <v>Arabica</v>
      </c>
      <c r="O270" s="7" t="str" cm="1">
        <f t="array" ref="O270">_xlfn.IFS(J270="M","Medium",J270="L","Light",J270="D","Dark")</f>
        <v>Dark</v>
      </c>
      <c r="P270" s="7" t="str">
        <f>_xlfn.XLOOKUP(Order_Table[[#This Row],[Customer ID]],[1]customers!$A$1:$A$1001,[1]customers!$I$1:$I$1001,,0)</f>
        <v>Yes</v>
      </c>
    </row>
    <row r="271" spans="1:16" x14ac:dyDescent="0.35">
      <c r="A271" s="16" t="s">
        <v>552</v>
      </c>
      <c r="B271" s="21">
        <v>44333</v>
      </c>
      <c r="C271" s="16" t="s">
        <v>553</v>
      </c>
      <c r="D271" s="7" t="s">
        <v>54</v>
      </c>
      <c r="E271" s="16">
        <v>2</v>
      </c>
      <c r="F271" s="16" t="str">
        <f>_xlfn.XLOOKUP([1]orders!C271,[1]customers!$A$2:$A$1001,[1]customers!$B$2:$B$1001,,0)</f>
        <v>Monica Fearon</v>
      </c>
      <c r="G271" s="16" t="str">
        <f>IF(_xlfn.XLOOKUP(C271,[1]customers!$A$2:$A$1001,[1]customers!$C$2:$C$1001,,0)=0,"",_xlfn.XLOOKUP(C271,[1]customers!$A$2:$A$1001,[1]customers!$C$2:$C$1001,,0))</f>
        <v>mfearon7h@reverbnation.com</v>
      </c>
      <c r="H271" s="16" t="str">
        <f>_xlfn.XLOOKUP(C271,[1]customers!$A$2:$A$1001,[1]customers!$G$2:$G$1001,,0)</f>
        <v>United States</v>
      </c>
      <c r="I271" s="7" t="str">
        <f>INDEX([1]products!$A$1:$G$49,MATCH([1]orders!$D271,[1]products!$A$1:$A$49,0),MATCH([1]orders!I$1,[1]products!$A$1:$G$1,0))</f>
        <v>Ara</v>
      </c>
      <c r="J271" s="7" t="str">
        <f>INDEX([1]products!$A$1:$G$49,MATCH([1]orders!$D271,[1]products!$A$1:$A$49,0),MATCH([1]orders!J$1,[1]products!$A$1:$G$1,0))</f>
        <v>D</v>
      </c>
      <c r="K271" s="19">
        <f>INDEX([1]products!$A$1:$G$49,MATCH([1]orders!$D271,[1]products!$A$1:$A$49,0),MATCH([1]orders!K$1,[1]products!$A$1:$G$1,0))</f>
        <v>0.2</v>
      </c>
      <c r="L271" s="20">
        <f>INDEX([1]products!$A$1:$G$49,MATCH([1]orders!$D271,[1]products!$A$1:$A$49,0),MATCH([1]orders!L$1,[1]products!$A$1:$G$1,0))</f>
        <v>2.9849999999999999</v>
      </c>
      <c r="M271" s="20">
        <f t="shared" si="4"/>
        <v>5.97</v>
      </c>
      <c r="N271" s="7" t="str" cm="1">
        <f t="array" ref="N271">_xlfn.IFS(I271="Rob","Robusta",I271="Exc","Excelsa",I271="Ara","Arabica",I271="Lib","Liberica")</f>
        <v>Arabica</v>
      </c>
      <c r="O271" s="7" t="str" cm="1">
        <f t="array" ref="O271">_xlfn.IFS(J271="M","Medium",J271="L","Light",J271="D","Dark")</f>
        <v>Dark</v>
      </c>
      <c r="P271" s="7" t="str">
        <f>_xlfn.XLOOKUP(Order_Table[[#This Row],[Customer ID]],[1]customers!$A$1:$A$1001,[1]customers!$I$1:$I$1001,,0)</f>
        <v>No</v>
      </c>
    </row>
    <row r="272" spans="1:16" x14ac:dyDescent="0.35">
      <c r="A272" s="16" t="s">
        <v>554</v>
      </c>
      <c r="B272" s="21">
        <v>43655</v>
      </c>
      <c r="C272" s="16" t="s">
        <v>555</v>
      </c>
      <c r="D272" s="7" t="s">
        <v>16</v>
      </c>
      <c r="E272" s="16">
        <v>1</v>
      </c>
      <c r="F272" s="16" t="str">
        <f>_xlfn.XLOOKUP([1]orders!C272,[1]customers!$A$2:$A$1001,[1]customers!$B$2:$B$1001,,0)</f>
        <v>Barney Chisnell</v>
      </c>
      <c r="G272" s="16" t="str">
        <f>IF(_xlfn.XLOOKUP(C272,[1]customers!$A$2:$A$1001,[1]customers!$C$2:$C$1001,,0)=0,"",_xlfn.XLOOKUP(C272,[1]customers!$A$2:$A$1001,[1]customers!$C$2:$C$1001,,0))</f>
        <v/>
      </c>
      <c r="H272" s="16" t="str">
        <f>_xlfn.XLOOKUP(C272,[1]customers!$A$2:$A$1001,[1]customers!$G$2:$G$1001,,0)</f>
        <v>Ireland</v>
      </c>
      <c r="I272" s="7" t="str">
        <f>INDEX([1]products!$A$1:$G$49,MATCH([1]orders!$D272,[1]products!$A$1:$A$49,0),MATCH([1]orders!I$1,[1]products!$A$1:$G$1,0))</f>
        <v>Exc</v>
      </c>
      <c r="J272" s="7" t="str">
        <f>INDEX([1]products!$A$1:$G$49,MATCH([1]orders!$D272,[1]products!$A$1:$A$49,0),MATCH([1]orders!J$1,[1]products!$A$1:$G$1,0))</f>
        <v>D</v>
      </c>
      <c r="K272" s="19">
        <f>INDEX([1]products!$A$1:$G$49,MATCH([1]orders!$D272,[1]products!$A$1:$A$49,0),MATCH([1]orders!K$1,[1]products!$A$1:$G$1,0))</f>
        <v>0.5</v>
      </c>
      <c r="L272" s="20">
        <f>INDEX([1]products!$A$1:$G$49,MATCH([1]orders!$D272,[1]products!$A$1:$A$49,0),MATCH([1]orders!L$1,[1]products!$A$1:$G$1,0))</f>
        <v>7.29</v>
      </c>
      <c r="M272" s="20">
        <f t="shared" si="4"/>
        <v>7.29</v>
      </c>
      <c r="N272" s="7" t="str" cm="1">
        <f t="array" ref="N272">_xlfn.IFS(I272="Rob","Robusta",I272="Exc","Excelsa",I272="Ara","Arabica",I272="Lib","Liberica")</f>
        <v>Excelsa</v>
      </c>
      <c r="O272" s="7" t="str" cm="1">
        <f t="array" ref="O272">_xlfn.IFS(J272="M","Medium",J272="L","Light",J272="D","Dark")</f>
        <v>Dark</v>
      </c>
      <c r="P272" s="7" t="str">
        <f>_xlfn.XLOOKUP(Order_Table[[#This Row],[Customer ID]],[1]customers!$A$1:$A$1001,[1]customers!$I$1:$I$1001,,0)</f>
        <v>Yes</v>
      </c>
    </row>
    <row r="273" spans="1:16" x14ac:dyDescent="0.35">
      <c r="A273" s="16" t="s">
        <v>556</v>
      </c>
      <c r="B273" s="21">
        <v>43971</v>
      </c>
      <c r="C273" s="16" t="s">
        <v>557</v>
      </c>
      <c r="D273" s="7" t="s">
        <v>54</v>
      </c>
      <c r="E273" s="16">
        <v>4</v>
      </c>
      <c r="F273" s="16" t="str">
        <f>_xlfn.XLOOKUP([1]orders!C273,[1]customers!$A$2:$A$1001,[1]customers!$B$2:$B$1001,,0)</f>
        <v>Jasper Sisneros</v>
      </c>
      <c r="G273" s="16" t="str">
        <f>IF(_xlfn.XLOOKUP(C273,[1]customers!$A$2:$A$1001,[1]customers!$C$2:$C$1001,,0)=0,"",_xlfn.XLOOKUP(C273,[1]customers!$A$2:$A$1001,[1]customers!$C$2:$C$1001,,0))</f>
        <v>jsisneros7j@a8.net</v>
      </c>
      <c r="H273" s="16" t="str">
        <f>_xlfn.XLOOKUP(C273,[1]customers!$A$2:$A$1001,[1]customers!$G$2:$G$1001,,0)</f>
        <v>United States</v>
      </c>
      <c r="I273" s="7" t="str">
        <f>INDEX([1]products!$A$1:$G$49,MATCH([1]orders!$D273,[1]products!$A$1:$A$49,0),MATCH([1]orders!I$1,[1]products!$A$1:$G$1,0))</f>
        <v>Ara</v>
      </c>
      <c r="J273" s="7" t="str">
        <f>INDEX([1]products!$A$1:$G$49,MATCH([1]orders!$D273,[1]products!$A$1:$A$49,0),MATCH([1]orders!J$1,[1]products!$A$1:$G$1,0))</f>
        <v>D</v>
      </c>
      <c r="K273" s="19">
        <f>INDEX([1]products!$A$1:$G$49,MATCH([1]orders!$D273,[1]products!$A$1:$A$49,0),MATCH([1]orders!K$1,[1]products!$A$1:$G$1,0))</f>
        <v>0.2</v>
      </c>
      <c r="L273" s="20">
        <f>INDEX([1]products!$A$1:$G$49,MATCH([1]orders!$D273,[1]products!$A$1:$A$49,0),MATCH([1]orders!L$1,[1]products!$A$1:$G$1,0))</f>
        <v>2.9849999999999999</v>
      </c>
      <c r="M273" s="20">
        <f t="shared" si="4"/>
        <v>11.94</v>
      </c>
      <c r="N273" s="7" t="str" cm="1">
        <f t="array" ref="N273">_xlfn.IFS(I273="Rob","Robusta",I273="Exc","Excelsa",I273="Ara","Arabica",I273="Lib","Liberica")</f>
        <v>Arabica</v>
      </c>
      <c r="O273" s="7" t="str" cm="1">
        <f t="array" ref="O273">_xlfn.IFS(J273="M","Medium",J273="L","Light",J273="D","Dark")</f>
        <v>Dark</v>
      </c>
      <c r="P273" s="7" t="str">
        <f>_xlfn.XLOOKUP(Order_Table[[#This Row],[Customer ID]],[1]customers!$A$1:$A$1001,[1]customers!$I$1:$I$1001,,0)</f>
        <v>Yes</v>
      </c>
    </row>
    <row r="274" spans="1:16" x14ac:dyDescent="0.35">
      <c r="A274" s="16" t="s">
        <v>558</v>
      </c>
      <c r="B274" s="21">
        <v>44435</v>
      </c>
      <c r="C274" s="16" t="s">
        <v>559</v>
      </c>
      <c r="D274" s="7" t="s">
        <v>189</v>
      </c>
      <c r="E274" s="16">
        <v>6</v>
      </c>
      <c r="F274" s="16" t="str">
        <f>_xlfn.XLOOKUP([1]orders!C274,[1]customers!$A$2:$A$1001,[1]customers!$B$2:$B$1001,,0)</f>
        <v>Zachariah Carlson</v>
      </c>
      <c r="G274" s="16" t="str">
        <f>IF(_xlfn.XLOOKUP(C274,[1]customers!$A$2:$A$1001,[1]customers!$C$2:$C$1001,,0)=0,"",_xlfn.XLOOKUP(C274,[1]customers!$A$2:$A$1001,[1]customers!$C$2:$C$1001,,0))</f>
        <v>zcarlson7k@bigcartel.com</v>
      </c>
      <c r="H274" s="16" t="str">
        <f>_xlfn.XLOOKUP(C274,[1]customers!$A$2:$A$1001,[1]customers!$G$2:$G$1001,,0)</f>
        <v>Ireland</v>
      </c>
      <c r="I274" s="7" t="str">
        <f>INDEX([1]products!$A$1:$G$49,MATCH([1]orders!$D274,[1]products!$A$1:$A$49,0),MATCH([1]orders!I$1,[1]products!$A$1:$G$1,0))</f>
        <v>Rob</v>
      </c>
      <c r="J274" s="7" t="str">
        <f>INDEX([1]products!$A$1:$G$49,MATCH([1]orders!$D274,[1]products!$A$1:$A$49,0),MATCH([1]orders!J$1,[1]products!$A$1:$G$1,0))</f>
        <v>L</v>
      </c>
      <c r="K274" s="19">
        <f>INDEX([1]products!$A$1:$G$49,MATCH([1]orders!$D274,[1]products!$A$1:$A$49,0),MATCH([1]orders!K$1,[1]products!$A$1:$G$1,0))</f>
        <v>1</v>
      </c>
      <c r="L274" s="20">
        <f>INDEX([1]products!$A$1:$G$49,MATCH([1]orders!$D274,[1]products!$A$1:$A$49,0),MATCH([1]orders!L$1,[1]products!$A$1:$G$1,0))</f>
        <v>11.95</v>
      </c>
      <c r="M274" s="20">
        <f t="shared" si="4"/>
        <v>71.699999999999989</v>
      </c>
      <c r="N274" s="7" t="str" cm="1">
        <f t="array" ref="N274">_xlfn.IFS(I274="Rob","Robusta",I274="Exc","Excelsa",I274="Ara","Arabica",I274="Lib","Liberica")</f>
        <v>Robusta</v>
      </c>
      <c r="O274" s="7" t="str" cm="1">
        <f t="array" ref="O274">_xlfn.IFS(J274="M","Medium",J274="L","Light",J274="D","Dark")</f>
        <v>Light</v>
      </c>
      <c r="P274" s="7" t="str">
        <f>_xlfn.XLOOKUP(Order_Table[[#This Row],[Customer ID]],[1]customers!$A$1:$A$1001,[1]customers!$I$1:$I$1001,,0)</f>
        <v>Yes</v>
      </c>
    </row>
    <row r="275" spans="1:16" x14ac:dyDescent="0.35">
      <c r="A275" s="16" t="s">
        <v>560</v>
      </c>
      <c r="B275" s="21">
        <v>44681</v>
      </c>
      <c r="C275" s="16" t="s">
        <v>561</v>
      </c>
      <c r="D275" s="7" t="s">
        <v>115</v>
      </c>
      <c r="E275" s="16">
        <v>2</v>
      </c>
      <c r="F275" s="16" t="str">
        <f>_xlfn.XLOOKUP([1]orders!C275,[1]customers!$A$2:$A$1001,[1]customers!$B$2:$B$1001,,0)</f>
        <v>Warner Maddox</v>
      </c>
      <c r="G275" s="16" t="str">
        <f>IF(_xlfn.XLOOKUP(C275,[1]customers!$A$2:$A$1001,[1]customers!$C$2:$C$1001,,0)=0,"",_xlfn.XLOOKUP(C275,[1]customers!$A$2:$A$1001,[1]customers!$C$2:$C$1001,,0))</f>
        <v>wmaddox7l@timesonline.co.uk</v>
      </c>
      <c r="H275" s="16" t="str">
        <f>_xlfn.XLOOKUP(C275,[1]customers!$A$2:$A$1001,[1]customers!$G$2:$G$1001,,0)</f>
        <v>United States</v>
      </c>
      <c r="I275" s="7" t="str">
        <f>INDEX([1]products!$A$1:$G$49,MATCH([1]orders!$D275,[1]products!$A$1:$A$49,0),MATCH([1]orders!I$1,[1]products!$A$1:$G$1,0))</f>
        <v>Ara</v>
      </c>
      <c r="J275" s="7" t="str">
        <f>INDEX([1]products!$A$1:$G$49,MATCH([1]orders!$D275,[1]products!$A$1:$A$49,0),MATCH([1]orders!J$1,[1]products!$A$1:$G$1,0))</f>
        <v>L</v>
      </c>
      <c r="K275" s="19">
        <f>INDEX([1]products!$A$1:$G$49,MATCH([1]orders!$D275,[1]products!$A$1:$A$49,0),MATCH([1]orders!K$1,[1]products!$A$1:$G$1,0))</f>
        <v>0.2</v>
      </c>
      <c r="L275" s="20">
        <f>INDEX([1]products!$A$1:$G$49,MATCH([1]orders!$D275,[1]products!$A$1:$A$49,0),MATCH([1]orders!L$1,[1]products!$A$1:$G$1,0))</f>
        <v>3.8849999999999998</v>
      </c>
      <c r="M275" s="20">
        <f t="shared" si="4"/>
        <v>7.77</v>
      </c>
      <c r="N275" s="7" t="str" cm="1">
        <f t="array" ref="N275">_xlfn.IFS(I275="Rob","Robusta",I275="Exc","Excelsa",I275="Ara","Arabica",I275="Lib","Liberica")</f>
        <v>Arabica</v>
      </c>
      <c r="O275" s="7" t="str" cm="1">
        <f t="array" ref="O275">_xlfn.IFS(J275="M","Medium",J275="L","Light",J275="D","Dark")</f>
        <v>Light</v>
      </c>
      <c r="P275" s="7" t="str">
        <f>_xlfn.XLOOKUP(Order_Table[[#This Row],[Customer ID]],[1]customers!$A$1:$A$1001,[1]customers!$I$1:$I$1001,,0)</f>
        <v>No</v>
      </c>
    </row>
    <row r="276" spans="1:16" x14ac:dyDescent="0.35">
      <c r="A276" s="16" t="s">
        <v>562</v>
      </c>
      <c r="B276" s="21">
        <v>43985</v>
      </c>
      <c r="C276" s="16" t="s">
        <v>563</v>
      </c>
      <c r="D276" s="7" t="s">
        <v>171</v>
      </c>
      <c r="E276" s="16">
        <v>1</v>
      </c>
      <c r="F276" s="16" t="str">
        <f>_xlfn.XLOOKUP([1]orders!C276,[1]customers!$A$2:$A$1001,[1]customers!$B$2:$B$1001,,0)</f>
        <v>Donnie Hedlestone</v>
      </c>
      <c r="G276" s="16" t="str">
        <f>IF(_xlfn.XLOOKUP(C276,[1]customers!$A$2:$A$1001,[1]customers!$C$2:$C$1001,,0)=0,"",_xlfn.XLOOKUP(C276,[1]customers!$A$2:$A$1001,[1]customers!$C$2:$C$1001,,0))</f>
        <v>dhedlestone7m@craigslist.org</v>
      </c>
      <c r="H276" s="16" t="str">
        <f>_xlfn.XLOOKUP(C276,[1]customers!$A$2:$A$1001,[1]customers!$G$2:$G$1001,,0)</f>
        <v>United States</v>
      </c>
      <c r="I276" s="7" t="str">
        <f>INDEX([1]products!$A$1:$G$49,MATCH([1]orders!$D276,[1]products!$A$1:$A$49,0),MATCH([1]orders!I$1,[1]products!$A$1:$G$1,0))</f>
        <v>Ara</v>
      </c>
      <c r="J276" s="7" t="str">
        <f>INDEX([1]products!$A$1:$G$49,MATCH([1]orders!$D276,[1]products!$A$1:$A$49,0),MATCH([1]orders!J$1,[1]products!$A$1:$G$1,0))</f>
        <v>M</v>
      </c>
      <c r="K276" s="19">
        <f>INDEX([1]products!$A$1:$G$49,MATCH([1]orders!$D276,[1]products!$A$1:$A$49,0),MATCH([1]orders!K$1,[1]products!$A$1:$G$1,0))</f>
        <v>2.5</v>
      </c>
      <c r="L276" s="20">
        <f>INDEX([1]products!$A$1:$G$49,MATCH([1]orders!$D276,[1]products!$A$1:$A$49,0),MATCH([1]orders!L$1,[1]products!$A$1:$G$1,0))</f>
        <v>25.874999999999996</v>
      </c>
      <c r="M276" s="20">
        <f t="shared" si="4"/>
        <v>25.874999999999996</v>
      </c>
      <c r="N276" s="7" t="str" cm="1">
        <f t="array" ref="N276">_xlfn.IFS(I276="Rob","Robusta",I276="Exc","Excelsa",I276="Ara","Arabica",I276="Lib","Liberica")</f>
        <v>Arabica</v>
      </c>
      <c r="O276" s="7" t="str" cm="1">
        <f t="array" ref="O276">_xlfn.IFS(J276="M","Medium",J276="L","Light",J276="D","Dark")</f>
        <v>Medium</v>
      </c>
      <c r="P276" s="7" t="str">
        <f>_xlfn.XLOOKUP(Order_Table[[#This Row],[Customer ID]],[1]customers!$A$1:$A$1001,[1]customers!$I$1:$I$1001,,0)</f>
        <v>No</v>
      </c>
    </row>
    <row r="277" spans="1:16" x14ac:dyDescent="0.35">
      <c r="A277" s="16" t="s">
        <v>564</v>
      </c>
      <c r="B277" s="21">
        <v>44725</v>
      </c>
      <c r="C277" s="16" t="s">
        <v>565</v>
      </c>
      <c r="D277" s="7" t="s">
        <v>30</v>
      </c>
      <c r="E277" s="16">
        <v>6</v>
      </c>
      <c r="F277" s="16" t="str">
        <f>_xlfn.XLOOKUP([1]orders!C277,[1]customers!$A$2:$A$1001,[1]customers!$B$2:$B$1001,,0)</f>
        <v>Teddi Crowthe</v>
      </c>
      <c r="G277" s="16" t="str">
        <f>IF(_xlfn.XLOOKUP(C277,[1]customers!$A$2:$A$1001,[1]customers!$C$2:$C$1001,,0)=0,"",_xlfn.XLOOKUP(C277,[1]customers!$A$2:$A$1001,[1]customers!$C$2:$C$1001,,0))</f>
        <v>tcrowthe7n@europa.eu</v>
      </c>
      <c r="H277" s="16" t="str">
        <f>_xlfn.XLOOKUP(C277,[1]customers!$A$2:$A$1001,[1]customers!$G$2:$G$1001,,0)</f>
        <v>United States</v>
      </c>
      <c r="I277" s="7" t="str">
        <f>INDEX([1]products!$A$1:$G$49,MATCH([1]orders!$D277,[1]products!$A$1:$A$49,0),MATCH([1]orders!I$1,[1]products!$A$1:$G$1,0))</f>
        <v>Exc</v>
      </c>
      <c r="J277" s="7" t="str">
        <f>INDEX([1]products!$A$1:$G$49,MATCH([1]orders!$D277,[1]products!$A$1:$A$49,0),MATCH([1]orders!J$1,[1]products!$A$1:$G$1,0))</f>
        <v>L</v>
      </c>
      <c r="K277" s="19">
        <f>INDEX([1]products!$A$1:$G$49,MATCH([1]orders!$D277,[1]products!$A$1:$A$49,0),MATCH([1]orders!K$1,[1]products!$A$1:$G$1,0))</f>
        <v>2.5</v>
      </c>
      <c r="L277" s="20">
        <f>INDEX([1]products!$A$1:$G$49,MATCH([1]orders!$D277,[1]products!$A$1:$A$49,0),MATCH([1]orders!L$1,[1]products!$A$1:$G$1,0))</f>
        <v>34.154999999999994</v>
      </c>
      <c r="M277" s="20">
        <f t="shared" si="4"/>
        <v>204.92999999999995</v>
      </c>
      <c r="N277" s="7" t="str" cm="1">
        <f t="array" ref="N277">_xlfn.IFS(I277="Rob","Robusta",I277="Exc","Excelsa",I277="Ara","Arabica",I277="Lib","Liberica")</f>
        <v>Excelsa</v>
      </c>
      <c r="O277" s="7" t="str" cm="1">
        <f t="array" ref="O277">_xlfn.IFS(J277="M","Medium",J277="L","Light",J277="D","Dark")</f>
        <v>Light</v>
      </c>
      <c r="P277" s="7" t="str">
        <f>_xlfn.XLOOKUP(Order_Table[[#This Row],[Customer ID]],[1]customers!$A$1:$A$1001,[1]customers!$I$1:$I$1001,,0)</f>
        <v>No</v>
      </c>
    </row>
    <row r="278" spans="1:16" x14ac:dyDescent="0.35">
      <c r="A278" s="16" t="s">
        <v>566</v>
      </c>
      <c r="B278" s="21">
        <v>43992</v>
      </c>
      <c r="C278" s="16" t="s">
        <v>567</v>
      </c>
      <c r="D278" s="7" t="s">
        <v>10</v>
      </c>
      <c r="E278" s="16">
        <v>4</v>
      </c>
      <c r="F278" s="16" t="str">
        <f>_xlfn.XLOOKUP([1]orders!C278,[1]customers!$A$2:$A$1001,[1]customers!$B$2:$B$1001,,0)</f>
        <v>Dorelia Bury</v>
      </c>
      <c r="G278" s="16" t="str">
        <f>IF(_xlfn.XLOOKUP(C278,[1]customers!$A$2:$A$1001,[1]customers!$C$2:$C$1001,,0)=0,"",_xlfn.XLOOKUP(C278,[1]customers!$A$2:$A$1001,[1]customers!$C$2:$C$1001,,0))</f>
        <v>dbury7o@tinyurl.com</v>
      </c>
      <c r="H278" s="16" t="str">
        <f>_xlfn.XLOOKUP(C278,[1]customers!$A$2:$A$1001,[1]customers!$G$2:$G$1001,,0)</f>
        <v>Ireland</v>
      </c>
      <c r="I278" s="7" t="str">
        <f>INDEX([1]products!$A$1:$G$49,MATCH([1]orders!$D278,[1]products!$A$1:$A$49,0),MATCH([1]orders!I$1,[1]products!$A$1:$G$1,0))</f>
        <v>Rob</v>
      </c>
      <c r="J278" s="7" t="str">
        <f>INDEX([1]products!$A$1:$G$49,MATCH([1]orders!$D278,[1]products!$A$1:$A$49,0),MATCH([1]orders!J$1,[1]products!$A$1:$G$1,0))</f>
        <v>L</v>
      </c>
      <c r="K278" s="19">
        <f>INDEX([1]products!$A$1:$G$49,MATCH([1]orders!$D278,[1]products!$A$1:$A$49,0),MATCH([1]orders!K$1,[1]products!$A$1:$G$1,0))</f>
        <v>2.5</v>
      </c>
      <c r="L278" s="20">
        <f>INDEX([1]products!$A$1:$G$49,MATCH([1]orders!$D278,[1]products!$A$1:$A$49,0),MATCH([1]orders!L$1,[1]products!$A$1:$G$1,0))</f>
        <v>27.484999999999996</v>
      </c>
      <c r="M278" s="20">
        <f t="shared" si="4"/>
        <v>109.93999999999998</v>
      </c>
      <c r="N278" s="7" t="str" cm="1">
        <f t="array" ref="N278">_xlfn.IFS(I278="Rob","Robusta",I278="Exc","Excelsa",I278="Ara","Arabica",I278="Lib","Liberica")</f>
        <v>Robusta</v>
      </c>
      <c r="O278" s="7" t="str" cm="1">
        <f t="array" ref="O278">_xlfn.IFS(J278="M","Medium",J278="L","Light",J278="D","Dark")</f>
        <v>Light</v>
      </c>
      <c r="P278" s="7" t="str">
        <f>_xlfn.XLOOKUP(Order_Table[[#This Row],[Customer ID]],[1]customers!$A$1:$A$1001,[1]customers!$I$1:$I$1001,,0)</f>
        <v>Yes</v>
      </c>
    </row>
    <row r="279" spans="1:16" x14ac:dyDescent="0.35">
      <c r="A279" s="16" t="s">
        <v>568</v>
      </c>
      <c r="B279" s="21">
        <v>44183</v>
      </c>
      <c r="C279" s="16" t="s">
        <v>569</v>
      </c>
      <c r="D279" s="7" t="s">
        <v>137</v>
      </c>
      <c r="E279" s="16">
        <v>6</v>
      </c>
      <c r="F279" s="16" t="str">
        <f>_xlfn.XLOOKUP([1]orders!C279,[1]customers!$A$2:$A$1001,[1]customers!$B$2:$B$1001,,0)</f>
        <v>Gussy Broadbear</v>
      </c>
      <c r="G279" s="16" t="str">
        <f>IF(_xlfn.XLOOKUP(C279,[1]customers!$A$2:$A$1001,[1]customers!$C$2:$C$1001,,0)=0,"",_xlfn.XLOOKUP(C279,[1]customers!$A$2:$A$1001,[1]customers!$C$2:$C$1001,,0))</f>
        <v>gbroadbear7p@omniture.com</v>
      </c>
      <c r="H279" s="16" t="str">
        <f>_xlfn.XLOOKUP(C279,[1]customers!$A$2:$A$1001,[1]customers!$G$2:$G$1001,,0)</f>
        <v>United States</v>
      </c>
      <c r="I279" s="7" t="str">
        <f>INDEX([1]products!$A$1:$G$49,MATCH([1]orders!$D279,[1]products!$A$1:$A$49,0),MATCH([1]orders!I$1,[1]products!$A$1:$G$1,0))</f>
        <v>Exc</v>
      </c>
      <c r="J279" s="7" t="str">
        <f>INDEX([1]products!$A$1:$G$49,MATCH([1]orders!$D279,[1]products!$A$1:$A$49,0),MATCH([1]orders!J$1,[1]products!$A$1:$G$1,0))</f>
        <v>L</v>
      </c>
      <c r="K279" s="19">
        <f>INDEX([1]products!$A$1:$G$49,MATCH([1]orders!$D279,[1]products!$A$1:$A$49,0),MATCH([1]orders!K$1,[1]products!$A$1:$G$1,0))</f>
        <v>1</v>
      </c>
      <c r="L279" s="20">
        <f>INDEX([1]products!$A$1:$G$49,MATCH([1]orders!$D279,[1]products!$A$1:$A$49,0),MATCH([1]orders!L$1,[1]products!$A$1:$G$1,0))</f>
        <v>14.85</v>
      </c>
      <c r="M279" s="20">
        <f t="shared" si="4"/>
        <v>89.1</v>
      </c>
      <c r="N279" s="7" t="str" cm="1">
        <f t="array" ref="N279">_xlfn.IFS(I279="Rob","Robusta",I279="Exc","Excelsa",I279="Ara","Arabica",I279="Lib","Liberica")</f>
        <v>Excelsa</v>
      </c>
      <c r="O279" s="7" t="str" cm="1">
        <f t="array" ref="O279">_xlfn.IFS(J279="M","Medium",J279="L","Light",J279="D","Dark")</f>
        <v>Light</v>
      </c>
      <c r="P279" s="7" t="str">
        <f>_xlfn.XLOOKUP(Order_Table[[#This Row],[Customer ID]],[1]customers!$A$1:$A$1001,[1]customers!$I$1:$I$1001,,0)</f>
        <v>No</v>
      </c>
    </row>
    <row r="280" spans="1:16" x14ac:dyDescent="0.35">
      <c r="A280" s="16" t="s">
        <v>570</v>
      </c>
      <c r="B280" s="21">
        <v>43708</v>
      </c>
      <c r="C280" s="16" t="s">
        <v>571</v>
      </c>
      <c r="D280" s="7" t="s">
        <v>115</v>
      </c>
      <c r="E280" s="16">
        <v>2</v>
      </c>
      <c r="F280" s="16" t="str">
        <f>_xlfn.XLOOKUP([1]orders!C280,[1]customers!$A$2:$A$1001,[1]customers!$B$2:$B$1001,,0)</f>
        <v>Emlynne Palfrey</v>
      </c>
      <c r="G280" s="16" t="str">
        <f>IF(_xlfn.XLOOKUP(C280,[1]customers!$A$2:$A$1001,[1]customers!$C$2:$C$1001,,0)=0,"",_xlfn.XLOOKUP(C280,[1]customers!$A$2:$A$1001,[1]customers!$C$2:$C$1001,,0))</f>
        <v>epalfrey7q@devhub.com</v>
      </c>
      <c r="H280" s="16" t="str">
        <f>_xlfn.XLOOKUP(C280,[1]customers!$A$2:$A$1001,[1]customers!$G$2:$G$1001,,0)</f>
        <v>United States</v>
      </c>
      <c r="I280" s="7" t="str">
        <f>INDEX([1]products!$A$1:$G$49,MATCH([1]orders!$D280,[1]products!$A$1:$A$49,0),MATCH([1]orders!I$1,[1]products!$A$1:$G$1,0))</f>
        <v>Ara</v>
      </c>
      <c r="J280" s="7" t="str">
        <f>INDEX([1]products!$A$1:$G$49,MATCH([1]orders!$D280,[1]products!$A$1:$A$49,0),MATCH([1]orders!J$1,[1]products!$A$1:$G$1,0))</f>
        <v>L</v>
      </c>
      <c r="K280" s="19">
        <f>INDEX([1]products!$A$1:$G$49,MATCH([1]orders!$D280,[1]products!$A$1:$A$49,0),MATCH([1]orders!K$1,[1]products!$A$1:$G$1,0))</f>
        <v>0.2</v>
      </c>
      <c r="L280" s="20">
        <f>INDEX([1]products!$A$1:$G$49,MATCH([1]orders!$D280,[1]products!$A$1:$A$49,0),MATCH([1]orders!L$1,[1]products!$A$1:$G$1,0))</f>
        <v>3.8849999999999998</v>
      </c>
      <c r="M280" s="20">
        <f t="shared" si="4"/>
        <v>7.77</v>
      </c>
      <c r="N280" s="7" t="str" cm="1">
        <f t="array" ref="N280">_xlfn.IFS(I280="Rob","Robusta",I280="Exc","Excelsa",I280="Ara","Arabica",I280="Lib","Liberica")</f>
        <v>Arabica</v>
      </c>
      <c r="O280" s="7" t="str" cm="1">
        <f t="array" ref="O280">_xlfn.IFS(J280="M","Medium",J280="L","Light",J280="D","Dark")</f>
        <v>Light</v>
      </c>
      <c r="P280" s="7" t="str">
        <f>_xlfn.XLOOKUP(Order_Table[[#This Row],[Customer ID]],[1]customers!$A$1:$A$1001,[1]customers!$I$1:$I$1001,,0)</f>
        <v>Yes</v>
      </c>
    </row>
    <row r="281" spans="1:16" x14ac:dyDescent="0.35">
      <c r="A281" s="16" t="s">
        <v>572</v>
      </c>
      <c r="B281" s="21">
        <v>43521</v>
      </c>
      <c r="C281" s="16" t="s">
        <v>573</v>
      </c>
      <c r="D281" s="7" t="s">
        <v>197</v>
      </c>
      <c r="E281" s="16">
        <v>1</v>
      </c>
      <c r="F281" s="16" t="str">
        <f>_xlfn.XLOOKUP([1]orders!C281,[1]customers!$A$2:$A$1001,[1]customers!$B$2:$B$1001,,0)</f>
        <v>Parsifal Metrick</v>
      </c>
      <c r="G281" s="16" t="str">
        <f>IF(_xlfn.XLOOKUP(C281,[1]customers!$A$2:$A$1001,[1]customers!$C$2:$C$1001,,0)=0,"",_xlfn.XLOOKUP(C281,[1]customers!$A$2:$A$1001,[1]customers!$C$2:$C$1001,,0))</f>
        <v>pmetrick7r@rakuten.co.jp</v>
      </c>
      <c r="H281" s="16" t="str">
        <f>_xlfn.XLOOKUP(C281,[1]customers!$A$2:$A$1001,[1]customers!$G$2:$G$1001,,0)</f>
        <v>United States</v>
      </c>
      <c r="I281" s="7" t="str">
        <f>INDEX([1]products!$A$1:$G$49,MATCH([1]orders!$D281,[1]products!$A$1:$A$49,0),MATCH([1]orders!I$1,[1]products!$A$1:$G$1,0))</f>
        <v>Lib</v>
      </c>
      <c r="J281" s="7" t="str">
        <f>INDEX([1]products!$A$1:$G$49,MATCH([1]orders!$D281,[1]products!$A$1:$A$49,0),MATCH([1]orders!J$1,[1]products!$A$1:$G$1,0))</f>
        <v>M</v>
      </c>
      <c r="K281" s="19">
        <f>INDEX([1]products!$A$1:$G$49,MATCH([1]orders!$D281,[1]products!$A$1:$A$49,0),MATCH([1]orders!K$1,[1]products!$A$1:$G$1,0))</f>
        <v>2.5</v>
      </c>
      <c r="L281" s="20">
        <f>INDEX([1]products!$A$1:$G$49,MATCH([1]orders!$D281,[1]products!$A$1:$A$49,0),MATCH([1]orders!L$1,[1]products!$A$1:$G$1,0))</f>
        <v>33.464999999999996</v>
      </c>
      <c r="M281" s="20">
        <f t="shared" si="4"/>
        <v>33.464999999999996</v>
      </c>
      <c r="N281" s="7" t="str" cm="1">
        <f t="array" ref="N281">_xlfn.IFS(I281="Rob","Robusta",I281="Exc","Excelsa",I281="Ara","Arabica",I281="Lib","Liberica")</f>
        <v>Liberica</v>
      </c>
      <c r="O281" s="7" t="str" cm="1">
        <f t="array" ref="O281">_xlfn.IFS(J281="M","Medium",J281="L","Light",J281="D","Dark")</f>
        <v>Medium</v>
      </c>
      <c r="P281" s="7" t="str">
        <f>_xlfn.XLOOKUP(Order_Table[[#This Row],[Customer ID]],[1]customers!$A$1:$A$1001,[1]customers!$I$1:$I$1001,,0)</f>
        <v>Yes</v>
      </c>
    </row>
    <row r="282" spans="1:16" x14ac:dyDescent="0.35">
      <c r="A282" s="16" t="s">
        <v>574</v>
      </c>
      <c r="B282" s="21">
        <v>44234</v>
      </c>
      <c r="C282" s="16" t="s">
        <v>575</v>
      </c>
      <c r="D282" s="7" t="s">
        <v>3</v>
      </c>
      <c r="E282" s="16">
        <v>5</v>
      </c>
      <c r="F282" s="16" t="str">
        <f>_xlfn.XLOOKUP([1]orders!C282,[1]customers!$A$2:$A$1001,[1]customers!$B$2:$B$1001,,0)</f>
        <v>Christopher Grieveson</v>
      </c>
      <c r="G282" s="16" t="str">
        <f>IF(_xlfn.XLOOKUP(C282,[1]customers!$A$2:$A$1001,[1]customers!$C$2:$C$1001,,0)=0,"",_xlfn.XLOOKUP(C282,[1]customers!$A$2:$A$1001,[1]customers!$C$2:$C$1001,,0))</f>
        <v/>
      </c>
      <c r="H282" s="16" t="str">
        <f>_xlfn.XLOOKUP(C282,[1]customers!$A$2:$A$1001,[1]customers!$G$2:$G$1001,,0)</f>
        <v>United States</v>
      </c>
      <c r="I282" s="7" t="str">
        <f>INDEX([1]products!$A$1:$G$49,MATCH([1]orders!$D282,[1]products!$A$1:$A$49,0),MATCH([1]orders!I$1,[1]products!$A$1:$G$1,0))</f>
        <v>Exc</v>
      </c>
      <c r="J282" s="7" t="str">
        <f>INDEX([1]products!$A$1:$G$49,MATCH([1]orders!$D282,[1]products!$A$1:$A$49,0),MATCH([1]orders!J$1,[1]products!$A$1:$G$1,0))</f>
        <v>M</v>
      </c>
      <c r="K282" s="19">
        <f>INDEX([1]products!$A$1:$G$49,MATCH([1]orders!$D282,[1]products!$A$1:$A$49,0),MATCH([1]orders!K$1,[1]products!$A$1:$G$1,0))</f>
        <v>0.5</v>
      </c>
      <c r="L282" s="20">
        <f>INDEX([1]products!$A$1:$G$49,MATCH([1]orders!$D282,[1]products!$A$1:$A$49,0),MATCH([1]orders!L$1,[1]products!$A$1:$G$1,0))</f>
        <v>8.25</v>
      </c>
      <c r="M282" s="20">
        <f t="shared" si="4"/>
        <v>41.25</v>
      </c>
      <c r="N282" s="7" t="str" cm="1">
        <f t="array" ref="N282">_xlfn.IFS(I282="Rob","Robusta",I282="Exc","Excelsa",I282="Ara","Arabica",I282="Lib","Liberica")</f>
        <v>Excelsa</v>
      </c>
      <c r="O282" s="7" t="str" cm="1">
        <f t="array" ref="O282">_xlfn.IFS(J282="M","Medium",J282="L","Light",J282="D","Dark")</f>
        <v>Medium</v>
      </c>
      <c r="P282" s="7" t="str">
        <f>_xlfn.XLOOKUP(Order_Table[[#This Row],[Customer ID]],[1]customers!$A$1:$A$1001,[1]customers!$I$1:$I$1001,,0)</f>
        <v>Yes</v>
      </c>
    </row>
    <row r="283" spans="1:16" x14ac:dyDescent="0.35">
      <c r="A283" s="16" t="s">
        <v>576</v>
      </c>
      <c r="B283" s="21">
        <v>44210</v>
      </c>
      <c r="C283" s="16" t="s">
        <v>577</v>
      </c>
      <c r="D283" s="7" t="s">
        <v>137</v>
      </c>
      <c r="E283" s="16">
        <v>4</v>
      </c>
      <c r="F283" s="16" t="str">
        <f>_xlfn.XLOOKUP([1]orders!C283,[1]customers!$A$2:$A$1001,[1]customers!$B$2:$B$1001,,0)</f>
        <v>Karlan Karby</v>
      </c>
      <c r="G283" s="16" t="str">
        <f>IF(_xlfn.XLOOKUP(C283,[1]customers!$A$2:$A$1001,[1]customers!$C$2:$C$1001,,0)=0,"",_xlfn.XLOOKUP(C283,[1]customers!$A$2:$A$1001,[1]customers!$C$2:$C$1001,,0))</f>
        <v>kkarby7t@sbwire.com</v>
      </c>
      <c r="H283" s="16" t="str">
        <f>_xlfn.XLOOKUP(C283,[1]customers!$A$2:$A$1001,[1]customers!$G$2:$G$1001,,0)</f>
        <v>United States</v>
      </c>
      <c r="I283" s="7" t="str">
        <f>INDEX([1]products!$A$1:$G$49,MATCH([1]orders!$D283,[1]products!$A$1:$A$49,0),MATCH([1]orders!I$1,[1]products!$A$1:$G$1,0))</f>
        <v>Exc</v>
      </c>
      <c r="J283" s="7" t="str">
        <f>INDEX([1]products!$A$1:$G$49,MATCH([1]orders!$D283,[1]products!$A$1:$A$49,0),MATCH([1]orders!J$1,[1]products!$A$1:$G$1,0))</f>
        <v>L</v>
      </c>
      <c r="K283" s="19">
        <f>INDEX([1]products!$A$1:$G$49,MATCH([1]orders!$D283,[1]products!$A$1:$A$49,0),MATCH([1]orders!K$1,[1]products!$A$1:$G$1,0))</f>
        <v>1</v>
      </c>
      <c r="L283" s="20">
        <f>INDEX([1]products!$A$1:$G$49,MATCH([1]orders!$D283,[1]products!$A$1:$A$49,0),MATCH([1]orders!L$1,[1]products!$A$1:$G$1,0))</f>
        <v>14.85</v>
      </c>
      <c r="M283" s="20">
        <f t="shared" si="4"/>
        <v>59.4</v>
      </c>
      <c r="N283" s="7" t="str" cm="1">
        <f t="array" ref="N283">_xlfn.IFS(I283="Rob","Robusta",I283="Exc","Excelsa",I283="Ara","Arabica",I283="Lib","Liberica")</f>
        <v>Excelsa</v>
      </c>
      <c r="O283" s="7" t="str" cm="1">
        <f t="array" ref="O283">_xlfn.IFS(J283="M","Medium",J283="L","Light",J283="D","Dark")</f>
        <v>Light</v>
      </c>
      <c r="P283" s="7" t="str">
        <f>_xlfn.XLOOKUP(Order_Table[[#This Row],[Customer ID]],[1]customers!$A$1:$A$1001,[1]customers!$I$1:$I$1001,,0)</f>
        <v>Yes</v>
      </c>
    </row>
    <row r="284" spans="1:16" x14ac:dyDescent="0.35">
      <c r="A284" s="16" t="s">
        <v>578</v>
      </c>
      <c r="B284" s="21">
        <v>43520</v>
      </c>
      <c r="C284" s="16" t="s">
        <v>579</v>
      </c>
      <c r="D284" s="7" t="s">
        <v>192</v>
      </c>
      <c r="E284" s="16">
        <v>1</v>
      </c>
      <c r="F284" s="16" t="str">
        <f>_xlfn.XLOOKUP([1]orders!C284,[1]customers!$A$2:$A$1001,[1]customers!$B$2:$B$1001,,0)</f>
        <v>Flory Crumpe</v>
      </c>
      <c r="G284" s="16" t="str">
        <f>IF(_xlfn.XLOOKUP(C284,[1]customers!$A$2:$A$1001,[1]customers!$C$2:$C$1001,,0)=0,"",_xlfn.XLOOKUP(C284,[1]customers!$A$2:$A$1001,[1]customers!$C$2:$C$1001,,0))</f>
        <v>fcrumpe7u@ftc.gov</v>
      </c>
      <c r="H284" s="16" t="str">
        <f>_xlfn.XLOOKUP(C284,[1]customers!$A$2:$A$1001,[1]customers!$G$2:$G$1001,,0)</f>
        <v>United Kingdom</v>
      </c>
      <c r="I284" s="7" t="str">
        <f>INDEX([1]products!$A$1:$G$49,MATCH([1]orders!$D284,[1]products!$A$1:$A$49,0),MATCH([1]orders!I$1,[1]products!$A$1:$G$1,0))</f>
        <v>Ara</v>
      </c>
      <c r="J284" s="7" t="str">
        <f>INDEX([1]products!$A$1:$G$49,MATCH([1]orders!$D284,[1]products!$A$1:$A$49,0),MATCH([1]orders!J$1,[1]products!$A$1:$G$1,0))</f>
        <v>L</v>
      </c>
      <c r="K284" s="19">
        <f>INDEX([1]products!$A$1:$G$49,MATCH([1]orders!$D284,[1]products!$A$1:$A$49,0),MATCH([1]orders!K$1,[1]products!$A$1:$G$1,0))</f>
        <v>0.5</v>
      </c>
      <c r="L284" s="20">
        <f>INDEX([1]products!$A$1:$G$49,MATCH([1]orders!$D284,[1]products!$A$1:$A$49,0),MATCH([1]orders!L$1,[1]products!$A$1:$G$1,0))</f>
        <v>7.77</v>
      </c>
      <c r="M284" s="20">
        <f t="shared" si="4"/>
        <v>7.77</v>
      </c>
      <c r="N284" s="7" t="str" cm="1">
        <f t="array" ref="N284">_xlfn.IFS(I284="Rob","Robusta",I284="Exc","Excelsa",I284="Ara","Arabica",I284="Lib","Liberica")</f>
        <v>Arabica</v>
      </c>
      <c r="O284" s="7" t="str" cm="1">
        <f t="array" ref="O284">_xlfn.IFS(J284="M","Medium",J284="L","Light",J284="D","Dark")</f>
        <v>Light</v>
      </c>
      <c r="P284" s="7" t="str">
        <f>_xlfn.XLOOKUP(Order_Table[[#This Row],[Customer ID]],[1]customers!$A$1:$A$1001,[1]customers!$I$1:$I$1001,,0)</f>
        <v>No</v>
      </c>
    </row>
    <row r="285" spans="1:16" x14ac:dyDescent="0.35">
      <c r="A285" s="16" t="s">
        <v>580</v>
      </c>
      <c r="B285" s="21">
        <v>43639</v>
      </c>
      <c r="C285" s="16" t="s">
        <v>581</v>
      </c>
      <c r="D285" s="7" t="s">
        <v>146</v>
      </c>
      <c r="E285" s="16">
        <v>1</v>
      </c>
      <c r="F285" s="16" t="str">
        <f>_xlfn.XLOOKUP([1]orders!C285,[1]customers!$A$2:$A$1001,[1]customers!$B$2:$B$1001,,0)</f>
        <v>Amity Chatto</v>
      </c>
      <c r="G285" s="16" t="str">
        <f>IF(_xlfn.XLOOKUP(C285,[1]customers!$A$2:$A$1001,[1]customers!$C$2:$C$1001,,0)=0,"",_xlfn.XLOOKUP(C285,[1]customers!$A$2:$A$1001,[1]customers!$C$2:$C$1001,,0))</f>
        <v>achatto7v@sakura.ne.jp</v>
      </c>
      <c r="H285" s="16" t="str">
        <f>_xlfn.XLOOKUP(C285,[1]customers!$A$2:$A$1001,[1]customers!$G$2:$G$1001,,0)</f>
        <v>United Kingdom</v>
      </c>
      <c r="I285" s="7" t="str">
        <f>INDEX([1]products!$A$1:$G$49,MATCH([1]orders!$D285,[1]products!$A$1:$A$49,0),MATCH([1]orders!I$1,[1]products!$A$1:$G$1,0))</f>
        <v>Rob</v>
      </c>
      <c r="J285" s="7" t="str">
        <f>INDEX([1]products!$A$1:$G$49,MATCH([1]orders!$D285,[1]products!$A$1:$A$49,0),MATCH([1]orders!J$1,[1]products!$A$1:$G$1,0))</f>
        <v>D</v>
      </c>
      <c r="K285" s="19">
        <f>INDEX([1]products!$A$1:$G$49,MATCH([1]orders!$D285,[1]products!$A$1:$A$49,0),MATCH([1]orders!K$1,[1]products!$A$1:$G$1,0))</f>
        <v>0.5</v>
      </c>
      <c r="L285" s="20">
        <f>INDEX([1]products!$A$1:$G$49,MATCH([1]orders!$D285,[1]products!$A$1:$A$49,0),MATCH([1]orders!L$1,[1]products!$A$1:$G$1,0))</f>
        <v>5.3699999999999992</v>
      </c>
      <c r="M285" s="20">
        <f t="shared" si="4"/>
        <v>5.3699999999999992</v>
      </c>
      <c r="N285" s="7" t="str" cm="1">
        <f t="array" ref="N285">_xlfn.IFS(I285="Rob","Robusta",I285="Exc","Excelsa",I285="Ara","Arabica",I285="Lib","Liberica")</f>
        <v>Robusta</v>
      </c>
      <c r="O285" s="7" t="str" cm="1">
        <f t="array" ref="O285">_xlfn.IFS(J285="M","Medium",J285="L","Light",J285="D","Dark")</f>
        <v>Dark</v>
      </c>
      <c r="P285" s="7" t="str">
        <f>_xlfn.XLOOKUP(Order_Table[[#This Row],[Customer ID]],[1]customers!$A$1:$A$1001,[1]customers!$I$1:$I$1001,,0)</f>
        <v>Yes</v>
      </c>
    </row>
    <row r="286" spans="1:16" x14ac:dyDescent="0.35">
      <c r="A286" s="16" t="s">
        <v>582</v>
      </c>
      <c r="B286" s="21">
        <v>43960</v>
      </c>
      <c r="C286" s="16" t="s">
        <v>583</v>
      </c>
      <c r="D286" s="7" t="s">
        <v>112</v>
      </c>
      <c r="E286" s="16">
        <v>3</v>
      </c>
      <c r="F286" s="16" t="str">
        <f>_xlfn.XLOOKUP([1]orders!C286,[1]customers!$A$2:$A$1001,[1]customers!$B$2:$B$1001,,0)</f>
        <v>Nanine McCarthy</v>
      </c>
      <c r="G286" s="16" t="str">
        <f>IF(_xlfn.XLOOKUP(C286,[1]customers!$A$2:$A$1001,[1]customers!$C$2:$C$1001,,0)=0,"",_xlfn.XLOOKUP(C286,[1]customers!$A$2:$A$1001,[1]customers!$C$2:$C$1001,,0))</f>
        <v/>
      </c>
      <c r="H286" s="16" t="str">
        <f>_xlfn.XLOOKUP(C286,[1]customers!$A$2:$A$1001,[1]customers!$G$2:$G$1001,,0)</f>
        <v>United States</v>
      </c>
      <c r="I286" s="7" t="str">
        <f>INDEX([1]products!$A$1:$G$49,MATCH([1]orders!$D286,[1]products!$A$1:$A$49,0),MATCH([1]orders!I$1,[1]products!$A$1:$G$1,0))</f>
        <v>Exc</v>
      </c>
      <c r="J286" s="7" t="str">
        <f>INDEX([1]products!$A$1:$G$49,MATCH([1]orders!$D286,[1]products!$A$1:$A$49,0),MATCH([1]orders!J$1,[1]products!$A$1:$G$1,0))</f>
        <v>M</v>
      </c>
      <c r="K286" s="19">
        <f>INDEX([1]products!$A$1:$G$49,MATCH([1]orders!$D286,[1]products!$A$1:$A$49,0),MATCH([1]orders!K$1,[1]products!$A$1:$G$1,0))</f>
        <v>2.5</v>
      </c>
      <c r="L286" s="20">
        <f>INDEX([1]products!$A$1:$G$49,MATCH([1]orders!$D286,[1]products!$A$1:$A$49,0),MATCH([1]orders!L$1,[1]products!$A$1:$G$1,0))</f>
        <v>31.624999999999996</v>
      </c>
      <c r="M286" s="20">
        <f t="shared" si="4"/>
        <v>94.874999999999986</v>
      </c>
      <c r="N286" s="7" t="str" cm="1">
        <f t="array" ref="N286">_xlfn.IFS(I286="Rob","Robusta",I286="Exc","Excelsa",I286="Ara","Arabica",I286="Lib","Liberica")</f>
        <v>Excelsa</v>
      </c>
      <c r="O286" s="7" t="str" cm="1">
        <f t="array" ref="O286">_xlfn.IFS(J286="M","Medium",J286="L","Light",J286="D","Dark")</f>
        <v>Medium</v>
      </c>
      <c r="P286" s="7" t="str">
        <f>_xlfn.XLOOKUP(Order_Table[[#This Row],[Customer ID]],[1]customers!$A$1:$A$1001,[1]customers!$I$1:$I$1001,,0)</f>
        <v>No</v>
      </c>
    </row>
    <row r="287" spans="1:16" x14ac:dyDescent="0.35">
      <c r="A287" s="16" t="s">
        <v>584</v>
      </c>
      <c r="B287" s="21">
        <v>44030</v>
      </c>
      <c r="C287" s="16" t="s">
        <v>585</v>
      </c>
      <c r="D287" s="7" t="s">
        <v>104</v>
      </c>
      <c r="E287" s="16">
        <v>1</v>
      </c>
      <c r="F287" s="16" t="str">
        <f>_xlfn.XLOOKUP([1]orders!C287,[1]customers!$A$2:$A$1001,[1]customers!$B$2:$B$1001,,0)</f>
        <v>Lyndsey Megany</v>
      </c>
      <c r="G287" s="16" t="str">
        <f>IF(_xlfn.XLOOKUP(C287,[1]customers!$A$2:$A$1001,[1]customers!$C$2:$C$1001,,0)=0,"",_xlfn.XLOOKUP(C287,[1]customers!$A$2:$A$1001,[1]customers!$C$2:$C$1001,,0))</f>
        <v/>
      </c>
      <c r="H287" s="16" t="str">
        <f>_xlfn.XLOOKUP(C287,[1]customers!$A$2:$A$1001,[1]customers!$G$2:$G$1001,,0)</f>
        <v>United States</v>
      </c>
      <c r="I287" s="7" t="str">
        <f>INDEX([1]products!$A$1:$G$49,MATCH([1]orders!$D287,[1]products!$A$1:$A$49,0),MATCH([1]orders!I$1,[1]products!$A$1:$G$1,0))</f>
        <v>Lib</v>
      </c>
      <c r="J287" s="7" t="str">
        <f>INDEX([1]products!$A$1:$G$49,MATCH([1]orders!$D287,[1]products!$A$1:$A$49,0),MATCH([1]orders!J$1,[1]products!$A$1:$G$1,0))</f>
        <v>L</v>
      </c>
      <c r="K287" s="19">
        <f>INDEX([1]products!$A$1:$G$49,MATCH([1]orders!$D287,[1]products!$A$1:$A$49,0),MATCH([1]orders!K$1,[1]products!$A$1:$G$1,0))</f>
        <v>2.5</v>
      </c>
      <c r="L287" s="20">
        <f>INDEX([1]products!$A$1:$G$49,MATCH([1]orders!$D287,[1]products!$A$1:$A$49,0),MATCH([1]orders!L$1,[1]products!$A$1:$G$1,0))</f>
        <v>36.454999999999998</v>
      </c>
      <c r="M287" s="20">
        <f t="shared" si="4"/>
        <v>36.454999999999998</v>
      </c>
      <c r="N287" s="7" t="str" cm="1">
        <f t="array" ref="N287">_xlfn.IFS(I287="Rob","Robusta",I287="Exc","Excelsa",I287="Ara","Arabica",I287="Lib","Liberica")</f>
        <v>Liberica</v>
      </c>
      <c r="O287" s="7" t="str" cm="1">
        <f t="array" ref="O287">_xlfn.IFS(J287="M","Medium",J287="L","Light",J287="D","Dark")</f>
        <v>Light</v>
      </c>
      <c r="P287" s="7" t="str">
        <f>_xlfn.XLOOKUP(Order_Table[[#This Row],[Customer ID]],[1]customers!$A$1:$A$1001,[1]customers!$I$1:$I$1001,,0)</f>
        <v>No</v>
      </c>
    </row>
    <row r="288" spans="1:16" x14ac:dyDescent="0.35">
      <c r="A288" s="16" t="s">
        <v>586</v>
      </c>
      <c r="B288" s="21">
        <v>43755</v>
      </c>
      <c r="C288" s="16" t="s">
        <v>587</v>
      </c>
      <c r="D288" s="7" t="s">
        <v>44</v>
      </c>
      <c r="E288" s="16">
        <v>4</v>
      </c>
      <c r="F288" s="16" t="str">
        <f>_xlfn.XLOOKUP([1]orders!C288,[1]customers!$A$2:$A$1001,[1]customers!$B$2:$B$1001,,0)</f>
        <v>Byram Mergue</v>
      </c>
      <c r="G288" s="16" t="str">
        <f>IF(_xlfn.XLOOKUP(C288,[1]customers!$A$2:$A$1001,[1]customers!$C$2:$C$1001,,0)=0,"",_xlfn.XLOOKUP(C288,[1]customers!$A$2:$A$1001,[1]customers!$C$2:$C$1001,,0))</f>
        <v>bmergue7y@umn.edu</v>
      </c>
      <c r="H288" s="16" t="str">
        <f>_xlfn.XLOOKUP(C288,[1]customers!$A$2:$A$1001,[1]customers!$G$2:$G$1001,,0)</f>
        <v>United States</v>
      </c>
      <c r="I288" s="7" t="str">
        <f>INDEX([1]products!$A$1:$G$49,MATCH([1]orders!$D288,[1]products!$A$1:$A$49,0),MATCH([1]orders!I$1,[1]products!$A$1:$G$1,0))</f>
        <v>Ara</v>
      </c>
      <c r="J288" s="7" t="str">
        <f>INDEX([1]products!$A$1:$G$49,MATCH([1]orders!$D288,[1]products!$A$1:$A$49,0),MATCH([1]orders!J$1,[1]products!$A$1:$G$1,0))</f>
        <v>M</v>
      </c>
      <c r="K288" s="19">
        <f>INDEX([1]products!$A$1:$G$49,MATCH([1]orders!$D288,[1]products!$A$1:$A$49,0),MATCH([1]orders!K$1,[1]products!$A$1:$G$1,0))</f>
        <v>0.2</v>
      </c>
      <c r="L288" s="20">
        <f>INDEX([1]products!$A$1:$G$49,MATCH([1]orders!$D288,[1]products!$A$1:$A$49,0),MATCH([1]orders!L$1,[1]products!$A$1:$G$1,0))</f>
        <v>3.375</v>
      </c>
      <c r="M288" s="20">
        <f t="shared" si="4"/>
        <v>13.5</v>
      </c>
      <c r="N288" s="7" t="str" cm="1">
        <f t="array" ref="N288">_xlfn.IFS(I288="Rob","Robusta",I288="Exc","Excelsa",I288="Ara","Arabica",I288="Lib","Liberica")</f>
        <v>Arabica</v>
      </c>
      <c r="O288" s="7" t="str" cm="1">
        <f t="array" ref="O288">_xlfn.IFS(J288="M","Medium",J288="L","Light",J288="D","Dark")</f>
        <v>Medium</v>
      </c>
      <c r="P288" s="7" t="str">
        <f>_xlfn.XLOOKUP(Order_Table[[#This Row],[Customer ID]],[1]customers!$A$1:$A$1001,[1]customers!$I$1:$I$1001,,0)</f>
        <v>Yes</v>
      </c>
    </row>
    <row r="289" spans="1:16" x14ac:dyDescent="0.35">
      <c r="A289" s="16" t="s">
        <v>588</v>
      </c>
      <c r="B289" s="21">
        <v>44697</v>
      </c>
      <c r="C289" s="16" t="s">
        <v>589</v>
      </c>
      <c r="D289" s="7" t="s">
        <v>182</v>
      </c>
      <c r="E289" s="16">
        <v>4</v>
      </c>
      <c r="F289" s="16" t="str">
        <f>_xlfn.XLOOKUP([1]orders!C289,[1]customers!$A$2:$A$1001,[1]customers!$B$2:$B$1001,,0)</f>
        <v>Kerr Patise</v>
      </c>
      <c r="G289" s="16" t="str">
        <f>IF(_xlfn.XLOOKUP(C289,[1]customers!$A$2:$A$1001,[1]customers!$C$2:$C$1001,,0)=0,"",_xlfn.XLOOKUP(C289,[1]customers!$A$2:$A$1001,[1]customers!$C$2:$C$1001,,0))</f>
        <v>kpatise7z@jigsy.com</v>
      </c>
      <c r="H289" s="16" t="str">
        <f>_xlfn.XLOOKUP(C289,[1]customers!$A$2:$A$1001,[1]customers!$G$2:$G$1001,,0)</f>
        <v>United States</v>
      </c>
      <c r="I289" s="7" t="str">
        <f>INDEX([1]products!$A$1:$G$49,MATCH([1]orders!$D289,[1]products!$A$1:$A$49,0),MATCH([1]orders!I$1,[1]products!$A$1:$G$1,0))</f>
        <v>Rob</v>
      </c>
      <c r="J289" s="7" t="str">
        <f>INDEX([1]products!$A$1:$G$49,MATCH([1]orders!$D289,[1]products!$A$1:$A$49,0),MATCH([1]orders!J$1,[1]products!$A$1:$G$1,0))</f>
        <v>L</v>
      </c>
      <c r="K289" s="19">
        <f>INDEX([1]products!$A$1:$G$49,MATCH([1]orders!$D289,[1]products!$A$1:$A$49,0),MATCH([1]orders!K$1,[1]products!$A$1:$G$1,0))</f>
        <v>0.2</v>
      </c>
      <c r="L289" s="20">
        <f>INDEX([1]products!$A$1:$G$49,MATCH([1]orders!$D289,[1]products!$A$1:$A$49,0),MATCH([1]orders!L$1,[1]products!$A$1:$G$1,0))</f>
        <v>3.5849999999999995</v>
      </c>
      <c r="M289" s="20">
        <f t="shared" si="4"/>
        <v>14.339999999999998</v>
      </c>
      <c r="N289" s="7" t="str" cm="1">
        <f t="array" ref="N289">_xlfn.IFS(I289="Rob","Robusta",I289="Exc","Excelsa",I289="Ara","Arabica",I289="Lib","Liberica")</f>
        <v>Robusta</v>
      </c>
      <c r="O289" s="7" t="str" cm="1">
        <f t="array" ref="O289">_xlfn.IFS(J289="M","Medium",J289="L","Light",J289="D","Dark")</f>
        <v>Light</v>
      </c>
      <c r="P289" s="7" t="str">
        <f>_xlfn.XLOOKUP(Order_Table[[#This Row],[Customer ID]],[1]customers!$A$1:$A$1001,[1]customers!$I$1:$I$1001,,0)</f>
        <v>No</v>
      </c>
    </row>
    <row r="290" spans="1:16" x14ac:dyDescent="0.35">
      <c r="A290" s="16" t="s">
        <v>590</v>
      </c>
      <c r="B290" s="21">
        <v>44279</v>
      </c>
      <c r="C290" s="16" t="s">
        <v>591</v>
      </c>
      <c r="D290" s="7" t="s">
        <v>3</v>
      </c>
      <c r="E290" s="16">
        <v>1</v>
      </c>
      <c r="F290" s="16" t="str">
        <f>_xlfn.XLOOKUP([1]orders!C290,[1]customers!$A$2:$A$1001,[1]customers!$B$2:$B$1001,,0)</f>
        <v>Mathew Goulter</v>
      </c>
      <c r="G290" s="16" t="str">
        <f>IF(_xlfn.XLOOKUP(C290,[1]customers!$A$2:$A$1001,[1]customers!$C$2:$C$1001,,0)=0,"",_xlfn.XLOOKUP(C290,[1]customers!$A$2:$A$1001,[1]customers!$C$2:$C$1001,,0))</f>
        <v/>
      </c>
      <c r="H290" s="16" t="str">
        <f>_xlfn.XLOOKUP(C290,[1]customers!$A$2:$A$1001,[1]customers!$G$2:$G$1001,,0)</f>
        <v>Ireland</v>
      </c>
      <c r="I290" s="7" t="str">
        <f>INDEX([1]products!$A$1:$G$49,MATCH([1]orders!$D290,[1]products!$A$1:$A$49,0),MATCH([1]orders!I$1,[1]products!$A$1:$G$1,0))</f>
        <v>Exc</v>
      </c>
      <c r="J290" s="7" t="str">
        <f>INDEX([1]products!$A$1:$G$49,MATCH([1]orders!$D290,[1]products!$A$1:$A$49,0),MATCH([1]orders!J$1,[1]products!$A$1:$G$1,0))</f>
        <v>M</v>
      </c>
      <c r="K290" s="19">
        <f>INDEX([1]products!$A$1:$G$49,MATCH([1]orders!$D290,[1]products!$A$1:$A$49,0),MATCH([1]orders!K$1,[1]products!$A$1:$G$1,0))</f>
        <v>0.5</v>
      </c>
      <c r="L290" s="20">
        <f>INDEX([1]products!$A$1:$G$49,MATCH([1]orders!$D290,[1]products!$A$1:$A$49,0),MATCH([1]orders!L$1,[1]products!$A$1:$G$1,0))</f>
        <v>8.25</v>
      </c>
      <c r="M290" s="20">
        <f t="shared" si="4"/>
        <v>8.25</v>
      </c>
      <c r="N290" s="7" t="str" cm="1">
        <f t="array" ref="N290">_xlfn.IFS(I290="Rob","Robusta",I290="Exc","Excelsa",I290="Ara","Arabica",I290="Lib","Liberica")</f>
        <v>Excelsa</v>
      </c>
      <c r="O290" s="7" t="str" cm="1">
        <f t="array" ref="O290">_xlfn.IFS(J290="M","Medium",J290="L","Light",J290="D","Dark")</f>
        <v>Medium</v>
      </c>
      <c r="P290" s="7" t="str">
        <f>_xlfn.XLOOKUP(Order_Table[[#This Row],[Customer ID]],[1]customers!$A$1:$A$1001,[1]customers!$I$1:$I$1001,,0)</f>
        <v>Yes</v>
      </c>
    </row>
    <row r="291" spans="1:16" x14ac:dyDescent="0.35">
      <c r="A291" s="16" t="s">
        <v>592</v>
      </c>
      <c r="B291" s="21">
        <v>43772</v>
      </c>
      <c r="C291" s="16" t="s">
        <v>593</v>
      </c>
      <c r="D291" s="7" t="s">
        <v>101</v>
      </c>
      <c r="E291" s="16">
        <v>5</v>
      </c>
      <c r="F291" s="16" t="str">
        <f>_xlfn.XLOOKUP([1]orders!C291,[1]customers!$A$2:$A$1001,[1]customers!$B$2:$B$1001,,0)</f>
        <v>Marris Grcic</v>
      </c>
      <c r="G291" s="16" t="str">
        <f>IF(_xlfn.XLOOKUP(C291,[1]customers!$A$2:$A$1001,[1]customers!$C$2:$C$1001,,0)=0,"",_xlfn.XLOOKUP(C291,[1]customers!$A$2:$A$1001,[1]customers!$C$2:$C$1001,,0))</f>
        <v/>
      </c>
      <c r="H291" s="16" t="str">
        <f>_xlfn.XLOOKUP(C291,[1]customers!$A$2:$A$1001,[1]customers!$G$2:$G$1001,,0)</f>
        <v>United States</v>
      </c>
      <c r="I291" s="7" t="str">
        <f>INDEX([1]products!$A$1:$G$49,MATCH([1]orders!$D291,[1]products!$A$1:$A$49,0),MATCH([1]orders!I$1,[1]products!$A$1:$G$1,0))</f>
        <v>Rob</v>
      </c>
      <c r="J291" s="7" t="str">
        <f>INDEX([1]products!$A$1:$G$49,MATCH([1]orders!$D291,[1]products!$A$1:$A$49,0),MATCH([1]orders!J$1,[1]products!$A$1:$G$1,0))</f>
        <v>D</v>
      </c>
      <c r="K291" s="19">
        <f>INDEX([1]products!$A$1:$G$49,MATCH([1]orders!$D291,[1]products!$A$1:$A$49,0),MATCH([1]orders!K$1,[1]products!$A$1:$G$1,0))</f>
        <v>0.2</v>
      </c>
      <c r="L291" s="20">
        <f>INDEX([1]products!$A$1:$G$49,MATCH([1]orders!$D291,[1]products!$A$1:$A$49,0),MATCH([1]orders!L$1,[1]products!$A$1:$G$1,0))</f>
        <v>2.6849999999999996</v>
      </c>
      <c r="M291" s="20">
        <f t="shared" si="4"/>
        <v>13.424999999999997</v>
      </c>
      <c r="N291" s="7" t="str" cm="1">
        <f t="array" ref="N291">_xlfn.IFS(I291="Rob","Robusta",I291="Exc","Excelsa",I291="Ara","Arabica",I291="Lib","Liberica")</f>
        <v>Robusta</v>
      </c>
      <c r="O291" s="7" t="str" cm="1">
        <f t="array" ref="O291">_xlfn.IFS(J291="M","Medium",J291="L","Light",J291="D","Dark")</f>
        <v>Dark</v>
      </c>
      <c r="P291" s="7" t="str">
        <f>_xlfn.XLOOKUP(Order_Table[[#This Row],[Customer ID]],[1]customers!$A$1:$A$1001,[1]customers!$I$1:$I$1001,,0)</f>
        <v>Yes</v>
      </c>
    </row>
    <row r="292" spans="1:16" x14ac:dyDescent="0.35">
      <c r="A292" s="16" t="s">
        <v>594</v>
      </c>
      <c r="B292" s="21">
        <v>44497</v>
      </c>
      <c r="C292" s="16" t="s">
        <v>595</v>
      </c>
      <c r="D292" s="7" t="s">
        <v>27</v>
      </c>
      <c r="E292" s="16">
        <v>5</v>
      </c>
      <c r="F292" s="16" t="str">
        <f>_xlfn.XLOOKUP([1]orders!C292,[1]customers!$A$2:$A$1001,[1]customers!$B$2:$B$1001,,0)</f>
        <v>Domeniga Duke</v>
      </c>
      <c r="G292" s="16" t="str">
        <f>IF(_xlfn.XLOOKUP(C292,[1]customers!$A$2:$A$1001,[1]customers!$C$2:$C$1001,,0)=0,"",_xlfn.XLOOKUP(C292,[1]customers!$A$2:$A$1001,[1]customers!$C$2:$C$1001,,0))</f>
        <v>dduke82@vkontakte.ru</v>
      </c>
      <c r="H292" s="16" t="str">
        <f>_xlfn.XLOOKUP(C292,[1]customers!$A$2:$A$1001,[1]customers!$G$2:$G$1001,,0)</f>
        <v>United States</v>
      </c>
      <c r="I292" s="7" t="str">
        <f>INDEX([1]products!$A$1:$G$49,MATCH([1]orders!$D292,[1]products!$A$1:$A$49,0),MATCH([1]orders!I$1,[1]products!$A$1:$G$1,0))</f>
        <v>Ara</v>
      </c>
      <c r="J292" s="7" t="str">
        <f>INDEX([1]products!$A$1:$G$49,MATCH([1]orders!$D292,[1]products!$A$1:$A$49,0),MATCH([1]orders!J$1,[1]products!$A$1:$G$1,0))</f>
        <v>D</v>
      </c>
      <c r="K292" s="19">
        <f>INDEX([1]products!$A$1:$G$49,MATCH([1]orders!$D292,[1]products!$A$1:$A$49,0),MATCH([1]orders!K$1,[1]products!$A$1:$G$1,0))</f>
        <v>1</v>
      </c>
      <c r="L292" s="20">
        <f>INDEX([1]products!$A$1:$G$49,MATCH([1]orders!$D292,[1]products!$A$1:$A$49,0),MATCH([1]orders!L$1,[1]products!$A$1:$G$1,0))</f>
        <v>9.9499999999999993</v>
      </c>
      <c r="M292" s="20">
        <f t="shared" si="4"/>
        <v>49.75</v>
      </c>
      <c r="N292" s="7" t="str" cm="1">
        <f t="array" ref="N292">_xlfn.IFS(I292="Rob","Robusta",I292="Exc","Excelsa",I292="Ara","Arabica",I292="Lib","Liberica")</f>
        <v>Arabica</v>
      </c>
      <c r="O292" s="7" t="str" cm="1">
        <f t="array" ref="O292">_xlfn.IFS(J292="M","Medium",J292="L","Light",J292="D","Dark")</f>
        <v>Dark</v>
      </c>
      <c r="P292" s="7" t="str">
        <f>_xlfn.XLOOKUP(Order_Table[[#This Row],[Customer ID]],[1]customers!$A$1:$A$1001,[1]customers!$I$1:$I$1001,,0)</f>
        <v>No</v>
      </c>
    </row>
    <row r="293" spans="1:16" x14ac:dyDescent="0.35">
      <c r="A293" s="16" t="s">
        <v>596</v>
      </c>
      <c r="B293" s="21">
        <v>44181</v>
      </c>
      <c r="C293" s="16" t="s">
        <v>597</v>
      </c>
      <c r="D293" s="7" t="s">
        <v>3</v>
      </c>
      <c r="E293" s="16">
        <v>2</v>
      </c>
      <c r="F293" s="16" t="str">
        <f>_xlfn.XLOOKUP([1]orders!C293,[1]customers!$A$2:$A$1001,[1]customers!$B$2:$B$1001,,0)</f>
        <v>Violante Skouling</v>
      </c>
      <c r="G293" s="16" t="str">
        <f>IF(_xlfn.XLOOKUP(C293,[1]customers!$A$2:$A$1001,[1]customers!$C$2:$C$1001,,0)=0,"",_xlfn.XLOOKUP(C293,[1]customers!$A$2:$A$1001,[1]customers!$C$2:$C$1001,,0))</f>
        <v/>
      </c>
      <c r="H293" s="16" t="str">
        <f>_xlfn.XLOOKUP(C293,[1]customers!$A$2:$A$1001,[1]customers!$G$2:$G$1001,,0)</f>
        <v>Ireland</v>
      </c>
      <c r="I293" s="7" t="str">
        <f>INDEX([1]products!$A$1:$G$49,MATCH([1]orders!$D293,[1]products!$A$1:$A$49,0),MATCH([1]orders!I$1,[1]products!$A$1:$G$1,0))</f>
        <v>Exc</v>
      </c>
      <c r="J293" s="7" t="str">
        <f>INDEX([1]products!$A$1:$G$49,MATCH([1]orders!$D293,[1]products!$A$1:$A$49,0),MATCH([1]orders!J$1,[1]products!$A$1:$G$1,0))</f>
        <v>M</v>
      </c>
      <c r="K293" s="19">
        <f>INDEX([1]products!$A$1:$G$49,MATCH([1]orders!$D293,[1]products!$A$1:$A$49,0),MATCH([1]orders!K$1,[1]products!$A$1:$G$1,0))</f>
        <v>0.5</v>
      </c>
      <c r="L293" s="20">
        <f>INDEX([1]products!$A$1:$G$49,MATCH([1]orders!$D293,[1]products!$A$1:$A$49,0),MATCH([1]orders!L$1,[1]products!$A$1:$G$1,0))</f>
        <v>8.25</v>
      </c>
      <c r="M293" s="20">
        <f t="shared" si="4"/>
        <v>16.5</v>
      </c>
      <c r="N293" s="7" t="str" cm="1">
        <f t="array" ref="N293">_xlfn.IFS(I293="Rob","Robusta",I293="Exc","Excelsa",I293="Ara","Arabica",I293="Lib","Liberica")</f>
        <v>Excelsa</v>
      </c>
      <c r="O293" s="7" t="str" cm="1">
        <f t="array" ref="O293">_xlfn.IFS(J293="M","Medium",J293="L","Light",J293="D","Dark")</f>
        <v>Medium</v>
      </c>
      <c r="P293" s="7" t="str">
        <f>_xlfn.XLOOKUP(Order_Table[[#This Row],[Customer ID]],[1]customers!$A$1:$A$1001,[1]customers!$I$1:$I$1001,,0)</f>
        <v>No</v>
      </c>
    </row>
    <row r="294" spans="1:16" x14ac:dyDescent="0.35">
      <c r="A294" s="16" t="s">
        <v>598</v>
      </c>
      <c r="B294" s="21">
        <v>44529</v>
      </c>
      <c r="C294" s="16" t="s">
        <v>599</v>
      </c>
      <c r="D294" s="7" t="s">
        <v>72</v>
      </c>
      <c r="E294" s="16">
        <v>3</v>
      </c>
      <c r="F294" s="16" t="str">
        <f>_xlfn.XLOOKUP([1]orders!C294,[1]customers!$A$2:$A$1001,[1]customers!$B$2:$B$1001,,0)</f>
        <v>Isidore Hussey</v>
      </c>
      <c r="G294" s="16" t="str">
        <f>IF(_xlfn.XLOOKUP(C294,[1]customers!$A$2:$A$1001,[1]customers!$C$2:$C$1001,,0)=0,"",_xlfn.XLOOKUP(C294,[1]customers!$A$2:$A$1001,[1]customers!$C$2:$C$1001,,0))</f>
        <v>ihussey84@mapy.cz</v>
      </c>
      <c r="H294" s="16" t="str">
        <f>_xlfn.XLOOKUP(C294,[1]customers!$A$2:$A$1001,[1]customers!$G$2:$G$1001,,0)</f>
        <v>United States</v>
      </c>
      <c r="I294" s="7" t="str">
        <f>INDEX([1]products!$A$1:$G$49,MATCH([1]orders!$D294,[1]products!$A$1:$A$49,0),MATCH([1]orders!I$1,[1]products!$A$1:$G$1,0))</f>
        <v>Ara</v>
      </c>
      <c r="J294" s="7" t="str">
        <f>INDEX([1]products!$A$1:$G$49,MATCH([1]orders!$D294,[1]products!$A$1:$A$49,0),MATCH([1]orders!J$1,[1]products!$A$1:$G$1,0))</f>
        <v>D</v>
      </c>
      <c r="K294" s="19">
        <f>INDEX([1]products!$A$1:$G$49,MATCH([1]orders!$D294,[1]products!$A$1:$A$49,0),MATCH([1]orders!K$1,[1]products!$A$1:$G$1,0))</f>
        <v>0.5</v>
      </c>
      <c r="L294" s="20">
        <f>INDEX([1]products!$A$1:$G$49,MATCH([1]orders!$D294,[1]products!$A$1:$A$49,0),MATCH([1]orders!L$1,[1]products!$A$1:$G$1,0))</f>
        <v>5.97</v>
      </c>
      <c r="M294" s="20">
        <f t="shared" si="4"/>
        <v>17.91</v>
      </c>
      <c r="N294" s="7" t="str" cm="1">
        <f t="array" ref="N294">_xlfn.IFS(I294="Rob","Robusta",I294="Exc","Excelsa",I294="Ara","Arabica",I294="Lib","Liberica")</f>
        <v>Arabica</v>
      </c>
      <c r="O294" s="7" t="str" cm="1">
        <f t="array" ref="O294">_xlfn.IFS(J294="M","Medium",J294="L","Light",J294="D","Dark")</f>
        <v>Dark</v>
      </c>
      <c r="P294" s="7" t="str">
        <f>_xlfn.XLOOKUP(Order_Table[[#This Row],[Customer ID]],[1]customers!$A$1:$A$1001,[1]customers!$I$1:$I$1001,,0)</f>
        <v>No</v>
      </c>
    </row>
    <row r="295" spans="1:16" x14ac:dyDescent="0.35">
      <c r="A295" s="16" t="s">
        <v>600</v>
      </c>
      <c r="B295" s="21">
        <v>44275</v>
      </c>
      <c r="C295" s="16" t="s">
        <v>601</v>
      </c>
      <c r="D295" s="7" t="s">
        <v>72</v>
      </c>
      <c r="E295" s="16">
        <v>5</v>
      </c>
      <c r="F295" s="16" t="str">
        <f>_xlfn.XLOOKUP([1]orders!C295,[1]customers!$A$2:$A$1001,[1]customers!$B$2:$B$1001,,0)</f>
        <v>Cassie Pinkerton</v>
      </c>
      <c r="G295" s="16" t="str">
        <f>IF(_xlfn.XLOOKUP(C295,[1]customers!$A$2:$A$1001,[1]customers!$C$2:$C$1001,,0)=0,"",_xlfn.XLOOKUP(C295,[1]customers!$A$2:$A$1001,[1]customers!$C$2:$C$1001,,0))</f>
        <v>cpinkerton85@upenn.edu</v>
      </c>
      <c r="H295" s="16" t="str">
        <f>_xlfn.XLOOKUP(C295,[1]customers!$A$2:$A$1001,[1]customers!$G$2:$G$1001,,0)</f>
        <v>United States</v>
      </c>
      <c r="I295" s="7" t="str">
        <f>INDEX([1]products!$A$1:$G$49,MATCH([1]orders!$D295,[1]products!$A$1:$A$49,0),MATCH([1]orders!I$1,[1]products!$A$1:$G$1,0))</f>
        <v>Ara</v>
      </c>
      <c r="J295" s="7" t="str">
        <f>INDEX([1]products!$A$1:$G$49,MATCH([1]orders!$D295,[1]products!$A$1:$A$49,0),MATCH([1]orders!J$1,[1]products!$A$1:$G$1,0))</f>
        <v>D</v>
      </c>
      <c r="K295" s="19">
        <f>INDEX([1]products!$A$1:$G$49,MATCH([1]orders!$D295,[1]products!$A$1:$A$49,0),MATCH([1]orders!K$1,[1]products!$A$1:$G$1,0))</f>
        <v>0.5</v>
      </c>
      <c r="L295" s="20">
        <f>INDEX([1]products!$A$1:$G$49,MATCH([1]orders!$D295,[1]products!$A$1:$A$49,0),MATCH([1]orders!L$1,[1]products!$A$1:$G$1,0))</f>
        <v>5.97</v>
      </c>
      <c r="M295" s="20">
        <f t="shared" si="4"/>
        <v>29.849999999999998</v>
      </c>
      <c r="N295" s="7" t="str" cm="1">
        <f t="array" ref="N295">_xlfn.IFS(I295="Rob","Robusta",I295="Exc","Excelsa",I295="Ara","Arabica",I295="Lib","Liberica")</f>
        <v>Arabica</v>
      </c>
      <c r="O295" s="7" t="str" cm="1">
        <f t="array" ref="O295">_xlfn.IFS(J295="M","Medium",J295="L","Light",J295="D","Dark")</f>
        <v>Dark</v>
      </c>
      <c r="P295" s="7" t="str">
        <f>_xlfn.XLOOKUP(Order_Table[[#This Row],[Customer ID]],[1]customers!$A$1:$A$1001,[1]customers!$I$1:$I$1001,,0)</f>
        <v>No</v>
      </c>
    </row>
    <row r="296" spans="1:16" x14ac:dyDescent="0.35">
      <c r="A296" s="16" t="s">
        <v>602</v>
      </c>
      <c r="B296" s="21">
        <v>44659</v>
      </c>
      <c r="C296" s="16" t="s">
        <v>603</v>
      </c>
      <c r="D296" s="7" t="s">
        <v>137</v>
      </c>
      <c r="E296" s="16">
        <v>3</v>
      </c>
      <c r="F296" s="16" t="str">
        <f>_xlfn.XLOOKUP([1]orders!C296,[1]customers!$A$2:$A$1001,[1]customers!$B$2:$B$1001,,0)</f>
        <v>Micki Fero</v>
      </c>
      <c r="G296" s="16" t="str">
        <f>IF(_xlfn.XLOOKUP(C296,[1]customers!$A$2:$A$1001,[1]customers!$C$2:$C$1001,,0)=0,"",_xlfn.XLOOKUP(C296,[1]customers!$A$2:$A$1001,[1]customers!$C$2:$C$1001,,0))</f>
        <v/>
      </c>
      <c r="H296" s="16" t="str">
        <f>_xlfn.XLOOKUP(C296,[1]customers!$A$2:$A$1001,[1]customers!$G$2:$G$1001,,0)</f>
        <v>United States</v>
      </c>
      <c r="I296" s="7" t="str">
        <f>INDEX([1]products!$A$1:$G$49,MATCH([1]orders!$D296,[1]products!$A$1:$A$49,0),MATCH([1]orders!I$1,[1]products!$A$1:$G$1,0))</f>
        <v>Exc</v>
      </c>
      <c r="J296" s="7" t="str">
        <f>INDEX([1]products!$A$1:$G$49,MATCH([1]orders!$D296,[1]products!$A$1:$A$49,0),MATCH([1]orders!J$1,[1]products!$A$1:$G$1,0))</f>
        <v>L</v>
      </c>
      <c r="K296" s="19">
        <f>INDEX([1]products!$A$1:$G$49,MATCH([1]orders!$D296,[1]products!$A$1:$A$49,0),MATCH([1]orders!K$1,[1]products!$A$1:$G$1,0))</f>
        <v>1</v>
      </c>
      <c r="L296" s="20">
        <f>INDEX([1]products!$A$1:$G$49,MATCH([1]orders!$D296,[1]products!$A$1:$A$49,0),MATCH([1]orders!L$1,[1]products!$A$1:$G$1,0))</f>
        <v>14.85</v>
      </c>
      <c r="M296" s="20">
        <f t="shared" si="4"/>
        <v>44.55</v>
      </c>
      <c r="N296" s="7" t="str" cm="1">
        <f t="array" ref="N296">_xlfn.IFS(I296="Rob","Robusta",I296="Exc","Excelsa",I296="Ara","Arabica",I296="Lib","Liberica")</f>
        <v>Excelsa</v>
      </c>
      <c r="O296" s="7" t="str" cm="1">
        <f t="array" ref="O296">_xlfn.IFS(J296="M","Medium",J296="L","Light",J296="D","Dark")</f>
        <v>Light</v>
      </c>
      <c r="P296" s="7" t="str">
        <f>_xlfn.XLOOKUP(Order_Table[[#This Row],[Customer ID]],[1]customers!$A$1:$A$1001,[1]customers!$I$1:$I$1001,,0)</f>
        <v>No</v>
      </c>
    </row>
    <row r="297" spans="1:16" x14ac:dyDescent="0.35">
      <c r="A297" s="16" t="s">
        <v>604</v>
      </c>
      <c r="B297" s="21">
        <v>44057</v>
      </c>
      <c r="C297" s="16" t="s">
        <v>605</v>
      </c>
      <c r="D297" s="7" t="s">
        <v>9</v>
      </c>
      <c r="E297" s="16">
        <v>2</v>
      </c>
      <c r="F297" s="16" t="str">
        <f>_xlfn.XLOOKUP([1]orders!C297,[1]customers!$A$2:$A$1001,[1]customers!$B$2:$B$1001,,0)</f>
        <v>Cybill Graddell</v>
      </c>
      <c r="G297" s="16" t="str">
        <f>IF(_xlfn.XLOOKUP(C297,[1]customers!$A$2:$A$1001,[1]customers!$C$2:$C$1001,,0)=0,"",_xlfn.XLOOKUP(C297,[1]customers!$A$2:$A$1001,[1]customers!$C$2:$C$1001,,0))</f>
        <v/>
      </c>
      <c r="H297" s="16" t="str">
        <f>_xlfn.XLOOKUP(C297,[1]customers!$A$2:$A$1001,[1]customers!$G$2:$G$1001,,0)</f>
        <v>United States</v>
      </c>
      <c r="I297" s="7" t="str">
        <f>INDEX([1]products!$A$1:$G$49,MATCH([1]orders!$D297,[1]products!$A$1:$A$49,0),MATCH([1]orders!I$1,[1]products!$A$1:$G$1,0))</f>
        <v>Exc</v>
      </c>
      <c r="J297" s="7" t="str">
        <f>INDEX([1]products!$A$1:$G$49,MATCH([1]orders!$D297,[1]products!$A$1:$A$49,0),MATCH([1]orders!J$1,[1]products!$A$1:$G$1,0))</f>
        <v>M</v>
      </c>
      <c r="K297" s="19">
        <f>INDEX([1]products!$A$1:$G$49,MATCH([1]orders!$D297,[1]products!$A$1:$A$49,0),MATCH([1]orders!K$1,[1]products!$A$1:$G$1,0))</f>
        <v>1</v>
      </c>
      <c r="L297" s="20">
        <f>INDEX([1]products!$A$1:$G$49,MATCH([1]orders!$D297,[1]products!$A$1:$A$49,0),MATCH([1]orders!L$1,[1]products!$A$1:$G$1,0))</f>
        <v>13.75</v>
      </c>
      <c r="M297" s="20">
        <f t="shared" si="4"/>
        <v>27.5</v>
      </c>
      <c r="N297" s="7" t="str" cm="1">
        <f t="array" ref="N297">_xlfn.IFS(I297="Rob","Robusta",I297="Exc","Excelsa",I297="Ara","Arabica",I297="Lib","Liberica")</f>
        <v>Excelsa</v>
      </c>
      <c r="O297" s="7" t="str" cm="1">
        <f t="array" ref="O297">_xlfn.IFS(J297="M","Medium",J297="L","Light",J297="D","Dark")</f>
        <v>Medium</v>
      </c>
      <c r="P297" s="7" t="str">
        <f>_xlfn.XLOOKUP(Order_Table[[#This Row],[Customer ID]],[1]customers!$A$1:$A$1001,[1]customers!$I$1:$I$1001,,0)</f>
        <v>No</v>
      </c>
    </row>
    <row r="298" spans="1:16" x14ac:dyDescent="0.35">
      <c r="A298" s="16" t="s">
        <v>606</v>
      </c>
      <c r="B298" s="21">
        <v>43597</v>
      </c>
      <c r="C298" s="16" t="s">
        <v>607</v>
      </c>
      <c r="D298" s="7" t="s">
        <v>22</v>
      </c>
      <c r="E298" s="16">
        <v>6</v>
      </c>
      <c r="F298" s="16" t="str">
        <f>_xlfn.XLOOKUP([1]orders!C298,[1]customers!$A$2:$A$1001,[1]customers!$B$2:$B$1001,,0)</f>
        <v>Dorian Vizor</v>
      </c>
      <c r="G298" s="16" t="str">
        <f>IF(_xlfn.XLOOKUP(C298,[1]customers!$A$2:$A$1001,[1]customers!$C$2:$C$1001,,0)=0,"",_xlfn.XLOOKUP(C298,[1]customers!$A$2:$A$1001,[1]customers!$C$2:$C$1001,,0))</f>
        <v>dvizor88@furl.net</v>
      </c>
      <c r="H298" s="16" t="str">
        <f>_xlfn.XLOOKUP(C298,[1]customers!$A$2:$A$1001,[1]customers!$G$2:$G$1001,,0)</f>
        <v>United States</v>
      </c>
      <c r="I298" s="7" t="str">
        <f>INDEX([1]products!$A$1:$G$49,MATCH([1]orders!$D298,[1]products!$A$1:$A$49,0),MATCH([1]orders!I$1,[1]products!$A$1:$G$1,0))</f>
        <v>Rob</v>
      </c>
      <c r="J298" s="7" t="str">
        <f>INDEX([1]products!$A$1:$G$49,MATCH([1]orders!$D298,[1]products!$A$1:$A$49,0),MATCH([1]orders!J$1,[1]products!$A$1:$G$1,0))</f>
        <v>M</v>
      </c>
      <c r="K298" s="19">
        <f>INDEX([1]products!$A$1:$G$49,MATCH([1]orders!$D298,[1]products!$A$1:$A$49,0),MATCH([1]orders!K$1,[1]products!$A$1:$G$1,0))</f>
        <v>0.5</v>
      </c>
      <c r="L298" s="20">
        <f>INDEX([1]products!$A$1:$G$49,MATCH([1]orders!$D298,[1]products!$A$1:$A$49,0),MATCH([1]orders!L$1,[1]products!$A$1:$G$1,0))</f>
        <v>5.97</v>
      </c>
      <c r="M298" s="20">
        <f t="shared" si="4"/>
        <v>35.82</v>
      </c>
      <c r="N298" s="7" t="str" cm="1">
        <f t="array" ref="N298">_xlfn.IFS(I298="Rob","Robusta",I298="Exc","Excelsa",I298="Ara","Arabica",I298="Lib","Liberica")</f>
        <v>Robusta</v>
      </c>
      <c r="O298" s="7" t="str" cm="1">
        <f t="array" ref="O298">_xlfn.IFS(J298="M","Medium",J298="L","Light",J298="D","Dark")</f>
        <v>Medium</v>
      </c>
      <c r="P298" s="7" t="str">
        <f>_xlfn.XLOOKUP(Order_Table[[#This Row],[Customer ID]],[1]customers!$A$1:$A$1001,[1]customers!$I$1:$I$1001,,0)</f>
        <v>Yes</v>
      </c>
    </row>
    <row r="299" spans="1:16" x14ac:dyDescent="0.35">
      <c r="A299" s="16" t="s">
        <v>608</v>
      </c>
      <c r="B299" s="21">
        <v>44258</v>
      </c>
      <c r="C299" s="16" t="s">
        <v>609</v>
      </c>
      <c r="D299" s="7" t="s">
        <v>146</v>
      </c>
      <c r="E299" s="16">
        <v>3</v>
      </c>
      <c r="F299" s="16" t="str">
        <f>_xlfn.XLOOKUP([1]orders!C299,[1]customers!$A$2:$A$1001,[1]customers!$B$2:$B$1001,,0)</f>
        <v>Eddi Sedgebeer</v>
      </c>
      <c r="G299" s="16" t="str">
        <f>IF(_xlfn.XLOOKUP(C299,[1]customers!$A$2:$A$1001,[1]customers!$C$2:$C$1001,,0)=0,"",_xlfn.XLOOKUP(C299,[1]customers!$A$2:$A$1001,[1]customers!$C$2:$C$1001,,0))</f>
        <v>esedgebeer89@oaic.gov.au</v>
      </c>
      <c r="H299" s="16" t="str">
        <f>_xlfn.XLOOKUP(C299,[1]customers!$A$2:$A$1001,[1]customers!$G$2:$G$1001,,0)</f>
        <v>United States</v>
      </c>
      <c r="I299" s="7" t="str">
        <f>INDEX([1]products!$A$1:$G$49,MATCH([1]orders!$D299,[1]products!$A$1:$A$49,0),MATCH([1]orders!I$1,[1]products!$A$1:$G$1,0))</f>
        <v>Rob</v>
      </c>
      <c r="J299" s="7" t="str">
        <f>INDEX([1]products!$A$1:$G$49,MATCH([1]orders!$D299,[1]products!$A$1:$A$49,0),MATCH([1]orders!J$1,[1]products!$A$1:$G$1,0))</f>
        <v>D</v>
      </c>
      <c r="K299" s="19">
        <f>INDEX([1]products!$A$1:$G$49,MATCH([1]orders!$D299,[1]products!$A$1:$A$49,0),MATCH([1]orders!K$1,[1]products!$A$1:$G$1,0))</f>
        <v>0.5</v>
      </c>
      <c r="L299" s="20">
        <f>INDEX([1]products!$A$1:$G$49,MATCH([1]orders!$D299,[1]products!$A$1:$A$49,0),MATCH([1]orders!L$1,[1]products!$A$1:$G$1,0))</f>
        <v>5.3699999999999992</v>
      </c>
      <c r="M299" s="20">
        <f t="shared" si="4"/>
        <v>16.11</v>
      </c>
      <c r="N299" s="7" t="str" cm="1">
        <f t="array" ref="N299">_xlfn.IFS(I299="Rob","Robusta",I299="Exc","Excelsa",I299="Ara","Arabica",I299="Lib","Liberica")</f>
        <v>Robusta</v>
      </c>
      <c r="O299" s="7" t="str" cm="1">
        <f t="array" ref="O299">_xlfn.IFS(J299="M","Medium",J299="L","Light",J299="D","Dark")</f>
        <v>Dark</v>
      </c>
      <c r="P299" s="7" t="str">
        <f>_xlfn.XLOOKUP(Order_Table[[#This Row],[Customer ID]],[1]customers!$A$1:$A$1001,[1]customers!$I$1:$I$1001,,0)</f>
        <v>Yes</v>
      </c>
    </row>
    <row r="300" spans="1:16" x14ac:dyDescent="0.35">
      <c r="A300" s="16" t="s">
        <v>610</v>
      </c>
      <c r="B300" s="21">
        <v>43872</v>
      </c>
      <c r="C300" s="16" t="s">
        <v>611</v>
      </c>
      <c r="D300" s="7" t="s">
        <v>254</v>
      </c>
      <c r="E300" s="16">
        <v>6</v>
      </c>
      <c r="F300" s="16" t="str">
        <f>_xlfn.XLOOKUP([1]orders!C300,[1]customers!$A$2:$A$1001,[1]customers!$B$2:$B$1001,,0)</f>
        <v>Ken Lestrange</v>
      </c>
      <c r="G300" s="16" t="str">
        <f>IF(_xlfn.XLOOKUP(C300,[1]customers!$A$2:$A$1001,[1]customers!$C$2:$C$1001,,0)=0,"",_xlfn.XLOOKUP(C300,[1]customers!$A$2:$A$1001,[1]customers!$C$2:$C$1001,,0))</f>
        <v>klestrange8a@lulu.com</v>
      </c>
      <c r="H300" s="16" t="str">
        <f>_xlfn.XLOOKUP(C300,[1]customers!$A$2:$A$1001,[1]customers!$G$2:$G$1001,,0)</f>
        <v>United States</v>
      </c>
      <c r="I300" s="7" t="str">
        <f>INDEX([1]products!$A$1:$G$49,MATCH([1]orders!$D300,[1]products!$A$1:$A$49,0),MATCH([1]orders!I$1,[1]products!$A$1:$G$1,0))</f>
        <v>Exc</v>
      </c>
      <c r="J300" s="7" t="str">
        <f>INDEX([1]products!$A$1:$G$49,MATCH([1]orders!$D300,[1]products!$A$1:$A$49,0),MATCH([1]orders!J$1,[1]products!$A$1:$G$1,0))</f>
        <v>L</v>
      </c>
      <c r="K300" s="19">
        <f>INDEX([1]products!$A$1:$G$49,MATCH([1]orders!$D300,[1]products!$A$1:$A$49,0),MATCH([1]orders!K$1,[1]products!$A$1:$G$1,0))</f>
        <v>0.2</v>
      </c>
      <c r="L300" s="20">
        <f>INDEX([1]products!$A$1:$G$49,MATCH([1]orders!$D300,[1]products!$A$1:$A$49,0),MATCH([1]orders!L$1,[1]products!$A$1:$G$1,0))</f>
        <v>4.4550000000000001</v>
      </c>
      <c r="M300" s="20">
        <f t="shared" si="4"/>
        <v>26.73</v>
      </c>
      <c r="N300" s="7" t="str" cm="1">
        <f t="array" ref="N300">_xlfn.IFS(I300="Rob","Robusta",I300="Exc","Excelsa",I300="Ara","Arabica",I300="Lib","Liberica")</f>
        <v>Excelsa</v>
      </c>
      <c r="O300" s="7" t="str" cm="1">
        <f t="array" ref="O300">_xlfn.IFS(J300="M","Medium",J300="L","Light",J300="D","Dark")</f>
        <v>Light</v>
      </c>
      <c r="P300" s="7" t="str">
        <f>_xlfn.XLOOKUP(Order_Table[[#This Row],[Customer ID]],[1]customers!$A$1:$A$1001,[1]customers!$I$1:$I$1001,,0)</f>
        <v>Yes</v>
      </c>
    </row>
    <row r="301" spans="1:16" x14ac:dyDescent="0.35">
      <c r="A301" s="16" t="s">
        <v>612</v>
      </c>
      <c r="B301" s="21">
        <v>43582</v>
      </c>
      <c r="C301" s="16" t="s">
        <v>613</v>
      </c>
      <c r="D301" s="7" t="s">
        <v>30</v>
      </c>
      <c r="E301" s="16">
        <v>6</v>
      </c>
      <c r="F301" s="16" t="str">
        <f>_xlfn.XLOOKUP([1]orders!C301,[1]customers!$A$2:$A$1001,[1]customers!$B$2:$B$1001,,0)</f>
        <v>Lacee Tanti</v>
      </c>
      <c r="G301" s="16" t="str">
        <f>IF(_xlfn.XLOOKUP(C301,[1]customers!$A$2:$A$1001,[1]customers!$C$2:$C$1001,,0)=0,"",_xlfn.XLOOKUP(C301,[1]customers!$A$2:$A$1001,[1]customers!$C$2:$C$1001,,0))</f>
        <v>ltanti8b@techcrunch.com</v>
      </c>
      <c r="H301" s="16" t="str">
        <f>_xlfn.XLOOKUP(C301,[1]customers!$A$2:$A$1001,[1]customers!$G$2:$G$1001,,0)</f>
        <v>United States</v>
      </c>
      <c r="I301" s="7" t="str">
        <f>INDEX([1]products!$A$1:$G$49,MATCH([1]orders!$D301,[1]products!$A$1:$A$49,0),MATCH([1]orders!I$1,[1]products!$A$1:$G$1,0))</f>
        <v>Exc</v>
      </c>
      <c r="J301" s="7" t="str">
        <f>INDEX([1]products!$A$1:$G$49,MATCH([1]orders!$D301,[1]products!$A$1:$A$49,0),MATCH([1]orders!J$1,[1]products!$A$1:$G$1,0))</f>
        <v>L</v>
      </c>
      <c r="K301" s="19">
        <f>INDEX([1]products!$A$1:$G$49,MATCH([1]orders!$D301,[1]products!$A$1:$A$49,0),MATCH([1]orders!K$1,[1]products!$A$1:$G$1,0))</f>
        <v>2.5</v>
      </c>
      <c r="L301" s="20">
        <f>INDEX([1]products!$A$1:$G$49,MATCH([1]orders!$D301,[1]products!$A$1:$A$49,0),MATCH([1]orders!L$1,[1]products!$A$1:$G$1,0))</f>
        <v>34.154999999999994</v>
      </c>
      <c r="M301" s="20">
        <f t="shared" si="4"/>
        <v>204.92999999999995</v>
      </c>
      <c r="N301" s="7" t="str" cm="1">
        <f t="array" ref="N301">_xlfn.IFS(I301="Rob","Robusta",I301="Exc","Excelsa",I301="Ara","Arabica",I301="Lib","Liberica")</f>
        <v>Excelsa</v>
      </c>
      <c r="O301" s="7" t="str" cm="1">
        <f t="array" ref="O301">_xlfn.IFS(J301="M","Medium",J301="L","Light",J301="D","Dark")</f>
        <v>Light</v>
      </c>
      <c r="P301" s="7" t="str">
        <f>_xlfn.XLOOKUP(Order_Table[[#This Row],[Customer ID]],[1]customers!$A$1:$A$1001,[1]customers!$I$1:$I$1001,,0)</f>
        <v>Yes</v>
      </c>
    </row>
    <row r="302" spans="1:16" x14ac:dyDescent="0.35">
      <c r="A302" s="16" t="s">
        <v>614</v>
      </c>
      <c r="B302" s="21">
        <v>44646</v>
      </c>
      <c r="C302" s="16" t="s">
        <v>615</v>
      </c>
      <c r="D302" s="7" t="s">
        <v>6</v>
      </c>
      <c r="E302" s="16">
        <v>3</v>
      </c>
      <c r="F302" s="16" t="str">
        <f>_xlfn.XLOOKUP([1]orders!C302,[1]customers!$A$2:$A$1001,[1]customers!$B$2:$B$1001,,0)</f>
        <v>Arel De Lasci</v>
      </c>
      <c r="G302" s="16" t="str">
        <f>IF(_xlfn.XLOOKUP(C302,[1]customers!$A$2:$A$1001,[1]customers!$C$2:$C$1001,,0)=0,"",_xlfn.XLOOKUP(C302,[1]customers!$A$2:$A$1001,[1]customers!$C$2:$C$1001,,0))</f>
        <v>ade8c@1und1.de</v>
      </c>
      <c r="H302" s="16" t="str">
        <f>_xlfn.XLOOKUP(C302,[1]customers!$A$2:$A$1001,[1]customers!$G$2:$G$1001,,0)</f>
        <v>United States</v>
      </c>
      <c r="I302" s="7" t="str">
        <f>INDEX([1]products!$A$1:$G$49,MATCH([1]orders!$D302,[1]products!$A$1:$A$49,0),MATCH([1]orders!I$1,[1]products!$A$1:$G$1,0))</f>
        <v>Ara</v>
      </c>
      <c r="J302" s="7" t="str">
        <f>INDEX([1]products!$A$1:$G$49,MATCH([1]orders!$D302,[1]products!$A$1:$A$49,0),MATCH([1]orders!J$1,[1]products!$A$1:$G$1,0))</f>
        <v>L</v>
      </c>
      <c r="K302" s="19">
        <f>INDEX([1]products!$A$1:$G$49,MATCH([1]orders!$D302,[1]products!$A$1:$A$49,0),MATCH([1]orders!K$1,[1]products!$A$1:$G$1,0))</f>
        <v>1</v>
      </c>
      <c r="L302" s="20">
        <f>INDEX([1]products!$A$1:$G$49,MATCH([1]orders!$D302,[1]products!$A$1:$A$49,0),MATCH([1]orders!L$1,[1]products!$A$1:$G$1,0))</f>
        <v>12.95</v>
      </c>
      <c r="M302" s="20">
        <f t="shared" si="4"/>
        <v>38.849999999999994</v>
      </c>
      <c r="N302" s="7" t="str" cm="1">
        <f t="array" ref="N302">_xlfn.IFS(I302="Rob","Robusta",I302="Exc","Excelsa",I302="Ara","Arabica",I302="Lib","Liberica")</f>
        <v>Arabica</v>
      </c>
      <c r="O302" s="7" t="str" cm="1">
        <f t="array" ref="O302">_xlfn.IFS(J302="M","Medium",J302="L","Light",J302="D","Dark")</f>
        <v>Light</v>
      </c>
      <c r="P302" s="7" t="str">
        <f>_xlfn.XLOOKUP(Order_Table[[#This Row],[Customer ID]],[1]customers!$A$1:$A$1001,[1]customers!$I$1:$I$1001,,0)</f>
        <v>Yes</v>
      </c>
    </row>
    <row r="303" spans="1:16" x14ac:dyDescent="0.35">
      <c r="A303" s="16" t="s">
        <v>616</v>
      </c>
      <c r="B303" s="21">
        <v>44102</v>
      </c>
      <c r="C303" s="16" t="s">
        <v>617</v>
      </c>
      <c r="D303" s="7" t="s">
        <v>38</v>
      </c>
      <c r="E303" s="16">
        <v>4</v>
      </c>
      <c r="F303" s="16" t="str">
        <f>_xlfn.XLOOKUP([1]orders!C303,[1]customers!$A$2:$A$1001,[1]customers!$B$2:$B$1001,,0)</f>
        <v>Trescha Jedrachowicz</v>
      </c>
      <c r="G303" s="16" t="str">
        <f>IF(_xlfn.XLOOKUP(C303,[1]customers!$A$2:$A$1001,[1]customers!$C$2:$C$1001,,0)=0,"",_xlfn.XLOOKUP(C303,[1]customers!$A$2:$A$1001,[1]customers!$C$2:$C$1001,,0))</f>
        <v>tjedrachowicz8d@acquirethisname.com</v>
      </c>
      <c r="H303" s="16" t="str">
        <f>_xlfn.XLOOKUP(C303,[1]customers!$A$2:$A$1001,[1]customers!$G$2:$G$1001,,0)</f>
        <v>United States</v>
      </c>
      <c r="I303" s="7" t="str">
        <f>INDEX([1]products!$A$1:$G$49,MATCH([1]orders!$D303,[1]products!$A$1:$A$49,0),MATCH([1]orders!I$1,[1]products!$A$1:$G$1,0))</f>
        <v>Lib</v>
      </c>
      <c r="J303" s="7" t="str">
        <f>INDEX([1]products!$A$1:$G$49,MATCH([1]orders!$D303,[1]products!$A$1:$A$49,0),MATCH([1]orders!J$1,[1]products!$A$1:$G$1,0))</f>
        <v>D</v>
      </c>
      <c r="K303" s="19">
        <f>INDEX([1]products!$A$1:$G$49,MATCH([1]orders!$D303,[1]products!$A$1:$A$49,0),MATCH([1]orders!K$1,[1]products!$A$1:$G$1,0))</f>
        <v>0.2</v>
      </c>
      <c r="L303" s="20">
        <f>INDEX([1]products!$A$1:$G$49,MATCH([1]orders!$D303,[1]products!$A$1:$A$49,0),MATCH([1]orders!L$1,[1]products!$A$1:$G$1,0))</f>
        <v>3.8849999999999998</v>
      </c>
      <c r="M303" s="20">
        <f t="shared" si="4"/>
        <v>15.54</v>
      </c>
      <c r="N303" s="7" t="str" cm="1">
        <f t="array" ref="N303">_xlfn.IFS(I303="Rob","Robusta",I303="Exc","Excelsa",I303="Ara","Arabica",I303="Lib","Liberica")</f>
        <v>Liberica</v>
      </c>
      <c r="O303" s="7" t="str" cm="1">
        <f t="array" ref="O303">_xlfn.IFS(J303="M","Medium",J303="L","Light",J303="D","Dark")</f>
        <v>Dark</v>
      </c>
      <c r="P303" s="7" t="str">
        <f>_xlfn.XLOOKUP(Order_Table[[#This Row],[Customer ID]],[1]customers!$A$1:$A$1001,[1]customers!$I$1:$I$1001,,0)</f>
        <v>Yes</v>
      </c>
    </row>
    <row r="304" spans="1:16" x14ac:dyDescent="0.35">
      <c r="A304" s="16" t="s">
        <v>618</v>
      </c>
      <c r="B304" s="21">
        <v>43762</v>
      </c>
      <c r="C304" s="16" t="s">
        <v>619</v>
      </c>
      <c r="D304" s="7" t="s">
        <v>67</v>
      </c>
      <c r="E304" s="16">
        <v>1</v>
      </c>
      <c r="F304" s="16" t="str">
        <f>_xlfn.XLOOKUP([1]orders!C304,[1]customers!$A$2:$A$1001,[1]customers!$B$2:$B$1001,,0)</f>
        <v>Perkin Stonner</v>
      </c>
      <c r="G304" s="16" t="str">
        <f>IF(_xlfn.XLOOKUP(C304,[1]customers!$A$2:$A$1001,[1]customers!$C$2:$C$1001,,0)=0,"",_xlfn.XLOOKUP(C304,[1]customers!$A$2:$A$1001,[1]customers!$C$2:$C$1001,,0))</f>
        <v>pstonner8e@moonfruit.com</v>
      </c>
      <c r="H304" s="16" t="str">
        <f>_xlfn.XLOOKUP(C304,[1]customers!$A$2:$A$1001,[1]customers!$G$2:$G$1001,,0)</f>
        <v>United States</v>
      </c>
      <c r="I304" s="7" t="str">
        <f>INDEX([1]products!$A$1:$G$49,MATCH([1]orders!$D304,[1]products!$A$1:$A$49,0),MATCH([1]orders!I$1,[1]products!$A$1:$G$1,0))</f>
        <v>Ara</v>
      </c>
      <c r="J304" s="7" t="str">
        <f>INDEX([1]products!$A$1:$G$49,MATCH([1]orders!$D304,[1]products!$A$1:$A$49,0),MATCH([1]orders!J$1,[1]products!$A$1:$G$1,0))</f>
        <v>M</v>
      </c>
      <c r="K304" s="19">
        <f>INDEX([1]products!$A$1:$G$49,MATCH([1]orders!$D304,[1]products!$A$1:$A$49,0),MATCH([1]orders!K$1,[1]products!$A$1:$G$1,0))</f>
        <v>0.5</v>
      </c>
      <c r="L304" s="20">
        <f>INDEX([1]products!$A$1:$G$49,MATCH([1]orders!$D304,[1]products!$A$1:$A$49,0),MATCH([1]orders!L$1,[1]products!$A$1:$G$1,0))</f>
        <v>6.75</v>
      </c>
      <c r="M304" s="20">
        <f t="shared" si="4"/>
        <v>6.75</v>
      </c>
      <c r="N304" s="7" t="str" cm="1">
        <f t="array" ref="N304">_xlfn.IFS(I304="Rob","Robusta",I304="Exc","Excelsa",I304="Ara","Arabica",I304="Lib","Liberica")</f>
        <v>Arabica</v>
      </c>
      <c r="O304" s="7" t="str" cm="1">
        <f t="array" ref="O304">_xlfn.IFS(J304="M","Medium",J304="L","Light",J304="D","Dark")</f>
        <v>Medium</v>
      </c>
      <c r="P304" s="7" t="str">
        <f>_xlfn.XLOOKUP(Order_Table[[#This Row],[Customer ID]],[1]customers!$A$1:$A$1001,[1]customers!$I$1:$I$1001,,0)</f>
        <v>No</v>
      </c>
    </row>
    <row r="305" spans="1:16" x14ac:dyDescent="0.35">
      <c r="A305" s="16" t="s">
        <v>620</v>
      </c>
      <c r="B305" s="21">
        <v>44412</v>
      </c>
      <c r="C305" s="16" t="s">
        <v>621</v>
      </c>
      <c r="D305" s="7" t="s">
        <v>530</v>
      </c>
      <c r="E305" s="16">
        <v>4</v>
      </c>
      <c r="F305" s="16" t="str">
        <f>_xlfn.XLOOKUP([1]orders!C305,[1]customers!$A$2:$A$1001,[1]customers!$B$2:$B$1001,,0)</f>
        <v>Darrin Tingly</v>
      </c>
      <c r="G305" s="16" t="str">
        <f>IF(_xlfn.XLOOKUP(C305,[1]customers!$A$2:$A$1001,[1]customers!$C$2:$C$1001,,0)=0,"",_xlfn.XLOOKUP(C305,[1]customers!$A$2:$A$1001,[1]customers!$C$2:$C$1001,,0))</f>
        <v>dtingly8f@goo.ne.jp</v>
      </c>
      <c r="H305" s="16" t="str">
        <f>_xlfn.XLOOKUP(C305,[1]customers!$A$2:$A$1001,[1]customers!$G$2:$G$1001,,0)</f>
        <v>United States</v>
      </c>
      <c r="I305" s="7" t="str">
        <f>INDEX([1]products!$A$1:$G$49,MATCH([1]orders!$D305,[1]products!$A$1:$A$49,0),MATCH([1]orders!I$1,[1]products!$A$1:$G$1,0))</f>
        <v>Exc</v>
      </c>
      <c r="J305" s="7" t="str">
        <f>INDEX([1]products!$A$1:$G$49,MATCH([1]orders!$D305,[1]products!$A$1:$A$49,0),MATCH([1]orders!J$1,[1]products!$A$1:$G$1,0))</f>
        <v>D</v>
      </c>
      <c r="K305" s="19">
        <f>INDEX([1]products!$A$1:$G$49,MATCH([1]orders!$D305,[1]products!$A$1:$A$49,0),MATCH([1]orders!K$1,[1]products!$A$1:$G$1,0))</f>
        <v>2.5</v>
      </c>
      <c r="L305" s="20">
        <f>INDEX([1]products!$A$1:$G$49,MATCH([1]orders!$D305,[1]products!$A$1:$A$49,0),MATCH([1]orders!L$1,[1]products!$A$1:$G$1,0))</f>
        <v>27.945</v>
      </c>
      <c r="M305" s="20">
        <f t="shared" si="4"/>
        <v>111.78</v>
      </c>
      <c r="N305" s="7" t="str" cm="1">
        <f t="array" ref="N305">_xlfn.IFS(I305="Rob","Robusta",I305="Exc","Excelsa",I305="Ara","Arabica",I305="Lib","Liberica")</f>
        <v>Excelsa</v>
      </c>
      <c r="O305" s="7" t="str" cm="1">
        <f t="array" ref="O305">_xlfn.IFS(J305="M","Medium",J305="L","Light",J305="D","Dark")</f>
        <v>Dark</v>
      </c>
      <c r="P305" s="7" t="str">
        <f>_xlfn.XLOOKUP(Order_Table[[#This Row],[Customer ID]],[1]customers!$A$1:$A$1001,[1]customers!$I$1:$I$1001,,0)</f>
        <v>Yes</v>
      </c>
    </row>
    <row r="306" spans="1:16" x14ac:dyDescent="0.35">
      <c r="A306" s="16" t="s">
        <v>622</v>
      </c>
      <c r="B306" s="21">
        <v>43828</v>
      </c>
      <c r="C306" s="16" t="s">
        <v>623</v>
      </c>
      <c r="D306" s="7" t="s">
        <v>115</v>
      </c>
      <c r="E306" s="16">
        <v>1</v>
      </c>
      <c r="F306" s="16" t="str">
        <f>_xlfn.XLOOKUP([1]orders!C306,[1]customers!$A$2:$A$1001,[1]customers!$B$2:$B$1001,,0)</f>
        <v>Claudetta Rushe</v>
      </c>
      <c r="G306" s="16" t="str">
        <f>IF(_xlfn.XLOOKUP(C306,[1]customers!$A$2:$A$1001,[1]customers!$C$2:$C$1001,,0)=0,"",_xlfn.XLOOKUP(C306,[1]customers!$A$2:$A$1001,[1]customers!$C$2:$C$1001,,0))</f>
        <v>crushe8n@about.me</v>
      </c>
      <c r="H306" s="16" t="str">
        <f>_xlfn.XLOOKUP(C306,[1]customers!$A$2:$A$1001,[1]customers!$G$2:$G$1001,,0)</f>
        <v>United States</v>
      </c>
      <c r="I306" s="7" t="str">
        <f>INDEX([1]products!$A$1:$G$49,MATCH([1]orders!$D306,[1]products!$A$1:$A$49,0),MATCH([1]orders!I$1,[1]products!$A$1:$G$1,0))</f>
        <v>Ara</v>
      </c>
      <c r="J306" s="7" t="str">
        <f>INDEX([1]products!$A$1:$G$49,MATCH([1]orders!$D306,[1]products!$A$1:$A$49,0),MATCH([1]orders!J$1,[1]products!$A$1:$G$1,0))</f>
        <v>L</v>
      </c>
      <c r="K306" s="19">
        <f>INDEX([1]products!$A$1:$G$49,MATCH([1]orders!$D306,[1]products!$A$1:$A$49,0),MATCH([1]orders!K$1,[1]products!$A$1:$G$1,0))</f>
        <v>0.2</v>
      </c>
      <c r="L306" s="20">
        <f>INDEX([1]products!$A$1:$G$49,MATCH([1]orders!$D306,[1]products!$A$1:$A$49,0),MATCH([1]orders!L$1,[1]products!$A$1:$G$1,0))</f>
        <v>3.8849999999999998</v>
      </c>
      <c r="M306" s="20">
        <f t="shared" si="4"/>
        <v>3.8849999999999998</v>
      </c>
      <c r="N306" s="7" t="str" cm="1">
        <f t="array" ref="N306">_xlfn.IFS(I306="Rob","Robusta",I306="Exc","Excelsa",I306="Ara","Arabica",I306="Lib","Liberica")</f>
        <v>Arabica</v>
      </c>
      <c r="O306" s="7" t="str" cm="1">
        <f t="array" ref="O306">_xlfn.IFS(J306="M","Medium",J306="L","Light",J306="D","Dark")</f>
        <v>Light</v>
      </c>
      <c r="P306" s="7" t="str">
        <f>_xlfn.XLOOKUP(Order_Table[[#This Row],[Customer ID]],[1]customers!$A$1:$A$1001,[1]customers!$I$1:$I$1001,,0)</f>
        <v>Yes</v>
      </c>
    </row>
    <row r="307" spans="1:16" x14ac:dyDescent="0.35">
      <c r="A307" s="16" t="s">
        <v>624</v>
      </c>
      <c r="B307" s="21">
        <v>43796</v>
      </c>
      <c r="C307" s="16" t="s">
        <v>625</v>
      </c>
      <c r="D307" s="7" t="s">
        <v>77</v>
      </c>
      <c r="E307" s="16">
        <v>5</v>
      </c>
      <c r="F307" s="16" t="str">
        <f>_xlfn.XLOOKUP([1]orders!C307,[1]customers!$A$2:$A$1001,[1]customers!$B$2:$B$1001,,0)</f>
        <v>Benn Checci</v>
      </c>
      <c r="G307" s="16" t="str">
        <f>IF(_xlfn.XLOOKUP(C307,[1]customers!$A$2:$A$1001,[1]customers!$C$2:$C$1001,,0)=0,"",_xlfn.XLOOKUP(C307,[1]customers!$A$2:$A$1001,[1]customers!$C$2:$C$1001,,0))</f>
        <v>bchecci8h@usa.gov</v>
      </c>
      <c r="H307" s="16" t="str">
        <f>_xlfn.XLOOKUP(C307,[1]customers!$A$2:$A$1001,[1]customers!$G$2:$G$1001,,0)</f>
        <v>United Kingdom</v>
      </c>
      <c r="I307" s="7" t="str">
        <f>INDEX([1]products!$A$1:$G$49,MATCH([1]orders!$D307,[1]products!$A$1:$A$49,0),MATCH([1]orders!I$1,[1]products!$A$1:$G$1,0))</f>
        <v>Lib</v>
      </c>
      <c r="J307" s="7" t="str">
        <f>INDEX([1]products!$A$1:$G$49,MATCH([1]orders!$D307,[1]products!$A$1:$A$49,0),MATCH([1]orders!J$1,[1]products!$A$1:$G$1,0))</f>
        <v>M</v>
      </c>
      <c r="K307" s="19">
        <f>INDEX([1]products!$A$1:$G$49,MATCH([1]orders!$D307,[1]products!$A$1:$A$49,0),MATCH([1]orders!K$1,[1]products!$A$1:$G$1,0))</f>
        <v>0.2</v>
      </c>
      <c r="L307" s="20">
        <f>INDEX([1]products!$A$1:$G$49,MATCH([1]orders!$D307,[1]products!$A$1:$A$49,0),MATCH([1]orders!L$1,[1]products!$A$1:$G$1,0))</f>
        <v>4.3650000000000002</v>
      </c>
      <c r="M307" s="20">
        <f t="shared" si="4"/>
        <v>21.825000000000003</v>
      </c>
      <c r="N307" s="7" t="str" cm="1">
        <f t="array" ref="N307">_xlfn.IFS(I307="Rob","Robusta",I307="Exc","Excelsa",I307="Ara","Arabica",I307="Lib","Liberica")</f>
        <v>Liberica</v>
      </c>
      <c r="O307" s="7" t="str" cm="1">
        <f t="array" ref="O307">_xlfn.IFS(J307="M","Medium",J307="L","Light",J307="D","Dark")</f>
        <v>Medium</v>
      </c>
      <c r="P307" s="7" t="str">
        <f>_xlfn.XLOOKUP(Order_Table[[#This Row],[Customer ID]],[1]customers!$A$1:$A$1001,[1]customers!$I$1:$I$1001,,0)</f>
        <v>No</v>
      </c>
    </row>
    <row r="308" spans="1:16" x14ac:dyDescent="0.35">
      <c r="A308" s="16" t="s">
        <v>626</v>
      </c>
      <c r="B308" s="21">
        <v>43890</v>
      </c>
      <c r="C308" s="16" t="s">
        <v>627</v>
      </c>
      <c r="D308" s="7" t="s">
        <v>162</v>
      </c>
      <c r="E308" s="16">
        <v>5</v>
      </c>
      <c r="F308" s="16" t="str">
        <f>_xlfn.XLOOKUP([1]orders!C308,[1]customers!$A$2:$A$1001,[1]customers!$B$2:$B$1001,,0)</f>
        <v>Janifer Bagot</v>
      </c>
      <c r="G308" s="16" t="str">
        <f>IF(_xlfn.XLOOKUP(C308,[1]customers!$A$2:$A$1001,[1]customers!$C$2:$C$1001,,0)=0,"",_xlfn.XLOOKUP(C308,[1]customers!$A$2:$A$1001,[1]customers!$C$2:$C$1001,,0))</f>
        <v>jbagot8i@mac.com</v>
      </c>
      <c r="H308" s="16" t="str">
        <f>_xlfn.XLOOKUP(C308,[1]customers!$A$2:$A$1001,[1]customers!$G$2:$G$1001,,0)</f>
        <v>United States</v>
      </c>
      <c r="I308" s="7" t="str">
        <f>INDEX([1]products!$A$1:$G$49,MATCH([1]orders!$D308,[1]products!$A$1:$A$49,0),MATCH([1]orders!I$1,[1]products!$A$1:$G$1,0))</f>
        <v>Rob</v>
      </c>
      <c r="J308" s="7" t="str">
        <f>INDEX([1]products!$A$1:$G$49,MATCH([1]orders!$D308,[1]products!$A$1:$A$49,0),MATCH([1]orders!J$1,[1]products!$A$1:$G$1,0))</f>
        <v>M</v>
      </c>
      <c r="K308" s="19">
        <f>INDEX([1]products!$A$1:$G$49,MATCH([1]orders!$D308,[1]products!$A$1:$A$49,0),MATCH([1]orders!K$1,[1]products!$A$1:$G$1,0))</f>
        <v>0.2</v>
      </c>
      <c r="L308" s="20">
        <f>INDEX([1]products!$A$1:$G$49,MATCH([1]orders!$D308,[1]products!$A$1:$A$49,0),MATCH([1]orders!L$1,[1]products!$A$1:$G$1,0))</f>
        <v>2.9849999999999999</v>
      </c>
      <c r="M308" s="20">
        <f t="shared" si="4"/>
        <v>14.924999999999999</v>
      </c>
      <c r="N308" s="7" t="str" cm="1">
        <f t="array" ref="N308">_xlfn.IFS(I308="Rob","Robusta",I308="Exc","Excelsa",I308="Ara","Arabica",I308="Lib","Liberica")</f>
        <v>Robusta</v>
      </c>
      <c r="O308" s="7" t="str" cm="1">
        <f t="array" ref="O308">_xlfn.IFS(J308="M","Medium",J308="L","Light",J308="D","Dark")</f>
        <v>Medium</v>
      </c>
      <c r="P308" s="7" t="str">
        <f>_xlfn.XLOOKUP(Order_Table[[#This Row],[Customer ID]],[1]customers!$A$1:$A$1001,[1]customers!$I$1:$I$1001,,0)</f>
        <v>No</v>
      </c>
    </row>
    <row r="309" spans="1:16" x14ac:dyDescent="0.35">
      <c r="A309" s="16" t="s">
        <v>628</v>
      </c>
      <c r="B309" s="21">
        <v>44227</v>
      </c>
      <c r="C309" s="16" t="s">
        <v>629</v>
      </c>
      <c r="D309" s="7" t="s">
        <v>61</v>
      </c>
      <c r="E309" s="16">
        <v>3</v>
      </c>
      <c r="F309" s="16" t="str">
        <f>_xlfn.XLOOKUP([1]orders!C309,[1]customers!$A$2:$A$1001,[1]customers!$B$2:$B$1001,,0)</f>
        <v>Ermin Beeble</v>
      </c>
      <c r="G309" s="16" t="str">
        <f>IF(_xlfn.XLOOKUP(C309,[1]customers!$A$2:$A$1001,[1]customers!$C$2:$C$1001,,0)=0,"",_xlfn.XLOOKUP(C309,[1]customers!$A$2:$A$1001,[1]customers!$C$2:$C$1001,,0))</f>
        <v>ebeeble8j@soundcloud.com</v>
      </c>
      <c r="H309" s="16" t="str">
        <f>_xlfn.XLOOKUP(C309,[1]customers!$A$2:$A$1001,[1]customers!$G$2:$G$1001,,0)</f>
        <v>United States</v>
      </c>
      <c r="I309" s="7" t="str">
        <f>INDEX([1]products!$A$1:$G$49,MATCH([1]orders!$D309,[1]products!$A$1:$A$49,0),MATCH([1]orders!I$1,[1]products!$A$1:$G$1,0))</f>
        <v>Ara</v>
      </c>
      <c r="J309" s="7" t="str">
        <f>INDEX([1]products!$A$1:$G$49,MATCH([1]orders!$D309,[1]products!$A$1:$A$49,0),MATCH([1]orders!J$1,[1]products!$A$1:$G$1,0))</f>
        <v>M</v>
      </c>
      <c r="K309" s="19">
        <f>INDEX([1]products!$A$1:$G$49,MATCH([1]orders!$D309,[1]products!$A$1:$A$49,0),MATCH([1]orders!K$1,[1]products!$A$1:$G$1,0))</f>
        <v>1</v>
      </c>
      <c r="L309" s="20">
        <f>INDEX([1]products!$A$1:$G$49,MATCH([1]orders!$D309,[1]products!$A$1:$A$49,0),MATCH([1]orders!L$1,[1]products!$A$1:$G$1,0))</f>
        <v>11.25</v>
      </c>
      <c r="M309" s="20">
        <f t="shared" si="4"/>
        <v>33.75</v>
      </c>
      <c r="N309" s="7" t="str" cm="1">
        <f t="array" ref="N309">_xlfn.IFS(I309="Rob","Robusta",I309="Exc","Excelsa",I309="Ara","Arabica",I309="Lib","Liberica")</f>
        <v>Arabica</v>
      </c>
      <c r="O309" s="7" t="str" cm="1">
        <f t="array" ref="O309">_xlfn.IFS(J309="M","Medium",J309="L","Light",J309="D","Dark")</f>
        <v>Medium</v>
      </c>
      <c r="P309" s="7" t="str">
        <f>_xlfn.XLOOKUP(Order_Table[[#This Row],[Customer ID]],[1]customers!$A$1:$A$1001,[1]customers!$I$1:$I$1001,,0)</f>
        <v>Yes</v>
      </c>
    </row>
    <row r="310" spans="1:16" x14ac:dyDescent="0.35">
      <c r="A310" s="16" t="s">
        <v>630</v>
      </c>
      <c r="B310" s="21">
        <v>44729</v>
      </c>
      <c r="C310" s="16" t="s">
        <v>631</v>
      </c>
      <c r="D310" s="7" t="s">
        <v>61</v>
      </c>
      <c r="E310" s="16">
        <v>3</v>
      </c>
      <c r="F310" s="16" t="str">
        <f>_xlfn.XLOOKUP([1]orders!C310,[1]customers!$A$2:$A$1001,[1]customers!$B$2:$B$1001,,0)</f>
        <v>Cos Fluin</v>
      </c>
      <c r="G310" s="16" t="str">
        <f>IF(_xlfn.XLOOKUP(C310,[1]customers!$A$2:$A$1001,[1]customers!$C$2:$C$1001,,0)=0,"",_xlfn.XLOOKUP(C310,[1]customers!$A$2:$A$1001,[1]customers!$C$2:$C$1001,,0))</f>
        <v>cfluin8k@flickr.com</v>
      </c>
      <c r="H310" s="16" t="str">
        <f>_xlfn.XLOOKUP(C310,[1]customers!$A$2:$A$1001,[1]customers!$G$2:$G$1001,,0)</f>
        <v>United Kingdom</v>
      </c>
      <c r="I310" s="7" t="str">
        <f>INDEX([1]products!$A$1:$G$49,MATCH([1]orders!$D310,[1]products!$A$1:$A$49,0),MATCH([1]orders!I$1,[1]products!$A$1:$G$1,0))</f>
        <v>Ara</v>
      </c>
      <c r="J310" s="7" t="str">
        <f>INDEX([1]products!$A$1:$G$49,MATCH([1]orders!$D310,[1]products!$A$1:$A$49,0),MATCH([1]orders!J$1,[1]products!$A$1:$G$1,0))</f>
        <v>M</v>
      </c>
      <c r="K310" s="19">
        <f>INDEX([1]products!$A$1:$G$49,MATCH([1]orders!$D310,[1]products!$A$1:$A$49,0),MATCH([1]orders!K$1,[1]products!$A$1:$G$1,0))</f>
        <v>1</v>
      </c>
      <c r="L310" s="20">
        <f>INDEX([1]products!$A$1:$G$49,MATCH([1]orders!$D310,[1]products!$A$1:$A$49,0),MATCH([1]orders!L$1,[1]products!$A$1:$G$1,0))</f>
        <v>11.25</v>
      </c>
      <c r="M310" s="20">
        <f t="shared" si="4"/>
        <v>33.75</v>
      </c>
      <c r="N310" s="7" t="str" cm="1">
        <f t="array" ref="N310">_xlfn.IFS(I310="Rob","Robusta",I310="Exc","Excelsa",I310="Ara","Arabica",I310="Lib","Liberica")</f>
        <v>Arabica</v>
      </c>
      <c r="O310" s="7" t="str" cm="1">
        <f t="array" ref="O310">_xlfn.IFS(J310="M","Medium",J310="L","Light",J310="D","Dark")</f>
        <v>Medium</v>
      </c>
      <c r="P310" s="7" t="str">
        <f>_xlfn.XLOOKUP(Order_Table[[#This Row],[Customer ID]],[1]customers!$A$1:$A$1001,[1]customers!$I$1:$I$1001,,0)</f>
        <v>No</v>
      </c>
    </row>
    <row r="311" spans="1:16" x14ac:dyDescent="0.35">
      <c r="A311" s="16" t="s">
        <v>632</v>
      </c>
      <c r="B311" s="21">
        <v>43864</v>
      </c>
      <c r="C311" s="16" t="s">
        <v>633</v>
      </c>
      <c r="D311" s="7" t="s">
        <v>77</v>
      </c>
      <c r="E311" s="16">
        <v>6</v>
      </c>
      <c r="F311" s="16" t="str">
        <f>_xlfn.XLOOKUP([1]orders!C311,[1]customers!$A$2:$A$1001,[1]customers!$B$2:$B$1001,,0)</f>
        <v>Eveleen Bletsor</v>
      </c>
      <c r="G311" s="16" t="str">
        <f>IF(_xlfn.XLOOKUP(C311,[1]customers!$A$2:$A$1001,[1]customers!$C$2:$C$1001,,0)=0,"",_xlfn.XLOOKUP(C311,[1]customers!$A$2:$A$1001,[1]customers!$C$2:$C$1001,,0))</f>
        <v>ebletsor8l@vinaora.com</v>
      </c>
      <c r="H311" s="16" t="str">
        <f>_xlfn.XLOOKUP(C311,[1]customers!$A$2:$A$1001,[1]customers!$G$2:$G$1001,,0)</f>
        <v>United States</v>
      </c>
      <c r="I311" s="7" t="str">
        <f>INDEX([1]products!$A$1:$G$49,MATCH([1]orders!$D311,[1]products!$A$1:$A$49,0),MATCH([1]orders!I$1,[1]products!$A$1:$G$1,0))</f>
        <v>Lib</v>
      </c>
      <c r="J311" s="7" t="str">
        <f>INDEX([1]products!$A$1:$G$49,MATCH([1]orders!$D311,[1]products!$A$1:$A$49,0),MATCH([1]orders!J$1,[1]products!$A$1:$G$1,0))</f>
        <v>M</v>
      </c>
      <c r="K311" s="19">
        <f>INDEX([1]products!$A$1:$G$49,MATCH([1]orders!$D311,[1]products!$A$1:$A$49,0),MATCH([1]orders!K$1,[1]products!$A$1:$G$1,0))</f>
        <v>0.2</v>
      </c>
      <c r="L311" s="20">
        <f>INDEX([1]products!$A$1:$G$49,MATCH([1]orders!$D311,[1]products!$A$1:$A$49,0),MATCH([1]orders!L$1,[1]products!$A$1:$G$1,0))</f>
        <v>4.3650000000000002</v>
      </c>
      <c r="M311" s="20">
        <f t="shared" si="4"/>
        <v>26.19</v>
      </c>
      <c r="N311" s="7" t="str" cm="1">
        <f t="array" ref="N311">_xlfn.IFS(I311="Rob","Robusta",I311="Exc","Excelsa",I311="Ara","Arabica",I311="Lib","Liberica")</f>
        <v>Liberica</v>
      </c>
      <c r="O311" s="7" t="str" cm="1">
        <f t="array" ref="O311">_xlfn.IFS(J311="M","Medium",J311="L","Light",J311="D","Dark")</f>
        <v>Medium</v>
      </c>
      <c r="P311" s="7" t="str">
        <f>_xlfn.XLOOKUP(Order_Table[[#This Row],[Customer ID]],[1]customers!$A$1:$A$1001,[1]customers!$I$1:$I$1001,,0)</f>
        <v>Yes</v>
      </c>
    </row>
    <row r="312" spans="1:16" x14ac:dyDescent="0.35">
      <c r="A312" s="16" t="s">
        <v>634</v>
      </c>
      <c r="B312" s="21">
        <v>44586</v>
      </c>
      <c r="C312" s="16" t="s">
        <v>635</v>
      </c>
      <c r="D312" s="7" t="s">
        <v>137</v>
      </c>
      <c r="E312" s="16">
        <v>1</v>
      </c>
      <c r="F312" s="16" t="str">
        <f>_xlfn.XLOOKUP([1]orders!C312,[1]customers!$A$2:$A$1001,[1]customers!$B$2:$B$1001,,0)</f>
        <v>Paola Brydell</v>
      </c>
      <c r="G312" s="16" t="str">
        <f>IF(_xlfn.XLOOKUP(C312,[1]customers!$A$2:$A$1001,[1]customers!$C$2:$C$1001,,0)=0,"",_xlfn.XLOOKUP(C312,[1]customers!$A$2:$A$1001,[1]customers!$C$2:$C$1001,,0))</f>
        <v>pbrydell8m@bloglovin.com</v>
      </c>
      <c r="H312" s="16" t="str">
        <f>_xlfn.XLOOKUP(C312,[1]customers!$A$2:$A$1001,[1]customers!$G$2:$G$1001,,0)</f>
        <v>Ireland</v>
      </c>
      <c r="I312" s="7" t="str">
        <f>INDEX([1]products!$A$1:$G$49,MATCH([1]orders!$D312,[1]products!$A$1:$A$49,0),MATCH([1]orders!I$1,[1]products!$A$1:$G$1,0))</f>
        <v>Exc</v>
      </c>
      <c r="J312" s="7" t="str">
        <f>INDEX([1]products!$A$1:$G$49,MATCH([1]orders!$D312,[1]products!$A$1:$A$49,0),MATCH([1]orders!J$1,[1]products!$A$1:$G$1,0))</f>
        <v>L</v>
      </c>
      <c r="K312" s="19">
        <f>INDEX([1]products!$A$1:$G$49,MATCH([1]orders!$D312,[1]products!$A$1:$A$49,0),MATCH([1]orders!K$1,[1]products!$A$1:$G$1,0))</f>
        <v>1</v>
      </c>
      <c r="L312" s="20">
        <f>INDEX([1]products!$A$1:$G$49,MATCH([1]orders!$D312,[1]products!$A$1:$A$49,0),MATCH([1]orders!L$1,[1]products!$A$1:$G$1,0))</f>
        <v>14.85</v>
      </c>
      <c r="M312" s="20">
        <f t="shared" si="4"/>
        <v>14.85</v>
      </c>
      <c r="N312" s="7" t="str" cm="1">
        <f t="array" ref="N312">_xlfn.IFS(I312="Rob","Robusta",I312="Exc","Excelsa",I312="Ara","Arabica",I312="Lib","Liberica")</f>
        <v>Excelsa</v>
      </c>
      <c r="O312" s="7" t="str" cm="1">
        <f t="array" ref="O312">_xlfn.IFS(J312="M","Medium",J312="L","Light",J312="D","Dark")</f>
        <v>Light</v>
      </c>
      <c r="P312" s="7" t="str">
        <f>_xlfn.XLOOKUP(Order_Table[[#This Row],[Customer ID]],[1]customers!$A$1:$A$1001,[1]customers!$I$1:$I$1001,,0)</f>
        <v>No</v>
      </c>
    </row>
    <row r="313" spans="1:16" x14ac:dyDescent="0.35">
      <c r="A313" s="16" t="s">
        <v>636</v>
      </c>
      <c r="B313" s="21">
        <v>43951</v>
      </c>
      <c r="C313" s="16" t="s">
        <v>623</v>
      </c>
      <c r="D313" s="7" t="s">
        <v>112</v>
      </c>
      <c r="E313" s="16">
        <v>6</v>
      </c>
      <c r="F313" s="16" t="str">
        <f>_xlfn.XLOOKUP([1]orders!C313,[1]customers!$A$2:$A$1001,[1]customers!$B$2:$B$1001,,0)</f>
        <v>Claudetta Rushe</v>
      </c>
      <c r="G313" s="16" t="str">
        <f>IF(_xlfn.XLOOKUP(C313,[1]customers!$A$2:$A$1001,[1]customers!$C$2:$C$1001,,0)=0,"",_xlfn.XLOOKUP(C313,[1]customers!$A$2:$A$1001,[1]customers!$C$2:$C$1001,,0))</f>
        <v>crushe8n@about.me</v>
      </c>
      <c r="H313" s="16" t="str">
        <f>_xlfn.XLOOKUP(C313,[1]customers!$A$2:$A$1001,[1]customers!$G$2:$G$1001,,0)</f>
        <v>United States</v>
      </c>
      <c r="I313" s="7" t="str">
        <f>INDEX([1]products!$A$1:$G$49,MATCH([1]orders!$D313,[1]products!$A$1:$A$49,0),MATCH([1]orders!I$1,[1]products!$A$1:$G$1,0))</f>
        <v>Exc</v>
      </c>
      <c r="J313" s="7" t="str">
        <f>INDEX([1]products!$A$1:$G$49,MATCH([1]orders!$D313,[1]products!$A$1:$A$49,0),MATCH([1]orders!J$1,[1]products!$A$1:$G$1,0))</f>
        <v>M</v>
      </c>
      <c r="K313" s="19">
        <f>INDEX([1]products!$A$1:$G$49,MATCH([1]orders!$D313,[1]products!$A$1:$A$49,0),MATCH([1]orders!K$1,[1]products!$A$1:$G$1,0))</f>
        <v>2.5</v>
      </c>
      <c r="L313" s="20">
        <f>INDEX([1]products!$A$1:$G$49,MATCH([1]orders!$D313,[1]products!$A$1:$A$49,0),MATCH([1]orders!L$1,[1]products!$A$1:$G$1,0))</f>
        <v>31.624999999999996</v>
      </c>
      <c r="M313" s="20">
        <f t="shared" si="4"/>
        <v>189.74999999999997</v>
      </c>
      <c r="N313" s="7" t="str" cm="1">
        <f t="array" ref="N313">_xlfn.IFS(I313="Rob","Robusta",I313="Exc","Excelsa",I313="Ara","Arabica",I313="Lib","Liberica")</f>
        <v>Excelsa</v>
      </c>
      <c r="O313" s="7" t="str" cm="1">
        <f t="array" ref="O313">_xlfn.IFS(J313="M","Medium",J313="L","Light",J313="D","Dark")</f>
        <v>Medium</v>
      </c>
      <c r="P313" s="7" t="str">
        <f>_xlfn.XLOOKUP(Order_Table[[#This Row],[Customer ID]],[1]customers!$A$1:$A$1001,[1]customers!$I$1:$I$1001,,0)</f>
        <v>Yes</v>
      </c>
    </row>
    <row r="314" spans="1:16" x14ac:dyDescent="0.35">
      <c r="A314" s="16" t="s">
        <v>637</v>
      </c>
      <c r="B314" s="21">
        <v>44317</v>
      </c>
      <c r="C314" s="16" t="s">
        <v>638</v>
      </c>
      <c r="D314" s="7" t="s">
        <v>22</v>
      </c>
      <c r="E314" s="16">
        <v>1</v>
      </c>
      <c r="F314" s="16" t="str">
        <f>_xlfn.XLOOKUP([1]orders!C314,[1]customers!$A$2:$A$1001,[1]customers!$B$2:$B$1001,,0)</f>
        <v>Natka Leethem</v>
      </c>
      <c r="G314" s="16" t="str">
        <f>IF(_xlfn.XLOOKUP(C314,[1]customers!$A$2:$A$1001,[1]customers!$C$2:$C$1001,,0)=0,"",_xlfn.XLOOKUP(C314,[1]customers!$A$2:$A$1001,[1]customers!$C$2:$C$1001,,0))</f>
        <v>nleethem8o@mac.com</v>
      </c>
      <c r="H314" s="16" t="str">
        <f>_xlfn.XLOOKUP(C314,[1]customers!$A$2:$A$1001,[1]customers!$G$2:$G$1001,,0)</f>
        <v>United States</v>
      </c>
      <c r="I314" s="7" t="str">
        <f>INDEX([1]products!$A$1:$G$49,MATCH([1]orders!$D314,[1]products!$A$1:$A$49,0),MATCH([1]orders!I$1,[1]products!$A$1:$G$1,0))</f>
        <v>Rob</v>
      </c>
      <c r="J314" s="7" t="str">
        <f>INDEX([1]products!$A$1:$G$49,MATCH([1]orders!$D314,[1]products!$A$1:$A$49,0),MATCH([1]orders!J$1,[1]products!$A$1:$G$1,0))</f>
        <v>M</v>
      </c>
      <c r="K314" s="19">
        <f>INDEX([1]products!$A$1:$G$49,MATCH([1]orders!$D314,[1]products!$A$1:$A$49,0),MATCH([1]orders!K$1,[1]products!$A$1:$G$1,0))</f>
        <v>0.5</v>
      </c>
      <c r="L314" s="20">
        <f>INDEX([1]products!$A$1:$G$49,MATCH([1]orders!$D314,[1]products!$A$1:$A$49,0),MATCH([1]orders!L$1,[1]products!$A$1:$G$1,0))</f>
        <v>5.97</v>
      </c>
      <c r="M314" s="20">
        <f t="shared" si="4"/>
        <v>5.97</v>
      </c>
      <c r="N314" s="7" t="str" cm="1">
        <f t="array" ref="N314">_xlfn.IFS(I314="Rob","Robusta",I314="Exc","Excelsa",I314="Ara","Arabica",I314="Lib","Liberica")</f>
        <v>Robusta</v>
      </c>
      <c r="O314" s="7" t="str" cm="1">
        <f t="array" ref="O314">_xlfn.IFS(J314="M","Medium",J314="L","Light",J314="D","Dark")</f>
        <v>Medium</v>
      </c>
      <c r="P314" s="7" t="str">
        <f>_xlfn.XLOOKUP(Order_Table[[#This Row],[Customer ID]],[1]customers!$A$1:$A$1001,[1]customers!$I$1:$I$1001,,0)</f>
        <v>Yes</v>
      </c>
    </row>
    <row r="315" spans="1:16" x14ac:dyDescent="0.35">
      <c r="A315" s="16" t="s">
        <v>639</v>
      </c>
      <c r="B315" s="21">
        <v>44497</v>
      </c>
      <c r="C315" s="16" t="s">
        <v>640</v>
      </c>
      <c r="D315" s="7" t="s">
        <v>2</v>
      </c>
      <c r="E315" s="16">
        <v>3</v>
      </c>
      <c r="F315" s="16" t="str">
        <f>_xlfn.XLOOKUP([1]orders!C315,[1]customers!$A$2:$A$1001,[1]customers!$B$2:$B$1001,,0)</f>
        <v>Ailene Nesfield</v>
      </c>
      <c r="G315" s="16" t="str">
        <f>IF(_xlfn.XLOOKUP(C315,[1]customers!$A$2:$A$1001,[1]customers!$C$2:$C$1001,,0)=0,"",_xlfn.XLOOKUP(C315,[1]customers!$A$2:$A$1001,[1]customers!$C$2:$C$1001,,0))</f>
        <v>anesfield8p@people.com.cn</v>
      </c>
      <c r="H315" s="16" t="str">
        <f>_xlfn.XLOOKUP(C315,[1]customers!$A$2:$A$1001,[1]customers!$G$2:$G$1001,,0)</f>
        <v>United Kingdom</v>
      </c>
      <c r="I315" s="7" t="str">
        <f>INDEX([1]products!$A$1:$G$49,MATCH([1]orders!$D315,[1]products!$A$1:$A$49,0),MATCH([1]orders!I$1,[1]products!$A$1:$G$1,0))</f>
        <v>Rob</v>
      </c>
      <c r="J315" s="7" t="str">
        <f>INDEX([1]products!$A$1:$G$49,MATCH([1]orders!$D315,[1]products!$A$1:$A$49,0),MATCH([1]orders!J$1,[1]products!$A$1:$G$1,0))</f>
        <v>M</v>
      </c>
      <c r="K315" s="19">
        <f>INDEX([1]products!$A$1:$G$49,MATCH([1]orders!$D315,[1]products!$A$1:$A$49,0),MATCH([1]orders!K$1,[1]products!$A$1:$G$1,0))</f>
        <v>1</v>
      </c>
      <c r="L315" s="20">
        <f>INDEX([1]products!$A$1:$G$49,MATCH([1]orders!$D315,[1]products!$A$1:$A$49,0),MATCH([1]orders!L$1,[1]products!$A$1:$G$1,0))</f>
        <v>9.9499999999999993</v>
      </c>
      <c r="M315" s="20">
        <f t="shared" si="4"/>
        <v>29.849999999999998</v>
      </c>
      <c r="N315" s="7" t="str" cm="1">
        <f t="array" ref="N315">_xlfn.IFS(I315="Rob","Robusta",I315="Exc","Excelsa",I315="Ara","Arabica",I315="Lib","Liberica")</f>
        <v>Robusta</v>
      </c>
      <c r="O315" s="7" t="str" cm="1">
        <f t="array" ref="O315">_xlfn.IFS(J315="M","Medium",J315="L","Light",J315="D","Dark")</f>
        <v>Medium</v>
      </c>
      <c r="P315" s="7" t="str">
        <f>_xlfn.XLOOKUP(Order_Table[[#This Row],[Customer ID]],[1]customers!$A$1:$A$1001,[1]customers!$I$1:$I$1001,,0)</f>
        <v>Yes</v>
      </c>
    </row>
    <row r="316" spans="1:16" x14ac:dyDescent="0.35">
      <c r="A316" s="16" t="s">
        <v>641</v>
      </c>
      <c r="B316" s="21">
        <v>44437</v>
      </c>
      <c r="C316" s="16" t="s">
        <v>642</v>
      </c>
      <c r="D316" s="7" t="s">
        <v>179</v>
      </c>
      <c r="E316" s="16">
        <v>5</v>
      </c>
      <c r="F316" s="16" t="str">
        <f>_xlfn.XLOOKUP([1]orders!C316,[1]customers!$A$2:$A$1001,[1]customers!$B$2:$B$1001,,0)</f>
        <v>Stacy Pickworth</v>
      </c>
      <c r="G316" s="16" t="str">
        <f>IF(_xlfn.XLOOKUP(C316,[1]customers!$A$2:$A$1001,[1]customers!$C$2:$C$1001,,0)=0,"",_xlfn.XLOOKUP(C316,[1]customers!$A$2:$A$1001,[1]customers!$C$2:$C$1001,,0))</f>
        <v/>
      </c>
      <c r="H316" s="16" t="str">
        <f>_xlfn.XLOOKUP(C316,[1]customers!$A$2:$A$1001,[1]customers!$G$2:$G$1001,,0)</f>
        <v>United States</v>
      </c>
      <c r="I316" s="7" t="str">
        <f>INDEX([1]products!$A$1:$G$49,MATCH([1]orders!$D316,[1]products!$A$1:$A$49,0),MATCH([1]orders!I$1,[1]products!$A$1:$G$1,0))</f>
        <v>Rob</v>
      </c>
      <c r="J316" s="7" t="str">
        <f>INDEX([1]products!$A$1:$G$49,MATCH([1]orders!$D316,[1]products!$A$1:$A$49,0),MATCH([1]orders!J$1,[1]products!$A$1:$G$1,0))</f>
        <v>D</v>
      </c>
      <c r="K316" s="19">
        <f>INDEX([1]products!$A$1:$G$49,MATCH([1]orders!$D316,[1]products!$A$1:$A$49,0),MATCH([1]orders!K$1,[1]products!$A$1:$G$1,0))</f>
        <v>1</v>
      </c>
      <c r="L316" s="20">
        <f>INDEX([1]products!$A$1:$G$49,MATCH([1]orders!$D316,[1]products!$A$1:$A$49,0),MATCH([1]orders!L$1,[1]products!$A$1:$G$1,0))</f>
        <v>8.9499999999999993</v>
      </c>
      <c r="M316" s="20">
        <f t="shared" si="4"/>
        <v>44.75</v>
      </c>
      <c r="N316" s="7" t="str" cm="1">
        <f t="array" ref="N316">_xlfn.IFS(I316="Rob","Robusta",I316="Exc","Excelsa",I316="Ara","Arabica",I316="Lib","Liberica")</f>
        <v>Robusta</v>
      </c>
      <c r="O316" s="7" t="str" cm="1">
        <f t="array" ref="O316">_xlfn.IFS(J316="M","Medium",J316="L","Light",J316="D","Dark")</f>
        <v>Dark</v>
      </c>
      <c r="P316" s="7" t="str">
        <f>_xlfn.XLOOKUP(Order_Table[[#This Row],[Customer ID]],[1]customers!$A$1:$A$1001,[1]customers!$I$1:$I$1001,,0)</f>
        <v>No</v>
      </c>
    </row>
    <row r="317" spans="1:16" x14ac:dyDescent="0.35">
      <c r="A317" s="16" t="s">
        <v>643</v>
      </c>
      <c r="B317" s="21">
        <v>43826</v>
      </c>
      <c r="C317" s="16" t="s">
        <v>644</v>
      </c>
      <c r="D317" s="7" t="s">
        <v>30</v>
      </c>
      <c r="E317" s="16">
        <v>1</v>
      </c>
      <c r="F317" s="16" t="str">
        <f>_xlfn.XLOOKUP([1]orders!C317,[1]customers!$A$2:$A$1001,[1]customers!$B$2:$B$1001,,0)</f>
        <v>Melli Brockway</v>
      </c>
      <c r="G317" s="16" t="str">
        <f>IF(_xlfn.XLOOKUP(C317,[1]customers!$A$2:$A$1001,[1]customers!$C$2:$C$1001,,0)=0,"",_xlfn.XLOOKUP(C317,[1]customers!$A$2:$A$1001,[1]customers!$C$2:$C$1001,,0))</f>
        <v>mbrockway8r@ibm.com</v>
      </c>
      <c r="H317" s="16" t="str">
        <f>_xlfn.XLOOKUP(C317,[1]customers!$A$2:$A$1001,[1]customers!$G$2:$G$1001,,0)</f>
        <v>United States</v>
      </c>
      <c r="I317" s="7" t="str">
        <f>INDEX([1]products!$A$1:$G$49,MATCH([1]orders!$D317,[1]products!$A$1:$A$49,0),MATCH([1]orders!I$1,[1]products!$A$1:$G$1,0))</f>
        <v>Exc</v>
      </c>
      <c r="J317" s="7" t="str">
        <f>INDEX([1]products!$A$1:$G$49,MATCH([1]orders!$D317,[1]products!$A$1:$A$49,0),MATCH([1]orders!J$1,[1]products!$A$1:$G$1,0))</f>
        <v>L</v>
      </c>
      <c r="K317" s="19">
        <f>INDEX([1]products!$A$1:$G$49,MATCH([1]orders!$D317,[1]products!$A$1:$A$49,0),MATCH([1]orders!K$1,[1]products!$A$1:$G$1,0))</f>
        <v>2.5</v>
      </c>
      <c r="L317" s="20">
        <f>INDEX([1]products!$A$1:$G$49,MATCH([1]orders!$D317,[1]products!$A$1:$A$49,0),MATCH([1]orders!L$1,[1]products!$A$1:$G$1,0))</f>
        <v>34.154999999999994</v>
      </c>
      <c r="M317" s="20">
        <f t="shared" si="4"/>
        <v>34.154999999999994</v>
      </c>
      <c r="N317" s="7" t="str" cm="1">
        <f t="array" ref="N317">_xlfn.IFS(I317="Rob","Robusta",I317="Exc","Excelsa",I317="Ara","Arabica",I317="Lib","Liberica")</f>
        <v>Excelsa</v>
      </c>
      <c r="O317" s="7" t="str" cm="1">
        <f t="array" ref="O317">_xlfn.IFS(J317="M","Medium",J317="L","Light",J317="D","Dark")</f>
        <v>Light</v>
      </c>
      <c r="P317" s="7" t="str">
        <f>_xlfn.XLOOKUP(Order_Table[[#This Row],[Customer ID]],[1]customers!$A$1:$A$1001,[1]customers!$I$1:$I$1001,,0)</f>
        <v>Yes</v>
      </c>
    </row>
    <row r="318" spans="1:16" x14ac:dyDescent="0.35">
      <c r="A318" s="16" t="s">
        <v>645</v>
      </c>
      <c r="B318" s="21">
        <v>43641</v>
      </c>
      <c r="C318" s="16" t="s">
        <v>646</v>
      </c>
      <c r="D318" s="7" t="s">
        <v>30</v>
      </c>
      <c r="E318" s="16">
        <v>6</v>
      </c>
      <c r="F318" s="16" t="str">
        <f>_xlfn.XLOOKUP([1]orders!C318,[1]customers!$A$2:$A$1001,[1]customers!$B$2:$B$1001,,0)</f>
        <v>Nanny Lush</v>
      </c>
      <c r="G318" s="16" t="str">
        <f>IF(_xlfn.XLOOKUP(C318,[1]customers!$A$2:$A$1001,[1]customers!$C$2:$C$1001,,0)=0,"",_xlfn.XLOOKUP(C318,[1]customers!$A$2:$A$1001,[1]customers!$C$2:$C$1001,,0))</f>
        <v>nlush8s@dedecms.com</v>
      </c>
      <c r="H318" s="16" t="str">
        <f>_xlfn.XLOOKUP(C318,[1]customers!$A$2:$A$1001,[1]customers!$G$2:$G$1001,,0)</f>
        <v>Ireland</v>
      </c>
      <c r="I318" s="7" t="str">
        <f>INDEX([1]products!$A$1:$G$49,MATCH([1]orders!$D318,[1]products!$A$1:$A$49,0),MATCH([1]orders!I$1,[1]products!$A$1:$G$1,0))</f>
        <v>Exc</v>
      </c>
      <c r="J318" s="7" t="str">
        <f>INDEX([1]products!$A$1:$G$49,MATCH([1]orders!$D318,[1]products!$A$1:$A$49,0),MATCH([1]orders!J$1,[1]products!$A$1:$G$1,0))</f>
        <v>L</v>
      </c>
      <c r="K318" s="19">
        <f>INDEX([1]products!$A$1:$G$49,MATCH([1]orders!$D318,[1]products!$A$1:$A$49,0),MATCH([1]orders!K$1,[1]products!$A$1:$G$1,0))</f>
        <v>2.5</v>
      </c>
      <c r="L318" s="20">
        <f>INDEX([1]products!$A$1:$G$49,MATCH([1]orders!$D318,[1]products!$A$1:$A$49,0),MATCH([1]orders!L$1,[1]products!$A$1:$G$1,0))</f>
        <v>34.154999999999994</v>
      </c>
      <c r="M318" s="20">
        <f t="shared" si="4"/>
        <v>204.92999999999995</v>
      </c>
      <c r="N318" s="7" t="str" cm="1">
        <f t="array" ref="N318">_xlfn.IFS(I318="Rob","Robusta",I318="Exc","Excelsa",I318="Ara","Arabica",I318="Lib","Liberica")</f>
        <v>Excelsa</v>
      </c>
      <c r="O318" s="7" t="str" cm="1">
        <f t="array" ref="O318">_xlfn.IFS(J318="M","Medium",J318="L","Light",J318="D","Dark")</f>
        <v>Light</v>
      </c>
      <c r="P318" s="7" t="str">
        <f>_xlfn.XLOOKUP(Order_Table[[#This Row],[Customer ID]],[1]customers!$A$1:$A$1001,[1]customers!$I$1:$I$1001,,0)</f>
        <v>No</v>
      </c>
    </row>
    <row r="319" spans="1:16" x14ac:dyDescent="0.35">
      <c r="A319" s="16" t="s">
        <v>647</v>
      </c>
      <c r="B319" s="21">
        <v>43526</v>
      </c>
      <c r="C319" s="16" t="s">
        <v>648</v>
      </c>
      <c r="D319" s="7" t="s">
        <v>16</v>
      </c>
      <c r="E319" s="16">
        <v>3</v>
      </c>
      <c r="F319" s="16" t="str">
        <f>_xlfn.XLOOKUP([1]orders!C319,[1]customers!$A$2:$A$1001,[1]customers!$B$2:$B$1001,,0)</f>
        <v>Selma McMillian</v>
      </c>
      <c r="G319" s="16" t="str">
        <f>IF(_xlfn.XLOOKUP(C319,[1]customers!$A$2:$A$1001,[1]customers!$C$2:$C$1001,,0)=0,"",_xlfn.XLOOKUP(C319,[1]customers!$A$2:$A$1001,[1]customers!$C$2:$C$1001,,0))</f>
        <v>smcmillian8t@csmonitor.com</v>
      </c>
      <c r="H319" s="16" t="str">
        <f>_xlfn.XLOOKUP(C319,[1]customers!$A$2:$A$1001,[1]customers!$G$2:$G$1001,,0)</f>
        <v>United States</v>
      </c>
      <c r="I319" s="7" t="str">
        <f>INDEX([1]products!$A$1:$G$49,MATCH([1]orders!$D319,[1]products!$A$1:$A$49,0),MATCH([1]orders!I$1,[1]products!$A$1:$G$1,0))</f>
        <v>Exc</v>
      </c>
      <c r="J319" s="7" t="str">
        <f>INDEX([1]products!$A$1:$G$49,MATCH([1]orders!$D319,[1]products!$A$1:$A$49,0),MATCH([1]orders!J$1,[1]products!$A$1:$G$1,0))</f>
        <v>D</v>
      </c>
      <c r="K319" s="19">
        <f>INDEX([1]products!$A$1:$G$49,MATCH([1]orders!$D319,[1]products!$A$1:$A$49,0),MATCH([1]orders!K$1,[1]products!$A$1:$G$1,0))</f>
        <v>0.5</v>
      </c>
      <c r="L319" s="20">
        <f>INDEX([1]products!$A$1:$G$49,MATCH([1]orders!$D319,[1]products!$A$1:$A$49,0),MATCH([1]orders!L$1,[1]products!$A$1:$G$1,0))</f>
        <v>7.29</v>
      </c>
      <c r="M319" s="20">
        <f t="shared" si="4"/>
        <v>21.87</v>
      </c>
      <c r="N319" s="7" t="str" cm="1">
        <f t="array" ref="N319">_xlfn.IFS(I319="Rob","Robusta",I319="Exc","Excelsa",I319="Ara","Arabica",I319="Lib","Liberica")</f>
        <v>Excelsa</v>
      </c>
      <c r="O319" s="7" t="str" cm="1">
        <f t="array" ref="O319">_xlfn.IFS(J319="M","Medium",J319="L","Light",J319="D","Dark")</f>
        <v>Dark</v>
      </c>
      <c r="P319" s="7" t="str">
        <f>_xlfn.XLOOKUP(Order_Table[[#This Row],[Customer ID]],[1]customers!$A$1:$A$1001,[1]customers!$I$1:$I$1001,,0)</f>
        <v>No</v>
      </c>
    </row>
    <row r="320" spans="1:16" x14ac:dyDescent="0.35">
      <c r="A320" s="16" t="s">
        <v>649</v>
      </c>
      <c r="B320" s="21">
        <v>44563</v>
      </c>
      <c r="C320" s="16" t="s">
        <v>650</v>
      </c>
      <c r="D320" s="7" t="s">
        <v>171</v>
      </c>
      <c r="E320" s="16">
        <v>2</v>
      </c>
      <c r="F320" s="16" t="str">
        <f>_xlfn.XLOOKUP([1]orders!C320,[1]customers!$A$2:$A$1001,[1]customers!$B$2:$B$1001,,0)</f>
        <v>Tess Bennison</v>
      </c>
      <c r="G320" s="16" t="str">
        <f>IF(_xlfn.XLOOKUP(C320,[1]customers!$A$2:$A$1001,[1]customers!$C$2:$C$1001,,0)=0,"",_xlfn.XLOOKUP(C320,[1]customers!$A$2:$A$1001,[1]customers!$C$2:$C$1001,,0))</f>
        <v>tbennison8u@google.cn</v>
      </c>
      <c r="H320" s="16" t="str">
        <f>_xlfn.XLOOKUP(C320,[1]customers!$A$2:$A$1001,[1]customers!$G$2:$G$1001,,0)</f>
        <v>United States</v>
      </c>
      <c r="I320" s="7" t="str">
        <f>INDEX([1]products!$A$1:$G$49,MATCH([1]orders!$D320,[1]products!$A$1:$A$49,0),MATCH([1]orders!I$1,[1]products!$A$1:$G$1,0))</f>
        <v>Ara</v>
      </c>
      <c r="J320" s="7" t="str">
        <f>INDEX([1]products!$A$1:$G$49,MATCH([1]orders!$D320,[1]products!$A$1:$A$49,0),MATCH([1]orders!J$1,[1]products!$A$1:$G$1,0))</f>
        <v>M</v>
      </c>
      <c r="K320" s="19">
        <f>INDEX([1]products!$A$1:$G$49,MATCH([1]orders!$D320,[1]products!$A$1:$A$49,0),MATCH([1]orders!K$1,[1]products!$A$1:$G$1,0))</f>
        <v>2.5</v>
      </c>
      <c r="L320" s="20">
        <f>INDEX([1]products!$A$1:$G$49,MATCH([1]orders!$D320,[1]products!$A$1:$A$49,0),MATCH([1]orders!L$1,[1]products!$A$1:$G$1,0))</f>
        <v>25.874999999999996</v>
      </c>
      <c r="M320" s="20">
        <f t="shared" si="4"/>
        <v>51.749999999999993</v>
      </c>
      <c r="N320" s="7" t="str" cm="1">
        <f t="array" ref="N320">_xlfn.IFS(I320="Rob","Robusta",I320="Exc","Excelsa",I320="Ara","Arabica",I320="Lib","Liberica")</f>
        <v>Arabica</v>
      </c>
      <c r="O320" s="7" t="str" cm="1">
        <f t="array" ref="O320">_xlfn.IFS(J320="M","Medium",J320="L","Light",J320="D","Dark")</f>
        <v>Medium</v>
      </c>
      <c r="P320" s="7" t="str">
        <f>_xlfn.XLOOKUP(Order_Table[[#This Row],[Customer ID]],[1]customers!$A$1:$A$1001,[1]customers!$I$1:$I$1001,,0)</f>
        <v>Yes</v>
      </c>
    </row>
    <row r="321" spans="1:16" x14ac:dyDescent="0.35">
      <c r="A321" s="16" t="s">
        <v>651</v>
      </c>
      <c r="B321" s="21">
        <v>43676</v>
      </c>
      <c r="C321" s="16" t="s">
        <v>652</v>
      </c>
      <c r="D321" s="7" t="s">
        <v>64</v>
      </c>
      <c r="E321" s="16">
        <v>2</v>
      </c>
      <c r="F321" s="16" t="str">
        <f>_xlfn.XLOOKUP([1]orders!C321,[1]customers!$A$2:$A$1001,[1]customers!$B$2:$B$1001,,0)</f>
        <v>Gabie Tweed</v>
      </c>
      <c r="G321" s="16" t="str">
        <f>IF(_xlfn.XLOOKUP(C321,[1]customers!$A$2:$A$1001,[1]customers!$C$2:$C$1001,,0)=0,"",_xlfn.XLOOKUP(C321,[1]customers!$A$2:$A$1001,[1]customers!$C$2:$C$1001,,0))</f>
        <v>gtweed8v@yolasite.com</v>
      </c>
      <c r="H321" s="16" t="str">
        <f>_xlfn.XLOOKUP(C321,[1]customers!$A$2:$A$1001,[1]customers!$G$2:$G$1001,,0)</f>
        <v>United States</v>
      </c>
      <c r="I321" s="7" t="str">
        <f>INDEX([1]products!$A$1:$G$49,MATCH([1]orders!$D321,[1]products!$A$1:$A$49,0),MATCH([1]orders!I$1,[1]products!$A$1:$G$1,0))</f>
        <v>Exc</v>
      </c>
      <c r="J321" s="7" t="str">
        <f>INDEX([1]products!$A$1:$G$49,MATCH([1]orders!$D321,[1]products!$A$1:$A$49,0),MATCH([1]orders!J$1,[1]products!$A$1:$G$1,0))</f>
        <v>M</v>
      </c>
      <c r="K321" s="19">
        <f>INDEX([1]products!$A$1:$G$49,MATCH([1]orders!$D321,[1]products!$A$1:$A$49,0),MATCH([1]orders!K$1,[1]products!$A$1:$G$1,0))</f>
        <v>0.2</v>
      </c>
      <c r="L321" s="20">
        <f>INDEX([1]products!$A$1:$G$49,MATCH([1]orders!$D321,[1]products!$A$1:$A$49,0),MATCH([1]orders!L$1,[1]products!$A$1:$G$1,0))</f>
        <v>4.125</v>
      </c>
      <c r="M321" s="20">
        <f t="shared" si="4"/>
        <v>8.25</v>
      </c>
      <c r="N321" s="7" t="str" cm="1">
        <f t="array" ref="N321">_xlfn.IFS(I321="Rob","Robusta",I321="Exc","Excelsa",I321="Ara","Arabica",I321="Lib","Liberica")</f>
        <v>Excelsa</v>
      </c>
      <c r="O321" s="7" t="str" cm="1">
        <f t="array" ref="O321">_xlfn.IFS(J321="M","Medium",J321="L","Light",J321="D","Dark")</f>
        <v>Medium</v>
      </c>
      <c r="P321" s="7" t="str">
        <f>_xlfn.XLOOKUP(Order_Table[[#This Row],[Customer ID]],[1]customers!$A$1:$A$1001,[1]customers!$I$1:$I$1001,,0)</f>
        <v>Yes</v>
      </c>
    </row>
    <row r="322" spans="1:16" x14ac:dyDescent="0.35">
      <c r="A322" s="16" t="s">
        <v>651</v>
      </c>
      <c r="B322" s="21">
        <v>43676</v>
      </c>
      <c r="C322" s="16" t="s">
        <v>652</v>
      </c>
      <c r="D322" s="7" t="s">
        <v>115</v>
      </c>
      <c r="E322" s="16">
        <v>5</v>
      </c>
      <c r="F322" s="16" t="str">
        <f>_xlfn.XLOOKUP([1]orders!C322,[1]customers!$A$2:$A$1001,[1]customers!$B$2:$B$1001,,0)</f>
        <v>Gabie Tweed</v>
      </c>
      <c r="G322" s="16" t="str">
        <f>IF(_xlfn.XLOOKUP(C322,[1]customers!$A$2:$A$1001,[1]customers!$C$2:$C$1001,,0)=0,"",_xlfn.XLOOKUP(C322,[1]customers!$A$2:$A$1001,[1]customers!$C$2:$C$1001,,0))</f>
        <v>gtweed8v@yolasite.com</v>
      </c>
      <c r="H322" s="16" t="str">
        <f>_xlfn.XLOOKUP(C322,[1]customers!$A$2:$A$1001,[1]customers!$G$2:$G$1001,,0)</f>
        <v>United States</v>
      </c>
      <c r="I322" s="7" t="str">
        <f>INDEX([1]products!$A$1:$G$49,MATCH([1]orders!$D322,[1]products!$A$1:$A$49,0),MATCH([1]orders!I$1,[1]products!$A$1:$G$1,0))</f>
        <v>Ara</v>
      </c>
      <c r="J322" s="7" t="str">
        <f>INDEX([1]products!$A$1:$G$49,MATCH([1]orders!$D322,[1]products!$A$1:$A$49,0),MATCH([1]orders!J$1,[1]products!$A$1:$G$1,0))</f>
        <v>L</v>
      </c>
      <c r="K322" s="19">
        <f>INDEX([1]products!$A$1:$G$49,MATCH([1]orders!$D322,[1]products!$A$1:$A$49,0),MATCH([1]orders!K$1,[1]products!$A$1:$G$1,0))</f>
        <v>0.2</v>
      </c>
      <c r="L322" s="20">
        <f>INDEX([1]products!$A$1:$G$49,MATCH([1]orders!$D322,[1]products!$A$1:$A$49,0),MATCH([1]orders!L$1,[1]products!$A$1:$G$1,0))</f>
        <v>3.8849999999999998</v>
      </c>
      <c r="M322" s="20">
        <f t="shared" si="4"/>
        <v>19.424999999999997</v>
      </c>
      <c r="N322" s="7" t="str" cm="1">
        <f t="array" ref="N322">_xlfn.IFS(I322="Rob","Robusta",I322="Exc","Excelsa",I322="Ara","Arabica",I322="Lib","Liberica")</f>
        <v>Arabica</v>
      </c>
      <c r="O322" s="7" t="str" cm="1">
        <f t="array" ref="O322">_xlfn.IFS(J322="M","Medium",J322="L","Light",J322="D","Dark")</f>
        <v>Light</v>
      </c>
      <c r="P322" s="7" t="str">
        <f>_xlfn.XLOOKUP(Order_Table[[#This Row],[Customer ID]],[1]customers!$A$1:$A$1001,[1]customers!$I$1:$I$1001,,0)</f>
        <v>Yes</v>
      </c>
    </row>
    <row r="323" spans="1:16" x14ac:dyDescent="0.35">
      <c r="A323" s="16" t="s">
        <v>653</v>
      </c>
      <c r="B323" s="21">
        <v>44170</v>
      </c>
      <c r="C323" s="16" t="s">
        <v>654</v>
      </c>
      <c r="D323" s="7" t="s">
        <v>44</v>
      </c>
      <c r="E323" s="16">
        <v>6</v>
      </c>
      <c r="F323" s="16" t="str">
        <f>_xlfn.XLOOKUP([1]orders!C323,[1]customers!$A$2:$A$1001,[1]customers!$B$2:$B$1001,,0)</f>
        <v>Gaile Goggin</v>
      </c>
      <c r="G323" s="16" t="str">
        <f>IF(_xlfn.XLOOKUP(C323,[1]customers!$A$2:$A$1001,[1]customers!$C$2:$C$1001,,0)=0,"",_xlfn.XLOOKUP(C323,[1]customers!$A$2:$A$1001,[1]customers!$C$2:$C$1001,,0))</f>
        <v>ggoggin8x@wix.com</v>
      </c>
      <c r="H323" s="16" t="str">
        <f>_xlfn.XLOOKUP(C323,[1]customers!$A$2:$A$1001,[1]customers!$G$2:$G$1001,,0)</f>
        <v>Ireland</v>
      </c>
      <c r="I323" s="7" t="str">
        <f>INDEX([1]products!$A$1:$G$49,MATCH([1]orders!$D323,[1]products!$A$1:$A$49,0),MATCH([1]orders!I$1,[1]products!$A$1:$G$1,0))</f>
        <v>Ara</v>
      </c>
      <c r="J323" s="7" t="str">
        <f>INDEX([1]products!$A$1:$G$49,MATCH([1]orders!$D323,[1]products!$A$1:$A$49,0),MATCH([1]orders!J$1,[1]products!$A$1:$G$1,0))</f>
        <v>M</v>
      </c>
      <c r="K323" s="19">
        <f>INDEX([1]products!$A$1:$G$49,MATCH([1]orders!$D323,[1]products!$A$1:$A$49,0),MATCH([1]orders!K$1,[1]products!$A$1:$G$1,0))</f>
        <v>0.2</v>
      </c>
      <c r="L323" s="20">
        <f>INDEX([1]products!$A$1:$G$49,MATCH([1]orders!$D323,[1]products!$A$1:$A$49,0),MATCH([1]orders!L$1,[1]products!$A$1:$G$1,0))</f>
        <v>3.375</v>
      </c>
      <c r="M323" s="20">
        <f t="shared" ref="M323:M386" si="5">L323*E323</f>
        <v>20.25</v>
      </c>
      <c r="N323" s="7" t="str" cm="1">
        <f t="array" ref="N323">_xlfn.IFS(I323="Rob","Robusta",I323="Exc","Excelsa",I323="Ara","Arabica",I323="Lib","Liberica")</f>
        <v>Arabica</v>
      </c>
      <c r="O323" s="7" t="str" cm="1">
        <f t="array" ref="O323">_xlfn.IFS(J323="M","Medium",J323="L","Light",J323="D","Dark")</f>
        <v>Medium</v>
      </c>
      <c r="P323" s="7" t="str">
        <f>_xlfn.XLOOKUP(Order_Table[[#This Row],[Customer ID]],[1]customers!$A$1:$A$1001,[1]customers!$I$1:$I$1001,,0)</f>
        <v>Yes</v>
      </c>
    </row>
    <row r="324" spans="1:16" x14ac:dyDescent="0.35">
      <c r="A324" s="16" t="s">
        <v>655</v>
      </c>
      <c r="B324" s="21">
        <v>44182</v>
      </c>
      <c r="C324" s="16" t="s">
        <v>656</v>
      </c>
      <c r="D324" s="7" t="s">
        <v>123</v>
      </c>
      <c r="E324" s="16">
        <v>3</v>
      </c>
      <c r="F324" s="16" t="str">
        <f>_xlfn.XLOOKUP([1]orders!C324,[1]customers!$A$2:$A$1001,[1]customers!$B$2:$B$1001,,0)</f>
        <v>Skylar Jeyness</v>
      </c>
      <c r="G324" s="16" t="str">
        <f>IF(_xlfn.XLOOKUP(C324,[1]customers!$A$2:$A$1001,[1]customers!$C$2:$C$1001,,0)=0,"",_xlfn.XLOOKUP(C324,[1]customers!$A$2:$A$1001,[1]customers!$C$2:$C$1001,,0))</f>
        <v>sjeyness8y@biglobe.ne.jp</v>
      </c>
      <c r="H324" s="16" t="str">
        <f>_xlfn.XLOOKUP(C324,[1]customers!$A$2:$A$1001,[1]customers!$G$2:$G$1001,,0)</f>
        <v>Ireland</v>
      </c>
      <c r="I324" s="7" t="str">
        <f>INDEX([1]products!$A$1:$G$49,MATCH([1]orders!$D324,[1]products!$A$1:$A$49,0),MATCH([1]orders!I$1,[1]products!$A$1:$G$1,0))</f>
        <v>Lib</v>
      </c>
      <c r="J324" s="7" t="str">
        <f>INDEX([1]products!$A$1:$G$49,MATCH([1]orders!$D324,[1]products!$A$1:$A$49,0),MATCH([1]orders!J$1,[1]products!$A$1:$G$1,0))</f>
        <v>D</v>
      </c>
      <c r="K324" s="19">
        <f>INDEX([1]products!$A$1:$G$49,MATCH([1]orders!$D324,[1]products!$A$1:$A$49,0),MATCH([1]orders!K$1,[1]products!$A$1:$G$1,0))</f>
        <v>0.5</v>
      </c>
      <c r="L324" s="20">
        <f>INDEX([1]products!$A$1:$G$49,MATCH([1]orders!$D324,[1]products!$A$1:$A$49,0),MATCH([1]orders!L$1,[1]products!$A$1:$G$1,0))</f>
        <v>7.77</v>
      </c>
      <c r="M324" s="20">
        <f t="shared" si="5"/>
        <v>23.31</v>
      </c>
      <c r="N324" s="7" t="str" cm="1">
        <f t="array" ref="N324">_xlfn.IFS(I324="Rob","Robusta",I324="Exc","Excelsa",I324="Ara","Arabica",I324="Lib","Liberica")</f>
        <v>Liberica</v>
      </c>
      <c r="O324" s="7" t="str" cm="1">
        <f t="array" ref="O324">_xlfn.IFS(J324="M","Medium",J324="L","Light",J324="D","Dark")</f>
        <v>Dark</v>
      </c>
      <c r="P324" s="7" t="str">
        <f>_xlfn.XLOOKUP(Order_Table[[#This Row],[Customer ID]],[1]customers!$A$1:$A$1001,[1]customers!$I$1:$I$1001,,0)</f>
        <v>No</v>
      </c>
    </row>
    <row r="325" spans="1:16" x14ac:dyDescent="0.35">
      <c r="A325" s="16" t="s">
        <v>657</v>
      </c>
      <c r="B325" s="21">
        <v>44373</v>
      </c>
      <c r="C325" s="16" t="s">
        <v>658</v>
      </c>
      <c r="D325" s="7" t="s">
        <v>51</v>
      </c>
      <c r="E325" s="16">
        <v>5</v>
      </c>
      <c r="F325" s="16" t="str">
        <f>_xlfn.XLOOKUP([1]orders!C325,[1]customers!$A$2:$A$1001,[1]customers!$B$2:$B$1001,,0)</f>
        <v>Donica Bonhome</v>
      </c>
      <c r="G325" s="16" t="str">
        <f>IF(_xlfn.XLOOKUP(C325,[1]customers!$A$2:$A$1001,[1]customers!$C$2:$C$1001,,0)=0,"",_xlfn.XLOOKUP(C325,[1]customers!$A$2:$A$1001,[1]customers!$C$2:$C$1001,,0))</f>
        <v>dbonhome8z@shinystat.com</v>
      </c>
      <c r="H325" s="16" t="str">
        <f>_xlfn.XLOOKUP(C325,[1]customers!$A$2:$A$1001,[1]customers!$G$2:$G$1001,,0)</f>
        <v>United States</v>
      </c>
      <c r="I325" s="7" t="str">
        <f>INDEX([1]products!$A$1:$G$49,MATCH([1]orders!$D325,[1]products!$A$1:$A$49,0),MATCH([1]orders!I$1,[1]products!$A$1:$G$1,0))</f>
        <v>Exc</v>
      </c>
      <c r="J325" s="7" t="str">
        <f>INDEX([1]products!$A$1:$G$49,MATCH([1]orders!$D325,[1]products!$A$1:$A$49,0),MATCH([1]orders!J$1,[1]products!$A$1:$G$1,0))</f>
        <v>D</v>
      </c>
      <c r="K325" s="19">
        <f>INDEX([1]products!$A$1:$G$49,MATCH([1]orders!$D325,[1]products!$A$1:$A$49,0),MATCH([1]orders!K$1,[1]products!$A$1:$G$1,0))</f>
        <v>0.2</v>
      </c>
      <c r="L325" s="20">
        <f>INDEX([1]products!$A$1:$G$49,MATCH([1]orders!$D325,[1]products!$A$1:$A$49,0),MATCH([1]orders!L$1,[1]products!$A$1:$G$1,0))</f>
        <v>3.645</v>
      </c>
      <c r="M325" s="20">
        <f t="shared" si="5"/>
        <v>18.225000000000001</v>
      </c>
      <c r="N325" s="7" t="str" cm="1">
        <f t="array" ref="N325">_xlfn.IFS(I325="Rob","Robusta",I325="Exc","Excelsa",I325="Ara","Arabica",I325="Lib","Liberica")</f>
        <v>Excelsa</v>
      </c>
      <c r="O325" s="7" t="str" cm="1">
        <f t="array" ref="O325">_xlfn.IFS(J325="M","Medium",J325="L","Light",J325="D","Dark")</f>
        <v>Dark</v>
      </c>
      <c r="P325" s="7" t="str">
        <f>_xlfn.XLOOKUP(Order_Table[[#This Row],[Customer ID]],[1]customers!$A$1:$A$1001,[1]customers!$I$1:$I$1001,,0)</f>
        <v>Yes</v>
      </c>
    </row>
    <row r="326" spans="1:16" x14ac:dyDescent="0.35">
      <c r="A326" s="16" t="s">
        <v>659</v>
      </c>
      <c r="B326" s="21">
        <v>43666</v>
      </c>
      <c r="C326" s="16" t="s">
        <v>660</v>
      </c>
      <c r="D326" s="7" t="s">
        <v>9</v>
      </c>
      <c r="E326" s="16">
        <v>1</v>
      </c>
      <c r="F326" s="16" t="str">
        <f>_xlfn.XLOOKUP([1]orders!C326,[1]customers!$A$2:$A$1001,[1]customers!$B$2:$B$1001,,0)</f>
        <v>Diena Peetermann</v>
      </c>
      <c r="G326" s="16" t="str">
        <f>IF(_xlfn.XLOOKUP(C326,[1]customers!$A$2:$A$1001,[1]customers!$C$2:$C$1001,,0)=0,"",_xlfn.XLOOKUP(C326,[1]customers!$A$2:$A$1001,[1]customers!$C$2:$C$1001,,0))</f>
        <v/>
      </c>
      <c r="H326" s="16" t="str">
        <f>_xlfn.XLOOKUP(C326,[1]customers!$A$2:$A$1001,[1]customers!$G$2:$G$1001,,0)</f>
        <v>United States</v>
      </c>
      <c r="I326" s="7" t="str">
        <f>INDEX([1]products!$A$1:$G$49,MATCH([1]orders!$D326,[1]products!$A$1:$A$49,0),MATCH([1]orders!I$1,[1]products!$A$1:$G$1,0))</f>
        <v>Exc</v>
      </c>
      <c r="J326" s="7" t="str">
        <f>INDEX([1]products!$A$1:$G$49,MATCH([1]orders!$D326,[1]products!$A$1:$A$49,0),MATCH([1]orders!J$1,[1]products!$A$1:$G$1,0))</f>
        <v>M</v>
      </c>
      <c r="K326" s="19">
        <f>INDEX([1]products!$A$1:$G$49,MATCH([1]orders!$D326,[1]products!$A$1:$A$49,0),MATCH([1]orders!K$1,[1]products!$A$1:$G$1,0))</f>
        <v>1</v>
      </c>
      <c r="L326" s="20">
        <f>INDEX([1]products!$A$1:$G$49,MATCH([1]orders!$D326,[1]products!$A$1:$A$49,0),MATCH([1]orders!L$1,[1]products!$A$1:$G$1,0))</f>
        <v>13.75</v>
      </c>
      <c r="M326" s="20">
        <f t="shared" si="5"/>
        <v>13.75</v>
      </c>
      <c r="N326" s="7" t="str" cm="1">
        <f t="array" ref="N326">_xlfn.IFS(I326="Rob","Robusta",I326="Exc","Excelsa",I326="Ara","Arabica",I326="Lib","Liberica")</f>
        <v>Excelsa</v>
      </c>
      <c r="O326" s="7" t="str" cm="1">
        <f t="array" ref="O326">_xlfn.IFS(J326="M","Medium",J326="L","Light",J326="D","Dark")</f>
        <v>Medium</v>
      </c>
      <c r="P326" s="7" t="str">
        <f>_xlfn.XLOOKUP(Order_Table[[#This Row],[Customer ID]],[1]customers!$A$1:$A$1001,[1]customers!$I$1:$I$1001,,0)</f>
        <v>No</v>
      </c>
    </row>
    <row r="327" spans="1:16" x14ac:dyDescent="0.35">
      <c r="A327" s="16" t="s">
        <v>661</v>
      </c>
      <c r="B327" s="21">
        <v>44756</v>
      </c>
      <c r="C327" s="16" t="s">
        <v>662</v>
      </c>
      <c r="D327" s="7" t="s">
        <v>204</v>
      </c>
      <c r="E327" s="16">
        <v>1</v>
      </c>
      <c r="F327" s="16" t="str">
        <f>_xlfn.XLOOKUP([1]orders!C327,[1]customers!$A$2:$A$1001,[1]customers!$B$2:$B$1001,,0)</f>
        <v>Trina Le Sarr</v>
      </c>
      <c r="G327" s="16" t="str">
        <f>IF(_xlfn.XLOOKUP(C327,[1]customers!$A$2:$A$1001,[1]customers!$C$2:$C$1001,,0)=0,"",_xlfn.XLOOKUP(C327,[1]customers!$A$2:$A$1001,[1]customers!$C$2:$C$1001,,0))</f>
        <v>tle91@epa.gov</v>
      </c>
      <c r="H327" s="16" t="str">
        <f>_xlfn.XLOOKUP(C327,[1]customers!$A$2:$A$1001,[1]customers!$G$2:$G$1001,,0)</f>
        <v>United States</v>
      </c>
      <c r="I327" s="7" t="str">
        <f>INDEX([1]products!$A$1:$G$49,MATCH([1]orders!$D327,[1]products!$A$1:$A$49,0),MATCH([1]orders!I$1,[1]products!$A$1:$G$1,0))</f>
        <v>Ara</v>
      </c>
      <c r="J327" s="7" t="str">
        <f>INDEX([1]products!$A$1:$G$49,MATCH([1]orders!$D327,[1]products!$A$1:$A$49,0),MATCH([1]orders!J$1,[1]products!$A$1:$G$1,0))</f>
        <v>L</v>
      </c>
      <c r="K327" s="19">
        <f>INDEX([1]products!$A$1:$G$49,MATCH([1]orders!$D327,[1]products!$A$1:$A$49,0),MATCH([1]orders!K$1,[1]products!$A$1:$G$1,0))</f>
        <v>2.5</v>
      </c>
      <c r="L327" s="20">
        <f>INDEX([1]products!$A$1:$G$49,MATCH([1]orders!$D327,[1]products!$A$1:$A$49,0),MATCH([1]orders!L$1,[1]products!$A$1:$G$1,0))</f>
        <v>29.784999999999997</v>
      </c>
      <c r="M327" s="20">
        <f t="shared" si="5"/>
        <v>29.784999999999997</v>
      </c>
      <c r="N327" s="7" t="str" cm="1">
        <f t="array" ref="N327">_xlfn.IFS(I327="Rob","Robusta",I327="Exc","Excelsa",I327="Ara","Arabica",I327="Lib","Liberica")</f>
        <v>Arabica</v>
      </c>
      <c r="O327" s="7" t="str" cm="1">
        <f t="array" ref="O327">_xlfn.IFS(J327="M","Medium",J327="L","Light",J327="D","Dark")</f>
        <v>Light</v>
      </c>
      <c r="P327" s="7" t="str">
        <f>_xlfn.XLOOKUP(Order_Table[[#This Row],[Customer ID]],[1]customers!$A$1:$A$1001,[1]customers!$I$1:$I$1001,,0)</f>
        <v>Yes</v>
      </c>
    </row>
    <row r="328" spans="1:16" x14ac:dyDescent="0.35">
      <c r="A328" s="16" t="s">
        <v>663</v>
      </c>
      <c r="B328" s="21">
        <v>44057</v>
      </c>
      <c r="C328" s="16" t="s">
        <v>664</v>
      </c>
      <c r="D328" s="7" t="s">
        <v>179</v>
      </c>
      <c r="E328" s="16">
        <v>5</v>
      </c>
      <c r="F328" s="16" t="str">
        <f>_xlfn.XLOOKUP([1]orders!C328,[1]customers!$A$2:$A$1001,[1]customers!$B$2:$B$1001,,0)</f>
        <v>Flynn Antony</v>
      </c>
      <c r="G328" s="16" t="str">
        <f>IF(_xlfn.XLOOKUP(C328,[1]customers!$A$2:$A$1001,[1]customers!$C$2:$C$1001,,0)=0,"",_xlfn.XLOOKUP(C328,[1]customers!$A$2:$A$1001,[1]customers!$C$2:$C$1001,,0))</f>
        <v/>
      </c>
      <c r="H328" s="16" t="str">
        <f>_xlfn.XLOOKUP(C328,[1]customers!$A$2:$A$1001,[1]customers!$G$2:$G$1001,,0)</f>
        <v>United States</v>
      </c>
      <c r="I328" s="7" t="str">
        <f>INDEX([1]products!$A$1:$G$49,MATCH([1]orders!$D328,[1]products!$A$1:$A$49,0),MATCH([1]orders!I$1,[1]products!$A$1:$G$1,0))</f>
        <v>Rob</v>
      </c>
      <c r="J328" s="7" t="str">
        <f>INDEX([1]products!$A$1:$G$49,MATCH([1]orders!$D328,[1]products!$A$1:$A$49,0),MATCH([1]orders!J$1,[1]products!$A$1:$G$1,0))</f>
        <v>D</v>
      </c>
      <c r="K328" s="19">
        <f>INDEX([1]products!$A$1:$G$49,MATCH([1]orders!$D328,[1]products!$A$1:$A$49,0),MATCH([1]orders!K$1,[1]products!$A$1:$G$1,0))</f>
        <v>1</v>
      </c>
      <c r="L328" s="20">
        <f>INDEX([1]products!$A$1:$G$49,MATCH([1]orders!$D328,[1]products!$A$1:$A$49,0),MATCH([1]orders!L$1,[1]products!$A$1:$G$1,0))</f>
        <v>8.9499999999999993</v>
      </c>
      <c r="M328" s="20">
        <f t="shared" si="5"/>
        <v>44.75</v>
      </c>
      <c r="N328" s="7" t="str" cm="1">
        <f t="array" ref="N328">_xlfn.IFS(I328="Rob","Robusta",I328="Exc","Excelsa",I328="Ara","Arabica",I328="Lib","Liberica")</f>
        <v>Robusta</v>
      </c>
      <c r="O328" s="7" t="str" cm="1">
        <f t="array" ref="O328">_xlfn.IFS(J328="M","Medium",J328="L","Light",J328="D","Dark")</f>
        <v>Dark</v>
      </c>
      <c r="P328" s="7" t="str">
        <f>_xlfn.XLOOKUP(Order_Table[[#This Row],[Customer ID]],[1]customers!$A$1:$A$1001,[1]customers!$I$1:$I$1001,,0)</f>
        <v>No</v>
      </c>
    </row>
    <row r="329" spans="1:16" x14ac:dyDescent="0.35">
      <c r="A329" s="16" t="s">
        <v>665</v>
      </c>
      <c r="B329" s="21">
        <v>43579</v>
      </c>
      <c r="C329" s="16" t="s">
        <v>666</v>
      </c>
      <c r="D329" s="7" t="s">
        <v>179</v>
      </c>
      <c r="E329" s="16">
        <v>5</v>
      </c>
      <c r="F329" s="16" t="str">
        <f>_xlfn.XLOOKUP([1]orders!C329,[1]customers!$A$2:$A$1001,[1]customers!$B$2:$B$1001,,0)</f>
        <v>Baudoin Alldridge</v>
      </c>
      <c r="G329" s="16" t="str">
        <f>IF(_xlfn.XLOOKUP(C329,[1]customers!$A$2:$A$1001,[1]customers!$C$2:$C$1001,,0)=0,"",_xlfn.XLOOKUP(C329,[1]customers!$A$2:$A$1001,[1]customers!$C$2:$C$1001,,0))</f>
        <v>balldridge93@yandex.ru</v>
      </c>
      <c r="H329" s="16" t="str">
        <f>_xlfn.XLOOKUP(C329,[1]customers!$A$2:$A$1001,[1]customers!$G$2:$G$1001,,0)</f>
        <v>United States</v>
      </c>
      <c r="I329" s="7" t="str">
        <f>INDEX([1]products!$A$1:$G$49,MATCH([1]orders!$D329,[1]products!$A$1:$A$49,0),MATCH([1]orders!I$1,[1]products!$A$1:$G$1,0))</f>
        <v>Rob</v>
      </c>
      <c r="J329" s="7" t="str">
        <f>INDEX([1]products!$A$1:$G$49,MATCH([1]orders!$D329,[1]products!$A$1:$A$49,0),MATCH([1]orders!J$1,[1]products!$A$1:$G$1,0))</f>
        <v>D</v>
      </c>
      <c r="K329" s="19">
        <f>INDEX([1]products!$A$1:$G$49,MATCH([1]orders!$D329,[1]products!$A$1:$A$49,0),MATCH([1]orders!K$1,[1]products!$A$1:$G$1,0))</f>
        <v>1</v>
      </c>
      <c r="L329" s="20">
        <f>INDEX([1]products!$A$1:$G$49,MATCH([1]orders!$D329,[1]products!$A$1:$A$49,0),MATCH([1]orders!L$1,[1]products!$A$1:$G$1,0))</f>
        <v>8.9499999999999993</v>
      </c>
      <c r="M329" s="20">
        <f t="shared" si="5"/>
        <v>44.75</v>
      </c>
      <c r="N329" s="7" t="str" cm="1">
        <f t="array" ref="N329">_xlfn.IFS(I329="Rob","Robusta",I329="Exc","Excelsa",I329="Ara","Arabica",I329="Lib","Liberica")</f>
        <v>Robusta</v>
      </c>
      <c r="O329" s="7" t="str" cm="1">
        <f t="array" ref="O329">_xlfn.IFS(J329="M","Medium",J329="L","Light",J329="D","Dark")</f>
        <v>Dark</v>
      </c>
      <c r="P329" s="7" t="str">
        <f>_xlfn.XLOOKUP(Order_Table[[#This Row],[Customer ID]],[1]customers!$A$1:$A$1001,[1]customers!$I$1:$I$1001,,0)</f>
        <v>Yes</v>
      </c>
    </row>
    <row r="330" spans="1:16" x14ac:dyDescent="0.35">
      <c r="A330" s="16" t="s">
        <v>667</v>
      </c>
      <c r="B330" s="21">
        <v>43620</v>
      </c>
      <c r="C330" s="16" t="s">
        <v>668</v>
      </c>
      <c r="D330" s="7" t="s">
        <v>83</v>
      </c>
      <c r="E330" s="16">
        <v>4</v>
      </c>
      <c r="F330" s="16" t="str">
        <f>_xlfn.XLOOKUP([1]orders!C330,[1]customers!$A$2:$A$1001,[1]customers!$B$2:$B$1001,,0)</f>
        <v>Homer Dulany</v>
      </c>
      <c r="G330" s="16" t="str">
        <f>IF(_xlfn.XLOOKUP(C330,[1]customers!$A$2:$A$1001,[1]customers!$C$2:$C$1001,,0)=0,"",_xlfn.XLOOKUP(C330,[1]customers!$A$2:$A$1001,[1]customers!$C$2:$C$1001,,0))</f>
        <v/>
      </c>
      <c r="H330" s="16" t="str">
        <f>_xlfn.XLOOKUP(C330,[1]customers!$A$2:$A$1001,[1]customers!$G$2:$G$1001,,0)</f>
        <v>United States</v>
      </c>
      <c r="I330" s="7" t="str">
        <f>INDEX([1]products!$A$1:$G$49,MATCH([1]orders!$D330,[1]products!$A$1:$A$49,0),MATCH([1]orders!I$1,[1]products!$A$1:$G$1,0))</f>
        <v>Lib</v>
      </c>
      <c r="J330" s="7" t="str">
        <f>INDEX([1]products!$A$1:$G$49,MATCH([1]orders!$D330,[1]products!$A$1:$A$49,0),MATCH([1]orders!J$1,[1]products!$A$1:$G$1,0))</f>
        <v>L</v>
      </c>
      <c r="K330" s="19">
        <f>INDEX([1]products!$A$1:$G$49,MATCH([1]orders!$D330,[1]products!$A$1:$A$49,0),MATCH([1]orders!K$1,[1]products!$A$1:$G$1,0))</f>
        <v>0.5</v>
      </c>
      <c r="L330" s="20">
        <f>INDEX([1]products!$A$1:$G$49,MATCH([1]orders!$D330,[1]products!$A$1:$A$49,0),MATCH([1]orders!L$1,[1]products!$A$1:$G$1,0))</f>
        <v>9.51</v>
      </c>
      <c r="M330" s="20">
        <f t="shared" si="5"/>
        <v>38.04</v>
      </c>
      <c r="N330" s="7" t="str" cm="1">
        <f t="array" ref="N330">_xlfn.IFS(I330="Rob","Robusta",I330="Exc","Excelsa",I330="Ara","Arabica",I330="Lib","Liberica")</f>
        <v>Liberica</v>
      </c>
      <c r="O330" s="7" t="str" cm="1">
        <f t="array" ref="O330">_xlfn.IFS(J330="M","Medium",J330="L","Light",J330="D","Dark")</f>
        <v>Light</v>
      </c>
      <c r="P330" s="7" t="str">
        <f>_xlfn.XLOOKUP(Order_Table[[#This Row],[Customer ID]],[1]customers!$A$1:$A$1001,[1]customers!$I$1:$I$1001,,0)</f>
        <v>Yes</v>
      </c>
    </row>
    <row r="331" spans="1:16" x14ac:dyDescent="0.35">
      <c r="A331" s="16" t="s">
        <v>669</v>
      </c>
      <c r="B331" s="21">
        <v>44781</v>
      </c>
      <c r="C331" s="16" t="s">
        <v>670</v>
      </c>
      <c r="D331" s="7" t="s">
        <v>146</v>
      </c>
      <c r="E331" s="16">
        <v>4</v>
      </c>
      <c r="F331" s="16" t="str">
        <f>_xlfn.XLOOKUP([1]orders!C331,[1]customers!$A$2:$A$1001,[1]customers!$B$2:$B$1001,,0)</f>
        <v>Lisa Goodger</v>
      </c>
      <c r="G331" s="16" t="str">
        <f>IF(_xlfn.XLOOKUP(C331,[1]customers!$A$2:$A$1001,[1]customers!$C$2:$C$1001,,0)=0,"",_xlfn.XLOOKUP(C331,[1]customers!$A$2:$A$1001,[1]customers!$C$2:$C$1001,,0))</f>
        <v>lgoodger95@guardian.co.uk</v>
      </c>
      <c r="H331" s="16" t="str">
        <f>_xlfn.XLOOKUP(C331,[1]customers!$A$2:$A$1001,[1]customers!$G$2:$G$1001,,0)</f>
        <v>United States</v>
      </c>
      <c r="I331" s="7" t="str">
        <f>INDEX([1]products!$A$1:$G$49,MATCH([1]orders!$D331,[1]products!$A$1:$A$49,0),MATCH([1]orders!I$1,[1]products!$A$1:$G$1,0))</f>
        <v>Rob</v>
      </c>
      <c r="J331" s="7" t="str">
        <f>INDEX([1]products!$A$1:$G$49,MATCH([1]orders!$D331,[1]products!$A$1:$A$49,0),MATCH([1]orders!J$1,[1]products!$A$1:$G$1,0))</f>
        <v>D</v>
      </c>
      <c r="K331" s="19">
        <f>INDEX([1]products!$A$1:$G$49,MATCH([1]orders!$D331,[1]products!$A$1:$A$49,0),MATCH([1]orders!K$1,[1]products!$A$1:$G$1,0))</f>
        <v>0.5</v>
      </c>
      <c r="L331" s="20">
        <f>INDEX([1]products!$A$1:$G$49,MATCH([1]orders!$D331,[1]products!$A$1:$A$49,0),MATCH([1]orders!L$1,[1]products!$A$1:$G$1,0))</f>
        <v>5.3699999999999992</v>
      </c>
      <c r="M331" s="20">
        <f t="shared" si="5"/>
        <v>21.479999999999997</v>
      </c>
      <c r="N331" s="7" t="str" cm="1">
        <f t="array" ref="N331">_xlfn.IFS(I331="Rob","Robusta",I331="Exc","Excelsa",I331="Ara","Arabica",I331="Lib","Liberica")</f>
        <v>Robusta</v>
      </c>
      <c r="O331" s="7" t="str" cm="1">
        <f t="array" ref="O331">_xlfn.IFS(J331="M","Medium",J331="L","Light",J331="D","Dark")</f>
        <v>Dark</v>
      </c>
      <c r="P331" s="7" t="str">
        <f>_xlfn.XLOOKUP(Order_Table[[#This Row],[Customer ID]],[1]customers!$A$1:$A$1001,[1]customers!$I$1:$I$1001,,0)</f>
        <v>Yes</v>
      </c>
    </row>
    <row r="332" spans="1:16" x14ac:dyDescent="0.35">
      <c r="A332" s="16" t="s">
        <v>671</v>
      </c>
      <c r="B332" s="21">
        <v>43782</v>
      </c>
      <c r="C332" s="16" t="s">
        <v>648</v>
      </c>
      <c r="D332" s="7" t="s">
        <v>146</v>
      </c>
      <c r="E332" s="16">
        <v>3</v>
      </c>
      <c r="F332" s="16" t="str">
        <f>_xlfn.XLOOKUP([1]orders!C332,[1]customers!$A$2:$A$1001,[1]customers!$B$2:$B$1001,,0)</f>
        <v>Selma McMillian</v>
      </c>
      <c r="G332" s="16" t="str">
        <f>IF(_xlfn.XLOOKUP(C332,[1]customers!$A$2:$A$1001,[1]customers!$C$2:$C$1001,,0)=0,"",_xlfn.XLOOKUP(C332,[1]customers!$A$2:$A$1001,[1]customers!$C$2:$C$1001,,0))</f>
        <v>smcmillian8t@csmonitor.com</v>
      </c>
      <c r="H332" s="16" t="str">
        <f>_xlfn.XLOOKUP(C332,[1]customers!$A$2:$A$1001,[1]customers!$G$2:$G$1001,,0)</f>
        <v>United States</v>
      </c>
      <c r="I332" s="7" t="str">
        <f>INDEX([1]products!$A$1:$G$49,MATCH([1]orders!$D332,[1]products!$A$1:$A$49,0),MATCH([1]orders!I$1,[1]products!$A$1:$G$1,0))</f>
        <v>Rob</v>
      </c>
      <c r="J332" s="7" t="str">
        <f>INDEX([1]products!$A$1:$G$49,MATCH([1]orders!$D332,[1]products!$A$1:$A$49,0),MATCH([1]orders!J$1,[1]products!$A$1:$G$1,0))</f>
        <v>D</v>
      </c>
      <c r="K332" s="19">
        <f>INDEX([1]products!$A$1:$G$49,MATCH([1]orders!$D332,[1]products!$A$1:$A$49,0),MATCH([1]orders!K$1,[1]products!$A$1:$G$1,0))</f>
        <v>0.5</v>
      </c>
      <c r="L332" s="20">
        <f>INDEX([1]products!$A$1:$G$49,MATCH([1]orders!$D332,[1]products!$A$1:$A$49,0),MATCH([1]orders!L$1,[1]products!$A$1:$G$1,0))</f>
        <v>5.3699999999999992</v>
      </c>
      <c r="M332" s="20">
        <f t="shared" si="5"/>
        <v>16.11</v>
      </c>
      <c r="N332" s="7" t="str" cm="1">
        <f t="array" ref="N332">_xlfn.IFS(I332="Rob","Robusta",I332="Exc","Excelsa",I332="Ara","Arabica",I332="Lib","Liberica")</f>
        <v>Robusta</v>
      </c>
      <c r="O332" s="7" t="str" cm="1">
        <f t="array" ref="O332">_xlfn.IFS(J332="M","Medium",J332="L","Light",J332="D","Dark")</f>
        <v>Dark</v>
      </c>
      <c r="P332" s="7" t="str">
        <f>_xlfn.XLOOKUP(Order_Table[[#This Row],[Customer ID]],[1]customers!$A$1:$A$1001,[1]customers!$I$1:$I$1001,,0)</f>
        <v>No</v>
      </c>
    </row>
    <row r="333" spans="1:16" x14ac:dyDescent="0.35">
      <c r="A333" s="16" t="s">
        <v>672</v>
      </c>
      <c r="B333" s="21">
        <v>43989</v>
      </c>
      <c r="C333" s="16" t="s">
        <v>673</v>
      </c>
      <c r="D333" s="7" t="s">
        <v>41</v>
      </c>
      <c r="E333" s="16">
        <v>1</v>
      </c>
      <c r="F333" s="16" t="str">
        <f>_xlfn.XLOOKUP([1]orders!C333,[1]customers!$A$2:$A$1001,[1]customers!$B$2:$B$1001,,0)</f>
        <v>Corine Drewett</v>
      </c>
      <c r="G333" s="16" t="str">
        <f>IF(_xlfn.XLOOKUP(C333,[1]customers!$A$2:$A$1001,[1]customers!$C$2:$C$1001,,0)=0,"",_xlfn.XLOOKUP(C333,[1]customers!$A$2:$A$1001,[1]customers!$C$2:$C$1001,,0))</f>
        <v>cdrewett97@wikipedia.org</v>
      </c>
      <c r="H333" s="16" t="str">
        <f>_xlfn.XLOOKUP(C333,[1]customers!$A$2:$A$1001,[1]customers!$G$2:$G$1001,,0)</f>
        <v>United States</v>
      </c>
      <c r="I333" s="7" t="str">
        <f>INDEX([1]products!$A$1:$G$49,MATCH([1]orders!$D333,[1]products!$A$1:$A$49,0),MATCH([1]orders!I$1,[1]products!$A$1:$G$1,0))</f>
        <v>Rob</v>
      </c>
      <c r="J333" s="7" t="str">
        <f>INDEX([1]products!$A$1:$G$49,MATCH([1]orders!$D333,[1]products!$A$1:$A$49,0),MATCH([1]orders!J$1,[1]products!$A$1:$G$1,0))</f>
        <v>M</v>
      </c>
      <c r="K333" s="19">
        <f>INDEX([1]products!$A$1:$G$49,MATCH([1]orders!$D333,[1]products!$A$1:$A$49,0),MATCH([1]orders!K$1,[1]products!$A$1:$G$1,0))</f>
        <v>2.5</v>
      </c>
      <c r="L333" s="20">
        <f>INDEX([1]products!$A$1:$G$49,MATCH([1]orders!$D333,[1]products!$A$1:$A$49,0),MATCH([1]orders!L$1,[1]products!$A$1:$G$1,0))</f>
        <v>22.884999999999998</v>
      </c>
      <c r="M333" s="20">
        <f t="shared" si="5"/>
        <v>22.884999999999998</v>
      </c>
      <c r="N333" s="7" t="str" cm="1">
        <f t="array" ref="N333">_xlfn.IFS(I333="Rob","Robusta",I333="Exc","Excelsa",I333="Ara","Arabica",I333="Lib","Liberica")</f>
        <v>Robusta</v>
      </c>
      <c r="O333" s="7" t="str" cm="1">
        <f t="array" ref="O333">_xlfn.IFS(J333="M","Medium",J333="L","Light",J333="D","Dark")</f>
        <v>Medium</v>
      </c>
      <c r="P333" s="7" t="str">
        <f>_xlfn.XLOOKUP(Order_Table[[#This Row],[Customer ID]],[1]customers!$A$1:$A$1001,[1]customers!$I$1:$I$1001,,0)</f>
        <v>Yes</v>
      </c>
    </row>
    <row r="334" spans="1:16" x14ac:dyDescent="0.35">
      <c r="A334" s="16" t="s">
        <v>674</v>
      </c>
      <c r="B334" s="21">
        <v>43689</v>
      </c>
      <c r="C334" s="16" t="s">
        <v>675</v>
      </c>
      <c r="D334" s="7" t="s">
        <v>72</v>
      </c>
      <c r="E334" s="16">
        <v>3</v>
      </c>
      <c r="F334" s="16" t="str">
        <f>_xlfn.XLOOKUP([1]orders!C334,[1]customers!$A$2:$A$1001,[1]customers!$B$2:$B$1001,,0)</f>
        <v>Quinn Parsons</v>
      </c>
      <c r="G334" s="16" t="str">
        <f>IF(_xlfn.XLOOKUP(C334,[1]customers!$A$2:$A$1001,[1]customers!$C$2:$C$1001,,0)=0,"",_xlfn.XLOOKUP(C334,[1]customers!$A$2:$A$1001,[1]customers!$C$2:$C$1001,,0))</f>
        <v>qparsons98@blogtalkradio.com</v>
      </c>
      <c r="H334" s="16" t="str">
        <f>_xlfn.XLOOKUP(C334,[1]customers!$A$2:$A$1001,[1]customers!$G$2:$G$1001,,0)</f>
        <v>United States</v>
      </c>
      <c r="I334" s="7" t="str">
        <f>INDEX([1]products!$A$1:$G$49,MATCH([1]orders!$D334,[1]products!$A$1:$A$49,0),MATCH([1]orders!I$1,[1]products!$A$1:$G$1,0))</f>
        <v>Ara</v>
      </c>
      <c r="J334" s="7" t="str">
        <f>INDEX([1]products!$A$1:$G$49,MATCH([1]orders!$D334,[1]products!$A$1:$A$49,0),MATCH([1]orders!J$1,[1]products!$A$1:$G$1,0))</f>
        <v>D</v>
      </c>
      <c r="K334" s="19">
        <f>INDEX([1]products!$A$1:$G$49,MATCH([1]orders!$D334,[1]products!$A$1:$A$49,0),MATCH([1]orders!K$1,[1]products!$A$1:$G$1,0))</f>
        <v>0.5</v>
      </c>
      <c r="L334" s="20">
        <f>INDEX([1]products!$A$1:$G$49,MATCH([1]orders!$D334,[1]products!$A$1:$A$49,0),MATCH([1]orders!L$1,[1]products!$A$1:$G$1,0))</f>
        <v>5.97</v>
      </c>
      <c r="M334" s="20">
        <f t="shared" si="5"/>
        <v>17.91</v>
      </c>
      <c r="N334" s="7" t="str" cm="1">
        <f t="array" ref="N334">_xlfn.IFS(I334="Rob","Robusta",I334="Exc","Excelsa",I334="Ara","Arabica",I334="Lib","Liberica")</f>
        <v>Arabica</v>
      </c>
      <c r="O334" s="7" t="str" cm="1">
        <f t="array" ref="O334">_xlfn.IFS(J334="M","Medium",J334="L","Light",J334="D","Dark")</f>
        <v>Dark</v>
      </c>
      <c r="P334" s="7" t="str">
        <f>_xlfn.XLOOKUP(Order_Table[[#This Row],[Customer ID]],[1]customers!$A$1:$A$1001,[1]customers!$I$1:$I$1001,,0)</f>
        <v>Yes</v>
      </c>
    </row>
    <row r="335" spans="1:16" x14ac:dyDescent="0.35">
      <c r="A335" s="16" t="s">
        <v>676</v>
      </c>
      <c r="B335" s="21">
        <v>43712</v>
      </c>
      <c r="C335" s="16" t="s">
        <v>677</v>
      </c>
      <c r="D335" s="7" t="s">
        <v>22</v>
      </c>
      <c r="E335" s="16">
        <v>4</v>
      </c>
      <c r="F335" s="16" t="str">
        <f>_xlfn.XLOOKUP([1]orders!C335,[1]customers!$A$2:$A$1001,[1]customers!$B$2:$B$1001,,0)</f>
        <v>Vivyan Ceely</v>
      </c>
      <c r="G335" s="16" t="str">
        <f>IF(_xlfn.XLOOKUP(C335,[1]customers!$A$2:$A$1001,[1]customers!$C$2:$C$1001,,0)=0,"",_xlfn.XLOOKUP(C335,[1]customers!$A$2:$A$1001,[1]customers!$C$2:$C$1001,,0))</f>
        <v>vceely99@auda.org.au</v>
      </c>
      <c r="H335" s="16" t="str">
        <f>_xlfn.XLOOKUP(C335,[1]customers!$A$2:$A$1001,[1]customers!$G$2:$G$1001,,0)</f>
        <v>United States</v>
      </c>
      <c r="I335" s="7" t="str">
        <f>INDEX([1]products!$A$1:$G$49,MATCH([1]orders!$D335,[1]products!$A$1:$A$49,0),MATCH([1]orders!I$1,[1]products!$A$1:$G$1,0))</f>
        <v>Rob</v>
      </c>
      <c r="J335" s="7" t="str">
        <f>INDEX([1]products!$A$1:$G$49,MATCH([1]orders!$D335,[1]products!$A$1:$A$49,0),MATCH([1]orders!J$1,[1]products!$A$1:$G$1,0))</f>
        <v>M</v>
      </c>
      <c r="K335" s="19">
        <f>INDEX([1]products!$A$1:$G$49,MATCH([1]orders!$D335,[1]products!$A$1:$A$49,0),MATCH([1]orders!K$1,[1]products!$A$1:$G$1,0))</f>
        <v>0.5</v>
      </c>
      <c r="L335" s="20">
        <f>INDEX([1]products!$A$1:$G$49,MATCH([1]orders!$D335,[1]products!$A$1:$A$49,0),MATCH([1]orders!L$1,[1]products!$A$1:$G$1,0))</f>
        <v>5.97</v>
      </c>
      <c r="M335" s="20">
        <f t="shared" si="5"/>
        <v>23.88</v>
      </c>
      <c r="N335" s="7" t="str" cm="1">
        <f t="array" ref="N335">_xlfn.IFS(I335="Rob","Robusta",I335="Exc","Excelsa",I335="Ara","Arabica",I335="Lib","Liberica")</f>
        <v>Robusta</v>
      </c>
      <c r="O335" s="7" t="str" cm="1">
        <f t="array" ref="O335">_xlfn.IFS(J335="M","Medium",J335="L","Light",J335="D","Dark")</f>
        <v>Medium</v>
      </c>
      <c r="P335" s="7" t="str">
        <f>_xlfn.XLOOKUP(Order_Table[[#This Row],[Customer ID]],[1]customers!$A$1:$A$1001,[1]customers!$I$1:$I$1001,,0)</f>
        <v>Yes</v>
      </c>
    </row>
    <row r="336" spans="1:16" x14ac:dyDescent="0.35">
      <c r="A336" s="16" t="s">
        <v>678</v>
      </c>
      <c r="B336" s="21">
        <v>43742</v>
      </c>
      <c r="C336" s="16" t="s">
        <v>679</v>
      </c>
      <c r="D336" s="7" t="s">
        <v>189</v>
      </c>
      <c r="E336" s="16">
        <v>5</v>
      </c>
      <c r="F336" s="16" t="str">
        <f>_xlfn.XLOOKUP([1]orders!C336,[1]customers!$A$2:$A$1001,[1]customers!$B$2:$B$1001,,0)</f>
        <v>Elonore Goodings</v>
      </c>
      <c r="G336" s="16" t="str">
        <f>IF(_xlfn.XLOOKUP(C336,[1]customers!$A$2:$A$1001,[1]customers!$C$2:$C$1001,,0)=0,"",_xlfn.XLOOKUP(C336,[1]customers!$A$2:$A$1001,[1]customers!$C$2:$C$1001,,0))</f>
        <v/>
      </c>
      <c r="H336" s="16" t="str">
        <f>_xlfn.XLOOKUP(C336,[1]customers!$A$2:$A$1001,[1]customers!$G$2:$G$1001,,0)</f>
        <v>United States</v>
      </c>
      <c r="I336" s="7" t="str">
        <f>INDEX([1]products!$A$1:$G$49,MATCH([1]orders!$D336,[1]products!$A$1:$A$49,0),MATCH([1]orders!I$1,[1]products!$A$1:$G$1,0))</f>
        <v>Rob</v>
      </c>
      <c r="J336" s="7" t="str">
        <f>INDEX([1]products!$A$1:$G$49,MATCH([1]orders!$D336,[1]products!$A$1:$A$49,0),MATCH([1]orders!J$1,[1]products!$A$1:$G$1,0))</f>
        <v>L</v>
      </c>
      <c r="K336" s="19">
        <f>INDEX([1]products!$A$1:$G$49,MATCH([1]orders!$D336,[1]products!$A$1:$A$49,0),MATCH([1]orders!K$1,[1]products!$A$1:$G$1,0))</f>
        <v>1</v>
      </c>
      <c r="L336" s="20">
        <f>INDEX([1]products!$A$1:$G$49,MATCH([1]orders!$D336,[1]products!$A$1:$A$49,0),MATCH([1]orders!L$1,[1]products!$A$1:$G$1,0))</f>
        <v>11.95</v>
      </c>
      <c r="M336" s="20">
        <f t="shared" si="5"/>
        <v>59.75</v>
      </c>
      <c r="N336" s="7" t="str" cm="1">
        <f t="array" ref="N336">_xlfn.IFS(I336="Rob","Robusta",I336="Exc","Excelsa",I336="Ara","Arabica",I336="Lib","Liberica")</f>
        <v>Robusta</v>
      </c>
      <c r="O336" s="7" t="str" cm="1">
        <f t="array" ref="O336">_xlfn.IFS(J336="M","Medium",J336="L","Light",J336="D","Dark")</f>
        <v>Light</v>
      </c>
      <c r="P336" s="7" t="str">
        <f>_xlfn.XLOOKUP(Order_Table[[#This Row],[Customer ID]],[1]customers!$A$1:$A$1001,[1]customers!$I$1:$I$1001,,0)</f>
        <v>No</v>
      </c>
    </row>
    <row r="337" spans="1:16" x14ac:dyDescent="0.35">
      <c r="A337" s="16" t="s">
        <v>680</v>
      </c>
      <c r="B337" s="21">
        <v>43885</v>
      </c>
      <c r="C337" s="16" t="s">
        <v>681</v>
      </c>
      <c r="D337" s="7" t="s">
        <v>19</v>
      </c>
      <c r="E337" s="16">
        <v>6</v>
      </c>
      <c r="F337" s="16" t="str">
        <f>_xlfn.XLOOKUP([1]orders!C337,[1]customers!$A$2:$A$1001,[1]customers!$B$2:$B$1001,,0)</f>
        <v>Clement Vasiliev</v>
      </c>
      <c r="G337" s="16" t="str">
        <f>IF(_xlfn.XLOOKUP(C337,[1]customers!$A$2:$A$1001,[1]customers!$C$2:$C$1001,,0)=0,"",_xlfn.XLOOKUP(C337,[1]customers!$A$2:$A$1001,[1]customers!$C$2:$C$1001,,0))</f>
        <v>cvasiliev9b@discuz.net</v>
      </c>
      <c r="H337" s="16" t="str">
        <f>_xlfn.XLOOKUP(C337,[1]customers!$A$2:$A$1001,[1]customers!$G$2:$G$1001,,0)</f>
        <v>United States</v>
      </c>
      <c r="I337" s="7" t="str">
        <f>INDEX([1]products!$A$1:$G$49,MATCH([1]orders!$D337,[1]products!$A$1:$A$49,0),MATCH([1]orders!I$1,[1]products!$A$1:$G$1,0))</f>
        <v>Lib</v>
      </c>
      <c r="J337" s="7" t="str">
        <f>INDEX([1]products!$A$1:$G$49,MATCH([1]orders!$D337,[1]products!$A$1:$A$49,0),MATCH([1]orders!J$1,[1]products!$A$1:$G$1,0))</f>
        <v>L</v>
      </c>
      <c r="K337" s="19">
        <f>INDEX([1]products!$A$1:$G$49,MATCH([1]orders!$D337,[1]products!$A$1:$A$49,0),MATCH([1]orders!K$1,[1]products!$A$1:$G$1,0))</f>
        <v>0.2</v>
      </c>
      <c r="L337" s="20">
        <f>INDEX([1]products!$A$1:$G$49,MATCH([1]orders!$D337,[1]products!$A$1:$A$49,0),MATCH([1]orders!L$1,[1]products!$A$1:$G$1,0))</f>
        <v>4.7549999999999999</v>
      </c>
      <c r="M337" s="20">
        <f t="shared" si="5"/>
        <v>28.53</v>
      </c>
      <c r="N337" s="7" t="str" cm="1">
        <f t="array" ref="N337">_xlfn.IFS(I337="Rob","Robusta",I337="Exc","Excelsa",I337="Ara","Arabica",I337="Lib","Liberica")</f>
        <v>Liberica</v>
      </c>
      <c r="O337" s="7" t="str" cm="1">
        <f t="array" ref="O337">_xlfn.IFS(J337="M","Medium",J337="L","Light",J337="D","Dark")</f>
        <v>Light</v>
      </c>
      <c r="P337" s="7" t="str">
        <f>_xlfn.XLOOKUP(Order_Table[[#This Row],[Customer ID]],[1]customers!$A$1:$A$1001,[1]customers!$I$1:$I$1001,,0)</f>
        <v>Yes</v>
      </c>
    </row>
    <row r="338" spans="1:16" x14ac:dyDescent="0.35">
      <c r="A338" s="16" t="s">
        <v>682</v>
      </c>
      <c r="B338" s="21">
        <v>44434</v>
      </c>
      <c r="C338" s="16" t="s">
        <v>683</v>
      </c>
      <c r="D338" s="7" t="s">
        <v>61</v>
      </c>
      <c r="E338" s="16">
        <v>4</v>
      </c>
      <c r="F338" s="16" t="str">
        <f>_xlfn.XLOOKUP([1]orders!C338,[1]customers!$A$2:$A$1001,[1]customers!$B$2:$B$1001,,0)</f>
        <v>Terencio O'Moylan</v>
      </c>
      <c r="G338" s="16" t="str">
        <f>IF(_xlfn.XLOOKUP(C338,[1]customers!$A$2:$A$1001,[1]customers!$C$2:$C$1001,,0)=0,"",_xlfn.XLOOKUP(C338,[1]customers!$A$2:$A$1001,[1]customers!$C$2:$C$1001,,0))</f>
        <v>tomoylan9c@liveinternet.ru</v>
      </c>
      <c r="H338" s="16" t="str">
        <f>_xlfn.XLOOKUP(C338,[1]customers!$A$2:$A$1001,[1]customers!$G$2:$G$1001,,0)</f>
        <v>United Kingdom</v>
      </c>
      <c r="I338" s="7" t="str">
        <f>INDEX([1]products!$A$1:$G$49,MATCH([1]orders!$D338,[1]products!$A$1:$A$49,0),MATCH([1]orders!I$1,[1]products!$A$1:$G$1,0))</f>
        <v>Ara</v>
      </c>
      <c r="J338" s="7" t="str">
        <f>INDEX([1]products!$A$1:$G$49,MATCH([1]orders!$D338,[1]products!$A$1:$A$49,0),MATCH([1]orders!J$1,[1]products!$A$1:$G$1,0))</f>
        <v>M</v>
      </c>
      <c r="K338" s="19">
        <f>INDEX([1]products!$A$1:$G$49,MATCH([1]orders!$D338,[1]products!$A$1:$A$49,0),MATCH([1]orders!K$1,[1]products!$A$1:$G$1,0))</f>
        <v>1</v>
      </c>
      <c r="L338" s="20">
        <f>INDEX([1]products!$A$1:$G$49,MATCH([1]orders!$D338,[1]products!$A$1:$A$49,0),MATCH([1]orders!L$1,[1]products!$A$1:$G$1,0))</f>
        <v>11.25</v>
      </c>
      <c r="M338" s="20">
        <f t="shared" si="5"/>
        <v>45</v>
      </c>
      <c r="N338" s="7" t="str" cm="1">
        <f t="array" ref="N338">_xlfn.IFS(I338="Rob","Robusta",I338="Exc","Excelsa",I338="Ara","Arabica",I338="Lib","Liberica")</f>
        <v>Arabica</v>
      </c>
      <c r="O338" s="7" t="str" cm="1">
        <f t="array" ref="O338">_xlfn.IFS(J338="M","Medium",J338="L","Light",J338="D","Dark")</f>
        <v>Medium</v>
      </c>
      <c r="P338" s="7" t="str">
        <f>_xlfn.XLOOKUP(Order_Table[[#This Row],[Customer ID]],[1]customers!$A$1:$A$1001,[1]customers!$I$1:$I$1001,,0)</f>
        <v>No</v>
      </c>
    </row>
    <row r="339" spans="1:16" x14ac:dyDescent="0.35">
      <c r="A339" s="16" t="s">
        <v>684</v>
      </c>
      <c r="B339" s="21">
        <v>44472</v>
      </c>
      <c r="C339" s="16" t="s">
        <v>664</v>
      </c>
      <c r="D339" s="7" t="s">
        <v>530</v>
      </c>
      <c r="E339" s="16">
        <v>2</v>
      </c>
      <c r="F339" s="16" t="str">
        <f>_xlfn.XLOOKUP([1]orders!C339,[1]customers!$A$2:$A$1001,[1]customers!$B$2:$B$1001,,0)</f>
        <v>Flynn Antony</v>
      </c>
      <c r="G339" s="16" t="str">
        <f>IF(_xlfn.XLOOKUP(C339,[1]customers!$A$2:$A$1001,[1]customers!$C$2:$C$1001,,0)=0,"",_xlfn.XLOOKUP(C339,[1]customers!$A$2:$A$1001,[1]customers!$C$2:$C$1001,,0))</f>
        <v/>
      </c>
      <c r="H339" s="16" t="str">
        <f>_xlfn.XLOOKUP(C339,[1]customers!$A$2:$A$1001,[1]customers!$G$2:$G$1001,,0)</f>
        <v>United States</v>
      </c>
      <c r="I339" s="7" t="str">
        <f>INDEX([1]products!$A$1:$G$49,MATCH([1]orders!$D339,[1]products!$A$1:$A$49,0),MATCH([1]orders!I$1,[1]products!$A$1:$G$1,0))</f>
        <v>Exc</v>
      </c>
      <c r="J339" s="7" t="str">
        <f>INDEX([1]products!$A$1:$G$49,MATCH([1]orders!$D339,[1]products!$A$1:$A$49,0),MATCH([1]orders!J$1,[1]products!$A$1:$G$1,0))</f>
        <v>D</v>
      </c>
      <c r="K339" s="19">
        <f>INDEX([1]products!$A$1:$G$49,MATCH([1]orders!$D339,[1]products!$A$1:$A$49,0),MATCH([1]orders!K$1,[1]products!$A$1:$G$1,0))</f>
        <v>2.5</v>
      </c>
      <c r="L339" s="20">
        <f>INDEX([1]products!$A$1:$G$49,MATCH([1]orders!$D339,[1]products!$A$1:$A$49,0),MATCH([1]orders!L$1,[1]products!$A$1:$G$1,0))</f>
        <v>27.945</v>
      </c>
      <c r="M339" s="20">
        <f t="shared" si="5"/>
        <v>55.89</v>
      </c>
      <c r="N339" s="7" t="str" cm="1">
        <f t="array" ref="N339">_xlfn.IFS(I339="Rob","Robusta",I339="Exc","Excelsa",I339="Ara","Arabica",I339="Lib","Liberica")</f>
        <v>Excelsa</v>
      </c>
      <c r="O339" s="7" t="str" cm="1">
        <f t="array" ref="O339">_xlfn.IFS(J339="M","Medium",J339="L","Light",J339="D","Dark")</f>
        <v>Dark</v>
      </c>
      <c r="P339" s="7" t="str">
        <f>_xlfn.XLOOKUP(Order_Table[[#This Row],[Customer ID]],[1]customers!$A$1:$A$1001,[1]customers!$I$1:$I$1001,,0)</f>
        <v>No</v>
      </c>
    </row>
    <row r="340" spans="1:16" x14ac:dyDescent="0.35">
      <c r="A340" s="16" t="s">
        <v>685</v>
      </c>
      <c r="B340" s="21">
        <v>43995</v>
      </c>
      <c r="C340" s="16" t="s">
        <v>686</v>
      </c>
      <c r="D340" s="7" t="s">
        <v>137</v>
      </c>
      <c r="E340" s="16">
        <v>4</v>
      </c>
      <c r="F340" s="16" t="str">
        <f>_xlfn.XLOOKUP([1]orders!C340,[1]customers!$A$2:$A$1001,[1]customers!$B$2:$B$1001,,0)</f>
        <v>Wyatan Fetherston</v>
      </c>
      <c r="G340" s="16" t="str">
        <f>IF(_xlfn.XLOOKUP(C340,[1]customers!$A$2:$A$1001,[1]customers!$C$2:$C$1001,,0)=0,"",_xlfn.XLOOKUP(C340,[1]customers!$A$2:$A$1001,[1]customers!$C$2:$C$1001,,0))</f>
        <v>wfetherston9e@constantcontact.com</v>
      </c>
      <c r="H340" s="16" t="str">
        <f>_xlfn.XLOOKUP(C340,[1]customers!$A$2:$A$1001,[1]customers!$G$2:$G$1001,,0)</f>
        <v>United States</v>
      </c>
      <c r="I340" s="7" t="str">
        <f>INDEX([1]products!$A$1:$G$49,MATCH([1]orders!$D340,[1]products!$A$1:$A$49,0),MATCH([1]orders!I$1,[1]products!$A$1:$G$1,0))</f>
        <v>Exc</v>
      </c>
      <c r="J340" s="7" t="str">
        <f>INDEX([1]products!$A$1:$G$49,MATCH([1]orders!$D340,[1]products!$A$1:$A$49,0),MATCH([1]orders!J$1,[1]products!$A$1:$G$1,0))</f>
        <v>L</v>
      </c>
      <c r="K340" s="19">
        <f>INDEX([1]products!$A$1:$G$49,MATCH([1]orders!$D340,[1]products!$A$1:$A$49,0),MATCH([1]orders!K$1,[1]products!$A$1:$G$1,0))</f>
        <v>1</v>
      </c>
      <c r="L340" s="20">
        <f>INDEX([1]products!$A$1:$G$49,MATCH([1]orders!$D340,[1]products!$A$1:$A$49,0),MATCH([1]orders!L$1,[1]products!$A$1:$G$1,0))</f>
        <v>14.85</v>
      </c>
      <c r="M340" s="20">
        <f t="shared" si="5"/>
        <v>59.4</v>
      </c>
      <c r="N340" s="7" t="str" cm="1">
        <f t="array" ref="N340">_xlfn.IFS(I340="Rob","Robusta",I340="Exc","Excelsa",I340="Ara","Arabica",I340="Lib","Liberica")</f>
        <v>Excelsa</v>
      </c>
      <c r="O340" s="7" t="str" cm="1">
        <f t="array" ref="O340">_xlfn.IFS(J340="M","Medium",J340="L","Light",J340="D","Dark")</f>
        <v>Light</v>
      </c>
      <c r="P340" s="7" t="str">
        <f>_xlfn.XLOOKUP(Order_Table[[#This Row],[Customer ID]],[1]customers!$A$1:$A$1001,[1]customers!$I$1:$I$1001,,0)</f>
        <v>No</v>
      </c>
    </row>
    <row r="341" spans="1:16" x14ac:dyDescent="0.35">
      <c r="A341" s="16" t="s">
        <v>687</v>
      </c>
      <c r="B341" s="21">
        <v>44256</v>
      </c>
      <c r="C341" s="16" t="s">
        <v>688</v>
      </c>
      <c r="D341" s="7" t="s">
        <v>51</v>
      </c>
      <c r="E341" s="16">
        <v>2</v>
      </c>
      <c r="F341" s="16" t="str">
        <f>_xlfn.XLOOKUP([1]orders!C341,[1]customers!$A$2:$A$1001,[1]customers!$B$2:$B$1001,,0)</f>
        <v>Emmaline Rasmus</v>
      </c>
      <c r="G341" s="16" t="str">
        <f>IF(_xlfn.XLOOKUP(C341,[1]customers!$A$2:$A$1001,[1]customers!$C$2:$C$1001,,0)=0,"",_xlfn.XLOOKUP(C341,[1]customers!$A$2:$A$1001,[1]customers!$C$2:$C$1001,,0))</f>
        <v>erasmus9f@techcrunch.com</v>
      </c>
      <c r="H341" s="16" t="str">
        <f>_xlfn.XLOOKUP(C341,[1]customers!$A$2:$A$1001,[1]customers!$G$2:$G$1001,,0)</f>
        <v>United States</v>
      </c>
      <c r="I341" s="7" t="str">
        <f>INDEX([1]products!$A$1:$G$49,MATCH([1]orders!$D341,[1]products!$A$1:$A$49,0),MATCH([1]orders!I$1,[1]products!$A$1:$G$1,0))</f>
        <v>Exc</v>
      </c>
      <c r="J341" s="7" t="str">
        <f>INDEX([1]products!$A$1:$G$49,MATCH([1]orders!$D341,[1]products!$A$1:$A$49,0),MATCH([1]orders!J$1,[1]products!$A$1:$G$1,0))</f>
        <v>D</v>
      </c>
      <c r="K341" s="19">
        <f>INDEX([1]products!$A$1:$G$49,MATCH([1]orders!$D341,[1]products!$A$1:$A$49,0),MATCH([1]orders!K$1,[1]products!$A$1:$G$1,0))</f>
        <v>0.2</v>
      </c>
      <c r="L341" s="20">
        <f>INDEX([1]products!$A$1:$G$49,MATCH([1]orders!$D341,[1]products!$A$1:$A$49,0),MATCH([1]orders!L$1,[1]products!$A$1:$G$1,0))</f>
        <v>3.645</v>
      </c>
      <c r="M341" s="20">
        <f t="shared" si="5"/>
        <v>7.29</v>
      </c>
      <c r="N341" s="7" t="str" cm="1">
        <f t="array" ref="N341">_xlfn.IFS(I341="Rob","Robusta",I341="Exc","Excelsa",I341="Ara","Arabica",I341="Lib","Liberica")</f>
        <v>Excelsa</v>
      </c>
      <c r="O341" s="7" t="str" cm="1">
        <f t="array" ref="O341">_xlfn.IFS(J341="M","Medium",J341="L","Light",J341="D","Dark")</f>
        <v>Dark</v>
      </c>
      <c r="P341" s="7" t="str">
        <f>_xlfn.XLOOKUP(Order_Table[[#This Row],[Customer ID]],[1]customers!$A$1:$A$1001,[1]customers!$I$1:$I$1001,,0)</f>
        <v>Yes</v>
      </c>
    </row>
    <row r="342" spans="1:16" x14ac:dyDescent="0.35">
      <c r="A342" s="16" t="s">
        <v>689</v>
      </c>
      <c r="B342" s="21">
        <v>43528</v>
      </c>
      <c r="C342" s="16" t="s">
        <v>690</v>
      </c>
      <c r="D342" s="7" t="s">
        <v>16</v>
      </c>
      <c r="E342" s="16">
        <v>1</v>
      </c>
      <c r="F342" s="16" t="str">
        <f>_xlfn.XLOOKUP([1]orders!C342,[1]customers!$A$2:$A$1001,[1]customers!$B$2:$B$1001,,0)</f>
        <v>Wesley Giorgioni</v>
      </c>
      <c r="G342" s="16" t="str">
        <f>IF(_xlfn.XLOOKUP(C342,[1]customers!$A$2:$A$1001,[1]customers!$C$2:$C$1001,,0)=0,"",_xlfn.XLOOKUP(C342,[1]customers!$A$2:$A$1001,[1]customers!$C$2:$C$1001,,0))</f>
        <v>wgiorgioni9g@wikipedia.org</v>
      </c>
      <c r="H342" s="16" t="str">
        <f>_xlfn.XLOOKUP(C342,[1]customers!$A$2:$A$1001,[1]customers!$G$2:$G$1001,,0)</f>
        <v>United States</v>
      </c>
      <c r="I342" s="7" t="str">
        <f>INDEX([1]products!$A$1:$G$49,MATCH([1]orders!$D342,[1]products!$A$1:$A$49,0),MATCH([1]orders!I$1,[1]products!$A$1:$G$1,0))</f>
        <v>Exc</v>
      </c>
      <c r="J342" s="7" t="str">
        <f>INDEX([1]products!$A$1:$G$49,MATCH([1]orders!$D342,[1]products!$A$1:$A$49,0),MATCH([1]orders!J$1,[1]products!$A$1:$G$1,0))</f>
        <v>D</v>
      </c>
      <c r="K342" s="19">
        <f>INDEX([1]products!$A$1:$G$49,MATCH([1]orders!$D342,[1]products!$A$1:$A$49,0),MATCH([1]orders!K$1,[1]products!$A$1:$G$1,0))</f>
        <v>0.5</v>
      </c>
      <c r="L342" s="20">
        <f>INDEX([1]products!$A$1:$G$49,MATCH([1]orders!$D342,[1]products!$A$1:$A$49,0),MATCH([1]orders!L$1,[1]products!$A$1:$G$1,0))</f>
        <v>7.29</v>
      </c>
      <c r="M342" s="20">
        <f t="shared" si="5"/>
        <v>7.29</v>
      </c>
      <c r="N342" s="7" t="str" cm="1">
        <f t="array" ref="N342">_xlfn.IFS(I342="Rob","Robusta",I342="Exc","Excelsa",I342="Ara","Arabica",I342="Lib","Liberica")</f>
        <v>Excelsa</v>
      </c>
      <c r="O342" s="7" t="str" cm="1">
        <f t="array" ref="O342">_xlfn.IFS(J342="M","Medium",J342="L","Light",J342="D","Dark")</f>
        <v>Dark</v>
      </c>
      <c r="P342" s="7" t="str">
        <f>_xlfn.XLOOKUP(Order_Table[[#This Row],[Customer ID]],[1]customers!$A$1:$A$1001,[1]customers!$I$1:$I$1001,,0)</f>
        <v>Yes</v>
      </c>
    </row>
    <row r="343" spans="1:16" x14ac:dyDescent="0.35">
      <c r="A343" s="16" t="s">
        <v>691</v>
      </c>
      <c r="B343" s="21">
        <v>43751</v>
      </c>
      <c r="C343" s="16" t="s">
        <v>692</v>
      </c>
      <c r="D343" s="7" t="s">
        <v>176</v>
      </c>
      <c r="E343" s="16">
        <v>2</v>
      </c>
      <c r="F343" s="16" t="str">
        <f>_xlfn.XLOOKUP([1]orders!C343,[1]customers!$A$2:$A$1001,[1]customers!$B$2:$B$1001,,0)</f>
        <v>Lucienne Scargle</v>
      </c>
      <c r="G343" s="16" t="str">
        <f>IF(_xlfn.XLOOKUP(C343,[1]customers!$A$2:$A$1001,[1]customers!$C$2:$C$1001,,0)=0,"",_xlfn.XLOOKUP(C343,[1]customers!$A$2:$A$1001,[1]customers!$C$2:$C$1001,,0))</f>
        <v>lscargle9h@myspace.com</v>
      </c>
      <c r="H343" s="16" t="str">
        <f>_xlfn.XLOOKUP(C343,[1]customers!$A$2:$A$1001,[1]customers!$G$2:$G$1001,,0)</f>
        <v>United States</v>
      </c>
      <c r="I343" s="7" t="str">
        <f>INDEX([1]products!$A$1:$G$49,MATCH([1]orders!$D343,[1]products!$A$1:$A$49,0),MATCH([1]orders!I$1,[1]products!$A$1:$G$1,0))</f>
        <v>Exc</v>
      </c>
      <c r="J343" s="7" t="str">
        <f>INDEX([1]products!$A$1:$G$49,MATCH([1]orders!$D343,[1]products!$A$1:$A$49,0),MATCH([1]orders!J$1,[1]products!$A$1:$G$1,0))</f>
        <v>L</v>
      </c>
      <c r="K343" s="19">
        <f>INDEX([1]products!$A$1:$G$49,MATCH([1]orders!$D343,[1]products!$A$1:$A$49,0),MATCH([1]orders!K$1,[1]products!$A$1:$G$1,0))</f>
        <v>0.5</v>
      </c>
      <c r="L343" s="20">
        <f>INDEX([1]products!$A$1:$G$49,MATCH([1]orders!$D343,[1]products!$A$1:$A$49,0),MATCH([1]orders!L$1,[1]products!$A$1:$G$1,0))</f>
        <v>8.91</v>
      </c>
      <c r="M343" s="20">
        <f t="shared" si="5"/>
        <v>17.82</v>
      </c>
      <c r="N343" s="7" t="str" cm="1">
        <f t="array" ref="N343">_xlfn.IFS(I343="Rob","Robusta",I343="Exc","Excelsa",I343="Ara","Arabica",I343="Lib","Liberica")</f>
        <v>Excelsa</v>
      </c>
      <c r="O343" s="7" t="str" cm="1">
        <f t="array" ref="O343">_xlfn.IFS(J343="M","Medium",J343="L","Light",J343="D","Dark")</f>
        <v>Light</v>
      </c>
      <c r="P343" s="7" t="str">
        <f>_xlfn.XLOOKUP(Order_Table[[#This Row],[Customer ID]],[1]customers!$A$1:$A$1001,[1]customers!$I$1:$I$1001,,0)</f>
        <v>No</v>
      </c>
    </row>
    <row r="344" spans="1:16" x14ac:dyDescent="0.35">
      <c r="A344" s="16" t="s">
        <v>691</v>
      </c>
      <c r="B344" s="21">
        <v>43751</v>
      </c>
      <c r="C344" s="16" t="s">
        <v>692</v>
      </c>
      <c r="D344" s="7" t="s">
        <v>123</v>
      </c>
      <c r="E344" s="16">
        <v>5</v>
      </c>
      <c r="F344" s="16" t="str">
        <f>_xlfn.XLOOKUP([1]orders!C344,[1]customers!$A$2:$A$1001,[1]customers!$B$2:$B$1001,,0)</f>
        <v>Lucienne Scargle</v>
      </c>
      <c r="G344" s="16" t="str">
        <f>IF(_xlfn.XLOOKUP(C344,[1]customers!$A$2:$A$1001,[1]customers!$C$2:$C$1001,,0)=0,"",_xlfn.XLOOKUP(C344,[1]customers!$A$2:$A$1001,[1]customers!$C$2:$C$1001,,0))</f>
        <v>lscargle9h@myspace.com</v>
      </c>
      <c r="H344" s="16" t="str">
        <f>_xlfn.XLOOKUP(C344,[1]customers!$A$2:$A$1001,[1]customers!$G$2:$G$1001,,0)</f>
        <v>United States</v>
      </c>
      <c r="I344" s="7" t="str">
        <f>INDEX([1]products!$A$1:$G$49,MATCH([1]orders!$D344,[1]products!$A$1:$A$49,0),MATCH([1]orders!I$1,[1]products!$A$1:$G$1,0))</f>
        <v>Lib</v>
      </c>
      <c r="J344" s="7" t="str">
        <f>INDEX([1]products!$A$1:$G$49,MATCH([1]orders!$D344,[1]products!$A$1:$A$49,0),MATCH([1]orders!J$1,[1]products!$A$1:$G$1,0))</f>
        <v>D</v>
      </c>
      <c r="K344" s="19">
        <f>INDEX([1]products!$A$1:$G$49,MATCH([1]orders!$D344,[1]products!$A$1:$A$49,0),MATCH([1]orders!K$1,[1]products!$A$1:$G$1,0))</f>
        <v>0.5</v>
      </c>
      <c r="L344" s="20">
        <f>INDEX([1]products!$A$1:$G$49,MATCH([1]orders!$D344,[1]products!$A$1:$A$49,0),MATCH([1]orders!L$1,[1]products!$A$1:$G$1,0))</f>
        <v>7.77</v>
      </c>
      <c r="M344" s="20">
        <f t="shared" si="5"/>
        <v>38.849999999999994</v>
      </c>
      <c r="N344" s="7" t="str" cm="1">
        <f t="array" ref="N344">_xlfn.IFS(I344="Rob","Robusta",I344="Exc","Excelsa",I344="Ara","Arabica",I344="Lib","Liberica")</f>
        <v>Liberica</v>
      </c>
      <c r="O344" s="7" t="str" cm="1">
        <f t="array" ref="O344">_xlfn.IFS(J344="M","Medium",J344="L","Light",J344="D","Dark")</f>
        <v>Dark</v>
      </c>
      <c r="P344" s="7" t="str">
        <f>_xlfn.XLOOKUP(Order_Table[[#This Row],[Customer ID]],[1]customers!$A$1:$A$1001,[1]customers!$I$1:$I$1001,,0)</f>
        <v>No</v>
      </c>
    </row>
    <row r="345" spans="1:16" x14ac:dyDescent="0.35">
      <c r="A345" s="16" t="s">
        <v>693</v>
      </c>
      <c r="B345" s="21">
        <v>43692</v>
      </c>
      <c r="C345" s="16" t="s">
        <v>694</v>
      </c>
      <c r="D345" s="7" t="s">
        <v>146</v>
      </c>
      <c r="E345" s="16">
        <v>6</v>
      </c>
      <c r="F345" s="16" t="str">
        <f>_xlfn.XLOOKUP([1]orders!C345,[1]customers!$A$2:$A$1001,[1]customers!$B$2:$B$1001,,0)</f>
        <v>Noam Climance</v>
      </c>
      <c r="G345" s="16" t="str">
        <f>IF(_xlfn.XLOOKUP(C345,[1]customers!$A$2:$A$1001,[1]customers!$C$2:$C$1001,,0)=0,"",_xlfn.XLOOKUP(C345,[1]customers!$A$2:$A$1001,[1]customers!$C$2:$C$1001,,0))</f>
        <v>nclimance9j@europa.eu</v>
      </c>
      <c r="H345" s="16" t="str">
        <f>_xlfn.XLOOKUP(C345,[1]customers!$A$2:$A$1001,[1]customers!$G$2:$G$1001,,0)</f>
        <v>United States</v>
      </c>
      <c r="I345" s="7" t="str">
        <f>INDEX([1]products!$A$1:$G$49,MATCH([1]orders!$D345,[1]products!$A$1:$A$49,0),MATCH([1]orders!I$1,[1]products!$A$1:$G$1,0))</f>
        <v>Rob</v>
      </c>
      <c r="J345" s="7" t="str">
        <f>INDEX([1]products!$A$1:$G$49,MATCH([1]orders!$D345,[1]products!$A$1:$A$49,0),MATCH([1]orders!J$1,[1]products!$A$1:$G$1,0))</f>
        <v>D</v>
      </c>
      <c r="K345" s="19">
        <f>INDEX([1]products!$A$1:$G$49,MATCH([1]orders!$D345,[1]products!$A$1:$A$49,0),MATCH([1]orders!K$1,[1]products!$A$1:$G$1,0))</f>
        <v>0.5</v>
      </c>
      <c r="L345" s="20">
        <f>INDEX([1]products!$A$1:$G$49,MATCH([1]orders!$D345,[1]products!$A$1:$A$49,0),MATCH([1]orders!L$1,[1]products!$A$1:$G$1,0))</f>
        <v>5.3699999999999992</v>
      </c>
      <c r="M345" s="20">
        <f t="shared" si="5"/>
        <v>32.22</v>
      </c>
      <c r="N345" s="7" t="str" cm="1">
        <f t="array" ref="N345">_xlfn.IFS(I345="Rob","Robusta",I345="Exc","Excelsa",I345="Ara","Arabica",I345="Lib","Liberica")</f>
        <v>Robusta</v>
      </c>
      <c r="O345" s="7" t="str" cm="1">
        <f t="array" ref="O345">_xlfn.IFS(J345="M","Medium",J345="L","Light",J345="D","Dark")</f>
        <v>Dark</v>
      </c>
      <c r="P345" s="7" t="str">
        <f>_xlfn.XLOOKUP(Order_Table[[#This Row],[Customer ID]],[1]customers!$A$1:$A$1001,[1]customers!$I$1:$I$1001,,0)</f>
        <v>No</v>
      </c>
    </row>
    <row r="346" spans="1:16" x14ac:dyDescent="0.35">
      <c r="A346" s="16" t="s">
        <v>695</v>
      </c>
      <c r="B346" s="21">
        <v>44529</v>
      </c>
      <c r="C346" s="16" t="s">
        <v>696</v>
      </c>
      <c r="D346" s="7" t="s">
        <v>2</v>
      </c>
      <c r="E346" s="16">
        <v>2</v>
      </c>
      <c r="F346" s="16" t="str">
        <f>_xlfn.XLOOKUP([1]orders!C346,[1]customers!$A$2:$A$1001,[1]customers!$B$2:$B$1001,,0)</f>
        <v>Catarina Donn</v>
      </c>
      <c r="G346" s="16" t="str">
        <f>IF(_xlfn.XLOOKUP(C346,[1]customers!$A$2:$A$1001,[1]customers!$C$2:$C$1001,,0)=0,"",_xlfn.XLOOKUP(C346,[1]customers!$A$2:$A$1001,[1]customers!$C$2:$C$1001,,0))</f>
        <v/>
      </c>
      <c r="H346" s="16" t="str">
        <f>_xlfn.XLOOKUP(C346,[1]customers!$A$2:$A$1001,[1]customers!$G$2:$G$1001,,0)</f>
        <v>Ireland</v>
      </c>
      <c r="I346" s="7" t="str">
        <f>INDEX([1]products!$A$1:$G$49,MATCH([1]orders!$D346,[1]products!$A$1:$A$49,0),MATCH([1]orders!I$1,[1]products!$A$1:$G$1,0))</f>
        <v>Rob</v>
      </c>
      <c r="J346" s="7" t="str">
        <f>INDEX([1]products!$A$1:$G$49,MATCH([1]orders!$D346,[1]products!$A$1:$A$49,0),MATCH([1]orders!J$1,[1]products!$A$1:$G$1,0))</f>
        <v>M</v>
      </c>
      <c r="K346" s="19">
        <f>INDEX([1]products!$A$1:$G$49,MATCH([1]orders!$D346,[1]products!$A$1:$A$49,0),MATCH([1]orders!K$1,[1]products!$A$1:$G$1,0))</f>
        <v>1</v>
      </c>
      <c r="L346" s="20">
        <f>INDEX([1]products!$A$1:$G$49,MATCH([1]orders!$D346,[1]products!$A$1:$A$49,0),MATCH([1]orders!L$1,[1]products!$A$1:$G$1,0))</f>
        <v>9.9499999999999993</v>
      </c>
      <c r="M346" s="20">
        <f t="shared" si="5"/>
        <v>19.899999999999999</v>
      </c>
      <c r="N346" s="7" t="str" cm="1">
        <f t="array" ref="N346">_xlfn.IFS(I346="Rob","Robusta",I346="Exc","Excelsa",I346="Ara","Arabica",I346="Lib","Liberica")</f>
        <v>Robusta</v>
      </c>
      <c r="O346" s="7" t="str" cm="1">
        <f t="array" ref="O346">_xlfn.IFS(J346="M","Medium",J346="L","Light",J346="D","Dark")</f>
        <v>Medium</v>
      </c>
      <c r="P346" s="7" t="str">
        <f>_xlfn.XLOOKUP(Order_Table[[#This Row],[Customer ID]],[1]customers!$A$1:$A$1001,[1]customers!$I$1:$I$1001,,0)</f>
        <v>Yes</v>
      </c>
    </row>
    <row r="347" spans="1:16" x14ac:dyDescent="0.35">
      <c r="A347" s="16" t="s">
        <v>697</v>
      </c>
      <c r="B347" s="21">
        <v>43849</v>
      </c>
      <c r="C347" s="16" t="s">
        <v>698</v>
      </c>
      <c r="D347" s="7" t="s">
        <v>189</v>
      </c>
      <c r="E347" s="16">
        <v>5</v>
      </c>
      <c r="F347" s="16" t="str">
        <f>_xlfn.XLOOKUP([1]orders!C347,[1]customers!$A$2:$A$1001,[1]customers!$B$2:$B$1001,,0)</f>
        <v>Ameline Snazle</v>
      </c>
      <c r="G347" s="16" t="str">
        <f>IF(_xlfn.XLOOKUP(C347,[1]customers!$A$2:$A$1001,[1]customers!$C$2:$C$1001,,0)=0,"",_xlfn.XLOOKUP(C347,[1]customers!$A$2:$A$1001,[1]customers!$C$2:$C$1001,,0))</f>
        <v>asnazle9l@oracle.com</v>
      </c>
      <c r="H347" s="16" t="str">
        <f>_xlfn.XLOOKUP(C347,[1]customers!$A$2:$A$1001,[1]customers!$G$2:$G$1001,,0)</f>
        <v>United States</v>
      </c>
      <c r="I347" s="7" t="str">
        <f>INDEX([1]products!$A$1:$G$49,MATCH([1]orders!$D347,[1]products!$A$1:$A$49,0),MATCH([1]orders!I$1,[1]products!$A$1:$G$1,0))</f>
        <v>Rob</v>
      </c>
      <c r="J347" s="7" t="str">
        <f>INDEX([1]products!$A$1:$G$49,MATCH([1]orders!$D347,[1]products!$A$1:$A$49,0),MATCH([1]orders!J$1,[1]products!$A$1:$G$1,0))</f>
        <v>L</v>
      </c>
      <c r="K347" s="19">
        <f>INDEX([1]products!$A$1:$G$49,MATCH([1]orders!$D347,[1]products!$A$1:$A$49,0),MATCH([1]orders!K$1,[1]products!$A$1:$G$1,0))</f>
        <v>1</v>
      </c>
      <c r="L347" s="20">
        <f>INDEX([1]products!$A$1:$G$49,MATCH([1]orders!$D347,[1]products!$A$1:$A$49,0),MATCH([1]orders!L$1,[1]products!$A$1:$G$1,0))</f>
        <v>11.95</v>
      </c>
      <c r="M347" s="20">
        <f t="shared" si="5"/>
        <v>59.75</v>
      </c>
      <c r="N347" s="7" t="str" cm="1">
        <f t="array" ref="N347">_xlfn.IFS(I347="Rob","Robusta",I347="Exc","Excelsa",I347="Ara","Arabica",I347="Lib","Liberica")</f>
        <v>Robusta</v>
      </c>
      <c r="O347" s="7" t="str" cm="1">
        <f t="array" ref="O347">_xlfn.IFS(J347="M","Medium",J347="L","Light",J347="D","Dark")</f>
        <v>Light</v>
      </c>
      <c r="P347" s="7" t="str">
        <f>_xlfn.XLOOKUP(Order_Table[[#This Row],[Customer ID]],[1]customers!$A$1:$A$1001,[1]customers!$I$1:$I$1001,,0)</f>
        <v>No</v>
      </c>
    </row>
    <row r="348" spans="1:16" x14ac:dyDescent="0.35">
      <c r="A348" s="16" t="s">
        <v>699</v>
      </c>
      <c r="B348" s="21">
        <v>44344</v>
      </c>
      <c r="C348" s="16" t="s">
        <v>700</v>
      </c>
      <c r="D348" s="7" t="s">
        <v>192</v>
      </c>
      <c r="E348" s="16">
        <v>3</v>
      </c>
      <c r="F348" s="16" t="str">
        <f>_xlfn.XLOOKUP([1]orders!C348,[1]customers!$A$2:$A$1001,[1]customers!$B$2:$B$1001,,0)</f>
        <v>Rebeka Worg</v>
      </c>
      <c r="G348" s="16" t="str">
        <f>IF(_xlfn.XLOOKUP(C348,[1]customers!$A$2:$A$1001,[1]customers!$C$2:$C$1001,,0)=0,"",_xlfn.XLOOKUP(C348,[1]customers!$A$2:$A$1001,[1]customers!$C$2:$C$1001,,0))</f>
        <v>rworg9m@arstechnica.com</v>
      </c>
      <c r="H348" s="16" t="str">
        <f>_xlfn.XLOOKUP(C348,[1]customers!$A$2:$A$1001,[1]customers!$G$2:$G$1001,,0)</f>
        <v>United States</v>
      </c>
      <c r="I348" s="7" t="str">
        <f>INDEX([1]products!$A$1:$G$49,MATCH([1]orders!$D348,[1]products!$A$1:$A$49,0),MATCH([1]orders!I$1,[1]products!$A$1:$G$1,0))</f>
        <v>Ara</v>
      </c>
      <c r="J348" s="7" t="str">
        <f>INDEX([1]products!$A$1:$G$49,MATCH([1]orders!$D348,[1]products!$A$1:$A$49,0),MATCH([1]orders!J$1,[1]products!$A$1:$G$1,0))</f>
        <v>L</v>
      </c>
      <c r="K348" s="19">
        <f>INDEX([1]products!$A$1:$G$49,MATCH([1]orders!$D348,[1]products!$A$1:$A$49,0),MATCH([1]orders!K$1,[1]products!$A$1:$G$1,0))</f>
        <v>0.5</v>
      </c>
      <c r="L348" s="20">
        <f>INDEX([1]products!$A$1:$G$49,MATCH([1]orders!$D348,[1]products!$A$1:$A$49,0),MATCH([1]orders!L$1,[1]products!$A$1:$G$1,0))</f>
        <v>7.77</v>
      </c>
      <c r="M348" s="20">
        <f t="shared" si="5"/>
        <v>23.31</v>
      </c>
      <c r="N348" s="7" t="str" cm="1">
        <f t="array" ref="N348">_xlfn.IFS(I348="Rob","Robusta",I348="Exc","Excelsa",I348="Ara","Arabica",I348="Lib","Liberica")</f>
        <v>Arabica</v>
      </c>
      <c r="O348" s="7" t="str" cm="1">
        <f t="array" ref="O348">_xlfn.IFS(J348="M","Medium",J348="L","Light",J348="D","Dark")</f>
        <v>Light</v>
      </c>
      <c r="P348" s="7" t="str">
        <f>_xlfn.XLOOKUP(Order_Table[[#This Row],[Customer ID]],[1]customers!$A$1:$A$1001,[1]customers!$I$1:$I$1001,,0)</f>
        <v>Yes</v>
      </c>
    </row>
    <row r="349" spans="1:16" x14ac:dyDescent="0.35">
      <c r="A349" s="16" t="s">
        <v>701</v>
      </c>
      <c r="B349" s="21">
        <v>44576</v>
      </c>
      <c r="C349" s="16" t="s">
        <v>702</v>
      </c>
      <c r="D349" s="7" t="s">
        <v>96</v>
      </c>
      <c r="E349" s="16">
        <v>3</v>
      </c>
      <c r="F349" s="16" t="str">
        <f>_xlfn.XLOOKUP([1]orders!C349,[1]customers!$A$2:$A$1001,[1]customers!$B$2:$B$1001,,0)</f>
        <v>Lewes Danes</v>
      </c>
      <c r="G349" s="16" t="str">
        <f>IF(_xlfn.XLOOKUP(C349,[1]customers!$A$2:$A$1001,[1]customers!$C$2:$C$1001,,0)=0,"",_xlfn.XLOOKUP(C349,[1]customers!$A$2:$A$1001,[1]customers!$C$2:$C$1001,,0))</f>
        <v>ldanes9n@umn.edu</v>
      </c>
      <c r="H349" s="16" t="str">
        <f>_xlfn.XLOOKUP(C349,[1]customers!$A$2:$A$1001,[1]customers!$G$2:$G$1001,,0)</f>
        <v>United States</v>
      </c>
      <c r="I349" s="7" t="str">
        <f>INDEX([1]products!$A$1:$G$49,MATCH([1]orders!$D349,[1]products!$A$1:$A$49,0),MATCH([1]orders!I$1,[1]products!$A$1:$G$1,0))</f>
        <v>Lib</v>
      </c>
      <c r="J349" s="7" t="str">
        <f>INDEX([1]products!$A$1:$G$49,MATCH([1]orders!$D349,[1]products!$A$1:$A$49,0),MATCH([1]orders!J$1,[1]products!$A$1:$G$1,0))</f>
        <v>M</v>
      </c>
      <c r="K349" s="19">
        <f>INDEX([1]products!$A$1:$G$49,MATCH([1]orders!$D349,[1]products!$A$1:$A$49,0),MATCH([1]orders!K$1,[1]products!$A$1:$G$1,0))</f>
        <v>1</v>
      </c>
      <c r="L349" s="20">
        <f>INDEX([1]products!$A$1:$G$49,MATCH([1]orders!$D349,[1]products!$A$1:$A$49,0),MATCH([1]orders!L$1,[1]products!$A$1:$G$1,0))</f>
        <v>14.55</v>
      </c>
      <c r="M349" s="20">
        <f t="shared" si="5"/>
        <v>43.650000000000006</v>
      </c>
      <c r="N349" s="7" t="str" cm="1">
        <f t="array" ref="N349">_xlfn.IFS(I349="Rob","Robusta",I349="Exc","Excelsa",I349="Ara","Arabica",I349="Lib","Liberica")</f>
        <v>Liberica</v>
      </c>
      <c r="O349" s="7" t="str" cm="1">
        <f t="array" ref="O349">_xlfn.IFS(J349="M","Medium",J349="L","Light",J349="D","Dark")</f>
        <v>Medium</v>
      </c>
      <c r="P349" s="7" t="str">
        <f>_xlfn.XLOOKUP(Order_Table[[#This Row],[Customer ID]],[1]customers!$A$1:$A$1001,[1]customers!$I$1:$I$1001,,0)</f>
        <v>No</v>
      </c>
    </row>
    <row r="350" spans="1:16" x14ac:dyDescent="0.35">
      <c r="A350" s="16" t="s">
        <v>703</v>
      </c>
      <c r="B350" s="21">
        <v>43803</v>
      </c>
      <c r="C350" s="16" t="s">
        <v>704</v>
      </c>
      <c r="D350" s="7" t="s">
        <v>30</v>
      </c>
      <c r="E350" s="16">
        <v>6</v>
      </c>
      <c r="F350" s="16" t="str">
        <f>_xlfn.XLOOKUP([1]orders!C350,[1]customers!$A$2:$A$1001,[1]customers!$B$2:$B$1001,,0)</f>
        <v>Shelli Keynd</v>
      </c>
      <c r="G350" s="16" t="str">
        <f>IF(_xlfn.XLOOKUP(C350,[1]customers!$A$2:$A$1001,[1]customers!$C$2:$C$1001,,0)=0,"",_xlfn.XLOOKUP(C350,[1]customers!$A$2:$A$1001,[1]customers!$C$2:$C$1001,,0))</f>
        <v>skeynd9o@narod.ru</v>
      </c>
      <c r="H350" s="16" t="str">
        <f>_xlfn.XLOOKUP(C350,[1]customers!$A$2:$A$1001,[1]customers!$G$2:$G$1001,,0)</f>
        <v>United States</v>
      </c>
      <c r="I350" s="7" t="str">
        <f>INDEX([1]products!$A$1:$G$49,MATCH([1]orders!$D350,[1]products!$A$1:$A$49,0),MATCH([1]orders!I$1,[1]products!$A$1:$G$1,0))</f>
        <v>Exc</v>
      </c>
      <c r="J350" s="7" t="str">
        <f>INDEX([1]products!$A$1:$G$49,MATCH([1]orders!$D350,[1]products!$A$1:$A$49,0),MATCH([1]orders!J$1,[1]products!$A$1:$G$1,0))</f>
        <v>L</v>
      </c>
      <c r="K350" s="19">
        <f>INDEX([1]products!$A$1:$G$49,MATCH([1]orders!$D350,[1]products!$A$1:$A$49,0),MATCH([1]orders!K$1,[1]products!$A$1:$G$1,0))</f>
        <v>2.5</v>
      </c>
      <c r="L350" s="20">
        <f>INDEX([1]products!$A$1:$G$49,MATCH([1]orders!$D350,[1]products!$A$1:$A$49,0),MATCH([1]orders!L$1,[1]products!$A$1:$G$1,0))</f>
        <v>34.154999999999994</v>
      </c>
      <c r="M350" s="20">
        <f t="shared" si="5"/>
        <v>204.92999999999995</v>
      </c>
      <c r="N350" s="7" t="str" cm="1">
        <f t="array" ref="N350">_xlfn.IFS(I350="Rob","Robusta",I350="Exc","Excelsa",I350="Ara","Arabica",I350="Lib","Liberica")</f>
        <v>Excelsa</v>
      </c>
      <c r="O350" s="7" t="str" cm="1">
        <f t="array" ref="O350">_xlfn.IFS(J350="M","Medium",J350="L","Light",J350="D","Dark")</f>
        <v>Light</v>
      </c>
      <c r="P350" s="7" t="str">
        <f>_xlfn.XLOOKUP(Order_Table[[#This Row],[Customer ID]],[1]customers!$A$1:$A$1001,[1]customers!$I$1:$I$1001,,0)</f>
        <v>No</v>
      </c>
    </row>
    <row r="351" spans="1:16" x14ac:dyDescent="0.35">
      <c r="A351" s="16" t="s">
        <v>705</v>
      </c>
      <c r="B351" s="21">
        <v>44743</v>
      </c>
      <c r="C351" s="16" t="s">
        <v>706</v>
      </c>
      <c r="D351" s="7" t="s">
        <v>182</v>
      </c>
      <c r="E351" s="16">
        <v>4</v>
      </c>
      <c r="F351" s="16" t="str">
        <f>_xlfn.XLOOKUP([1]orders!C351,[1]customers!$A$2:$A$1001,[1]customers!$B$2:$B$1001,,0)</f>
        <v>Dell Daveridge</v>
      </c>
      <c r="G351" s="16" t="str">
        <f>IF(_xlfn.XLOOKUP(C351,[1]customers!$A$2:$A$1001,[1]customers!$C$2:$C$1001,,0)=0,"",_xlfn.XLOOKUP(C351,[1]customers!$A$2:$A$1001,[1]customers!$C$2:$C$1001,,0))</f>
        <v>ddaveridge9p@arstechnica.com</v>
      </c>
      <c r="H351" s="16" t="str">
        <f>_xlfn.XLOOKUP(C351,[1]customers!$A$2:$A$1001,[1]customers!$G$2:$G$1001,,0)</f>
        <v>United States</v>
      </c>
      <c r="I351" s="7" t="str">
        <f>INDEX([1]products!$A$1:$G$49,MATCH([1]orders!$D351,[1]products!$A$1:$A$49,0),MATCH([1]orders!I$1,[1]products!$A$1:$G$1,0))</f>
        <v>Rob</v>
      </c>
      <c r="J351" s="7" t="str">
        <f>INDEX([1]products!$A$1:$G$49,MATCH([1]orders!$D351,[1]products!$A$1:$A$49,0),MATCH([1]orders!J$1,[1]products!$A$1:$G$1,0))</f>
        <v>L</v>
      </c>
      <c r="K351" s="19">
        <f>INDEX([1]products!$A$1:$G$49,MATCH([1]orders!$D351,[1]products!$A$1:$A$49,0),MATCH([1]orders!K$1,[1]products!$A$1:$G$1,0))</f>
        <v>0.2</v>
      </c>
      <c r="L351" s="20">
        <f>INDEX([1]products!$A$1:$G$49,MATCH([1]orders!$D351,[1]products!$A$1:$A$49,0),MATCH([1]orders!L$1,[1]products!$A$1:$G$1,0))</f>
        <v>3.5849999999999995</v>
      </c>
      <c r="M351" s="20">
        <f t="shared" si="5"/>
        <v>14.339999999999998</v>
      </c>
      <c r="N351" s="7" t="str" cm="1">
        <f t="array" ref="N351">_xlfn.IFS(I351="Rob","Robusta",I351="Exc","Excelsa",I351="Ara","Arabica",I351="Lib","Liberica")</f>
        <v>Robusta</v>
      </c>
      <c r="O351" s="7" t="str" cm="1">
        <f t="array" ref="O351">_xlfn.IFS(J351="M","Medium",J351="L","Light",J351="D","Dark")</f>
        <v>Light</v>
      </c>
      <c r="P351" s="7" t="str">
        <f>_xlfn.XLOOKUP(Order_Table[[#This Row],[Customer ID]],[1]customers!$A$1:$A$1001,[1]customers!$I$1:$I$1001,,0)</f>
        <v>No</v>
      </c>
    </row>
    <row r="352" spans="1:16" x14ac:dyDescent="0.35">
      <c r="A352" s="16" t="s">
        <v>707</v>
      </c>
      <c r="B352" s="21">
        <v>43592</v>
      </c>
      <c r="C352" s="16" t="s">
        <v>708</v>
      </c>
      <c r="D352" s="7" t="s">
        <v>72</v>
      </c>
      <c r="E352" s="16">
        <v>4</v>
      </c>
      <c r="F352" s="16" t="str">
        <f>_xlfn.XLOOKUP([1]orders!C352,[1]customers!$A$2:$A$1001,[1]customers!$B$2:$B$1001,,0)</f>
        <v>Joshuah Awdry</v>
      </c>
      <c r="G352" s="16" t="str">
        <f>IF(_xlfn.XLOOKUP(C352,[1]customers!$A$2:$A$1001,[1]customers!$C$2:$C$1001,,0)=0,"",_xlfn.XLOOKUP(C352,[1]customers!$A$2:$A$1001,[1]customers!$C$2:$C$1001,,0))</f>
        <v>jawdry9q@utexas.edu</v>
      </c>
      <c r="H352" s="16" t="str">
        <f>_xlfn.XLOOKUP(C352,[1]customers!$A$2:$A$1001,[1]customers!$G$2:$G$1001,,0)</f>
        <v>United States</v>
      </c>
      <c r="I352" s="7" t="str">
        <f>INDEX([1]products!$A$1:$G$49,MATCH([1]orders!$D352,[1]products!$A$1:$A$49,0),MATCH([1]orders!I$1,[1]products!$A$1:$G$1,0))</f>
        <v>Ara</v>
      </c>
      <c r="J352" s="7" t="str">
        <f>INDEX([1]products!$A$1:$G$49,MATCH([1]orders!$D352,[1]products!$A$1:$A$49,0),MATCH([1]orders!J$1,[1]products!$A$1:$G$1,0))</f>
        <v>D</v>
      </c>
      <c r="K352" s="19">
        <f>INDEX([1]products!$A$1:$G$49,MATCH([1]orders!$D352,[1]products!$A$1:$A$49,0),MATCH([1]orders!K$1,[1]products!$A$1:$G$1,0))</f>
        <v>0.5</v>
      </c>
      <c r="L352" s="20">
        <f>INDEX([1]products!$A$1:$G$49,MATCH([1]orders!$D352,[1]products!$A$1:$A$49,0),MATCH([1]orders!L$1,[1]products!$A$1:$G$1,0))</f>
        <v>5.97</v>
      </c>
      <c r="M352" s="20">
        <f t="shared" si="5"/>
        <v>23.88</v>
      </c>
      <c r="N352" s="7" t="str" cm="1">
        <f t="array" ref="N352">_xlfn.IFS(I352="Rob","Robusta",I352="Exc","Excelsa",I352="Ara","Arabica",I352="Lib","Liberica")</f>
        <v>Arabica</v>
      </c>
      <c r="O352" s="7" t="str" cm="1">
        <f t="array" ref="O352">_xlfn.IFS(J352="M","Medium",J352="L","Light",J352="D","Dark")</f>
        <v>Dark</v>
      </c>
      <c r="P352" s="7" t="str">
        <f>_xlfn.XLOOKUP(Order_Table[[#This Row],[Customer ID]],[1]customers!$A$1:$A$1001,[1]customers!$I$1:$I$1001,,0)</f>
        <v>No</v>
      </c>
    </row>
    <row r="353" spans="1:16" x14ac:dyDescent="0.35">
      <c r="A353" s="16" t="s">
        <v>709</v>
      </c>
      <c r="B353" s="21">
        <v>44066</v>
      </c>
      <c r="C353" s="16" t="s">
        <v>710</v>
      </c>
      <c r="D353" s="7" t="s">
        <v>61</v>
      </c>
      <c r="E353" s="16">
        <v>2</v>
      </c>
      <c r="F353" s="16" t="str">
        <f>_xlfn.XLOOKUP([1]orders!C353,[1]customers!$A$2:$A$1001,[1]customers!$B$2:$B$1001,,0)</f>
        <v>Ethel Ryles</v>
      </c>
      <c r="G353" s="16" t="str">
        <f>IF(_xlfn.XLOOKUP(C353,[1]customers!$A$2:$A$1001,[1]customers!$C$2:$C$1001,,0)=0,"",_xlfn.XLOOKUP(C353,[1]customers!$A$2:$A$1001,[1]customers!$C$2:$C$1001,,0))</f>
        <v>eryles9r@fastcompany.com</v>
      </c>
      <c r="H353" s="16" t="str">
        <f>_xlfn.XLOOKUP(C353,[1]customers!$A$2:$A$1001,[1]customers!$G$2:$G$1001,,0)</f>
        <v>United States</v>
      </c>
      <c r="I353" s="7" t="str">
        <f>INDEX([1]products!$A$1:$G$49,MATCH([1]orders!$D353,[1]products!$A$1:$A$49,0),MATCH([1]orders!I$1,[1]products!$A$1:$G$1,0))</f>
        <v>Ara</v>
      </c>
      <c r="J353" s="7" t="str">
        <f>INDEX([1]products!$A$1:$G$49,MATCH([1]orders!$D353,[1]products!$A$1:$A$49,0),MATCH([1]orders!J$1,[1]products!$A$1:$G$1,0))</f>
        <v>M</v>
      </c>
      <c r="K353" s="19">
        <f>INDEX([1]products!$A$1:$G$49,MATCH([1]orders!$D353,[1]products!$A$1:$A$49,0),MATCH([1]orders!K$1,[1]products!$A$1:$G$1,0))</f>
        <v>1</v>
      </c>
      <c r="L353" s="20">
        <f>INDEX([1]products!$A$1:$G$49,MATCH([1]orders!$D353,[1]products!$A$1:$A$49,0),MATCH([1]orders!L$1,[1]products!$A$1:$G$1,0))</f>
        <v>11.25</v>
      </c>
      <c r="M353" s="20">
        <f t="shared" si="5"/>
        <v>22.5</v>
      </c>
      <c r="N353" s="7" t="str" cm="1">
        <f t="array" ref="N353">_xlfn.IFS(I353="Rob","Robusta",I353="Exc","Excelsa",I353="Ara","Arabica",I353="Lib","Liberica")</f>
        <v>Arabica</v>
      </c>
      <c r="O353" s="7" t="str" cm="1">
        <f t="array" ref="O353">_xlfn.IFS(J353="M","Medium",J353="L","Light",J353="D","Dark")</f>
        <v>Medium</v>
      </c>
      <c r="P353" s="7" t="str">
        <f>_xlfn.XLOOKUP(Order_Table[[#This Row],[Customer ID]],[1]customers!$A$1:$A$1001,[1]customers!$I$1:$I$1001,,0)</f>
        <v>No</v>
      </c>
    </row>
    <row r="354" spans="1:16" x14ac:dyDescent="0.35">
      <c r="A354" s="16" t="s">
        <v>711</v>
      </c>
      <c r="B354" s="21">
        <v>43984</v>
      </c>
      <c r="C354" s="16" t="s">
        <v>664</v>
      </c>
      <c r="D354" s="7" t="s">
        <v>16</v>
      </c>
      <c r="E354" s="16">
        <v>5</v>
      </c>
      <c r="F354" s="16" t="str">
        <f>_xlfn.XLOOKUP([1]orders!C354,[1]customers!$A$2:$A$1001,[1]customers!$B$2:$B$1001,,0)</f>
        <v>Flynn Antony</v>
      </c>
      <c r="G354" s="16" t="str">
        <f>IF(_xlfn.XLOOKUP(C354,[1]customers!$A$2:$A$1001,[1]customers!$C$2:$C$1001,,0)=0,"",_xlfn.XLOOKUP(C354,[1]customers!$A$2:$A$1001,[1]customers!$C$2:$C$1001,,0))</f>
        <v/>
      </c>
      <c r="H354" s="16" t="str">
        <f>_xlfn.XLOOKUP(C354,[1]customers!$A$2:$A$1001,[1]customers!$G$2:$G$1001,,0)</f>
        <v>United States</v>
      </c>
      <c r="I354" s="7" t="str">
        <f>INDEX([1]products!$A$1:$G$49,MATCH([1]orders!$D354,[1]products!$A$1:$A$49,0),MATCH([1]orders!I$1,[1]products!$A$1:$G$1,0))</f>
        <v>Exc</v>
      </c>
      <c r="J354" s="7" t="str">
        <f>INDEX([1]products!$A$1:$G$49,MATCH([1]orders!$D354,[1]products!$A$1:$A$49,0),MATCH([1]orders!J$1,[1]products!$A$1:$G$1,0))</f>
        <v>D</v>
      </c>
      <c r="K354" s="19">
        <f>INDEX([1]products!$A$1:$G$49,MATCH([1]orders!$D354,[1]products!$A$1:$A$49,0),MATCH([1]orders!K$1,[1]products!$A$1:$G$1,0))</f>
        <v>0.5</v>
      </c>
      <c r="L354" s="20">
        <f>INDEX([1]products!$A$1:$G$49,MATCH([1]orders!$D354,[1]products!$A$1:$A$49,0),MATCH([1]orders!L$1,[1]products!$A$1:$G$1,0))</f>
        <v>7.29</v>
      </c>
      <c r="M354" s="20">
        <f t="shared" si="5"/>
        <v>36.450000000000003</v>
      </c>
      <c r="N354" s="7" t="str" cm="1">
        <f t="array" ref="N354">_xlfn.IFS(I354="Rob","Robusta",I354="Exc","Excelsa",I354="Ara","Arabica",I354="Lib","Liberica")</f>
        <v>Excelsa</v>
      </c>
      <c r="O354" s="7" t="str" cm="1">
        <f t="array" ref="O354">_xlfn.IFS(J354="M","Medium",J354="L","Light",J354="D","Dark")</f>
        <v>Dark</v>
      </c>
      <c r="P354" s="7" t="str">
        <f>_xlfn.XLOOKUP(Order_Table[[#This Row],[Customer ID]],[1]customers!$A$1:$A$1001,[1]customers!$I$1:$I$1001,,0)</f>
        <v>No</v>
      </c>
    </row>
    <row r="355" spans="1:16" x14ac:dyDescent="0.35">
      <c r="A355" s="16" t="s">
        <v>712</v>
      </c>
      <c r="B355" s="21">
        <v>43860</v>
      </c>
      <c r="C355" s="16" t="s">
        <v>713</v>
      </c>
      <c r="D355" s="7" t="s">
        <v>67</v>
      </c>
      <c r="E355" s="16">
        <v>4</v>
      </c>
      <c r="F355" s="16" t="str">
        <f>_xlfn.XLOOKUP([1]orders!C355,[1]customers!$A$2:$A$1001,[1]customers!$B$2:$B$1001,,0)</f>
        <v>Maitilde Boxill</v>
      </c>
      <c r="G355" s="16" t="str">
        <f>IF(_xlfn.XLOOKUP(C355,[1]customers!$A$2:$A$1001,[1]customers!$C$2:$C$1001,,0)=0,"",_xlfn.XLOOKUP(C355,[1]customers!$A$2:$A$1001,[1]customers!$C$2:$C$1001,,0))</f>
        <v/>
      </c>
      <c r="H355" s="16" t="str">
        <f>_xlfn.XLOOKUP(C355,[1]customers!$A$2:$A$1001,[1]customers!$G$2:$G$1001,,0)</f>
        <v>United States</v>
      </c>
      <c r="I355" s="7" t="str">
        <f>INDEX([1]products!$A$1:$G$49,MATCH([1]orders!$D355,[1]products!$A$1:$A$49,0),MATCH([1]orders!I$1,[1]products!$A$1:$G$1,0))</f>
        <v>Ara</v>
      </c>
      <c r="J355" s="7" t="str">
        <f>INDEX([1]products!$A$1:$G$49,MATCH([1]orders!$D355,[1]products!$A$1:$A$49,0),MATCH([1]orders!J$1,[1]products!$A$1:$G$1,0))</f>
        <v>M</v>
      </c>
      <c r="K355" s="19">
        <f>INDEX([1]products!$A$1:$G$49,MATCH([1]orders!$D355,[1]products!$A$1:$A$49,0),MATCH([1]orders!K$1,[1]products!$A$1:$G$1,0))</f>
        <v>0.5</v>
      </c>
      <c r="L355" s="20">
        <f>INDEX([1]products!$A$1:$G$49,MATCH([1]orders!$D355,[1]products!$A$1:$A$49,0),MATCH([1]orders!L$1,[1]products!$A$1:$G$1,0))</f>
        <v>6.75</v>
      </c>
      <c r="M355" s="20">
        <f t="shared" si="5"/>
        <v>27</v>
      </c>
      <c r="N355" s="7" t="str" cm="1">
        <f t="array" ref="N355">_xlfn.IFS(I355="Rob","Robusta",I355="Exc","Excelsa",I355="Ara","Arabica",I355="Lib","Liberica")</f>
        <v>Arabica</v>
      </c>
      <c r="O355" s="7" t="str" cm="1">
        <f t="array" ref="O355">_xlfn.IFS(J355="M","Medium",J355="L","Light",J355="D","Dark")</f>
        <v>Medium</v>
      </c>
      <c r="P355" s="7" t="str">
        <f>_xlfn.XLOOKUP(Order_Table[[#This Row],[Customer ID]],[1]customers!$A$1:$A$1001,[1]customers!$I$1:$I$1001,,0)</f>
        <v>Yes</v>
      </c>
    </row>
    <row r="356" spans="1:16" x14ac:dyDescent="0.35">
      <c r="A356" s="16" t="s">
        <v>714</v>
      </c>
      <c r="B356" s="21">
        <v>43876</v>
      </c>
      <c r="C356" s="16" t="s">
        <v>715</v>
      </c>
      <c r="D356" s="7" t="s">
        <v>171</v>
      </c>
      <c r="E356" s="16">
        <v>6</v>
      </c>
      <c r="F356" s="16" t="str">
        <f>_xlfn.XLOOKUP([1]orders!C356,[1]customers!$A$2:$A$1001,[1]customers!$B$2:$B$1001,,0)</f>
        <v>Jodee Caldicott</v>
      </c>
      <c r="G356" s="16" t="str">
        <f>IF(_xlfn.XLOOKUP(C356,[1]customers!$A$2:$A$1001,[1]customers!$C$2:$C$1001,,0)=0,"",_xlfn.XLOOKUP(C356,[1]customers!$A$2:$A$1001,[1]customers!$C$2:$C$1001,,0))</f>
        <v>jcaldicott9u@usda.gov</v>
      </c>
      <c r="H356" s="16" t="str">
        <f>_xlfn.XLOOKUP(C356,[1]customers!$A$2:$A$1001,[1]customers!$G$2:$G$1001,,0)</f>
        <v>United States</v>
      </c>
      <c r="I356" s="7" t="str">
        <f>INDEX([1]products!$A$1:$G$49,MATCH([1]orders!$D356,[1]products!$A$1:$A$49,0),MATCH([1]orders!I$1,[1]products!$A$1:$G$1,0))</f>
        <v>Ara</v>
      </c>
      <c r="J356" s="7" t="str">
        <f>INDEX([1]products!$A$1:$G$49,MATCH([1]orders!$D356,[1]products!$A$1:$A$49,0),MATCH([1]orders!J$1,[1]products!$A$1:$G$1,0))</f>
        <v>M</v>
      </c>
      <c r="K356" s="19">
        <f>INDEX([1]products!$A$1:$G$49,MATCH([1]orders!$D356,[1]products!$A$1:$A$49,0),MATCH([1]orders!K$1,[1]products!$A$1:$G$1,0))</f>
        <v>2.5</v>
      </c>
      <c r="L356" s="20">
        <f>INDEX([1]products!$A$1:$G$49,MATCH([1]orders!$D356,[1]products!$A$1:$A$49,0),MATCH([1]orders!L$1,[1]products!$A$1:$G$1,0))</f>
        <v>25.874999999999996</v>
      </c>
      <c r="M356" s="20">
        <f t="shared" si="5"/>
        <v>155.24999999999997</v>
      </c>
      <c r="N356" s="7" t="str" cm="1">
        <f t="array" ref="N356">_xlfn.IFS(I356="Rob","Robusta",I356="Exc","Excelsa",I356="Ara","Arabica",I356="Lib","Liberica")</f>
        <v>Arabica</v>
      </c>
      <c r="O356" s="7" t="str" cm="1">
        <f t="array" ref="O356">_xlfn.IFS(J356="M","Medium",J356="L","Light",J356="D","Dark")</f>
        <v>Medium</v>
      </c>
      <c r="P356" s="7" t="str">
        <f>_xlfn.XLOOKUP(Order_Table[[#This Row],[Customer ID]],[1]customers!$A$1:$A$1001,[1]customers!$I$1:$I$1001,,0)</f>
        <v>No</v>
      </c>
    </row>
    <row r="357" spans="1:16" x14ac:dyDescent="0.35">
      <c r="A357" s="16" t="s">
        <v>716</v>
      </c>
      <c r="B357" s="21">
        <v>44358</v>
      </c>
      <c r="C357" s="16" t="s">
        <v>717</v>
      </c>
      <c r="D357" s="7" t="s">
        <v>118</v>
      </c>
      <c r="E357" s="16">
        <v>5</v>
      </c>
      <c r="F357" s="16" t="str">
        <f>_xlfn.XLOOKUP([1]orders!C357,[1]customers!$A$2:$A$1001,[1]customers!$B$2:$B$1001,,0)</f>
        <v>Marianna Vedmore</v>
      </c>
      <c r="G357" s="16" t="str">
        <f>IF(_xlfn.XLOOKUP(C357,[1]customers!$A$2:$A$1001,[1]customers!$C$2:$C$1001,,0)=0,"",_xlfn.XLOOKUP(C357,[1]customers!$A$2:$A$1001,[1]customers!$C$2:$C$1001,,0))</f>
        <v>mvedmore9v@a8.net</v>
      </c>
      <c r="H357" s="16" t="str">
        <f>_xlfn.XLOOKUP(C357,[1]customers!$A$2:$A$1001,[1]customers!$G$2:$G$1001,,0)</f>
        <v>United States</v>
      </c>
      <c r="I357" s="7" t="str">
        <f>INDEX([1]products!$A$1:$G$49,MATCH([1]orders!$D357,[1]products!$A$1:$A$49,0),MATCH([1]orders!I$1,[1]products!$A$1:$G$1,0))</f>
        <v>Ara</v>
      </c>
      <c r="J357" s="7" t="str">
        <f>INDEX([1]products!$A$1:$G$49,MATCH([1]orders!$D357,[1]products!$A$1:$A$49,0),MATCH([1]orders!J$1,[1]products!$A$1:$G$1,0))</f>
        <v>D</v>
      </c>
      <c r="K357" s="19">
        <f>INDEX([1]products!$A$1:$G$49,MATCH([1]orders!$D357,[1]products!$A$1:$A$49,0),MATCH([1]orders!K$1,[1]products!$A$1:$G$1,0))</f>
        <v>2.5</v>
      </c>
      <c r="L357" s="20">
        <f>INDEX([1]products!$A$1:$G$49,MATCH([1]orders!$D357,[1]products!$A$1:$A$49,0),MATCH([1]orders!L$1,[1]products!$A$1:$G$1,0))</f>
        <v>22.884999999999998</v>
      </c>
      <c r="M357" s="20">
        <f t="shared" si="5"/>
        <v>114.42499999999998</v>
      </c>
      <c r="N357" s="7" t="str" cm="1">
        <f t="array" ref="N357">_xlfn.IFS(I357="Rob","Robusta",I357="Exc","Excelsa",I357="Ara","Arabica",I357="Lib","Liberica")</f>
        <v>Arabica</v>
      </c>
      <c r="O357" s="7" t="str" cm="1">
        <f t="array" ref="O357">_xlfn.IFS(J357="M","Medium",J357="L","Light",J357="D","Dark")</f>
        <v>Dark</v>
      </c>
      <c r="P357" s="7" t="str">
        <f>_xlfn.XLOOKUP(Order_Table[[#This Row],[Customer ID]],[1]customers!$A$1:$A$1001,[1]customers!$I$1:$I$1001,,0)</f>
        <v>Yes</v>
      </c>
    </row>
    <row r="358" spans="1:16" x14ac:dyDescent="0.35">
      <c r="A358" s="16" t="s">
        <v>718</v>
      </c>
      <c r="B358" s="21">
        <v>44631</v>
      </c>
      <c r="C358" s="16" t="s">
        <v>719</v>
      </c>
      <c r="D358" s="7" t="s">
        <v>13</v>
      </c>
      <c r="E358" s="16">
        <v>4</v>
      </c>
      <c r="F358" s="16" t="str">
        <f>_xlfn.XLOOKUP([1]orders!C358,[1]customers!$A$2:$A$1001,[1]customers!$B$2:$B$1001,,0)</f>
        <v>Willey Romao</v>
      </c>
      <c r="G358" s="16" t="str">
        <f>IF(_xlfn.XLOOKUP(C358,[1]customers!$A$2:$A$1001,[1]customers!$C$2:$C$1001,,0)=0,"",_xlfn.XLOOKUP(C358,[1]customers!$A$2:$A$1001,[1]customers!$C$2:$C$1001,,0))</f>
        <v>wromao9w@chronoengine.com</v>
      </c>
      <c r="H358" s="16" t="str">
        <f>_xlfn.XLOOKUP(C358,[1]customers!$A$2:$A$1001,[1]customers!$G$2:$G$1001,,0)</f>
        <v>United States</v>
      </c>
      <c r="I358" s="7" t="str">
        <f>INDEX([1]products!$A$1:$G$49,MATCH([1]orders!$D358,[1]products!$A$1:$A$49,0),MATCH([1]orders!I$1,[1]products!$A$1:$G$1,0))</f>
        <v>Lib</v>
      </c>
      <c r="J358" s="7" t="str">
        <f>INDEX([1]products!$A$1:$G$49,MATCH([1]orders!$D358,[1]products!$A$1:$A$49,0),MATCH([1]orders!J$1,[1]products!$A$1:$G$1,0))</f>
        <v>D</v>
      </c>
      <c r="K358" s="19">
        <f>INDEX([1]products!$A$1:$G$49,MATCH([1]orders!$D358,[1]products!$A$1:$A$49,0),MATCH([1]orders!K$1,[1]products!$A$1:$G$1,0))</f>
        <v>1</v>
      </c>
      <c r="L358" s="20">
        <f>INDEX([1]products!$A$1:$G$49,MATCH([1]orders!$D358,[1]products!$A$1:$A$49,0),MATCH([1]orders!L$1,[1]products!$A$1:$G$1,0))</f>
        <v>12.95</v>
      </c>
      <c r="M358" s="20">
        <f t="shared" si="5"/>
        <v>51.8</v>
      </c>
      <c r="N358" s="7" t="str" cm="1">
        <f t="array" ref="N358">_xlfn.IFS(I358="Rob","Robusta",I358="Exc","Excelsa",I358="Ara","Arabica",I358="Lib","Liberica")</f>
        <v>Liberica</v>
      </c>
      <c r="O358" s="7" t="str" cm="1">
        <f t="array" ref="O358">_xlfn.IFS(J358="M","Medium",J358="L","Light",J358="D","Dark")</f>
        <v>Dark</v>
      </c>
      <c r="P358" s="7" t="str">
        <f>_xlfn.XLOOKUP(Order_Table[[#This Row],[Customer ID]],[1]customers!$A$1:$A$1001,[1]customers!$I$1:$I$1001,,0)</f>
        <v>Yes</v>
      </c>
    </row>
    <row r="359" spans="1:16" x14ac:dyDescent="0.35">
      <c r="A359" s="16" t="s">
        <v>720</v>
      </c>
      <c r="B359" s="21">
        <v>44448</v>
      </c>
      <c r="C359" s="16" t="s">
        <v>721</v>
      </c>
      <c r="D359" s="7" t="s">
        <v>171</v>
      </c>
      <c r="E359" s="16">
        <v>6</v>
      </c>
      <c r="F359" s="16" t="str">
        <f>_xlfn.XLOOKUP([1]orders!C359,[1]customers!$A$2:$A$1001,[1]customers!$B$2:$B$1001,,0)</f>
        <v>Enriqueta Ixor</v>
      </c>
      <c r="G359" s="16" t="str">
        <f>IF(_xlfn.XLOOKUP(C359,[1]customers!$A$2:$A$1001,[1]customers!$C$2:$C$1001,,0)=0,"",_xlfn.XLOOKUP(C359,[1]customers!$A$2:$A$1001,[1]customers!$C$2:$C$1001,,0))</f>
        <v/>
      </c>
      <c r="H359" s="16" t="str">
        <f>_xlfn.XLOOKUP(C359,[1]customers!$A$2:$A$1001,[1]customers!$G$2:$G$1001,,0)</f>
        <v>United States</v>
      </c>
      <c r="I359" s="7" t="str">
        <f>INDEX([1]products!$A$1:$G$49,MATCH([1]orders!$D359,[1]products!$A$1:$A$49,0),MATCH([1]orders!I$1,[1]products!$A$1:$G$1,0))</f>
        <v>Ara</v>
      </c>
      <c r="J359" s="7" t="str">
        <f>INDEX([1]products!$A$1:$G$49,MATCH([1]orders!$D359,[1]products!$A$1:$A$49,0),MATCH([1]orders!J$1,[1]products!$A$1:$G$1,0))</f>
        <v>M</v>
      </c>
      <c r="K359" s="19">
        <f>INDEX([1]products!$A$1:$G$49,MATCH([1]orders!$D359,[1]products!$A$1:$A$49,0),MATCH([1]orders!K$1,[1]products!$A$1:$G$1,0))</f>
        <v>2.5</v>
      </c>
      <c r="L359" s="20">
        <f>INDEX([1]products!$A$1:$G$49,MATCH([1]orders!$D359,[1]products!$A$1:$A$49,0),MATCH([1]orders!L$1,[1]products!$A$1:$G$1,0))</f>
        <v>25.874999999999996</v>
      </c>
      <c r="M359" s="20">
        <f t="shared" si="5"/>
        <v>155.24999999999997</v>
      </c>
      <c r="N359" s="7" t="str" cm="1">
        <f t="array" ref="N359">_xlfn.IFS(I359="Rob","Robusta",I359="Exc","Excelsa",I359="Ara","Arabica",I359="Lib","Liberica")</f>
        <v>Arabica</v>
      </c>
      <c r="O359" s="7" t="str" cm="1">
        <f t="array" ref="O359">_xlfn.IFS(J359="M","Medium",J359="L","Light",J359="D","Dark")</f>
        <v>Medium</v>
      </c>
      <c r="P359" s="7" t="str">
        <f>_xlfn.XLOOKUP(Order_Table[[#This Row],[Customer ID]],[1]customers!$A$1:$A$1001,[1]customers!$I$1:$I$1001,,0)</f>
        <v>No</v>
      </c>
    </row>
    <row r="360" spans="1:16" x14ac:dyDescent="0.35">
      <c r="A360" s="16" t="s">
        <v>722</v>
      </c>
      <c r="B360" s="21">
        <v>43599</v>
      </c>
      <c r="C360" s="16" t="s">
        <v>723</v>
      </c>
      <c r="D360" s="7" t="s">
        <v>204</v>
      </c>
      <c r="E360" s="16">
        <v>1</v>
      </c>
      <c r="F360" s="16" t="str">
        <f>_xlfn.XLOOKUP([1]orders!C360,[1]customers!$A$2:$A$1001,[1]customers!$B$2:$B$1001,,0)</f>
        <v>Tomasina Cotmore</v>
      </c>
      <c r="G360" s="16" t="str">
        <f>IF(_xlfn.XLOOKUP(C360,[1]customers!$A$2:$A$1001,[1]customers!$C$2:$C$1001,,0)=0,"",_xlfn.XLOOKUP(C360,[1]customers!$A$2:$A$1001,[1]customers!$C$2:$C$1001,,0))</f>
        <v>tcotmore9y@amazonaws.com</v>
      </c>
      <c r="H360" s="16" t="str">
        <f>_xlfn.XLOOKUP(C360,[1]customers!$A$2:$A$1001,[1]customers!$G$2:$G$1001,,0)</f>
        <v>United States</v>
      </c>
      <c r="I360" s="7" t="str">
        <f>INDEX([1]products!$A$1:$G$49,MATCH([1]orders!$D360,[1]products!$A$1:$A$49,0),MATCH([1]orders!I$1,[1]products!$A$1:$G$1,0))</f>
        <v>Ara</v>
      </c>
      <c r="J360" s="7" t="str">
        <f>INDEX([1]products!$A$1:$G$49,MATCH([1]orders!$D360,[1]products!$A$1:$A$49,0),MATCH([1]orders!J$1,[1]products!$A$1:$G$1,0))</f>
        <v>L</v>
      </c>
      <c r="K360" s="19">
        <f>INDEX([1]products!$A$1:$G$49,MATCH([1]orders!$D360,[1]products!$A$1:$A$49,0),MATCH([1]orders!K$1,[1]products!$A$1:$G$1,0))</f>
        <v>2.5</v>
      </c>
      <c r="L360" s="20">
        <f>INDEX([1]products!$A$1:$G$49,MATCH([1]orders!$D360,[1]products!$A$1:$A$49,0),MATCH([1]orders!L$1,[1]products!$A$1:$G$1,0))</f>
        <v>29.784999999999997</v>
      </c>
      <c r="M360" s="20">
        <f t="shared" si="5"/>
        <v>29.784999999999997</v>
      </c>
      <c r="N360" s="7" t="str" cm="1">
        <f t="array" ref="N360">_xlfn.IFS(I360="Rob","Robusta",I360="Exc","Excelsa",I360="Ara","Arabica",I360="Lib","Liberica")</f>
        <v>Arabica</v>
      </c>
      <c r="O360" s="7" t="str" cm="1">
        <f t="array" ref="O360">_xlfn.IFS(J360="M","Medium",J360="L","Light",J360="D","Dark")</f>
        <v>Light</v>
      </c>
      <c r="P360" s="7" t="str">
        <f>_xlfn.XLOOKUP(Order_Table[[#This Row],[Customer ID]],[1]customers!$A$1:$A$1001,[1]customers!$I$1:$I$1001,,0)</f>
        <v>No</v>
      </c>
    </row>
    <row r="361" spans="1:16" x14ac:dyDescent="0.35">
      <c r="A361" s="16" t="s">
        <v>724</v>
      </c>
      <c r="B361" s="21">
        <v>43563</v>
      </c>
      <c r="C361" s="16" t="s">
        <v>725</v>
      </c>
      <c r="D361" s="7" t="s">
        <v>182</v>
      </c>
      <c r="E361" s="16">
        <v>6</v>
      </c>
      <c r="F361" s="16" t="str">
        <f>_xlfn.XLOOKUP([1]orders!C361,[1]customers!$A$2:$A$1001,[1]customers!$B$2:$B$1001,,0)</f>
        <v>Yuma Skipsey</v>
      </c>
      <c r="G361" s="16" t="str">
        <f>IF(_xlfn.XLOOKUP(C361,[1]customers!$A$2:$A$1001,[1]customers!$C$2:$C$1001,,0)=0,"",_xlfn.XLOOKUP(C361,[1]customers!$A$2:$A$1001,[1]customers!$C$2:$C$1001,,0))</f>
        <v>yskipsey9z@spotify.com</v>
      </c>
      <c r="H361" s="16" t="str">
        <f>_xlfn.XLOOKUP(C361,[1]customers!$A$2:$A$1001,[1]customers!$G$2:$G$1001,,0)</f>
        <v>United Kingdom</v>
      </c>
      <c r="I361" s="7" t="str">
        <f>INDEX([1]products!$A$1:$G$49,MATCH([1]orders!$D361,[1]products!$A$1:$A$49,0),MATCH([1]orders!I$1,[1]products!$A$1:$G$1,0))</f>
        <v>Rob</v>
      </c>
      <c r="J361" s="7" t="str">
        <f>INDEX([1]products!$A$1:$G$49,MATCH([1]orders!$D361,[1]products!$A$1:$A$49,0),MATCH([1]orders!J$1,[1]products!$A$1:$G$1,0))</f>
        <v>L</v>
      </c>
      <c r="K361" s="19">
        <f>INDEX([1]products!$A$1:$G$49,MATCH([1]orders!$D361,[1]products!$A$1:$A$49,0),MATCH([1]orders!K$1,[1]products!$A$1:$G$1,0))</f>
        <v>0.2</v>
      </c>
      <c r="L361" s="20">
        <f>INDEX([1]products!$A$1:$G$49,MATCH([1]orders!$D361,[1]products!$A$1:$A$49,0),MATCH([1]orders!L$1,[1]products!$A$1:$G$1,0))</f>
        <v>3.5849999999999995</v>
      </c>
      <c r="M361" s="20">
        <f t="shared" si="5"/>
        <v>21.509999999999998</v>
      </c>
      <c r="N361" s="7" t="str" cm="1">
        <f t="array" ref="N361">_xlfn.IFS(I361="Rob","Robusta",I361="Exc","Excelsa",I361="Ara","Arabica",I361="Lib","Liberica")</f>
        <v>Robusta</v>
      </c>
      <c r="O361" s="7" t="str" cm="1">
        <f t="array" ref="O361">_xlfn.IFS(J361="M","Medium",J361="L","Light",J361="D","Dark")</f>
        <v>Light</v>
      </c>
      <c r="P361" s="7" t="str">
        <f>_xlfn.XLOOKUP(Order_Table[[#This Row],[Customer ID]],[1]customers!$A$1:$A$1001,[1]customers!$I$1:$I$1001,,0)</f>
        <v>No</v>
      </c>
    </row>
    <row r="362" spans="1:16" x14ac:dyDescent="0.35">
      <c r="A362" s="16" t="s">
        <v>726</v>
      </c>
      <c r="B362" s="21">
        <v>44058</v>
      </c>
      <c r="C362" s="16" t="s">
        <v>727</v>
      </c>
      <c r="D362" s="7" t="s">
        <v>35</v>
      </c>
      <c r="E362" s="16">
        <v>2</v>
      </c>
      <c r="F362" s="16" t="str">
        <f>_xlfn.XLOOKUP([1]orders!C362,[1]customers!$A$2:$A$1001,[1]customers!$B$2:$B$1001,,0)</f>
        <v>Nicko Corps</v>
      </c>
      <c r="G362" s="16" t="str">
        <f>IF(_xlfn.XLOOKUP(C362,[1]customers!$A$2:$A$1001,[1]customers!$C$2:$C$1001,,0)=0,"",_xlfn.XLOOKUP(C362,[1]customers!$A$2:$A$1001,[1]customers!$C$2:$C$1001,,0))</f>
        <v>ncorpsa0@gmpg.org</v>
      </c>
      <c r="H362" s="16" t="str">
        <f>_xlfn.XLOOKUP(C362,[1]customers!$A$2:$A$1001,[1]customers!$G$2:$G$1001,,0)</f>
        <v>United States</v>
      </c>
      <c r="I362" s="7" t="str">
        <f>INDEX([1]products!$A$1:$G$49,MATCH([1]orders!$D362,[1]products!$A$1:$A$49,0),MATCH([1]orders!I$1,[1]products!$A$1:$G$1,0))</f>
        <v>Rob</v>
      </c>
      <c r="J362" s="7" t="str">
        <f>INDEX([1]products!$A$1:$G$49,MATCH([1]orders!$D362,[1]products!$A$1:$A$49,0),MATCH([1]orders!J$1,[1]products!$A$1:$G$1,0))</f>
        <v>D</v>
      </c>
      <c r="K362" s="19">
        <f>INDEX([1]products!$A$1:$G$49,MATCH([1]orders!$D362,[1]products!$A$1:$A$49,0),MATCH([1]orders!K$1,[1]products!$A$1:$G$1,0))</f>
        <v>2.5</v>
      </c>
      <c r="L362" s="20">
        <f>INDEX([1]products!$A$1:$G$49,MATCH([1]orders!$D362,[1]products!$A$1:$A$49,0),MATCH([1]orders!L$1,[1]products!$A$1:$G$1,0))</f>
        <v>20.584999999999997</v>
      </c>
      <c r="M362" s="20">
        <f t="shared" si="5"/>
        <v>41.169999999999995</v>
      </c>
      <c r="N362" s="7" t="str" cm="1">
        <f t="array" ref="N362">_xlfn.IFS(I362="Rob","Robusta",I362="Exc","Excelsa",I362="Ara","Arabica",I362="Lib","Liberica")</f>
        <v>Robusta</v>
      </c>
      <c r="O362" s="7" t="str" cm="1">
        <f t="array" ref="O362">_xlfn.IFS(J362="M","Medium",J362="L","Light",J362="D","Dark")</f>
        <v>Dark</v>
      </c>
      <c r="P362" s="7" t="str">
        <f>_xlfn.XLOOKUP(Order_Table[[#This Row],[Customer ID]],[1]customers!$A$1:$A$1001,[1]customers!$I$1:$I$1001,,0)</f>
        <v>No</v>
      </c>
    </row>
    <row r="363" spans="1:16" x14ac:dyDescent="0.35">
      <c r="A363" s="16" t="s">
        <v>726</v>
      </c>
      <c r="B363" s="21">
        <v>44058</v>
      </c>
      <c r="C363" s="16" t="s">
        <v>727</v>
      </c>
      <c r="D363" s="7" t="s">
        <v>22</v>
      </c>
      <c r="E363" s="16">
        <v>1</v>
      </c>
      <c r="F363" s="16" t="str">
        <f>_xlfn.XLOOKUP([1]orders!C363,[1]customers!$A$2:$A$1001,[1]customers!$B$2:$B$1001,,0)</f>
        <v>Nicko Corps</v>
      </c>
      <c r="G363" s="16" t="str">
        <f>IF(_xlfn.XLOOKUP(C363,[1]customers!$A$2:$A$1001,[1]customers!$C$2:$C$1001,,0)=0,"",_xlfn.XLOOKUP(C363,[1]customers!$A$2:$A$1001,[1]customers!$C$2:$C$1001,,0))</f>
        <v>ncorpsa0@gmpg.org</v>
      </c>
      <c r="H363" s="16" t="str">
        <f>_xlfn.XLOOKUP(C363,[1]customers!$A$2:$A$1001,[1]customers!$G$2:$G$1001,,0)</f>
        <v>United States</v>
      </c>
      <c r="I363" s="7" t="str">
        <f>INDEX([1]products!$A$1:$G$49,MATCH([1]orders!$D363,[1]products!$A$1:$A$49,0),MATCH([1]orders!I$1,[1]products!$A$1:$G$1,0))</f>
        <v>Rob</v>
      </c>
      <c r="J363" s="7" t="str">
        <f>INDEX([1]products!$A$1:$G$49,MATCH([1]orders!$D363,[1]products!$A$1:$A$49,0),MATCH([1]orders!J$1,[1]products!$A$1:$G$1,0))</f>
        <v>M</v>
      </c>
      <c r="K363" s="19">
        <f>INDEX([1]products!$A$1:$G$49,MATCH([1]orders!$D363,[1]products!$A$1:$A$49,0),MATCH([1]orders!K$1,[1]products!$A$1:$G$1,0))</f>
        <v>0.5</v>
      </c>
      <c r="L363" s="20">
        <f>INDEX([1]products!$A$1:$G$49,MATCH([1]orders!$D363,[1]products!$A$1:$A$49,0),MATCH([1]orders!L$1,[1]products!$A$1:$G$1,0))</f>
        <v>5.97</v>
      </c>
      <c r="M363" s="20">
        <f t="shared" si="5"/>
        <v>5.97</v>
      </c>
      <c r="N363" s="7" t="str" cm="1">
        <f t="array" ref="N363">_xlfn.IFS(I363="Rob","Robusta",I363="Exc","Excelsa",I363="Ara","Arabica",I363="Lib","Liberica")</f>
        <v>Robusta</v>
      </c>
      <c r="O363" s="7" t="str" cm="1">
        <f t="array" ref="O363">_xlfn.IFS(J363="M","Medium",J363="L","Light",J363="D","Dark")</f>
        <v>Medium</v>
      </c>
      <c r="P363" s="7" t="str">
        <f>_xlfn.XLOOKUP(Order_Table[[#This Row],[Customer ID]],[1]customers!$A$1:$A$1001,[1]customers!$I$1:$I$1001,,0)</f>
        <v>No</v>
      </c>
    </row>
    <row r="364" spans="1:16" x14ac:dyDescent="0.35">
      <c r="A364" s="16" t="s">
        <v>728</v>
      </c>
      <c r="B364" s="21">
        <v>44686</v>
      </c>
      <c r="C364" s="16" t="s">
        <v>729</v>
      </c>
      <c r="D364" s="7" t="s">
        <v>137</v>
      </c>
      <c r="E364" s="16">
        <v>5</v>
      </c>
      <c r="F364" s="16" t="str">
        <f>_xlfn.XLOOKUP([1]orders!C364,[1]customers!$A$2:$A$1001,[1]customers!$B$2:$B$1001,,0)</f>
        <v>Feliks Babber</v>
      </c>
      <c r="G364" s="16" t="str">
        <f>IF(_xlfn.XLOOKUP(C364,[1]customers!$A$2:$A$1001,[1]customers!$C$2:$C$1001,,0)=0,"",_xlfn.XLOOKUP(C364,[1]customers!$A$2:$A$1001,[1]customers!$C$2:$C$1001,,0))</f>
        <v>fbabbera2@stanford.edu</v>
      </c>
      <c r="H364" s="16" t="str">
        <f>_xlfn.XLOOKUP(C364,[1]customers!$A$2:$A$1001,[1]customers!$G$2:$G$1001,,0)</f>
        <v>United States</v>
      </c>
      <c r="I364" s="7" t="str">
        <f>INDEX([1]products!$A$1:$G$49,MATCH([1]orders!$D364,[1]products!$A$1:$A$49,0),MATCH([1]orders!I$1,[1]products!$A$1:$G$1,0))</f>
        <v>Exc</v>
      </c>
      <c r="J364" s="7" t="str">
        <f>INDEX([1]products!$A$1:$G$49,MATCH([1]orders!$D364,[1]products!$A$1:$A$49,0),MATCH([1]orders!J$1,[1]products!$A$1:$G$1,0))</f>
        <v>L</v>
      </c>
      <c r="K364" s="19">
        <f>INDEX([1]products!$A$1:$G$49,MATCH([1]orders!$D364,[1]products!$A$1:$A$49,0),MATCH([1]orders!K$1,[1]products!$A$1:$G$1,0))</f>
        <v>1</v>
      </c>
      <c r="L364" s="20">
        <f>INDEX([1]products!$A$1:$G$49,MATCH([1]orders!$D364,[1]products!$A$1:$A$49,0),MATCH([1]orders!L$1,[1]products!$A$1:$G$1,0))</f>
        <v>14.85</v>
      </c>
      <c r="M364" s="20">
        <f t="shared" si="5"/>
        <v>74.25</v>
      </c>
      <c r="N364" s="7" t="str" cm="1">
        <f t="array" ref="N364">_xlfn.IFS(I364="Rob","Robusta",I364="Exc","Excelsa",I364="Ara","Arabica",I364="Lib","Liberica")</f>
        <v>Excelsa</v>
      </c>
      <c r="O364" s="7" t="str" cm="1">
        <f t="array" ref="O364">_xlfn.IFS(J364="M","Medium",J364="L","Light",J364="D","Dark")</f>
        <v>Light</v>
      </c>
      <c r="P364" s="7" t="str">
        <f>_xlfn.XLOOKUP(Order_Table[[#This Row],[Customer ID]],[1]customers!$A$1:$A$1001,[1]customers!$I$1:$I$1001,,0)</f>
        <v>Yes</v>
      </c>
    </row>
    <row r="365" spans="1:16" x14ac:dyDescent="0.35">
      <c r="A365" s="16" t="s">
        <v>730</v>
      </c>
      <c r="B365" s="21">
        <v>44282</v>
      </c>
      <c r="C365" s="16" t="s">
        <v>731</v>
      </c>
      <c r="D365" s="7" t="s">
        <v>96</v>
      </c>
      <c r="E365" s="16">
        <v>6</v>
      </c>
      <c r="F365" s="16" t="str">
        <f>_xlfn.XLOOKUP([1]orders!C365,[1]customers!$A$2:$A$1001,[1]customers!$B$2:$B$1001,,0)</f>
        <v>Kaja Loxton</v>
      </c>
      <c r="G365" s="16" t="str">
        <f>IF(_xlfn.XLOOKUP(C365,[1]customers!$A$2:$A$1001,[1]customers!$C$2:$C$1001,,0)=0,"",_xlfn.XLOOKUP(C365,[1]customers!$A$2:$A$1001,[1]customers!$C$2:$C$1001,,0))</f>
        <v>kloxtona3@opensource.org</v>
      </c>
      <c r="H365" s="16" t="str">
        <f>_xlfn.XLOOKUP(C365,[1]customers!$A$2:$A$1001,[1]customers!$G$2:$G$1001,,0)</f>
        <v>United States</v>
      </c>
      <c r="I365" s="7" t="str">
        <f>INDEX([1]products!$A$1:$G$49,MATCH([1]orders!$D365,[1]products!$A$1:$A$49,0),MATCH([1]orders!I$1,[1]products!$A$1:$G$1,0))</f>
        <v>Lib</v>
      </c>
      <c r="J365" s="7" t="str">
        <f>INDEX([1]products!$A$1:$G$49,MATCH([1]orders!$D365,[1]products!$A$1:$A$49,0),MATCH([1]orders!J$1,[1]products!$A$1:$G$1,0))</f>
        <v>M</v>
      </c>
      <c r="K365" s="19">
        <f>INDEX([1]products!$A$1:$G$49,MATCH([1]orders!$D365,[1]products!$A$1:$A$49,0),MATCH([1]orders!K$1,[1]products!$A$1:$G$1,0))</f>
        <v>1</v>
      </c>
      <c r="L365" s="20">
        <f>INDEX([1]products!$A$1:$G$49,MATCH([1]orders!$D365,[1]products!$A$1:$A$49,0),MATCH([1]orders!L$1,[1]products!$A$1:$G$1,0))</f>
        <v>14.55</v>
      </c>
      <c r="M365" s="20">
        <f t="shared" si="5"/>
        <v>87.300000000000011</v>
      </c>
      <c r="N365" s="7" t="str" cm="1">
        <f t="array" ref="N365">_xlfn.IFS(I365="Rob","Robusta",I365="Exc","Excelsa",I365="Ara","Arabica",I365="Lib","Liberica")</f>
        <v>Liberica</v>
      </c>
      <c r="O365" s="7" t="str" cm="1">
        <f t="array" ref="O365">_xlfn.IFS(J365="M","Medium",J365="L","Light",J365="D","Dark")</f>
        <v>Medium</v>
      </c>
      <c r="P365" s="7" t="str">
        <f>_xlfn.XLOOKUP(Order_Table[[#This Row],[Customer ID]],[1]customers!$A$1:$A$1001,[1]customers!$I$1:$I$1001,,0)</f>
        <v>No</v>
      </c>
    </row>
    <row r="366" spans="1:16" x14ac:dyDescent="0.35">
      <c r="A366" s="16" t="s">
        <v>732</v>
      </c>
      <c r="B366" s="21">
        <v>43582</v>
      </c>
      <c r="C366" s="16" t="s">
        <v>733</v>
      </c>
      <c r="D366" s="7" t="s">
        <v>245</v>
      </c>
      <c r="E366" s="16">
        <v>6</v>
      </c>
      <c r="F366" s="16" t="str">
        <f>_xlfn.XLOOKUP([1]orders!C366,[1]customers!$A$2:$A$1001,[1]customers!$B$2:$B$1001,,0)</f>
        <v>Parker Tofful</v>
      </c>
      <c r="G366" s="16" t="str">
        <f>IF(_xlfn.XLOOKUP(C366,[1]customers!$A$2:$A$1001,[1]customers!$C$2:$C$1001,,0)=0,"",_xlfn.XLOOKUP(C366,[1]customers!$A$2:$A$1001,[1]customers!$C$2:$C$1001,,0))</f>
        <v>ptoffula4@posterous.com</v>
      </c>
      <c r="H366" s="16" t="str">
        <f>_xlfn.XLOOKUP(C366,[1]customers!$A$2:$A$1001,[1]customers!$G$2:$G$1001,,0)</f>
        <v>United States</v>
      </c>
      <c r="I366" s="7" t="str">
        <f>INDEX([1]products!$A$1:$G$49,MATCH([1]orders!$D366,[1]products!$A$1:$A$49,0),MATCH([1]orders!I$1,[1]products!$A$1:$G$1,0))</f>
        <v>Exc</v>
      </c>
      <c r="J366" s="7" t="str">
        <f>INDEX([1]products!$A$1:$G$49,MATCH([1]orders!$D366,[1]products!$A$1:$A$49,0),MATCH([1]orders!J$1,[1]products!$A$1:$G$1,0))</f>
        <v>D</v>
      </c>
      <c r="K366" s="19">
        <f>INDEX([1]products!$A$1:$G$49,MATCH([1]orders!$D366,[1]products!$A$1:$A$49,0),MATCH([1]orders!K$1,[1]products!$A$1:$G$1,0))</f>
        <v>1</v>
      </c>
      <c r="L366" s="20">
        <f>INDEX([1]products!$A$1:$G$49,MATCH([1]orders!$D366,[1]products!$A$1:$A$49,0),MATCH([1]orders!L$1,[1]products!$A$1:$G$1,0))</f>
        <v>12.15</v>
      </c>
      <c r="M366" s="20">
        <f t="shared" si="5"/>
        <v>72.900000000000006</v>
      </c>
      <c r="N366" s="7" t="str" cm="1">
        <f t="array" ref="N366">_xlfn.IFS(I366="Rob","Robusta",I366="Exc","Excelsa",I366="Ara","Arabica",I366="Lib","Liberica")</f>
        <v>Excelsa</v>
      </c>
      <c r="O366" s="7" t="str" cm="1">
        <f t="array" ref="O366">_xlfn.IFS(J366="M","Medium",J366="L","Light",J366="D","Dark")</f>
        <v>Dark</v>
      </c>
      <c r="P366" s="7" t="str">
        <f>_xlfn.XLOOKUP(Order_Table[[#This Row],[Customer ID]],[1]customers!$A$1:$A$1001,[1]customers!$I$1:$I$1001,,0)</f>
        <v>Yes</v>
      </c>
    </row>
    <row r="367" spans="1:16" x14ac:dyDescent="0.35">
      <c r="A367" s="16" t="s">
        <v>734</v>
      </c>
      <c r="B367" s="21">
        <v>44464</v>
      </c>
      <c r="C367" s="16" t="s">
        <v>735</v>
      </c>
      <c r="D367" s="7" t="s">
        <v>123</v>
      </c>
      <c r="E367" s="16">
        <v>1</v>
      </c>
      <c r="F367" s="16" t="str">
        <f>_xlfn.XLOOKUP([1]orders!C367,[1]customers!$A$2:$A$1001,[1]customers!$B$2:$B$1001,,0)</f>
        <v>Casi Gwinnett</v>
      </c>
      <c r="G367" s="16" t="str">
        <f>IF(_xlfn.XLOOKUP(C367,[1]customers!$A$2:$A$1001,[1]customers!$C$2:$C$1001,,0)=0,"",_xlfn.XLOOKUP(C367,[1]customers!$A$2:$A$1001,[1]customers!$C$2:$C$1001,,0))</f>
        <v>cgwinnetta5@behance.net</v>
      </c>
      <c r="H367" s="16" t="str">
        <f>_xlfn.XLOOKUP(C367,[1]customers!$A$2:$A$1001,[1]customers!$G$2:$G$1001,,0)</f>
        <v>United States</v>
      </c>
      <c r="I367" s="7" t="str">
        <f>INDEX([1]products!$A$1:$G$49,MATCH([1]orders!$D367,[1]products!$A$1:$A$49,0),MATCH([1]orders!I$1,[1]products!$A$1:$G$1,0))</f>
        <v>Lib</v>
      </c>
      <c r="J367" s="7" t="str">
        <f>INDEX([1]products!$A$1:$G$49,MATCH([1]orders!$D367,[1]products!$A$1:$A$49,0),MATCH([1]orders!J$1,[1]products!$A$1:$G$1,0))</f>
        <v>D</v>
      </c>
      <c r="K367" s="19">
        <f>INDEX([1]products!$A$1:$G$49,MATCH([1]orders!$D367,[1]products!$A$1:$A$49,0),MATCH([1]orders!K$1,[1]products!$A$1:$G$1,0))</f>
        <v>0.5</v>
      </c>
      <c r="L367" s="20">
        <f>INDEX([1]products!$A$1:$G$49,MATCH([1]orders!$D367,[1]products!$A$1:$A$49,0),MATCH([1]orders!L$1,[1]products!$A$1:$G$1,0))</f>
        <v>7.77</v>
      </c>
      <c r="M367" s="20">
        <f t="shared" si="5"/>
        <v>7.77</v>
      </c>
      <c r="N367" s="7" t="str" cm="1">
        <f t="array" ref="N367">_xlfn.IFS(I367="Rob","Robusta",I367="Exc","Excelsa",I367="Ara","Arabica",I367="Lib","Liberica")</f>
        <v>Liberica</v>
      </c>
      <c r="O367" s="7" t="str" cm="1">
        <f t="array" ref="O367">_xlfn.IFS(J367="M","Medium",J367="L","Light",J367="D","Dark")</f>
        <v>Dark</v>
      </c>
      <c r="P367" s="7" t="str">
        <f>_xlfn.XLOOKUP(Order_Table[[#This Row],[Customer ID]],[1]customers!$A$1:$A$1001,[1]customers!$I$1:$I$1001,,0)</f>
        <v>No</v>
      </c>
    </row>
    <row r="368" spans="1:16" x14ac:dyDescent="0.35">
      <c r="A368" s="16" t="s">
        <v>736</v>
      </c>
      <c r="B368" s="21">
        <v>43874</v>
      </c>
      <c r="C368" s="16" t="s">
        <v>737</v>
      </c>
      <c r="D368" s="7" t="s">
        <v>16</v>
      </c>
      <c r="E368" s="16">
        <v>6</v>
      </c>
      <c r="F368" s="16" t="str">
        <f>_xlfn.XLOOKUP([1]orders!C368,[1]customers!$A$2:$A$1001,[1]customers!$B$2:$B$1001,,0)</f>
        <v>Saree Ellesworth</v>
      </c>
      <c r="G368" s="16" t="str">
        <f>IF(_xlfn.XLOOKUP(C368,[1]customers!$A$2:$A$1001,[1]customers!$C$2:$C$1001,,0)=0,"",_xlfn.XLOOKUP(C368,[1]customers!$A$2:$A$1001,[1]customers!$C$2:$C$1001,,0))</f>
        <v/>
      </c>
      <c r="H368" s="16" t="str">
        <f>_xlfn.XLOOKUP(C368,[1]customers!$A$2:$A$1001,[1]customers!$G$2:$G$1001,,0)</f>
        <v>United States</v>
      </c>
      <c r="I368" s="7" t="str">
        <f>INDEX([1]products!$A$1:$G$49,MATCH([1]orders!$D368,[1]products!$A$1:$A$49,0),MATCH([1]orders!I$1,[1]products!$A$1:$G$1,0))</f>
        <v>Exc</v>
      </c>
      <c r="J368" s="7" t="str">
        <f>INDEX([1]products!$A$1:$G$49,MATCH([1]orders!$D368,[1]products!$A$1:$A$49,0),MATCH([1]orders!J$1,[1]products!$A$1:$G$1,0))</f>
        <v>D</v>
      </c>
      <c r="K368" s="19">
        <f>INDEX([1]products!$A$1:$G$49,MATCH([1]orders!$D368,[1]products!$A$1:$A$49,0),MATCH([1]orders!K$1,[1]products!$A$1:$G$1,0))</f>
        <v>0.5</v>
      </c>
      <c r="L368" s="20">
        <f>INDEX([1]products!$A$1:$G$49,MATCH([1]orders!$D368,[1]products!$A$1:$A$49,0),MATCH([1]orders!L$1,[1]products!$A$1:$G$1,0))</f>
        <v>7.29</v>
      </c>
      <c r="M368" s="20">
        <f t="shared" si="5"/>
        <v>43.74</v>
      </c>
      <c r="N368" s="7" t="str" cm="1">
        <f t="array" ref="N368">_xlfn.IFS(I368="Rob","Robusta",I368="Exc","Excelsa",I368="Ara","Arabica",I368="Lib","Liberica")</f>
        <v>Excelsa</v>
      </c>
      <c r="O368" s="7" t="str" cm="1">
        <f t="array" ref="O368">_xlfn.IFS(J368="M","Medium",J368="L","Light",J368="D","Dark")</f>
        <v>Dark</v>
      </c>
      <c r="P368" s="7" t="str">
        <f>_xlfn.XLOOKUP(Order_Table[[#This Row],[Customer ID]],[1]customers!$A$1:$A$1001,[1]customers!$I$1:$I$1001,,0)</f>
        <v>No</v>
      </c>
    </row>
    <row r="369" spans="1:16" x14ac:dyDescent="0.35">
      <c r="A369" s="16" t="s">
        <v>738</v>
      </c>
      <c r="B369" s="21">
        <v>44393</v>
      </c>
      <c r="C369" s="16" t="s">
        <v>739</v>
      </c>
      <c r="D369" s="7" t="s">
        <v>77</v>
      </c>
      <c r="E369" s="16">
        <v>2</v>
      </c>
      <c r="F369" s="16" t="str">
        <f>_xlfn.XLOOKUP([1]orders!C369,[1]customers!$A$2:$A$1001,[1]customers!$B$2:$B$1001,,0)</f>
        <v>Silvio Iorizzi</v>
      </c>
      <c r="G369" s="16" t="str">
        <f>IF(_xlfn.XLOOKUP(C369,[1]customers!$A$2:$A$1001,[1]customers!$C$2:$C$1001,,0)=0,"",_xlfn.XLOOKUP(C369,[1]customers!$A$2:$A$1001,[1]customers!$C$2:$C$1001,,0))</f>
        <v/>
      </c>
      <c r="H369" s="16" t="str">
        <f>_xlfn.XLOOKUP(C369,[1]customers!$A$2:$A$1001,[1]customers!$G$2:$G$1001,,0)</f>
        <v>United States</v>
      </c>
      <c r="I369" s="7" t="str">
        <f>INDEX([1]products!$A$1:$G$49,MATCH([1]orders!$D369,[1]products!$A$1:$A$49,0),MATCH([1]orders!I$1,[1]products!$A$1:$G$1,0))</f>
        <v>Lib</v>
      </c>
      <c r="J369" s="7" t="str">
        <f>INDEX([1]products!$A$1:$G$49,MATCH([1]orders!$D369,[1]products!$A$1:$A$49,0),MATCH([1]orders!J$1,[1]products!$A$1:$G$1,0))</f>
        <v>M</v>
      </c>
      <c r="K369" s="19">
        <f>INDEX([1]products!$A$1:$G$49,MATCH([1]orders!$D369,[1]products!$A$1:$A$49,0),MATCH([1]orders!K$1,[1]products!$A$1:$G$1,0))</f>
        <v>0.2</v>
      </c>
      <c r="L369" s="20">
        <f>INDEX([1]products!$A$1:$G$49,MATCH([1]orders!$D369,[1]products!$A$1:$A$49,0),MATCH([1]orders!L$1,[1]products!$A$1:$G$1,0))</f>
        <v>4.3650000000000002</v>
      </c>
      <c r="M369" s="20">
        <f t="shared" si="5"/>
        <v>8.73</v>
      </c>
      <c r="N369" s="7" t="str" cm="1">
        <f t="array" ref="N369">_xlfn.IFS(I369="Rob","Robusta",I369="Exc","Excelsa",I369="Ara","Arabica",I369="Lib","Liberica")</f>
        <v>Liberica</v>
      </c>
      <c r="O369" s="7" t="str" cm="1">
        <f t="array" ref="O369">_xlfn.IFS(J369="M","Medium",J369="L","Light",J369="D","Dark")</f>
        <v>Medium</v>
      </c>
      <c r="P369" s="7" t="str">
        <f>_xlfn.XLOOKUP(Order_Table[[#This Row],[Customer ID]],[1]customers!$A$1:$A$1001,[1]customers!$I$1:$I$1001,,0)</f>
        <v>Yes</v>
      </c>
    </row>
    <row r="370" spans="1:16" x14ac:dyDescent="0.35">
      <c r="A370" s="16" t="s">
        <v>740</v>
      </c>
      <c r="B370" s="21">
        <v>44692</v>
      </c>
      <c r="C370" s="16" t="s">
        <v>741</v>
      </c>
      <c r="D370" s="7" t="s">
        <v>112</v>
      </c>
      <c r="E370" s="16">
        <v>2</v>
      </c>
      <c r="F370" s="16" t="str">
        <f>_xlfn.XLOOKUP([1]orders!C370,[1]customers!$A$2:$A$1001,[1]customers!$B$2:$B$1001,,0)</f>
        <v>Leesa Flaonier</v>
      </c>
      <c r="G370" s="16" t="str">
        <f>IF(_xlfn.XLOOKUP(C370,[1]customers!$A$2:$A$1001,[1]customers!$C$2:$C$1001,,0)=0,"",_xlfn.XLOOKUP(C370,[1]customers!$A$2:$A$1001,[1]customers!$C$2:$C$1001,,0))</f>
        <v>lflaoniera8@wordpress.org</v>
      </c>
      <c r="H370" s="16" t="str">
        <f>_xlfn.XLOOKUP(C370,[1]customers!$A$2:$A$1001,[1]customers!$G$2:$G$1001,,0)</f>
        <v>United States</v>
      </c>
      <c r="I370" s="7" t="str">
        <f>INDEX([1]products!$A$1:$G$49,MATCH([1]orders!$D370,[1]products!$A$1:$A$49,0),MATCH([1]orders!I$1,[1]products!$A$1:$G$1,0))</f>
        <v>Exc</v>
      </c>
      <c r="J370" s="7" t="str">
        <f>INDEX([1]products!$A$1:$G$49,MATCH([1]orders!$D370,[1]products!$A$1:$A$49,0),MATCH([1]orders!J$1,[1]products!$A$1:$G$1,0))</f>
        <v>M</v>
      </c>
      <c r="K370" s="19">
        <f>INDEX([1]products!$A$1:$G$49,MATCH([1]orders!$D370,[1]products!$A$1:$A$49,0),MATCH([1]orders!K$1,[1]products!$A$1:$G$1,0))</f>
        <v>2.5</v>
      </c>
      <c r="L370" s="20">
        <f>INDEX([1]products!$A$1:$G$49,MATCH([1]orders!$D370,[1]products!$A$1:$A$49,0),MATCH([1]orders!L$1,[1]products!$A$1:$G$1,0))</f>
        <v>31.624999999999996</v>
      </c>
      <c r="M370" s="20">
        <f t="shared" si="5"/>
        <v>63.249999999999993</v>
      </c>
      <c r="N370" s="7" t="str" cm="1">
        <f t="array" ref="N370">_xlfn.IFS(I370="Rob","Robusta",I370="Exc","Excelsa",I370="Ara","Arabica",I370="Lib","Liberica")</f>
        <v>Excelsa</v>
      </c>
      <c r="O370" s="7" t="str" cm="1">
        <f t="array" ref="O370">_xlfn.IFS(J370="M","Medium",J370="L","Light",J370="D","Dark")</f>
        <v>Medium</v>
      </c>
      <c r="P370" s="7" t="str">
        <f>_xlfn.XLOOKUP(Order_Table[[#This Row],[Customer ID]],[1]customers!$A$1:$A$1001,[1]customers!$I$1:$I$1001,,0)</f>
        <v>No</v>
      </c>
    </row>
    <row r="371" spans="1:16" x14ac:dyDescent="0.35">
      <c r="A371" s="16" t="s">
        <v>742</v>
      </c>
      <c r="B371" s="21">
        <v>43500</v>
      </c>
      <c r="C371" s="16" t="s">
        <v>743</v>
      </c>
      <c r="D371" s="7" t="s">
        <v>176</v>
      </c>
      <c r="E371" s="16">
        <v>1</v>
      </c>
      <c r="F371" s="16" t="str">
        <f>_xlfn.XLOOKUP([1]orders!C371,[1]customers!$A$2:$A$1001,[1]customers!$B$2:$B$1001,,0)</f>
        <v>Abba Pummell</v>
      </c>
      <c r="G371" s="16" t="str">
        <f>IF(_xlfn.XLOOKUP(C371,[1]customers!$A$2:$A$1001,[1]customers!$C$2:$C$1001,,0)=0,"",_xlfn.XLOOKUP(C371,[1]customers!$A$2:$A$1001,[1]customers!$C$2:$C$1001,,0))</f>
        <v/>
      </c>
      <c r="H371" s="16" t="str">
        <f>_xlfn.XLOOKUP(C371,[1]customers!$A$2:$A$1001,[1]customers!$G$2:$G$1001,,0)</f>
        <v>United States</v>
      </c>
      <c r="I371" s="7" t="str">
        <f>INDEX([1]products!$A$1:$G$49,MATCH([1]orders!$D371,[1]products!$A$1:$A$49,0),MATCH([1]orders!I$1,[1]products!$A$1:$G$1,0))</f>
        <v>Exc</v>
      </c>
      <c r="J371" s="7" t="str">
        <f>INDEX([1]products!$A$1:$G$49,MATCH([1]orders!$D371,[1]products!$A$1:$A$49,0),MATCH([1]orders!J$1,[1]products!$A$1:$G$1,0))</f>
        <v>L</v>
      </c>
      <c r="K371" s="19">
        <f>INDEX([1]products!$A$1:$G$49,MATCH([1]orders!$D371,[1]products!$A$1:$A$49,0),MATCH([1]orders!K$1,[1]products!$A$1:$G$1,0))</f>
        <v>0.5</v>
      </c>
      <c r="L371" s="20">
        <f>INDEX([1]products!$A$1:$G$49,MATCH([1]orders!$D371,[1]products!$A$1:$A$49,0),MATCH([1]orders!L$1,[1]products!$A$1:$G$1,0))</f>
        <v>8.91</v>
      </c>
      <c r="M371" s="20">
        <f t="shared" si="5"/>
        <v>8.91</v>
      </c>
      <c r="N371" s="7" t="str" cm="1">
        <f t="array" ref="N371">_xlfn.IFS(I371="Rob","Robusta",I371="Exc","Excelsa",I371="Ara","Arabica",I371="Lib","Liberica")</f>
        <v>Excelsa</v>
      </c>
      <c r="O371" s="7" t="str" cm="1">
        <f t="array" ref="O371">_xlfn.IFS(J371="M","Medium",J371="L","Light",J371="D","Dark")</f>
        <v>Light</v>
      </c>
      <c r="P371" s="7" t="str">
        <f>_xlfn.XLOOKUP(Order_Table[[#This Row],[Customer ID]],[1]customers!$A$1:$A$1001,[1]customers!$I$1:$I$1001,,0)</f>
        <v>Yes</v>
      </c>
    </row>
    <row r="372" spans="1:16" x14ac:dyDescent="0.35">
      <c r="A372" s="16" t="s">
        <v>744</v>
      </c>
      <c r="B372" s="21">
        <v>43501</v>
      </c>
      <c r="C372" s="16" t="s">
        <v>745</v>
      </c>
      <c r="D372" s="7" t="s">
        <v>245</v>
      </c>
      <c r="E372" s="16">
        <v>2</v>
      </c>
      <c r="F372" s="16" t="str">
        <f>_xlfn.XLOOKUP([1]orders!C372,[1]customers!$A$2:$A$1001,[1]customers!$B$2:$B$1001,,0)</f>
        <v>Corinna Catcheside</v>
      </c>
      <c r="G372" s="16" t="str">
        <f>IF(_xlfn.XLOOKUP(C372,[1]customers!$A$2:$A$1001,[1]customers!$C$2:$C$1001,,0)=0,"",_xlfn.XLOOKUP(C372,[1]customers!$A$2:$A$1001,[1]customers!$C$2:$C$1001,,0))</f>
        <v>ccatchesideaa@macromedia.com</v>
      </c>
      <c r="H372" s="16" t="str">
        <f>_xlfn.XLOOKUP(C372,[1]customers!$A$2:$A$1001,[1]customers!$G$2:$G$1001,,0)</f>
        <v>United States</v>
      </c>
      <c r="I372" s="7" t="str">
        <f>INDEX([1]products!$A$1:$G$49,MATCH([1]orders!$D372,[1]products!$A$1:$A$49,0),MATCH([1]orders!I$1,[1]products!$A$1:$G$1,0))</f>
        <v>Exc</v>
      </c>
      <c r="J372" s="7" t="str">
        <f>INDEX([1]products!$A$1:$G$49,MATCH([1]orders!$D372,[1]products!$A$1:$A$49,0),MATCH([1]orders!J$1,[1]products!$A$1:$G$1,0))</f>
        <v>D</v>
      </c>
      <c r="K372" s="19">
        <f>INDEX([1]products!$A$1:$G$49,MATCH([1]orders!$D372,[1]products!$A$1:$A$49,0),MATCH([1]orders!K$1,[1]products!$A$1:$G$1,0))</f>
        <v>1</v>
      </c>
      <c r="L372" s="20">
        <f>INDEX([1]products!$A$1:$G$49,MATCH([1]orders!$D372,[1]products!$A$1:$A$49,0),MATCH([1]orders!L$1,[1]products!$A$1:$G$1,0))</f>
        <v>12.15</v>
      </c>
      <c r="M372" s="20">
        <f t="shared" si="5"/>
        <v>24.3</v>
      </c>
      <c r="N372" s="7" t="str" cm="1">
        <f t="array" ref="N372">_xlfn.IFS(I372="Rob","Robusta",I372="Exc","Excelsa",I372="Ara","Arabica",I372="Lib","Liberica")</f>
        <v>Excelsa</v>
      </c>
      <c r="O372" s="7" t="str" cm="1">
        <f t="array" ref="O372">_xlfn.IFS(J372="M","Medium",J372="L","Light",J372="D","Dark")</f>
        <v>Dark</v>
      </c>
      <c r="P372" s="7" t="str">
        <f>_xlfn.XLOOKUP(Order_Table[[#This Row],[Customer ID]],[1]customers!$A$1:$A$1001,[1]customers!$I$1:$I$1001,,0)</f>
        <v>Yes</v>
      </c>
    </row>
    <row r="373" spans="1:16" x14ac:dyDescent="0.35">
      <c r="A373" s="16" t="s">
        <v>746</v>
      </c>
      <c r="B373" s="21">
        <v>44705</v>
      </c>
      <c r="C373" s="16" t="s">
        <v>747</v>
      </c>
      <c r="D373" s="7" t="s">
        <v>192</v>
      </c>
      <c r="E373" s="16">
        <v>6</v>
      </c>
      <c r="F373" s="16" t="str">
        <f>_xlfn.XLOOKUP([1]orders!C373,[1]customers!$A$2:$A$1001,[1]customers!$B$2:$B$1001,,0)</f>
        <v>Cortney Gibbonson</v>
      </c>
      <c r="G373" s="16" t="str">
        <f>IF(_xlfn.XLOOKUP(C373,[1]customers!$A$2:$A$1001,[1]customers!$C$2:$C$1001,,0)=0,"",_xlfn.XLOOKUP(C373,[1]customers!$A$2:$A$1001,[1]customers!$C$2:$C$1001,,0))</f>
        <v>cgibbonsonab@accuweather.com</v>
      </c>
      <c r="H373" s="16" t="str">
        <f>_xlfn.XLOOKUP(C373,[1]customers!$A$2:$A$1001,[1]customers!$G$2:$G$1001,,0)</f>
        <v>United States</v>
      </c>
      <c r="I373" s="7" t="str">
        <f>INDEX([1]products!$A$1:$G$49,MATCH([1]orders!$D373,[1]products!$A$1:$A$49,0),MATCH([1]orders!I$1,[1]products!$A$1:$G$1,0))</f>
        <v>Ara</v>
      </c>
      <c r="J373" s="7" t="str">
        <f>INDEX([1]products!$A$1:$G$49,MATCH([1]orders!$D373,[1]products!$A$1:$A$49,0),MATCH([1]orders!J$1,[1]products!$A$1:$G$1,0))</f>
        <v>L</v>
      </c>
      <c r="K373" s="19">
        <f>INDEX([1]products!$A$1:$G$49,MATCH([1]orders!$D373,[1]products!$A$1:$A$49,0),MATCH([1]orders!K$1,[1]products!$A$1:$G$1,0))</f>
        <v>0.5</v>
      </c>
      <c r="L373" s="20">
        <f>INDEX([1]products!$A$1:$G$49,MATCH([1]orders!$D373,[1]products!$A$1:$A$49,0),MATCH([1]orders!L$1,[1]products!$A$1:$G$1,0))</f>
        <v>7.77</v>
      </c>
      <c r="M373" s="20">
        <f t="shared" si="5"/>
        <v>46.62</v>
      </c>
      <c r="N373" s="7" t="str" cm="1">
        <f t="array" ref="N373">_xlfn.IFS(I373="Rob","Robusta",I373="Exc","Excelsa",I373="Ara","Arabica",I373="Lib","Liberica")</f>
        <v>Arabica</v>
      </c>
      <c r="O373" s="7" t="str" cm="1">
        <f t="array" ref="O373">_xlfn.IFS(J373="M","Medium",J373="L","Light",J373="D","Dark")</f>
        <v>Light</v>
      </c>
      <c r="P373" s="7" t="str">
        <f>_xlfn.XLOOKUP(Order_Table[[#This Row],[Customer ID]],[1]customers!$A$1:$A$1001,[1]customers!$I$1:$I$1001,,0)</f>
        <v>Yes</v>
      </c>
    </row>
    <row r="374" spans="1:16" x14ac:dyDescent="0.35">
      <c r="A374" s="16" t="s">
        <v>748</v>
      </c>
      <c r="B374" s="21">
        <v>44108</v>
      </c>
      <c r="C374" s="16" t="s">
        <v>749</v>
      </c>
      <c r="D374" s="7" t="s">
        <v>157</v>
      </c>
      <c r="E374" s="16">
        <v>6</v>
      </c>
      <c r="F374" s="16" t="str">
        <f>_xlfn.XLOOKUP([1]orders!C374,[1]customers!$A$2:$A$1001,[1]customers!$B$2:$B$1001,,0)</f>
        <v>Terri Farra</v>
      </c>
      <c r="G374" s="16" t="str">
        <f>IF(_xlfn.XLOOKUP(C374,[1]customers!$A$2:$A$1001,[1]customers!$C$2:$C$1001,,0)=0,"",_xlfn.XLOOKUP(C374,[1]customers!$A$2:$A$1001,[1]customers!$C$2:$C$1001,,0))</f>
        <v>tfarraac@behance.net</v>
      </c>
      <c r="H374" s="16" t="str">
        <f>_xlfn.XLOOKUP(C374,[1]customers!$A$2:$A$1001,[1]customers!$G$2:$G$1001,,0)</f>
        <v>United States</v>
      </c>
      <c r="I374" s="7" t="str">
        <f>INDEX([1]products!$A$1:$G$49,MATCH([1]orders!$D374,[1]products!$A$1:$A$49,0),MATCH([1]orders!I$1,[1]products!$A$1:$G$1,0))</f>
        <v>Rob</v>
      </c>
      <c r="J374" s="7" t="str">
        <f>INDEX([1]products!$A$1:$G$49,MATCH([1]orders!$D374,[1]products!$A$1:$A$49,0),MATCH([1]orders!J$1,[1]products!$A$1:$G$1,0))</f>
        <v>L</v>
      </c>
      <c r="K374" s="19">
        <f>INDEX([1]products!$A$1:$G$49,MATCH([1]orders!$D374,[1]products!$A$1:$A$49,0),MATCH([1]orders!K$1,[1]products!$A$1:$G$1,0))</f>
        <v>0.5</v>
      </c>
      <c r="L374" s="20">
        <f>INDEX([1]products!$A$1:$G$49,MATCH([1]orders!$D374,[1]products!$A$1:$A$49,0),MATCH([1]orders!L$1,[1]products!$A$1:$G$1,0))</f>
        <v>7.169999999999999</v>
      </c>
      <c r="M374" s="20">
        <f t="shared" si="5"/>
        <v>43.019999999999996</v>
      </c>
      <c r="N374" s="7" t="str" cm="1">
        <f t="array" ref="N374">_xlfn.IFS(I374="Rob","Robusta",I374="Exc","Excelsa",I374="Ara","Arabica",I374="Lib","Liberica")</f>
        <v>Robusta</v>
      </c>
      <c r="O374" s="7" t="str" cm="1">
        <f t="array" ref="O374">_xlfn.IFS(J374="M","Medium",J374="L","Light",J374="D","Dark")</f>
        <v>Light</v>
      </c>
      <c r="P374" s="7" t="str">
        <f>_xlfn.XLOOKUP(Order_Table[[#This Row],[Customer ID]],[1]customers!$A$1:$A$1001,[1]customers!$I$1:$I$1001,,0)</f>
        <v>No</v>
      </c>
    </row>
    <row r="375" spans="1:16" x14ac:dyDescent="0.35">
      <c r="A375" s="16" t="s">
        <v>750</v>
      </c>
      <c r="B375" s="21">
        <v>44742</v>
      </c>
      <c r="C375" s="16" t="s">
        <v>751</v>
      </c>
      <c r="D375" s="7" t="s">
        <v>72</v>
      </c>
      <c r="E375" s="16">
        <v>3</v>
      </c>
      <c r="F375" s="16" t="str">
        <f>_xlfn.XLOOKUP([1]orders!C375,[1]customers!$A$2:$A$1001,[1]customers!$B$2:$B$1001,,0)</f>
        <v>Corney Curme</v>
      </c>
      <c r="G375" s="16" t="str">
        <f>IF(_xlfn.XLOOKUP(C375,[1]customers!$A$2:$A$1001,[1]customers!$C$2:$C$1001,,0)=0,"",_xlfn.XLOOKUP(C375,[1]customers!$A$2:$A$1001,[1]customers!$C$2:$C$1001,,0))</f>
        <v/>
      </c>
      <c r="H375" s="16" t="str">
        <f>_xlfn.XLOOKUP(C375,[1]customers!$A$2:$A$1001,[1]customers!$G$2:$G$1001,,0)</f>
        <v>Ireland</v>
      </c>
      <c r="I375" s="7" t="str">
        <f>INDEX([1]products!$A$1:$G$49,MATCH([1]orders!$D375,[1]products!$A$1:$A$49,0),MATCH([1]orders!I$1,[1]products!$A$1:$G$1,0))</f>
        <v>Ara</v>
      </c>
      <c r="J375" s="7" t="str">
        <f>INDEX([1]products!$A$1:$G$49,MATCH([1]orders!$D375,[1]products!$A$1:$A$49,0),MATCH([1]orders!J$1,[1]products!$A$1:$G$1,0))</f>
        <v>D</v>
      </c>
      <c r="K375" s="19">
        <f>INDEX([1]products!$A$1:$G$49,MATCH([1]orders!$D375,[1]products!$A$1:$A$49,0),MATCH([1]orders!K$1,[1]products!$A$1:$G$1,0))</f>
        <v>0.5</v>
      </c>
      <c r="L375" s="20">
        <f>INDEX([1]products!$A$1:$G$49,MATCH([1]orders!$D375,[1]products!$A$1:$A$49,0),MATCH([1]orders!L$1,[1]products!$A$1:$G$1,0))</f>
        <v>5.97</v>
      </c>
      <c r="M375" s="20">
        <f t="shared" si="5"/>
        <v>17.91</v>
      </c>
      <c r="N375" s="7" t="str" cm="1">
        <f t="array" ref="N375">_xlfn.IFS(I375="Rob","Robusta",I375="Exc","Excelsa",I375="Ara","Arabica",I375="Lib","Liberica")</f>
        <v>Arabica</v>
      </c>
      <c r="O375" s="7" t="str" cm="1">
        <f t="array" ref="O375">_xlfn.IFS(J375="M","Medium",J375="L","Light",J375="D","Dark")</f>
        <v>Dark</v>
      </c>
      <c r="P375" s="7" t="str">
        <f>_xlfn.XLOOKUP(Order_Table[[#This Row],[Customer ID]],[1]customers!$A$1:$A$1001,[1]customers!$I$1:$I$1001,,0)</f>
        <v>Yes</v>
      </c>
    </row>
    <row r="376" spans="1:16" x14ac:dyDescent="0.35">
      <c r="A376" s="16" t="s">
        <v>752</v>
      </c>
      <c r="B376" s="21">
        <v>44125</v>
      </c>
      <c r="C376" s="16" t="s">
        <v>753</v>
      </c>
      <c r="D376" s="7" t="s">
        <v>83</v>
      </c>
      <c r="E376" s="16">
        <v>4</v>
      </c>
      <c r="F376" s="16" t="str">
        <f>_xlfn.XLOOKUP([1]orders!C376,[1]customers!$A$2:$A$1001,[1]customers!$B$2:$B$1001,,0)</f>
        <v>Gothart Bamfield</v>
      </c>
      <c r="G376" s="16" t="str">
        <f>IF(_xlfn.XLOOKUP(C376,[1]customers!$A$2:$A$1001,[1]customers!$C$2:$C$1001,,0)=0,"",_xlfn.XLOOKUP(C376,[1]customers!$A$2:$A$1001,[1]customers!$C$2:$C$1001,,0))</f>
        <v>gbamfieldae@yellowpages.com</v>
      </c>
      <c r="H376" s="16" t="str">
        <f>_xlfn.XLOOKUP(C376,[1]customers!$A$2:$A$1001,[1]customers!$G$2:$G$1001,,0)</f>
        <v>United States</v>
      </c>
      <c r="I376" s="7" t="str">
        <f>INDEX([1]products!$A$1:$G$49,MATCH([1]orders!$D376,[1]products!$A$1:$A$49,0),MATCH([1]orders!I$1,[1]products!$A$1:$G$1,0))</f>
        <v>Lib</v>
      </c>
      <c r="J376" s="7" t="str">
        <f>INDEX([1]products!$A$1:$G$49,MATCH([1]orders!$D376,[1]products!$A$1:$A$49,0),MATCH([1]orders!J$1,[1]products!$A$1:$G$1,0))</f>
        <v>L</v>
      </c>
      <c r="K376" s="19">
        <f>INDEX([1]products!$A$1:$G$49,MATCH([1]orders!$D376,[1]products!$A$1:$A$49,0),MATCH([1]orders!K$1,[1]products!$A$1:$G$1,0))</f>
        <v>0.5</v>
      </c>
      <c r="L376" s="20">
        <f>INDEX([1]products!$A$1:$G$49,MATCH([1]orders!$D376,[1]products!$A$1:$A$49,0),MATCH([1]orders!L$1,[1]products!$A$1:$G$1,0))</f>
        <v>9.51</v>
      </c>
      <c r="M376" s="20">
        <f t="shared" si="5"/>
        <v>38.04</v>
      </c>
      <c r="N376" s="7" t="str" cm="1">
        <f t="array" ref="N376">_xlfn.IFS(I376="Rob","Robusta",I376="Exc","Excelsa",I376="Ara","Arabica",I376="Lib","Liberica")</f>
        <v>Liberica</v>
      </c>
      <c r="O376" s="7" t="str" cm="1">
        <f t="array" ref="O376">_xlfn.IFS(J376="M","Medium",J376="L","Light",J376="D","Dark")</f>
        <v>Light</v>
      </c>
      <c r="P376" s="7" t="str">
        <f>_xlfn.XLOOKUP(Order_Table[[#This Row],[Customer ID]],[1]customers!$A$1:$A$1001,[1]customers!$I$1:$I$1001,,0)</f>
        <v>Yes</v>
      </c>
    </row>
    <row r="377" spans="1:16" x14ac:dyDescent="0.35">
      <c r="A377" s="16" t="s">
        <v>754</v>
      </c>
      <c r="B377" s="21">
        <v>44120</v>
      </c>
      <c r="C377" s="16" t="s">
        <v>755</v>
      </c>
      <c r="D377" s="7" t="s">
        <v>44</v>
      </c>
      <c r="E377" s="16">
        <v>2</v>
      </c>
      <c r="F377" s="16" t="str">
        <f>_xlfn.XLOOKUP([1]orders!C377,[1]customers!$A$2:$A$1001,[1]customers!$B$2:$B$1001,,0)</f>
        <v>Waylin Hollingdale</v>
      </c>
      <c r="G377" s="16" t="str">
        <f>IF(_xlfn.XLOOKUP(C377,[1]customers!$A$2:$A$1001,[1]customers!$C$2:$C$1001,,0)=0,"",_xlfn.XLOOKUP(C377,[1]customers!$A$2:$A$1001,[1]customers!$C$2:$C$1001,,0))</f>
        <v>whollingdaleaf@about.me</v>
      </c>
      <c r="H377" s="16" t="str">
        <f>_xlfn.XLOOKUP(C377,[1]customers!$A$2:$A$1001,[1]customers!$G$2:$G$1001,,0)</f>
        <v>United States</v>
      </c>
      <c r="I377" s="7" t="str">
        <f>INDEX([1]products!$A$1:$G$49,MATCH([1]orders!$D377,[1]products!$A$1:$A$49,0),MATCH([1]orders!I$1,[1]products!$A$1:$G$1,0))</f>
        <v>Ara</v>
      </c>
      <c r="J377" s="7" t="str">
        <f>INDEX([1]products!$A$1:$G$49,MATCH([1]orders!$D377,[1]products!$A$1:$A$49,0),MATCH([1]orders!J$1,[1]products!$A$1:$G$1,0))</f>
        <v>M</v>
      </c>
      <c r="K377" s="19">
        <f>INDEX([1]products!$A$1:$G$49,MATCH([1]orders!$D377,[1]products!$A$1:$A$49,0),MATCH([1]orders!K$1,[1]products!$A$1:$G$1,0))</f>
        <v>0.2</v>
      </c>
      <c r="L377" s="20">
        <f>INDEX([1]products!$A$1:$G$49,MATCH([1]orders!$D377,[1]products!$A$1:$A$49,0),MATCH([1]orders!L$1,[1]products!$A$1:$G$1,0))</f>
        <v>3.375</v>
      </c>
      <c r="M377" s="20">
        <f t="shared" si="5"/>
        <v>6.75</v>
      </c>
      <c r="N377" s="7" t="str" cm="1">
        <f t="array" ref="N377">_xlfn.IFS(I377="Rob","Robusta",I377="Exc","Excelsa",I377="Ara","Arabica",I377="Lib","Liberica")</f>
        <v>Arabica</v>
      </c>
      <c r="O377" s="7" t="str" cm="1">
        <f t="array" ref="O377">_xlfn.IFS(J377="M","Medium",J377="L","Light",J377="D","Dark")</f>
        <v>Medium</v>
      </c>
      <c r="P377" s="7" t="str">
        <f>_xlfn.XLOOKUP(Order_Table[[#This Row],[Customer ID]],[1]customers!$A$1:$A$1001,[1]customers!$I$1:$I$1001,,0)</f>
        <v>Yes</v>
      </c>
    </row>
    <row r="378" spans="1:16" x14ac:dyDescent="0.35">
      <c r="A378" s="16" t="s">
        <v>756</v>
      </c>
      <c r="B378" s="21">
        <v>44097</v>
      </c>
      <c r="C378" s="16" t="s">
        <v>757</v>
      </c>
      <c r="D378" s="7" t="s">
        <v>22</v>
      </c>
      <c r="E378" s="16">
        <v>1</v>
      </c>
      <c r="F378" s="16" t="str">
        <f>_xlfn.XLOOKUP([1]orders!C378,[1]customers!$A$2:$A$1001,[1]customers!$B$2:$B$1001,,0)</f>
        <v>Judd De Leek</v>
      </c>
      <c r="G378" s="16" t="str">
        <f>IF(_xlfn.XLOOKUP(C378,[1]customers!$A$2:$A$1001,[1]customers!$C$2:$C$1001,,0)=0,"",_xlfn.XLOOKUP(C378,[1]customers!$A$2:$A$1001,[1]customers!$C$2:$C$1001,,0))</f>
        <v>jdeag@xrea.com</v>
      </c>
      <c r="H378" s="16" t="str">
        <f>_xlfn.XLOOKUP(C378,[1]customers!$A$2:$A$1001,[1]customers!$G$2:$G$1001,,0)</f>
        <v>United States</v>
      </c>
      <c r="I378" s="7" t="str">
        <f>INDEX([1]products!$A$1:$G$49,MATCH([1]orders!$D378,[1]products!$A$1:$A$49,0),MATCH([1]orders!I$1,[1]products!$A$1:$G$1,0))</f>
        <v>Rob</v>
      </c>
      <c r="J378" s="7" t="str">
        <f>INDEX([1]products!$A$1:$G$49,MATCH([1]orders!$D378,[1]products!$A$1:$A$49,0),MATCH([1]orders!J$1,[1]products!$A$1:$G$1,0))</f>
        <v>M</v>
      </c>
      <c r="K378" s="19">
        <f>INDEX([1]products!$A$1:$G$49,MATCH([1]orders!$D378,[1]products!$A$1:$A$49,0),MATCH([1]orders!K$1,[1]products!$A$1:$G$1,0))</f>
        <v>0.5</v>
      </c>
      <c r="L378" s="20">
        <f>INDEX([1]products!$A$1:$G$49,MATCH([1]orders!$D378,[1]products!$A$1:$A$49,0),MATCH([1]orders!L$1,[1]products!$A$1:$G$1,0))</f>
        <v>5.97</v>
      </c>
      <c r="M378" s="20">
        <f t="shared" si="5"/>
        <v>5.97</v>
      </c>
      <c r="N378" s="7" t="str" cm="1">
        <f t="array" ref="N378">_xlfn.IFS(I378="Rob","Robusta",I378="Exc","Excelsa",I378="Ara","Arabica",I378="Lib","Liberica")</f>
        <v>Robusta</v>
      </c>
      <c r="O378" s="7" t="str" cm="1">
        <f t="array" ref="O378">_xlfn.IFS(J378="M","Medium",J378="L","Light",J378="D","Dark")</f>
        <v>Medium</v>
      </c>
      <c r="P378" s="7" t="str">
        <f>_xlfn.XLOOKUP(Order_Table[[#This Row],[Customer ID]],[1]customers!$A$1:$A$1001,[1]customers!$I$1:$I$1001,,0)</f>
        <v>Yes</v>
      </c>
    </row>
    <row r="379" spans="1:16" x14ac:dyDescent="0.35">
      <c r="A379" s="16" t="s">
        <v>758</v>
      </c>
      <c r="B379" s="21">
        <v>43532</v>
      </c>
      <c r="C379" s="16" t="s">
        <v>759</v>
      </c>
      <c r="D379" s="7" t="s">
        <v>101</v>
      </c>
      <c r="E379" s="16">
        <v>3</v>
      </c>
      <c r="F379" s="16" t="str">
        <f>_xlfn.XLOOKUP([1]orders!C379,[1]customers!$A$2:$A$1001,[1]customers!$B$2:$B$1001,,0)</f>
        <v>Vanya Skullet</v>
      </c>
      <c r="G379" s="16" t="str">
        <f>IF(_xlfn.XLOOKUP(C379,[1]customers!$A$2:$A$1001,[1]customers!$C$2:$C$1001,,0)=0,"",_xlfn.XLOOKUP(C379,[1]customers!$A$2:$A$1001,[1]customers!$C$2:$C$1001,,0))</f>
        <v>vskulletah@tinyurl.com</v>
      </c>
      <c r="H379" s="16" t="str">
        <f>_xlfn.XLOOKUP(C379,[1]customers!$A$2:$A$1001,[1]customers!$G$2:$G$1001,,0)</f>
        <v>Ireland</v>
      </c>
      <c r="I379" s="7" t="str">
        <f>INDEX([1]products!$A$1:$G$49,MATCH([1]orders!$D379,[1]products!$A$1:$A$49,0),MATCH([1]orders!I$1,[1]products!$A$1:$G$1,0))</f>
        <v>Rob</v>
      </c>
      <c r="J379" s="7" t="str">
        <f>INDEX([1]products!$A$1:$G$49,MATCH([1]orders!$D379,[1]products!$A$1:$A$49,0),MATCH([1]orders!J$1,[1]products!$A$1:$G$1,0))</f>
        <v>D</v>
      </c>
      <c r="K379" s="19">
        <f>INDEX([1]products!$A$1:$G$49,MATCH([1]orders!$D379,[1]products!$A$1:$A$49,0),MATCH([1]orders!K$1,[1]products!$A$1:$G$1,0))</f>
        <v>0.2</v>
      </c>
      <c r="L379" s="20">
        <f>INDEX([1]products!$A$1:$G$49,MATCH([1]orders!$D379,[1]products!$A$1:$A$49,0),MATCH([1]orders!L$1,[1]products!$A$1:$G$1,0))</f>
        <v>2.6849999999999996</v>
      </c>
      <c r="M379" s="20">
        <f t="shared" si="5"/>
        <v>8.0549999999999997</v>
      </c>
      <c r="N379" s="7" t="str" cm="1">
        <f t="array" ref="N379">_xlfn.IFS(I379="Rob","Robusta",I379="Exc","Excelsa",I379="Ara","Arabica",I379="Lib","Liberica")</f>
        <v>Robusta</v>
      </c>
      <c r="O379" s="7" t="str" cm="1">
        <f t="array" ref="O379">_xlfn.IFS(J379="M","Medium",J379="L","Light",J379="D","Dark")</f>
        <v>Dark</v>
      </c>
      <c r="P379" s="7" t="str">
        <f>_xlfn.XLOOKUP(Order_Table[[#This Row],[Customer ID]],[1]customers!$A$1:$A$1001,[1]customers!$I$1:$I$1001,,0)</f>
        <v>No</v>
      </c>
    </row>
    <row r="380" spans="1:16" x14ac:dyDescent="0.35">
      <c r="A380" s="16" t="s">
        <v>760</v>
      </c>
      <c r="B380" s="21">
        <v>44377</v>
      </c>
      <c r="C380" s="16" t="s">
        <v>761</v>
      </c>
      <c r="D380" s="7" t="s">
        <v>192</v>
      </c>
      <c r="E380" s="16">
        <v>3</v>
      </c>
      <c r="F380" s="16" t="str">
        <f>_xlfn.XLOOKUP([1]orders!C380,[1]customers!$A$2:$A$1001,[1]customers!$B$2:$B$1001,,0)</f>
        <v>Jany Rudeforth</v>
      </c>
      <c r="G380" s="16" t="str">
        <f>IF(_xlfn.XLOOKUP(C380,[1]customers!$A$2:$A$1001,[1]customers!$C$2:$C$1001,,0)=0,"",_xlfn.XLOOKUP(C380,[1]customers!$A$2:$A$1001,[1]customers!$C$2:$C$1001,,0))</f>
        <v>jrudeforthai@wunderground.com</v>
      </c>
      <c r="H380" s="16" t="str">
        <f>_xlfn.XLOOKUP(C380,[1]customers!$A$2:$A$1001,[1]customers!$G$2:$G$1001,,0)</f>
        <v>Ireland</v>
      </c>
      <c r="I380" s="7" t="str">
        <f>INDEX([1]products!$A$1:$G$49,MATCH([1]orders!$D380,[1]products!$A$1:$A$49,0),MATCH([1]orders!I$1,[1]products!$A$1:$G$1,0))</f>
        <v>Ara</v>
      </c>
      <c r="J380" s="7" t="str">
        <f>INDEX([1]products!$A$1:$G$49,MATCH([1]orders!$D380,[1]products!$A$1:$A$49,0),MATCH([1]orders!J$1,[1]products!$A$1:$G$1,0))</f>
        <v>L</v>
      </c>
      <c r="K380" s="19">
        <f>INDEX([1]products!$A$1:$G$49,MATCH([1]orders!$D380,[1]products!$A$1:$A$49,0),MATCH([1]orders!K$1,[1]products!$A$1:$G$1,0))</f>
        <v>0.5</v>
      </c>
      <c r="L380" s="20">
        <f>INDEX([1]products!$A$1:$G$49,MATCH([1]orders!$D380,[1]products!$A$1:$A$49,0),MATCH([1]orders!L$1,[1]products!$A$1:$G$1,0))</f>
        <v>7.77</v>
      </c>
      <c r="M380" s="20">
        <f t="shared" si="5"/>
        <v>23.31</v>
      </c>
      <c r="N380" s="7" t="str" cm="1">
        <f t="array" ref="N380">_xlfn.IFS(I380="Rob","Robusta",I380="Exc","Excelsa",I380="Ara","Arabica",I380="Lib","Liberica")</f>
        <v>Arabica</v>
      </c>
      <c r="O380" s="7" t="str" cm="1">
        <f t="array" ref="O380">_xlfn.IFS(J380="M","Medium",J380="L","Light",J380="D","Dark")</f>
        <v>Light</v>
      </c>
      <c r="P380" s="7" t="str">
        <f>_xlfn.XLOOKUP(Order_Table[[#This Row],[Customer ID]],[1]customers!$A$1:$A$1001,[1]customers!$I$1:$I$1001,,0)</f>
        <v>Yes</v>
      </c>
    </row>
    <row r="381" spans="1:16" x14ac:dyDescent="0.35">
      <c r="A381" s="16" t="s">
        <v>762</v>
      </c>
      <c r="B381" s="21">
        <v>43690</v>
      </c>
      <c r="C381" s="16" t="s">
        <v>763</v>
      </c>
      <c r="D381" s="7" t="s">
        <v>157</v>
      </c>
      <c r="E381" s="16">
        <v>6</v>
      </c>
      <c r="F381" s="16" t="str">
        <f>_xlfn.XLOOKUP([1]orders!C381,[1]customers!$A$2:$A$1001,[1]customers!$B$2:$B$1001,,0)</f>
        <v>Ashbey Tomaszewski</v>
      </c>
      <c r="G381" s="16" t="str">
        <f>IF(_xlfn.XLOOKUP(C381,[1]customers!$A$2:$A$1001,[1]customers!$C$2:$C$1001,,0)=0,"",_xlfn.XLOOKUP(C381,[1]customers!$A$2:$A$1001,[1]customers!$C$2:$C$1001,,0))</f>
        <v>atomaszewskiaj@answers.com</v>
      </c>
      <c r="H381" s="16" t="str">
        <f>_xlfn.XLOOKUP(C381,[1]customers!$A$2:$A$1001,[1]customers!$G$2:$G$1001,,0)</f>
        <v>United Kingdom</v>
      </c>
      <c r="I381" s="7" t="str">
        <f>INDEX([1]products!$A$1:$G$49,MATCH([1]orders!$D381,[1]products!$A$1:$A$49,0),MATCH([1]orders!I$1,[1]products!$A$1:$G$1,0))</f>
        <v>Rob</v>
      </c>
      <c r="J381" s="7" t="str">
        <f>INDEX([1]products!$A$1:$G$49,MATCH([1]orders!$D381,[1]products!$A$1:$A$49,0),MATCH([1]orders!J$1,[1]products!$A$1:$G$1,0))</f>
        <v>L</v>
      </c>
      <c r="K381" s="19">
        <f>INDEX([1]products!$A$1:$G$49,MATCH([1]orders!$D381,[1]products!$A$1:$A$49,0),MATCH([1]orders!K$1,[1]products!$A$1:$G$1,0))</f>
        <v>0.5</v>
      </c>
      <c r="L381" s="20">
        <f>INDEX([1]products!$A$1:$G$49,MATCH([1]orders!$D381,[1]products!$A$1:$A$49,0),MATCH([1]orders!L$1,[1]products!$A$1:$G$1,0))</f>
        <v>7.169999999999999</v>
      </c>
      <c r="M381" s="20">
        <f t="shared" si="5"/>
        <v>43.019999999999996</v>
      </c>
      <c r="N381" s="7" t="str" cm="1">
        <f t="array" ref="N381">_xlfn.IFS(I381="Rob","Robusta",I381="Exc","Excelsa",I381="Ara","Arabica",I381="Lib","Liberica")</f>
        <v>Robusta</v>
      </c>
      <c r="O381" s="7" t="str" cm="1">
        <f t="array" ref="O381">_xlfn.IFS(J381="M","Medium",J381="L","Light",J381="D","Dark")</f>
        <v>Light</v>
      </c>
      <c r="P381" s="7" t="str">
        <f>_xlfn.XLOOKUP(Order_Table[[#This Row],[Customer ID]],[1]customers!$A$1:$A$1001,[1]customers!$I$1:$I$1001,,0)</f>
        <v>Yes</v>
      </c>
    </row>
    <row r="382" spans="1:16" x14ac:dyDescent="0.35">
      <c r="A382" s="16" t="s">
        <v>764</v>
      </c>
      <c r="B382" s="21">
        <v>44249</v>
      </c>
      <c r="C382" s="16" t="s">
        <v>664</v>
      </c>
      <c r="D382" s="7" t="s">
        <v>123</v>
      </c>
      <c r="E382" s="16">
        <v>3</v>
      </c>
      <c r="F382" s="16" t="str">
        <f>_xlfn.XLOOKUP([1]orders!C382,[1]customers!$A$2:$A$1001,[1]customers!$B$2:$B$1001,,0)</f>
        <v>Flynn Antony</v>
      </c>
      <c r="G382" s="16" t="str">
        <f>IF(_xlfn.XLOOKUP(C382,[1]customers!$A$2:$A$1001,[1]customers!$C$2:$C$1001,,0)=0,"",_xlfn.XLOOKUP(C382,[1]customers!$A$2:$A$1001,[1]customers!$C$2:$C$1001,,0))</f>
        <v/>
      </c>
      <c r="H382" s="16" t="str">
        <f>_xlfn.XLOOKUP(C382,[1]customers!$A$2:$A$1001,[1]customers!$G$2:$G$1001,,0)</f>
        <v>United States</v>
      </c>
      <c r="I382" s="7" t="str">
        <f>INDEX([1]products!$A$1:$G$49,MATCH([1]orders!$D382,[1]products!$A$1:$A$49,0),MATCH([1]orders!I$1,[1]products!$A$1:$G$1,0))</f>
        <v>Lib</v>
      </c>
      <c r="J382" s="7" t="str">
        <f>INDEX([1]products!$A$1:$G$49,MATCH([1]orders!$D382,[1]products!$A$1:$A$49,0),MATCH([1]orders!J$1,[1]products!$A$1:$G$1,0))</f>
        <v>D</v>
      </c>
      <c r="K382" s="19">
        <f>INDEX([1]products!$A$1:$G$49,MATCH([1]orders!$D382,[1]products!$A$1:$A$49,0),MATCH([1]orders!K$1,[1]products!$A$1:$G$1,0))</f>
        <v>0.5</v>
      </c>
      <c r="L382" s="20">
        <f>INDEX([1]products!$A$1:$G$49,MATCH([1]orders!$D382,[1]products!$A$1:$A$49,0),MATCH([1]orders!L$1,[1]products!$A$1:$G$1,0))</f>
        <v>7.77</v>
      </c>
      <c r="M382" s="20">
        <f t="shared" si="5"/>
        <v>23.31</v>
      </c>
      <c r="N382" s="7" t="str" cm="1">
        <f t="array" ref="N382">_xlfn.IFS(I382="Rob","Robusta",I382="Exc","Excelsa",I382="Ara","Arabica",I382="Lib","Liberica")</f>
        <v>Liberica</v>
      </c>
      <c r="O382" s="7" t="str" cm="1">
        <f t="array" ref="O382">_xlfn.IFS(J382="M","Medium",J382="L","Light",J382="D","Dark")</f>
        <v>Dark</v>
      </c>
      <c r="P382" s="7" t="str">
        <f>_xlfn.XLOOKUP(Order_Table[[#This Row],[Customer ID]],[1]customers!$A$1:$A$1001,[1]customers!$I$1:$I$1001,,0)</f>
        <v>No</v>
      </c>
    </row>
    <row r="383" spans="1:16" x14ac:dyDescent="0.35">
      <c r="A383" s="16" t="s">
        <v>765</v>
      </c>
      <c r="B383" s="21">
        <v>44646</v>
      </c>
      <c r="C383" s="16" t="s">
        <v>766</v>
      </c>
      <c r="D383" s="7" t="s">
        <v>54</v>
      </c>
      <c r="E383" s="16">
        <v>5</v>
      </c>
      <c r="F383" s="16" t="str">
        <f>_xlfn.XLOOKUP([1]orders!C383,[1]customers!$A$2:$A$1001,[1]customers!$B$2:$B$1001,,0)</f>
        <v>Pren Bess</v>
      </c>
      <c r="G383" s="16" t="str">
        <f>IF(_xlfn.XLOOKUP(C383,[1]customers!$A$2:$A$1001,[1]customers!$C$2:$C$1001,,0)=0,"",_xlfn.XLOOKUP(C383,[1]customers!$A$2:$A$1001,[1]customers!$C$2:$C$1001,,0))</f>
        <v>pbessal@qq.com</v>
      </c>
      <c r="H383" s="16" t="str">
        <f>_xlfn.XLOOKUP(C383,[1]customers!$A$2:$A$1001,[1]customers!$G$2:$G$1001,,0)</f>
        <v>United States</v>
      </c>
      <c r="I383" s="7" t="str">
        <f>INDEX([1]products!$A$1:$G$49,MATCH([1]orders!$D383,[1]products!$A$1:$A$49,0),MATCH([1]orders!I$1,[1]products!$A$1:$G$1,0))</f>
        <v>Ara</v>
      </c>
      <c r="J383" s="7" t="str">
        <f>INDEX([1]products!$A$1:$G$49,MATCH([1]orders!$D383,[1]products!$A$1:$A$49,0),MATCH([1]orders!J$1,[1]products!$A$1:$G$1,0))</f>
        <v>D</v>
      </c>
      <c r="K383" s="19">
        <f>INDEX([1]products!$A$1:$G$49,MATCH([1]orders!$D383,[1]products!$A$1:$A$49,0),MATCH([1]orders!K$1,[1]products!$A$1:$G$1,0))</f>
        <v>0.2</v>
      </c>
      <c r="L383" s="20">
        <f>INDEX([1]products!$A$1:$G$49,MATCH([1]orders!$D383,[1]products!$A$1:$A$49,0),MATCH([1]orders!L$1,[1]products!$A$1:$G$1,0))</f>
        <v>2.9849999999999999</v>
      </c>
      <c r="M383" s="20">
        <f t="shared" si="5"/>
        <v>14.924999999999999</v>
      </c>
      <c r="N383" s="7" t="str" cm="1">
        <f t="array" ref="N383">_xlfn.IFS(I383="Rob","Robusta",I383="Exc","Excelsa",I383="Ara","Arabica",I383="Lib","Liberica")</f>
        <v>Arabica</v>
      </c>
      <c r="O383" s="7" t="str" cm="1">
        <f t="array" ref="O383">_xlfn.IFS(J383="M","Medium",J383="L","Light",J383="D","Dark")</f>
        <v>Dark</v>
      </c>
      <c r="P383" s="7" t="str">
        <f>_xlfn.XLOOKUP(Order_Table[[#This Row],[Customer ID]],[1]customers!$A$1:$A$1001,[1]customers!$I$1:$I$1001,,0)</f>
        <v>Yes</v>
      </c>
    </row>
    <row r="384" spans="1:16" x14ac:dyDescent="0.35">
      <c r="A384" s="16" t="s">
        <v>767</v>
      </c>
      <c r="B384" s="21">
        <v>43840</v>
      </c>
      <c r="C384" s="16" t="s">
        <v>768</v>
      </c>
      <c r="D384" s="7" t="s">
        <v>16</v>
      </c>
      <c r="E384" s="16">
        <v>3</v>
      </c>
      <c r="F384" s="16" t="str">
        <f>_xlfn.XLOOKUP([1]orders!C384,[1]customers!$A$2:$A$1001,[1]customers!$B$2:$B$1001,,0)</f>
        <v>Elka Windress</v>
      </c>
      <c r="G384" s="16" t="str">
        <f>IF(_xlfn.XLOOKUP(C384,[1]customers!$A$2:$A$1001,[1]customers!$C$2:$C$1001,,0)=0,"",_xlfn.XLOOKUP(C384,[1]customers!$A$2:$A$1001,[1]customers!$C$2:$C$1001,,0))</f>
        <v>ewindressam@marketwatch.com</v>
      </c>
      <c r="H384" s="16" t="str">
        <f>_xlfn.XLOOKUP(C384,[1]customers!$A$2:$A$1001,[1]customers!$G$2:$G$1001,,0)</f>
        <v>United States</v>
      </c>
      <c r="I384" s="7" t="str">
        <f>INDEX([1]products!$A$1:$G$49,MATCH([1]orders!$D384,[1]products!$A$1:$A$49,0),MATCH([1]orders!I$1,[1]products!$A$1:$G$1,0))</f>
        <v>Exc</v>
      </c>
      <c r="J384" s="7" t="str">
        <f>INDEX([1]products!$A$1:$G$49,MATCH([1]orders!$D384,[1]products!$A$1:$A$49,0),MATCH([1]orders!J$1,[1]products!$A$1:$G$1,0))</f>
        <v>D</v>
      </c>
      <c r="K384" s="19">
        <f>INDEX([1]products!$A$1:$G$49,MATCH([1]orders!$D384,[1]products!$A$1:$A$49,0),MATCH([1]orders!K$1,[1]products!$A$1:$G$1,0))</f>
        <v>0.5</v>
      </c>
      <c r="L384" s="20">
        <f>INDEX([1]products!$A$1:$G$49,MATCH([1]orders!$D384,[1]products!$A$1:$A$49,0),MATCH([1]orders!L$1,[1]products!$A$1:$G$1,0))</f>
        <v>7.29</v>
      </c>
      <c r="M384" s="20">
        <f t="shared" si="5"/>
        <v>21.87</v>
      </c>
      <c r="N384" s="7" t="str" cm="1">
        <f t="array" ref="N384">_xlfn.IFS(I384="Rob","Robusta",I384="Exc","Excelsa",I384="Ara","Arabica",I384="Lib","Liberica")</f>
        <v>Excelsa</v>
      </c>
      <c r="O384" s="7" t="str" cm="1">
        <f t="array" ref="O384">_xlfn.IFS(J384="M","Medium",J384="L","Light",J384="D","Dark")</f>
        <v>Dark</v>
      </c>
      <c r="P384" s="7" t="str">
        <f>_xlfn.XLOOKUP(Order_Table[[#This Row],[Customer ID]],[1]customers!$A$1:$A$1001,[1]customers!$I$1:$I$1001,,0)</f>
        <v>No</v>
      </c>
    </row>
    <row r="385" spans="1:16" x14ac:dyDescent="0.35">
      <c r="A385" s="16" t="s">
        <v>769</v>
      </c>
      <c r="B385" s="21">
        <v>43586</v>
      </c>
      <c r="C385" s="16" t="s">
        <v>770</v>
      </c>
      <c r="D385" s="7" t="s">
        <v>176</v>
      </c>
      <c r="E385" s="16">
        <v>6</v>
      </c>
      <c r="F385" s="16" t="str">
        <f>_xlfn.XLOOKUP([1]orders!C385,[1]customers!$A$2:$A$1001,[1]customers!$B$2:$B$1001,,0)</f>
        <v>Marty Kidstoun</v>
      </c>
      <c r="G385" s="16" t="str">
        <f>IF(_xlfn.XLOOKUP(C385,[1]customers!$A$2:$A$1001,[1]customers!$C$2:$C$1001,,0)=0,"",_xlfn.XLOOKUP(C385,[1]customers!$A$2:$A$1001,[1]customers!$C$2:$C$1001,,0))</f>
        <v/>
      </c>
      <c r="H385" s="16" t="str">
        <f>_xlfn.XLOOKUP(C385,[1]customers!$A$2:$A$1001,[1]customers!$G$2:$G$1001,,0)</f>
        <v>United States</v>
      </c>
      <c r="I385" s="7" t="str">
        <f>INDEX([1]products!$A$1:$G$49,MATCH([1]orders!$D385,[1]products!$A$1:$A$49,0),MATCH([1]orders!I$1,[1]products!$A$1:$G$1,0))</f>
        <v>Exc</v>
      </c>
      <c r="J385" s="7" t="str">
        <f>INDEX([1]products!$A$1:$G$49,MATCH([1]orders!$D385,[1]products!$A$1:$A$49,0),MATCH([1]orders!J$1,[1]products!$A$1:$G$1,0))</f>
        <v>L</v>
      </c>
      <c r="K385" s="19">
        <f>INDEX([1]products!$A$1:$G$49,MATCH([1]orders!$D385,[1]products!$A$1:$A$49,0),MATCH([1]orders!K$1,[1]products!$A$1:$G$1,0))</f>
        <v>0.5</v>
      </c>
      <c r="L385" s="20">
        <f>INDEX([1]products!$A$1:$G$49,MATCH([1]orders!$D385,[1]products!$A$1:$A$49,0),MATCH([1]orders!L$1,[1]products!$A$1:$G$1,0))</f>
        <v>8.91</v>
      </c>
      <c r="M385" s="20">
        <f t="shared" si="5"/>
        <v>53.46</v>
      </c>
      <c r="N385" s="7" t="str" cm="1">
        <f t="array" ref="N385">_xlfn.IFS(I385="Rob","Robusta",I385="Exc","Excelsa",I385="Ara","Arabica",I385="Lib","Liberica")</f>
        <v>Excelsa</v>
      </c>
      <c r="O385" s="7" t="str" cm="1">
        <f t="array" ref="O385">_xlfn.IFS(J385="M","Medium",J385="L","Light",J385="D","Dark")</f>
        <v>Light</v>
      </c>
      <c r="P385" s="7" t="str">
        <f>_xlfn.XLOOKUP(Order_Table[[#This Row],[Customer ID]],[1]customers!$A$1:$A$1001,[1]customers!$I$1:$I$1001,,0)</f>
        <v>Yes</v>
      </c>
    </row>
    <row r="386" spans="1:16" x14ac:dyDescent="0.35">
      <c r="A386" s="16" t="s">
        <v>771</v>
      </c>
      <c r="B386" s="21">
        <v>43870</v>
      </c>
      <c r="C386" s="16" t="s">
        <v>772</v>
      </c>
      <c r="D386" s="7" t="s">
        <v>204</v>
      </c>
      <c r="E386" s="16">
        <v>4</v>
      </c>
      <c r="F386" s="16" t="str">
        <f>_xlfn.XLOOKUP([1]orders!C386,[1]customers!$A$2:$A$1001,[1]customers!$B$2:$B$1001,,0)</f>
        <v>Nickey Dimbleby</v>
      </c>
      <c r="G386" s="16" t="str">
        <f>IF(_xlfn.XLOOKUP(C386,[1]customers!$A$2:$A$1001,[1]customers!$C$2:$C$1001,,0)=0,"",_xlfn.XLOOKUP(C386,[1]customers!$A$2:$A$1001,[1]customers!$C$2:$C$1001,,0))</f>
        <v/>
      </c>
      <c r="H386" s="16" t="str">
        <f>_xlfn.XLOOKUP(C386,[1]customers!$A$2:$A$1001,[1]customers!$G$2:$G$1001,,0)</f>
        <v>United States</v>
      </c>
      <c r="I386" s="7" t="str">
        <f>INDEX([1]products!$A$1:$G$49,MATCH([1]orders!$D386,[1]products!$A$1:$A$49,0),MATCH([1]orders!I$1,[1]products!$A$1:$G$1,0))</f>
        <v>Ara</v>
      </c>
      <c r="J386" s="7" t="str">
        <f>INDEX([1]products!$A$1:$G$49,MATCH([1]orders!$D386,[1]products!$A$1:$A$49,0),MATCH([1]orders!J$1,[1]products!$A$1:$G$1,0))</f>
        <v>L</v>
      </c>
      <c r="K386" s="19">
        <f>INDEX([1]products!$A$1:$G$49,MATCH([1]orders!$D386,[1]products!$A$1:$A$49,0),MATCH([1]orders!K$1,[1]products!$A$1:$G$1,0))</f>
        <v>2.5</v>
      </c>
      <c r="L386" s="20">
        <f>INDEX([1]products!$A$1:$G$49,MATCH([1]orders!$D386,[1]products!$A$1:$A$49,0),MATCH([1]orders!L$1,[1]products!$A$1:$G$1,0))</f>
        <v>29.784999999999997</v>
      </c>
      <c r="M386" s="20">
        <f t="shared" si="5"/>
        <v>119.13999999999999</v>
      </c>
      <c r="N386" s="7" t="str" cm="1">
        <f t="array" ref="N386">_xlfn.IFS(I386="Rob","Robusta",I386="Exc","Excelsa",I386="Ara","Arabica",I386="Lib","Liberica")</f>
        <v>Arabica</v>
      </c>
      <c r="O386" s="7" t="str" cm="1">
        <f t="array" ref="O386">_xlfn.IFS(J386="M","Medium",J386="L","Light",J386="D","Dark")</f>
        <v>Light</v>
      </c>
      <c r="P386" s="7" t="str">
        <f>_xlfn.XLOOKUP(Order_Table[[#This Row],[Customer ID]],[1]customers!$A$1:$A$1001,[1]customers!$I$1:$I$1001,,0)</f>
        <v>No</v>
      </c>
    </row>
    <row r="387" spans="1:16" x14ac:dyDescent="0.35">
      <c r="A387" s="16" t="s">
        <v>773</v>
      </c>
      <c r="B387" s="21">
        <v>44559</v>
      </c>
      <c r="C387" s="16" t="s">
        <v>774</v>
      </c>
      <c r="D387" s="7" t="s">
        <v>78</v>
      </c>
      <c r="E387" s="16">
        <v>5</v>
      </c>
      <c r="F387" s="16" t="str">
        <f>_xlfn.XLOOKUP([1]orders!C387,[1]customers!$A$2:$A$1001,[1]customers!$B$2:$B$1001,,0)</f>
        <v>Virgil Baumadier</v>
      </c>
      <c r="G387" s="16" t="str">
        <f>IF(_xlfn.XLOOKUP(C387,[1]customers!$A$2:$A$1001,[1]customers!$C$2:$C$1001,,0)=0,"",_xlfn.XLOOKUP(C387,[1]customers!$A$2:$A$1001,[1]customers!$C$2:$C$1001,,0))</f>
        <v>vbaumadierap@google.cn</v>
      </c>
      <c r="H387" s="16" t="str">
        <f>_xlfn.XLOOKUP(C387,[1]customers!$A$2:$A$1001,[1]customers!$G$2:$G$1001,,0)</f>
        <v>United States</v>
      </c>
      <c r="I387" s="7" t="str">
        <f>INDEX([1]products!$A$1:$G$49,MATCH([1]orders!$D387,[1]products!$A$1:$A$49,0),MATCH([1]orders!I$1,[1]products!$A$1:$G$1,0))</f>
        <v>Lib</v>
      </c>
      <c r="J387" s="7" t="str">
        <f>INDEX([1]products!$A$1:$G$49,MATCH([1]orders!$D387,[1]products!$A$1:$A$49,0),MATCH([1]orders!J$1,[1]products!$A$1:$G$1,0))</f>
        <v>M</v>
      </c>
      <c r="K387" s="19">
        <f>INDEX([1]products!$A$1:$G$49,MATCH([1]orders!$D387,[1]products!$A$1:$A$49,0),MATCH([1]orders!K$1,[1]products!$A$1:$G$1,0))</f>
        <v>0.5</v>
      </c>
      <c r="L387" s="20">
        <f>INDEX([1]products!$A$1:$G$49,MATCH([1]orders!$D387,[1]products!$A$1:$A$49,0),MATCH([1]orders!L$1,[1]products!$A$1:$G$1,0))</f>
        <v>8.73</v>
      </c>
      <c r="M387" s="20">
        <f t="shared" ref="M387:M450" si="6">L387*E387</f>
        <v>43.650000000000006</v>
      </c>
      <c r="N387" s="7" t="str" cm="1">
        <f t="array" ref="N387">_xlfn.IFS(I387="Rob","Robusta",I387="Exc","Excelsa",I387="Ara","Arabica",I387="Lib","Liberica")</f>
        <v>Liberica</v>
      </c>
      <c r="O387" s="7" t="str" cm="1">
        <f t="array" ref="O387">_xlfn.IFS(J387="M","Medium",J387="L","Light",J387="D","Dark")</f>
        <v>Medium</v>
      </c>
      <c r="P387" s="7" t="str">
        <f>_xlfn.XLOOKUP(Order_Table[[#This Row],[Customer ID]],[1]customers!$A$1:$A$1001,[1]customers!$I$1:$I$1001,,0)</f>
        <v>Yes</v>
      </c>
    </row>
    <row r="388" spans="1:16" x14ac:dyDescent="0.35">
      <c r="A388" s="16" t="s">
        <v>775</v>
      </c>
      <c r="B388" s="21">
        <v>44083</v>
      </c>
      <c r="C388" s="16" t="s">
        <v>776</v>
      </c>
      <c r="D388" s="7" t="s">
        <v>54</v>
      </c>
      <c r="E388" s="16">
        <v>6</v>
      </c>
      <c r="F388" s="16" t="str">
        <f>_xlfn.XLOOKUP([1]orders!C388,[1]customers!$A$2:$A$1001,[1]customers!$B$2:$B$1001,,0)</f>
        <v>Lenore Messenbird</v>
      </c>
      <c r="G388" s="16" t="str">
        <f>IF(_xlfn.XLOOKUP(C388,[1]customers!$A$2:$A$1001,[1]customers!$C$2:$C$1001,,0)=0,"",_xlfn.XLOOKUP(C388,[1]customers!$A$2:$A$1001,[1]customers!$C$2:$C$1001,,0))</f>
        <v/>
      </c>
      <c r="H388" s="16" t="str">
        <f>_xlfn.XLOOKUP(C388,[1]customers!$A$2:$A$1001,[1]customers!$G$2:$G$1001,,0)</f>
        <v>United States</v>
      </c>
      <c r="I388" s="7" t="str">
        <f>INDEX([1]products!$A$1:$G$49,MATCH([1]orders!$D388,[1]products!$A$1:$A$49,0),MATCH([1]orders!I$1,[1]products!$A$1:$G$1,0))</f>
        <v>Ara</v>
      </c>
      <c r="J388" s="7" t="str">
        <f>INDEX([1]products!$A$1:$G$49,MATCH([1]orders!$D388,[1]products!$A$1:$A$49,0),MATCH([1]orders!J$1,[1]products!$A$1:$G$1,0))</f>
        <v>D</v>
      </c>
      <c r="K388" s="19">
        <f>INDEX([1]products!$A$1:$G$49,MATCH([1]orders!$D388,[1]products!$A$1:$A$49,0),MATCH([1]orders!K$1,[1]products!$A$1:$G$1,0))</f>
        <v>0.2</v>
      </c>
      <c r="L388" s="20">
        <f>INDEX([1]products!$A$1:$G$49,MATCH([1]orders!$D388,[1]products!$A$1:$A$49,0),MATCH([1]orders!L$1,[1]products!$A$1:$G$1,0))</f>
        <v>2.9849999999999999</v>
      </c>
      <c r="M388" s="20">
        <f t="shared" si="6"/>
        <v>17.91</v>
      </c>
      <c r="N388" s="7" t="str" cm="1">
        <f t="array" ref="N388">_xlfn.IFS(I388="Rob","Robusta",I388="Exc","Excelsa",I388="Ara","Arabica",I388="Lib","Liberica")</f>
        <v>Arabica</v>
      </c>
      <c r="O388" s="7" t="str" cm="1">
        <f t="array" ref="O388">_xlfn.IFS(J388="M","Medium",J388="L","Light",J388="D","Dark")</f>
        <v>Dark</v>
      </c>
      <c r="P388" s="7" t="str">
        <f>_xlfn.XLOOKUP(Order_Table[[#This Row],[Customer ID]],[1]customers!$A$1:$A$1001,[1]customers!$I$1:$I$1001,,0)</f>
        <v>Yes</v>
      </c>
    </row>
    <row r="389" spans="1:16" x14ac:dyDescent="0.35">
      <c r="A389" s="16" t="s">
        <v>777</v>
      </c>
      <c r="B389" s="21">
        <v>44455</v>
      </c>
      <c r="C389" s="16" t="s">
        <v>778</v>
      </c>
      <c r="D389" s="7" t="s">
        <v>137</v>
      </c>
      <c r="E389" s="16">
        <v>5</v>
      </c>
      <c r="F389" s="16" t="str">
        <f>_xlfn.XLOOKUP([1]orders!C389,[1]customers!$A$2:$A$1001,[1]customers!$B$2:$B$1001,,0)</f>
        <v>Shirleen Welds</v>
      </c>
      <c r="G389" s="16" t="str">
        <f>IF(_xlfn.XLOOKUP(C389,[1]customers!$A$2:$A$1001,[1]customers!$C$2:$C$1001,,0)=0,"",_xlfn.XLOOKUP(C389,[1]customers!$A$2:$A$1001,[1]customers!$C$2:$C$1001,,0))</f>
        <v>sweldsar@wired.com</v>
      </c>
      <c r="H389" s="16" t="str">
        <f>_xlfn.XLOOKUP(C389,[1]customers!$A$2:$A$1001,[1]customers!$G$2:$G$1001,,0)</f>
        <v>United States</v>
      </c>
      <c r="I389" s="7" t="str">
        <f>INDEX([1]products!$A$1:$G$49,MATCH([1]orders!$D389,[1]products!$A$1:$A$49,0),MATCH([1]orders!I$1,[1]products!$A$1:$G$1,0))</f>
        <v>Exc</v>
      </c>
      <c r="J389" s="7" t="str">
        <f>INDEX([1]products!$A$1:$G$49,MATCH([1]orders!$D389,[1]products!$A$1:$A$49,0),MATCH([1]orders!J$1,[1]products!$A$1:$G$1,0))</f>
        <v>L</v>
      </c>
      <c r="K389" s="19">
        <f>INDEX([1]products!$A$1:$G$49,MATCH([1]orders!$D389,[1]products!$A$1:$A$49,0),MATCH([1]orders!K$1,[1]products!$A$1:$G$1,0))</f>
        <v>1</v>
      </c>
      <c r="L389" s="20">
        <f>INDEX([1]products!$A$1:$G$49,MATCH([1]orders!$D389,[1]products!$A$1:$A$49,0),MATCH([1]orders!L$1,[1]products!$A$1:$G$1,0))</f>
        <v>14.85</v>
      </c>
      <c r="M389" s="20">
        <f t="shared" si="6"/>
        <v>74.25</v>
      </c>
      <c r="N389" s="7" t="str" cm="1">
        <f t="array" ref="N389">_xlfn.IFS(I389="Rob","Robusta",I389="Exc","Excelsa",I389="Ara","Arabica",I389="Lib","Liberica")</f>
        <v>Excelsa</v>
      </c>
      <c r="O389" s="7" t="str" cm="1">
        <f t="array" ref="O389">_xlfn.IFS(J389="M","Medium",J389="L","Light",J389="D","Dark")</f>
        <v>Light</v>
      </c>
      <c r="P389" s="7" t="str">
        <f>_xlfn.XLOOKUP(Order_Table[[#This Row],[Customer ID]],[1]customers!$A$1:$A$1001,[1]customers!$I$1:$I$1001,,0)</f>
        <v>Yes</v>
      </c>
    </row>
    <row r="390" spans="1:16" x14ac:dyDescent="0.35">
      <c r="A390" s="16" t="s">
        <v>779</v>
      </c>
      <c r="B390" s="21">
        <v>44130</v>
      </c>
      <c r="C390" s="16" t="s">
        <v>780</v>
      </c>
      <c r="D390" s="7" t="s">
        <v>38</v>
      </c>
      <c r="E390" s="16">
        <v>3</v>
      </c>
      <c r="F390" s="16" t="str">
        <f>_xlfn.XLOOKUP([1]orders!C390,[1]customers!$A$2:$A$1001,[1]customers!$B$2:$B$1001,,0)</f>
        <v>Maisie Sarvar</v>
      </c>
      <c r="G390" s="16" t="str">
        <f>IF(_xlfn.XLOOKUP(C390,[1]customers!$A$2:$A$1001,[1]customers!$C$2:$C$1001,,0)=0,"",_xlfn.XLOOKUP(C390,[1]customers!$A$2:$A$1001,[1]customers!$C$2:$C$1001,,0))</f>
        <v>msarvaras@artisteer.com</v>
      </c>
      <c r="H390" s="16" t="str">
        <f>_xlfn.XLOOKUP(C390,[1]customers!$A$2:$A$1001,[1]customers!$G$2:$G$1001,,0)</f>
        <v>United States</v>
      </c>
      <c r="I390" s="7" t="str">
        <f>INDEX([1]products!$A$1:$G$49,MATCH([1]orders!$D390,[1]products!$A$1:$A$49,0),MATCH([1]orders!I$1,[1]products!$A$1:$G$1,0))</f>
        <v>Lib</v>
      </c>
      <c r="J390" s="7" t="str">
        <f>INDEX([1]products!$A$1:$G$49,MATCH([1]orders!$D390,[1]products!$A$1:$A$49,0),MATCH([1]orders!J$1,[1]products!$A$1:$G$1,0))</f>
        <v>D</v>
      </c>
      <c r="K390" s="19">
        <f>INDEX([1]products!$A$1:$G$49,MATCH([1]orders!$D390,[1]products!$A$1:$A$49,0),MATCH([1]orders!K$1,[1]products!$A$1:$G$1,0))</f>
        <v>0.2</v>
      </c>
      <c r="L390" s="20">
        <f>INDEX([1]products!$A$1:$G$49,MATCH([1]orders!$D390,[1]products!$A$1:$A$49,0),MATCH([1]orders!L$1,[1]products!$A$1:$G$1,0))</f>
        <v>3.8849999999999998</v>
      </c>
      <c r="M390" s="20">
        <f t="shared" si="6"/>
        <v>11.654999999999999</v>
      </c>
      <c r="N390" s="7" t="str" cm="1">
        <f t="array" ref="N390">_xlfn.IFS(I390="Rob","Robusta",I390="Exc","Excelsa",I390="Ara","Arabica",I390="Lib","Liberica")</f>
        <v>Liberica</v>
      </c>
      <c r="O390" s="7" t="str" cm="1">
        <f t="array" ref="O390">_xlfn.IFS(J390="M","Medium",J390="L","Light",J390="D","Dark")</f>
        <v>Dark</v>
      </c>
      <c r="P390" s="7" t="str">
        <f>_xlfn.XLOOKUP(Order_Table[[#This Row],[Customer ID]],[1]customers!$A$1:$A$1001,[1]customers!$I$1:$I$1001,,0)</f>
        <v>Yes</v>
      </c>
    </row>
    <row r="391" spans="1:16" x14ac:dyDescent="0.35">
      <c r="A391" s="16" t="s">
        <v>781</v>
      </c>
      <c r="B391" s="21">
        <v>43536</v>
      </c>
      <c r="C391" s="16" t="s">
        <v>782</v>
      </c>
      <c r="D391" s="7" t="s">
        <v>123</v>
      </c>
      <c r="E391" s="16">
        <v>3</v>
      </c>
      <c r="F391" s="16" t="str">
        <f>_xlfn.XLOOKUP([1]orders!C391,[1]customers!$A$2:$A$1001,[1]customers!$B$2:$B$1001,,0)</f>
        <v>Andrej Havick</v>
      </c>
      <c r="G391" s="16" t="str">
        <f>IF(_xlfn.XLOOKUP(C391,[1]customers!$A$2:$A$1001,[1]customers!$C$2:$C$1001,,0)=0,"",_xlfn.XLOOKUP(C391,[1]customers!$A$2:$A$1001,[1]customers!$C$2:$C$1001,,0))</f>
        <v>ahavickat@nsw.gov.au</v>
      </c>
      <c r="H391" s="16" t="str">
        <f>_xlfn.XLOOKUP(C391,[1]customers!$A$2:$A$1001,[1]customers!$G$2:$G$1001,,0)</f>
        <v>United States</v>
      </c>
      <c r="I391" s="7" t="str">
        <f>INDEX([1]products!$A$1:$G$49,MATCH([1]orders!$D391,[1]products!$A$1:$A$49,0),MATCH([1]orders!I$1,[1]products!$A$1:$G$1,0))</f>
        <v>Lib</v>
      </c>
      <c r="J391" s="7" t="str">
        <f>INDEX([1]products!$A$1:$G$49,MATCH([1]orders!$D391,[1]products!$A$1:$A$49,0),MATCH([1]orders!J$1,[1]products!$A$1:$G$1,0))</f>
        <v>D</v>
      </c>
      <c r="K391" s="19">
        <f>INDEX([1]products!$A$1:$G$49,MATCH([1]orders!$D391,[1]products!$A$1:$A$49,0),MATCH([1]orders!K$1,[1]products!$A$1:$G$1,0))</f>
        <v>0.5</v>
      </c>
      <c r="L391" s="20">
        <f>INDEX([1]products!$A$1:$G$49,MATCH([1]orders!$D391,[1]products!$A$1:$A$49,0),MATCH([1]orders!L$1,[1]products!$A$1:$G$1,0))</f>
        <v>7.77</v>
      </c>
      <c r="M391" s="20">
        <f t="shared" si="6"/>
        <v>23.31</v>
      </c>
      <c r="N391" s="7" t="str" cm="1">
        <f t="array" ref="N391">_xlfn.IFS(I391="Rob","Robusta",I391="Exc","Excelsa",I391="Ara","Arabica",I391="Lib","Liberica")</f>
        <v>Liberica</v>
      </c>
      <c r="O391" s="7" t="str" cm="1">
        <f t="array" ref="O391">_xlfn.IFS(J391="M","Medium",J391="L","Light",J391="D","Dark")</f>
        <v>Dark</v>
      </c>
      <c r="P391" s="7" t="str">
        <f>_xlfn.XLOOKUP(Order_Table[[#This Row],[Customer ID]],[1]customers!$A$1:$A$1001,[1]customers!$I$1:$I$1001,,0)</f>
        <v>Yes</v>
      </c>
    </row>
    <row r="392" spans="1:16" x14ac:dyDescent="0.35">
      <c r="A392" s="16" t="s">
        <v>783</v>
      </c>
      <c r="B392" s="21">
        <v>44245</v>
      </c>
      <c r="C392" s="16" t="s">
        <v>784</v>
      </c>
      <c r="D392" s="7" t="s">
        <v>16</v>
      </c>
      <c r="E392" s="16">
        <v>2</v>
      </c>
      <c r="F392" s="16" t="str">
        <f>_xlfn.XLOOKUP([1]orders!C392,[1]customers!$A$2:$A$1001,[1]customers!$B$2:$B$1001,,0)</f>
        <v>Sloan Diviny</v>
      </c>
      <c r="G392" s="16" t="str">
        <f>IF(_xlfn.XLOOKUP(C392,[1]customers!$A$2:$A$1001,[1]customers!$C$2:$C$1001,,0)=0,"",_xlfn.XLOOKUP(C392,[1]customers!$A$2:$A$1001,[1]customers!$C$2:$C$1001,,0))</f>
        <v>sdivinyau@ask.com</v>
      </c>
      <c r="H392" s="16" t="str">
        <f>_xlfn.XLOOKUP(C392,[1]customers!$A$2:$A$1001,[1]customers!$G$2:$G$1001,,0)</f>
        <v>United States</v>
      </c>
      <c r="I392" s="7" t="str">
        <f>INDEX([1]products!$A$1:$G$49,MATCH([1]orders!$D392,[1]products!$A$1:$A$49,0),MATCH([1]orders!I$1,[1]products!$A$1:$G$1,0))</f>
        <v>Exc</v>
      </c>
      <c r="J392" s="7" t="str">
        <f>INDEX([1]products!$A$1:$G$49,MATCH([1]orders!$D392,[1]products!$A$1:$A$49,0),MATCH([1]orders!J$1,[1]products!$A$1:$G$1,0))</f>
        <v>D</v>
      </c>
      <c r="K392" s="19">
        <f>INDEX([1]products!$A$1:$G$49,MATCH([1]orders!$D392,[1]products!$A$1:$A$49,0),MATCH([1]orders!K$1,[1]products!$A$1:$G$1,0))</f>
        <v>0.5</v>
      </c>
      <c r="L392" s="20">
        <f>INDEX([1]products!$A$1:$G$49,MATCH([1]orders!$D392,[1]products!$A$1:$A$49,0),MATCH([1]orders!L$1,[1]products!$A$1:$G$1,0))</f>
        <v>7.29</v>
      </c>
      <c r="M392" s="20">
        <f t="shared" si="6"/>
        <v>14.58</v>
      </c>
      <c r="N392" s="7" t="str" cm="1">
        <f t="array" ref="N392">_xlfn.IFS(I392="Rob","Robusta",I392="Exc","Excelsa",I392="Ara","Arabica",I392="Lib","Liberica")</f>
        <v>Excelsa</v>
      </c>
      <c r="O392" s="7" t="str" cm="1">
        <f t="array" ref="O392">_xlfn.IFS(J392="M","Medium",J392="L","Light",J392="D","Dark")</f>
        <v>Dark</v>
      </c>
      <c r="P392" s="7" t="str">
        <f>_xlfn.XLOOKUP(Order_Table[[#This Row],[Customer ID]],[1]customers!$A$1:$A$1001,[1]customers!$I$1:$I$1001,,0)</f>
        <v>Yes</v>
      </c>
    </row>
    <row r="393" spans="1:16" x14ac:dyDescent="0.35">
      <c r="A393" s="16" t="s">
        <v>785</v>
      </c>
      <c r="B393" s="21">
        <v>44133</v>
      </c>
      <c r="C393" s="16" t="s">
        <v>786</v>
      </c>
      <c r="D393" s="7" t="s">
        <v>67</v>
      </c>
      <c r="E393" s="16">
        <v>2</v>
      </c>
      <c r="F393" s="16" t="str">
        <f>_xlfn.XLOOKUP([1]orders!C393,[1]customers!$A$2:$A$1001,[1]customers!$B$2:$B$1001,,0)</f>
        <v>Itch Norquoy</v>
      </c>
      <c r="G393" s="16" t="str">
        <f>IF(_xlfn.XLOOKUP(C393,[1]customers!$A$2:$A$1001,[1]customers!$C$2:$C$1001,,0)=0,"",_xlfn.XLOOKUP(C393,[1]customers!$A$2:$A$1001,[1]customers!$C$2:$C$1001,,0))</f>
        <v>inorquoyav@businessweek.com</v>
      </c>
      <c r="H393" s="16" t="str">
        <f>_xlfn.XLOOKUP(C393,[1]customers!$A$2:$A$1001,[1]customers!$G$2:$G$1001,,0)</f>
        <v>United States</v>
      </c>
      <c r="I393" s="7" t="str">
        <f>INDEX([1]products!$A$1:$G$49,MATCH([1]orders!$D393,[1]products!$A$1:$A$49,0),MATCH([1]orders!I$1,[1]products!$A$1:$G$1,0))</f>
        <v>Ara</v>
      </c>
      <c r="J393" s="7" t="str">
        <f>INDEX([1]products!$A$1:$G$49,MATCH([1]orders!$D393,[1]products!$A$1:$A$49,0),MATCH([1]orders!J$1,[1]products!$A$1:$G$1,0))</f>
        <v>M</v>
      </c>
      <c r="K393" s="19">
        <f>INDEX([1]products!$A$1:$G$49,MATCH([1]orders!$D393,[1]products!$A$1:$A$49,0),MATCH([1]orders!K$1,[1]products!$A$1:$G$1,0))</f>
        <v>0.5</v>
      </c>
      <c r="L393" s="20">
        <f>INDEX([1]products!$A$1:$G$49,MATCH([1]orders!$D393,[1]products!$A$1:$A$49,0),MATCH([1]orders!L$1,[1]products!$A$1:$G$1,0))</f>
        <v>6.75</v>
      </c>
      <c r="M393" s="20">
        <f t="shared" si="6"/>
        <v>13.5</v>
      </c>
      <c r="N393" s="7" t="str" cm="1">
        <f t="array" ref="N393">_xlfn.IFS(I393="Rob","Robusta",I393="Exc","Excelsa",I393="Ara","Arabica",I393="Lib","Liberica")</f>
        <v>Arabica</v>
      </c>
      <c r="O393" s="7" t="str" cm="1">
        <f t="array" ref="O393">_xlfn.IFS(J393="M","Medium",J393="L","Light",J393="D","Dark")</f>
        <v>Medium</v>
      </c>
      <c r="P393" s="7" t="str">
        <f>_xlfn.XLOOKUP(Order_Table[[#This Row],[Customer ID]],[1]customers!$A$1:$A$1001,[1]customers!$I$1:$I$1001,,0)</f>
        <v>No</v>
      </c>
    </row>
    <row r="394" spans="1:16" x14ac:dyDescent="0.35">
      <c r="A394" s="16" t="s">
        <v>787</v>
      </c>
      <c r="B394" s="21">
        <v>44445</v>
      </c>
      <c r="C394" s="16" t="s">
        <v>788</v>
      </c>
      <c r="D394" s="7" t="s">
        <v>137</v>
      </c>
      <c r="E394" s="16">
        <v>6</v>
      </c>
      <c r="F394" s="16" t="str">
        <f>_xlfn.XLOOKUP([1]orders!C394,[1]customers!$A$2:$A$1001,[1]customers!$B$2:$B$1001,,0)</f>
        <v>Anson Iddison</v>
      </c>
      <c r="G394" s="16" t="str">
        <f>IF(_xlfn.XLOOKUP(C394,[1]customers!$A$2:$A$1001,[1]customers!$C$2:$C$1001,,0)=0,"",_xlfn.XLOOKUP(C394,[1]customers!$A$2:$A$1001,[1]customers!$C$2:$C$1001,,0))</f>
        <v>aiddisonaw@usa.gov</v>
      </c>
      <c r="H394" s="16" t="str">
        <f>_xlfn.XLOOKUP(C394,[1]customers!$A$2:$A$1001,[1]customers!$G$2:$G$1001,,0)</f>
        <v>United States</v>
      </c>
      <c r="I394" s="7" t="str">
        <f>INDEX([1]products!$A$1:$G$49,MATCH([1]orders!$D394,[1]products!$A$1:$A$49,0),MATCH([1]orders!I$1,[1]products!$A$1:$G$1,0))</f>
        <v>Exc</v>
      </c>
      <c r="J394" s="7" t="str">
        <f>INDEX([1]products!$A$1:$G$49,MATCH([1]orders!$D394,[1]products!$A$1:$A$49,0),MATCH([1]orders!J$1,[1]products!$A$1:$G$1,0))</f>
        <v>L</v>
      </c>
      <c r="K394" s="19">
        <f>INDEX([1]products!$A$1:$G$49,MATCH([1]orders!$D394,[1]products!$A$1:$A$49,0),MATCH([1]orders!K$1,[1]products!$A$1:$G$1,0))</f>
        <v>1</v>
      </c>
      <c r="L394" s="20">
        <f>INDEX([1]products!$A$1:$G$49,MATCH([1]orders!$D394,[1]products!$A$1:$A$49,0),MATCH([1]orders!L$1,[1]products!$A$1:$G$1,0))</f>
        <v>14.85</v>
      </c>
      <c r="M394" s="20">
        <f t="shared" si="6"/>
        <v>89.1</v>
      </c>
      <c r="N394" s="7" t="str" cm="1">
        <f t="array" ref="N394">_xlfn.IFS(I394="Rob","Robusta",I394="Exc","Excelsa",I394="Ara","Arabica",I394="Lib","Liberica")</f>
        <v>Excelsa</v>
      </c>
      <c r="O394" s="7" t="str" cm="1">
        <f t="array" ref="O394">_xlfn.IFS(J394="M","Medium",J394="L","Light",J394="D","Dark")</f>
        <v>Light</v>
      </c>
      <c r="P394" s="7" t="str">
        <f>_xlfn.XLOOKUP(Order_Table[[#This Row],[Customer ID]],[1]customers!$A$1:$A$1001,[1]customers!$I$1:$I$1001,,0)</f>
        <v>No</v>
      </c>
    </row>
    <row r="395" spans="1:16" x14ac:dyDescent="0.35">
      <c r="A395" s="16" t="s">
        <v>787</v>
      </c>
      <c r="B395" s="21">
        <v>44445</v>
      </c>
      <c r="C395" s="16" t="s">
        <v>788</v>
      </c>
      <c r="D395" s="7" t="s">
        <v>115</v>
      </c>
      <c r="E395" s="16">
        <v>1</v>
      </c>
      <c r="F395" s="16" t="str">
        <f>_xlfn.XLOOKUP([1]orders!C395,[1]customers!$A$2:$A$1001,[1]customers!$B$2:$B$1001,,0)</f>
        <v>Anson Iddison</v>
      </c>
      <c r="G395" s="16" t="str">
        <f>IF(_xlfn.XLOOKUP(C395,[1]customers!$A$2:$A$1001,[1]customers!$C$2:$C$1001,,0)=0,"",_xlfn.XLOOKUP(C395,[1]customers!$A$2:$A$1001,[1]customers!$C$2:$C$1001,,0))</f>
        <v>aiddisonaw@usa.gov</v>
      </c>
      <c r="H395" s="16" t="str">
        <f>_xlfn.XLOOKUP(C395,[1]customers!$A$2:$A$1001,[1]customers!$G$2:$G$1001,,0)</f>
        <v>United States</v>
      </c>
      <c r="I395" s="7" t="str">
        <f>INDEX([1]products!$A$1:$G$49,MATCH([1]orders!$D395,[1]products!$A$1:$A$49,0),MATCH([1]orders!I$1,[1]products!$A$1:$G$1,0))</f>
        <v>Ara</v>
      </c>
      <c r="J395" s="7" t="str">
        <f>INDEX([1]products!$A$1:$G$49,MATCH([1]orders!$D395,[1]products!$A$1:$A$49,0),MATCH([1]orders!J$1,[1]products!$A$1:$G$1,0))</f>
        <v>L</v>
      </c>
      <c r="K395" s="19">
        <f>INDEX([1]products!$A$1:$G$49,MATCH([1]orders!$D395,[1]products!$A$1:$A$49,0),MATCH([1]orders!K$1,[1]products!$A$1:$G$1,0))</f>
        <v>0.2</v>
      </c>
      <c r="L395" s="20">
        <f>INDEX([1]products!$A$1:$G$49,MATCH([1]orders!$D395,[1]products!$A$1:$A$49,0),MATCH([1]orders!L$1,[1]products!$A$1:$G$1,0))</f>
        <v>3.8849999999999998</v>
      </c>
      <c r="M395" s="20">
        <f t="shared" si="6"/>
        <v>3.8849999999999998</v>
      </c>
      <c r="N395" s="7" t="str" cm="1">
        <f t="array" ref="N395">_xlfn.IFS(I395="Rob","Robusta",I395="Exc","Excelsa",I395="Ara","Arabica",I395="Lib","Liberica")</f>
        <v>Arabica</v>
      </c>
      <c r="O395" s="7" t="str" cm="1">
        <f t="array" ref="O395">_xlfn.IFS(J395="M","Medium",J395="L","Light",J395="D","Dark")</f>
        <v>Light</v>
      </c>
      <c r="P395" s="7" t="str">
        <f>_xlfn.XLOOKUP(Order_Table[[#This Row],[Customer ID]],[1]customers!$A$1:$A$1001,[1]customers!$I$1:$I$1001,,0)</f>
        <v>No</v>
      </c>
    </row>
    <row r="396" spans="1:16" x14ac:dyDescent="0.35">
      <c r="A396" s="16" t="s">
        <v>789</v>
      </c>
      <c r="B396" s="21">
        <v>44083</v>
      </c>
      <c r="C396" s="16" t="s">
        <v>790</v>
      </c>
      <c r="D396" s="7" t="s">
        <v>10</v>
      </c>
      <c r="E396" s="16">
        <v>4</v>
      </c>
      <c r="F396" s="16" t="str">
        <f>_xlfn.XLOOKUP([1]orders!C396,[1]customers!$A$2:$A$1001,[1]customers!$B$2:$B$1001,,0)</f>
        <v>Randal Longfield</v>
      </c>
      <c r="G396" s="16" t="str">
        <f>IF(_xlfn.XLOOKUP(C396,[1]customers!$A$2:$A$1001,[1]customers!$C$2:$C$1001,,0)=0,"",_xlfn.XLOOKUP(C396,[1]customers!$A$2:$A$1001,[1]customers!$C$2:$C$1001,,0))</f>
        <v>rlongfielday@bluehost.com</v>
      </c>
      <c r="H396" s="16" t="str">
        <f>_xlfn.XLOOKUP(C396,[1]customers!$A$2:$A$1001,[1]customers!$G$2:$G$1001,,0)</f>
        <v>United States</v>
      </c>
      <c r="I396" s="7" t="str">
        <f>INDEX([1]products!$A$1:$G$49,MATCH([1]orders!$D396,[1]products!$A$1:$A$49,0),MATCH([1]orders!I$1,[1]products!$A$1:$G$1,0))</f>
        <v>Rob</v>
      </c>
      <c r="J396" s="7" t="str">
        <f>INDEX([1]products!$A$1:$G$49,MATCH([1]orders!$D396,[1]products!$A$1:$A$49,0),MATCH([1]orders!J$1,[1]products!$A$1:$G$1,0))</f>
        <v>L</v>
      </c>
      <c r="K396" s="19">
        <f>INDEX([1]products!$A$1:$G$49,MATCH([1]orders!$D396,[1]products!$A$1:$A$49,0),MATCH([1]orders!K$1,[1]products!$A$1:$G$1,0))</f>
        <v>2.5</v>
      </c>
      <c r="L396" s="20">
        <f>INDEX([1]products!$A$1:$G$49,MATCH([1]orders!$D396,[1]products!$A$1:$A$49,0),MATCH([1]orders!L$1,[1]products!$A$1:$G$1,0))</f>
        <v>27.484999999999996</v>
      </c>
      <c r="M396" s="20">
        <f t="shared" si="6"/>
        <v>109.93999999999998</v>
      </c>
      <c r="N396" s="7" t="str" cm="1">
        <f t="array" ref="N396">_xlfn.IFS(I396="Rob","Robusta",I396="Exc","Excelsa",I396="Ara","Arabica",I396="Lib","Liberica")</f>
        <v>Robusta</v>
      </c>
      <c r="O396" s="7" t="str" cm="1">
        <f t="array" ref="O396">_xlfn.IFS(J396="M","Medium",J396="L","Light",J396="D","Dark")</f>
        <v>Light</v>
      </c>
      <c r="P396" s="7" t="str">
        <f>_xlfn.XLOOKUP(Order_Table[[#This Row],[Customer ID]],[1]customers!$A$1:$A$1001,[1]customers!$I$1:$I$1001,,0)</f>
        <v>No</v>
      </c>
    </row>
    <row r="397" spans="1:16" x14ac:dyDescent="0.35">
      <c r="A397" s="16" t="s">
        <v>791</v>
      </c>
      <c r="B397" s="21">
        <v>44465</v>
      </c>
      <c r="C397" s="16" t="s">
        <v>792</v>
      </c>
      <c r="D397" s="7" t="s">
        <v>123</v>
      </c>
      <c r="E397" s="16">
        <v>6</v>
      </c>
      <c r="F397" s="16" t="str">
        <f>_xlfn.XLOOKUP([1]orders!C397,[1]customers!$A$2:$A$1001,[1]customers!$B$2:$B$1001,,0)</f>
        <v>Gregorius Kislingbury</v>
      </c>
      <c r="G397" s="16" t="str">
        <f>IF(_xlfn.XLOOKUP(C397,[1]customers!$A$2:$A$1001,[1]customers!$C$2:$C$1001,,0)=0,"",_xlfn.XLOOKUP(C397,[1]customers!$A$2:$A$1001,[1]customers!$C$2:$C$1001,,0))</f>
        <v>gkislingburyaz@samsung.com</v>
      </c>
      <c r="H397" s="16" t="str">
        <f>_xlfn.XLOOKUP(C397,[1]customers!$A$2:$A$1001,[1]customers!$G$2:$G$1001,,0)</f>
        <v>United States</v>
      </c>
      <c r="I397" s="7" t="str">
        <f>INDEX([1]products!$A$1:$G$49,MATCH([1]orders!$D397,[1]products!$A$1:$A$49,0),MATCH([1]orders!I$1,[1]products!$A$1:$G$1,0))</f>
        <v>Lib</v>
      </c>
      <c r="J397" s="7" t="str">
        <f>INDEX([1]products!$A$1:$G$49,MATCH([1]orders!$D397,[1]products!$A$1:$A$49,0),MATCH([1]orders!J$1,[1]products!$A$1:$G$1,0))</f>
        <v>D</v>
      </c>
      <c r="K397" s="19">
        <f>INDEX([1]products!$A$1:$G$49,MATCH([1]orders!$D397,[1]products!$A$1:$A$49,0),MATCH([1]orders!K$1,[1]products!$A$1:$G$1,0))</f>
        <v>0.5</v>
      </c>
      <c r="L397" s="20">
        <f>INDEX([1]products!$A$1:$G$49,MATCH([1]orders!$D397,[1]products!$A$1:$A$49,0),MATCH([1]orders!L$1,[1]products!$A$1:$G$1,0))</f>
        <v>7.77</v>
      </c>
      <c r="M397" s="20">
        <f t="shared" si="6"/>
        <v>46.62</v>
      </c>
      <c r="N397" s="7" t="str" cm="1">
        <f t="array" ref="N397">_xlfn.IFS(I397="Rob","Robusta",I397="Exc","Excelsa",I397="Ara","Arabica",I397="Lib","Liberica")</f>
        <v>Liberica</v>
      </c>
      <c r="O397" s="7" t="str" cm="1">
        <f t="array" ref="O397">_xlfn.IFS(J397="M","Medium",J397="L","Light",J397="D","Dark")</f>
        <v>Dark</v>
      </c>
      <c r="P397" s="7" t="str">
        <f>_xlfn.XLOOKUP(Order_Table[[#This Row],[Customer ID]],[1]customers!$A$1:$A$1001,[1]customers!$I$1:$I$1001,,0)</f>
        <v>Yes</v>
      </c>
    </row>
    <row r="398" spans="1:16" x14ac:dyDescent="0.35">
      <c r="A398" s="16" t="s">
        <v>793</v>
      </c>
      <c r="B398" s="21">
        <v>44140</v>
      </c>
      <c r="C398" s="16" t="s">
        <v>794</v>
      </c>
      <c r="D398" s="7" t="s">
        <v>192</v>
      </c>
      <c r="E398" s="16">
        <v>5</v>
      </c>
      <c r="F398" s="16" t="str">
        <f>_xlfn.XLOOKUP([1]orders!C398,[1]customers!$A$2:$A$1001,[1]customers!$B$2:$B$1001,,0)</f>
        <v>Xenos Gibbons</v>
      </c>
      <c r="G398" s="16" t="str">
        <f>IF(_xlfn.XLOOKUP(C398,[1]customers!$A$2:$A$1001,[1]customers!$C$2:$C$1001,,0)=0,"",_xlfn.XLOOKUP(C398,[1]customers!$A$2:$A$1001,[1]customers!$C$2:$C$1001,,0))</f>
        <v>xgibbonsb0@artisteer.com</v>
      </c>
      <c r="H398" s="16" t="str">
        <f>_xlfn.XLOOKUP(C398,[1]customers!$A$2:$A$1001,[1]customers!$G$2:$G$1001,,0)</f>
        <v>United States</v>
      </c>
      <c r="I398" s="7" t="str">
        <f>INDEX([1]products!$A$1:$G$49,MATCH([1]orders!$D398,[1]products!$A$1:$A$49,0),MATCH([1]orders!I$1,[1]products!$A$1:$G$1,0))</f>
        <v>Ara</v>
      </c>
      <c r="J398" s="7" t="str">
        <f>INDEX([1]products!$A$1:$G$49,MATCH([1]orders!$D398,[1]products!$A$1:$A$49,0),MATCH([1]orders!J$1,[1]products!$A$1:$G$1,0))</f>
        <v>L</v>
      </c>
      <c r="K398" s="19">
        <f>INDEX([1]products!$A$1:$G$49,MATCH([1]orders!$D398,[1]products!$A$1:$A$49,0),MATCH([1]orders!K$1,[1]products!$A$1:$G$1,0))</f>
        <v>0.5</v>
      </c>
      <c r="L398" s="20">
        <f>INDEX([1]products!$A$1:$G$49,MATCH([1]orders!$D398,[1]products!$A$1:$A$49,0),MATCH([1]orders!L$1,[1]products!$A$1:$G$1,0))</f>
        <v>7.77</v>
      </c>
      <c r="M398" s="20">
        <f t="shared" si="6"/>
        <v>38.849999999999994</v>
      </c>
      <c r="N398" s="7" t="str" cm="1">
        <f t="array" ref="N398">_xlfn.IFS(I398="Rob","Robusta",I398="Exc","Excelsa",I398="Ara","Arabica",I398="Lib","Liberica")</f>
        <v>Arabica</v>
      </c>
      <c r="O398" s="7" t="str" cm="1">
        <f t="array" ref="O398">_xlfn.IFS(J398="M","Medium",J398="L","Light",J398="D","Dark")</f>
        <v>Light</v>
      </c>
      <c r="P398" s="7" t="str">
        <f>_xlfn.XLOOKUP(Order_Table[[#This Row],[Customer ID]],[1]customers!$A$1:$A$1001,[1]customers!$I$1:$I$1001,,0)</f>
        <v>No</v>
      </c>
    </row>
    <row r="399" spans="1:16" x14ac:dyDescent="0.35">
      <c r="A399" s="16" t="s">
        <v>795</v>
      </c>
      <c r="B399" s="21">
        <v>43720</v>
      </c>
      <c r="C399" s="16" t="s">
        <v>796</v>
      </c>
      <c r="D399" s="7" t="s">
        <v>123</v>
      </c>
      <c r="E399" s="16">
        <v>4</v>
      </c>
      <c r="F399" s="16" t="str">
        <f>_xlfn.XLOOKUP([1]orders!C399,[1]customers!$A$2:$A$1001,[1]customers!$B$2:$B$1001,,0)</f>
        <v>Fleur Parres</v>
      </c>
      <c r="G399" s="16" t="str">
        <f>IF(_xlfn.XLOOKUP(C399,[1]customers!$A$2:$A$1001,[1]customers!$C$2:$C$1001,,0)=0,"",_xlfn.XLOOKUP(C399,[1]customers!$A$2:$A$1001,[1]customers!$C$2:$C$1001,,0))</f>
        <v>fparresb1@imageshack.us</v>
      </c>
      <c r="H399" s="16" t="str">
        <f>_xlfn.XLOOKUP(C399,[1]customers!$A$2:$A$1001,[1]customers!$G$2:$G$1001,,0)</f>
        <v>United States</v>
      </c>
      <c r="I399" s="7" t="str">
        <f>INDEX([1]products!$A$1:$G$49,MATCH([1]orders!$D399,[1]products!$A$1:$A$49,0),MATCH([1]orders!I$1,[1]products!$A$1:$G$1,0))</f>
        <v>Lib</v>
      </c>
      <c r="J399" s="7" t="str">
        <f>INDEX([1]products!$A$1:$G$49,MATCH([1]orders!$D399,[1]products!$A$1:$A$49,0),MATCH([1]orders!J$1,[1]products!$A$1:$G$1,0))</f>
        <v>D</v>
      </c>
      <c r="K399" s="19">
        <f>INDEX([1]products!$A$1:$G$49,MATCH([1]orders!$D399,[1]products!$A$1:$A$49,0),MATCH([1]orders!K$1,[1]products!$A$1:$G$1,0))</f>
        <v>0.5</v>
      </c>
      <c r="L399" s="20">
        <f>INDEX([1]products!$A$1:$G$49,MATCH([1]orders!$D399,[1]products!$A$1:$A$49,0),MATCH([1]orders!L$1,[1]products!$A$1:$G$1,0))</f>
        <v>7.77</v>
      </c>
      <c r="M399" s="20">
        <f t="shared" si="6"/>
        <v>31.08</v>
      </c>
      <c r="N399" s="7" t="str" cm="1">
        <f t="array" ref="N399">_xlfn.IFS(I399="Rob","Robusta",I399="Exc","Excelsa",I399="Ara","Arabica",I399="Lib","Liberica")</f>
        <v>Liberica</v>
      </c>
      <c r="O399" s="7" t="str" cm="1">
        <f t="array" ref="O399">_xlfn.IFS(J399="M","Medium",J399="L","Light",J399="D","Dark")</f>
        <v>Dark</v>
      </c>
      <c r="P399" s="7" t="str">
        <f>_xlfn.XLOOKUP(Order_Table[[#This Row],[Customer ID]],[1]customers!$A$1:$A$1001,[1]customers!$I$1:$I$1001,,0)</f>
        <v>Yes</v>
      </c>
    </row>
    <row r="400" spans="1:16" x14ac:dyDescent="0.35">
      <c r="A400" s="16" t="s">
        <v>797</v>
      </c>
      <c r="B400" s="21">
        <v>43677</v>
      </c>
      <c r="C400" s="16" t="s">
        <v>798</v>
      </c>
      <c r="D400" s="7" t="s">
        <v>54</v>
      </c>
      <c r="E400" s="16">
        <v>6</v>
      </c>
      <c r="F400" s="16" t="str">
        <f>_xlfn.XLOOKUP([1]orders!C400,[1]customers!$A$2:$A$1001,[1]customers!$B$2:$B$1001,,0)</f>
        <v>Gran Sibray</v>
      </c>
      <c r="G400" s="16" t="str">
        <f>IF(_xlfn.XLOOKUP(C400,[1]customers!$A$2:$A$1001,[1]customers!$C$2:$C$1001,,0)=0,"",_xlfn.XLOOKUP(C400,[1]customers!$A$2:$A$1001,[1]customers!$C$2:$C$1001,,0))</f>
        <v>gsibrayb2@wsj.com</v>
      </c>
      <c r="H400" s="16" t="str">
        <f>_xlfn.XLOOKUP(C400,[1]customers!$A$2:$A$1001,[1]customers!$G$2:$G$1001,,0)</f>
        <v>United States</v>
      </c>
      <c r="I400" s="7" t="str">
        <f>INDEX([1]products!$A$1:$G$49,MATCH([1]orders!$D400,[1]products!$A$1:$A$49,0),MATCH([1]orders!I$1,[1]products!$A$1:$G$1,0))</f>
        <v>Ara</v>
      </c>
      <c r="J400" s="7" t="str">
        <f>INDEX([1]products!$A$1:$G$49,MATCH([1]orders!$D400,[1]products!$A$1:$A$49,0),MATCH([1]orders!J$1,[1]products!$A$1:$G$1,0))</f>
        <v>D</v>
      </c>
      <c r="K400" s="19">
        <f>INDEX([1]products!$A$1:$G$49,MATCH([1]orders!$D400,[1]products!$A$1:$A$49,0),MATCH([1]orders!K$1,[1]products!$A$1:$G$1,0))</f>
        <v>0.2</v>
      </c>
      <c r="L400" s="20">
        <f>INDEX([1]products!$A$1:$G$49,MATCH([1]orders!$D400,[1]products!$A$1:$A$49,0),MATCH([1]orders!L$1,[1]products!$A$1:$G$1,0))</f>
        <v>2.9849999999999999</v>
      </c>
      <c r="M400" s="20">
        <f t="shared" si="6"/>
        <v>17.91</v>
      </c>
      <c r="N400" s="7" t="str" cm="1">
        <f t="array" ref="N400">_xlfn.IFS(I400="Rob","Robusta",I400="Exc","Excelsa",I400="Ara","Arabica",I400="Lib","Liberica")</f>
        <v>Arabica</v>
      </c>
      <c r="O400" s="7" t="str" cm="1">
        <f t="array" ref="O400">_xlfn.IFS(J400="M","Medium",J400="L","Light",J400="D","Dark")</f>
        <v>Dark</v>
      </c>
      <c r="P400" s="7" t="str">
        <f>_xlfn.XLOOKUP(Order_Table[[#This Row],[Customer ID]],[1]customers!$A$1:$A$1001,[1]customers!$I$1:$I$1001,,0)</f>
        <v>Yes</v>
      </c>
    </row>
    <row r="401" spans="1:16" x14ac:dyDescent="0.35">
      <c r="A401" s="16" t="s">
        <v>799</v>
      </c>
      <c r="B401" s="21">
        <v>43539</v>
      </c>
      <c r="C401" s="16" t="s">
        <v>800</v>
      </c>
      <c r="D401" s="7" t="s">
        <v>530</v>
      </c>
      <c r="E401" s="16">
        <v>6</v>
      </c>
      <c r="F401" s="16" t="str">
        <f>_xlfn.XLOOKUP([1]orders!C401,[1]customers!$A$2:$A$1001,[1]customers!$B$2:$B$1001,,0)</f>
        <v>Ingelbert Hotchkin</v>
      </c>
      <c r="G401" s="16" t="str">
        <f>IF(_xlfn.XLOOKUP(C401,[1]customers!$A$2:$A$1001,[1]customers!$C$2:$C$1001,,0)=0,"",_xlfn.XLOOKUP(C401,[1]customers!$A$2:$A$1001,[1]customers!$C$2:$C$1001,,0))</f>
        <v>ihotchkinb3@mit.edu</v>
      </c>
      <c r="H401" s="16" t="str">
        <f>_xlfn.XLOOKUP(C401,[1]customers!$A$2:$A$1001,[1]customers!$G$2:$G$1001,,0)</f>
        <v>United Kingdom</v>
      </c>
      <c r="I401" s="7" t="str">
        <f>INDEX([1]products!$A$1:$G$49,MATCH([1]orders!$D401,[1]products!$A$1:$A$49,0),MATCH([1]orders!I$1,[1]products!$A$1:$G$1,0))</f>
        <v>Exc</v>
      </c>
      <c r="J401" s="7" t="str">
        <f>INDEX([1]products!$A$1:$G$49,MATCH([1]orders!$D401,[1]products!$A$1:$A$49,0),MATCH([1]orders!J$1,[1]products!$A$1:$G$1,0))</f>
        <v>D</v>
      </c>
      <c r="K401" s="19">
        <f>INDEX([1]products!$A$1:$G$49,MATCH([1]orders!$D401,[1]products!$A$1:$A$49,0),MATCH([1]orders!K$1,[1]products!$A$1:$G$1,0))</f>
        <v>2.5</v>
      </c>
      <c r="L401" s="20">
        <f>INDEX([1]products!$A$1:$G$49,MATCH([1]orders!$D401,[1]products!$A$1:$A$49,0),MATCH([1]orders!L$1,[1]products!$A$1:$G$1,0))</f>
        <v>27.945</v>
      </c>
      <c r="M401" s="20">
        <f t="shared" si="6"/>
        <v>167.67000000000002</v>
      </c>
      <c r="N401" s="7" t="str" cm="1">
        <f t="array" ref="N401">_xlfn.IFS(I401="Rob","Robusta",I401="Exc","Excelsa",I401="Ara","Arabica",I401="Lib","Liberica")</f>
        <v>Excelsa</v>
      </c>
      <c r="O401" s="7" t="str" cm="1">
        <f t="array" ref="O401">_xlfn.IFS(J401="M","Medium",J401="L","Light",J401="D","Dark")</f>
        <v>Dark</v>
      </c>
      <c r="P401" s="7" t="str">
        <f>_xlfn.XLOOKUP(Order_Table[[#This Row],[Customer ID]],[1]customers!$A$1:$A$1001,[1]customers!$I$1:$I$1001,,0)</f>
        <v>No</v>
      </c>
    </row>
    <row r="402" spans="1:16" x14ac:dyDescent="0.35">
      <c r="A402" s="16" t="s">
        <v>801</v>
      </c>
      <c r="B402" s="21">
        <v>44332</v>
      </c>
      <c r="C402" s="16" t="s">
        <v>802</v>
      </c>
      <c r="D402" s="7" t="s">
        <v>132</v>
      </c>
      <c r="E402" s="16">
        <v>4</v>
      </c>
      <c r="F402" s="16" t="str">
        <f>_xlfn.XLOOKUP([1]orders!C402,[1]customers!$A$2:$A$1001,[1]customers!$B$2:$B$1001,,0)</f>
        <v>Neely Broadberrie</v>
      </c>
      <c r="G402" s="16" t="str">
        <f>IF(_xlfn.XLOOKUP(C402,[1]customers!$A$2:$A$1001,[1]customers!$C$2:$C$1001,,0)=0,"",_xlfn.XLOOKUP(C402,[1]customers!$A$2:$A$1001,[1]customers!$C$2:$C$1001,,0))</f>
        <v>nbroadberrieb4@gnu.org</v>
      </c>
      <c r="H402" s="16" t="str">
        <f>_xlfn.XLOOKUP(C402,[1]customers!$A$2:$A$1001,[1]customers!$G$2:$G$1001,,0)</f>
        <v>United States</v>
      </c>
      <c r="I402" s="7" t="str">
        <f>INDEX([1]products!$A$1:$G$49,MATCH([1]orders!$D402,[1]products!$A$1:$A$49,0),MATCH([1]orders!I$1,[1]products!$A$1:$G$1,0))</f>
        <v>Lib</v>
      </c>
      <c r="J402" s="7" t="str">
        <f>INDEX([1]products!$A$1:$G$49,MATCH([1]orders!$D402,[1]products!$A$1:$A$49,0),MATCH([1]orders!J$1,[1]products!$A$1:$G$1,0))</f>
        <v>L</v>
      </c>
      <c r="K402" s="19">
        <f>INDEX([1]products!$A$1:$G$49,MATCH([1]orders!$D402,[1]products!$A$1:$A$49,0),MATCH([1]orders!K$1,[1]products!$A$1:$G$1,0))</f>
        <v>1</v>
      </c>
      <c r="L402" s="20">
        <f>INDEX([1]products!$A$1:$G$49,MATCH([1]orders!$D402,[1]products!$A$1:$A$49,0),MATCH([1]orders!L$1,[1]products!$A$1:$G$1,0))</f>
        <v>15.85</v>
      </c>
      <c r="M402" s="20">
        <f t="shared" si="6"/>
        <v>63.4</v>
      </c>
      <c r="N402" s="7" t="str" cm="1">
        <f t="array" ref="N402">_xlfn.IFS(I402="Rob","Robusta",I402="Exc","Excelsa",I402="Ara","Arabica",I402="Lib","Liberica")</f>
        <v>Liberica</v>
      </c>
      <c r="O402" s="7" t="str" cm="1">
        <f t="array" ref="O402">_xlfn.IFS(J402="M","Medium",J402="L","Light",J402="D","Dark")</f>
        <v>Light</v>
      </c>
      <c r="P402" s="7" t="str">
        <f>_xlfn.XLOOKUP(Order_Table[[#This Row],[Customer ID]],[1]customers!$A$1:$A$1001,[1]customers!$I$1:$I$1001,,0)</f>
        <v>No</v>
      </c>
    </row>
    <row r="403" spans="1:16" x14ac:dyDescent="0.35">
      <c r="A403" s="16" t="s">
        <v>803</v>
      </c>
      <c r="B403" s="21">
        <v>43591</v>
      </c>
      <c r="C403" s="16" t="s">
        <v>804</v>
      </c>
      <c r="D403" s="7" t="s">
        <v>77</v>
      </c>
      <c r="E403" s="16">
        <v>2</v>
      </c>
      <c r="F403" s="16" t="str">
        <f>_xlfn.XLOOKUP([1]orders!C403,[1]customers!$A$2:$A$1001,[1]customers!$B$2:$B$1001,,0)</f>
        <v>Rutger Pithcock</v>
      </c>
      <c r="G403" s="16" t="str">
        <f>IF(_xlfn.XLOOKUP(C403,[1]customers!$A$2:$A$1001,[1]customers!$C$2:$C$1001,,0)=0,"",_xlfn.XLOOKUP(C403,[1]customers!$A$2:$A$1001,[1]customers!$C$2:$C$1001,,0))</f>
        <v>rpithcockb5@yellowbook.com</v>
      </c>
      <c r="H403" s="16" t="str">
        <f>_xlfn.XLOOKUP(C403,[1]customers!$A$2:$A$1001,[1]customers!$G$2:$G$1001,,0)</f>
        <v>United States</v>
      </c>
      <c r="I403" s="7" t="str">
        <f>INDEX([1]products!$A$1:$G$49,MATCH([1]orders!$D403,[1]products!$A$1:$A$49,0),MATCH([1]orders!I$1,[1]products!$A$1:$G$1,0))</f>
        <v>Lib</v>
      </c>
      <c r="J403" s="7" t="str">
        <f>INDEX([1]products!$A$1:$G$49,MATCH([1]orders!$D403,[1]products!$A$1:$A$49,0),MATCH([1]orders!J$1,[1]products!$A$1:$G$1,0))</f>
        <v>M</v>
      </c>
      <c r="K403" s="19">
        <f>INDEX([1]products!$A$1:$G$49,MATCH([1]orders!$D403,[1]products!$A$1:$A$49,0),MATCH([1]orders!K$1,[1]products!$A$1:$G$1,0))</f>
        <v>0.2</v>
      </c>
      <c r="L403" s="20">
        <f>INDEX([1]products!$A$1:$G$49,MATCH([1]orders!$D403,[1]products!$A$1:$A$49,0),MATCH([1]orders!L$1,[1]products!$A$1:$G$1,0))</f>
        <v>4.3650000000000002</v>
      </c>
      <c r="M403" s="20">
        <f t="shared" si="6"/>
        <v>8.73</v>
      </c>
      <c r="N403" s="7" t="str" cm="1">
        <f t="array" ref="N403">_xlfn.IFS(I403="Rob","Robusta",I403="Exc","Excelsa",I403="Ara","Arabica",I403="Lib","Liberica")</f>
        <v>Liberica</v>
      </c>
      <c r="O403" s="7" t="str" cm="1">
        <f t="array" ref="O403">_xlfn.IFS(J403="M","Medium",J403="L","Light",J403="D","Dark")</f>
        <v>Medium</v>
      </c>
      <c r="P403" s="7" t="str">
        <f>_xlfn.XLOOKUP(Order_Table[[#This Row],[Customer ID]],[1]customers!$A$1:$A$1001,[1]customers!$I$1:$I$1001,,0)</f>
        <v>Yes</v>
      </c>
    </row>
    <row r="404" spans="1:16" x14ac:dyDescent="0.35">
      <c r="A404" s="16" t="s">
        <v>805</v>
      </c>
      <c r="B404" s="21">
        <v>43502</v>
      </c>
      <c r="C404" s="16" t="s">
        <v>806</v>
      </c>
      <c r="D404" s="7" t="s">
        <v>179</v>
      </c>
      <c r="E404" s="16">
        <v>3</v>
      </c>
      <c r="F404" s="16" t="str">
        <f>_xlfn.XLOOKUP([1]orders!C404,[1]customers!$A$2:$A$1001,[1]customers!$B$2:$B$1001,,0)</f>
        <v>Gale Croysdale</v>
      </c>
      <c r="G404" s="16" t="str">
        <f>IF(_xlfn.XLOOKUP(C404,[1]customers!$A$2:$A$1001,[1]customers!$C$2:$C$1001,,0)=0,"",_xlfn.XLOOKUP(C404,[1]customers!$A$2:$A$1001,[1]customers!$C$2:$C$1001,,0))</f>
        <v>gcroysdaleb6@nih.gov</v>
      </c>
      <c r="H404" s="16" t="str">
        <f>_xlfn.XLOOKUP(C404,[1]customers!$A$2:$A$1001,[1]customers!$G$2:$G$1001,,0)</f>
        <v>United States</v>
      </c>
      <c r="I404" s="7" t="str">
        <f>INDEX([1]products!$A$1:$G$49,MATCH([1]orders!$D404,[1]products!$A$1:$A$49,0),MATCH([1]orders!I$1,[1]products!$A$1:$G$1,0))</f>
        <v>Rob</v>
      </c>
      <c r="J404" s="7" t="str">
        <f>INDEX([1]products!$A$1:$G$49,MATCH([1]orders!$D404,[1]products!$A$1:$A$49,0),MATCH([1]orders!J$1,[1]products!$A$1:$G$1,0))</f>
        <v>D</v>
      </c>
      <c r="K404" s="19">
        <f>INDEX([1]products!$A$1:$G$49,MATCH([1]orders!$D404,[1]products!$A$1:$A$49,0),MATCH([1]orders!K$1,[1]products!$A$1:$G$1,0))</f>
        <v>1</v>
      </c>
      <c r="L404" s="20">
        <f>INDEX([1]products!$A$1:$G$49,MATCH([1]orders!$D404,[1]products!$A$1:$A$49,0),MATCH([1]orders!L$1,[1]products!$A$1:$G$1,0))</f>
        <v>8.9499999999999993</v>
      </c>
      <c r="M404" s="20">
        <f t="shared" si="6"/>
        <v>26.849999999999998</v>
      </c>
      <c r="N404" s="7" t="str" cm="1">
        <f t="array" ref="N404">_xlfn.IFS(I404="Rob","Robusta",I404="Exc","Excelsa",I404="Ara","Arabica",I404="Lib","Liberica")</f>
        <v>Robusta</v>
      </c>
      <c r="O404" s="7" t="str" cm="1">
        <f t="array" ref="O404">_xlfn.IFS(J404="M","Medium",J404="L","Light",J404="D","Dark")</f>
        <v>Dark</v>
      </c>
      <c r="P404" s="7" t="str">
        <f>_xlfn.XLOOKUP(Order_Table[[#This Row],[Customer ID]],[1]customers!$A$1:$A$1001,[1]customers!$I$1:$I$1001,,0)</f>
        <v>Yes</v>
      </c>
    </row>
    <row r="405" spans="1:16" x14ac:dyDescent="0.35">
      <c r="A405" s="16" t="s">
        <v>807</v>
      </c>
      <c r="B405" s="21">
        <v>44295</v>
      </c>
      <c r="C405" s="16" t="s">
        <v>808</v>
      </c>
      <c r="D405" s="7" t="s">
        <v>19</v>
      </c>
      <c r="E405" s="16">
        <v>2</v>
      </c>
      <c r="F405" s="16" t="str">
        <f>_xlfn.XLOOKUP([1]orders!C405,[1]customers!$A$2:$A$1001,[1]customers!$B$2:$B$1001,,0)</f>
        <v>Benedetto Gozzett</v>
      </c>
      <c r="G405" s="16" t="str">
        <f>IF(_xlfn.XLOOKUP(C405,[1]customers!$A$2:$A$1001,[1]customers!$C$2:$C$1001,,0)=0,"",_xlfn.XLOOKUP(C405,[1]customers!$A$2:$A$1001,[1]customers!$C$2:$C$1001,,0))</f>
        <v>bgozzettb7@github.com</v>
      </c>
      <c r="H405" s="16" t="str">
        <f>_xlfn.XLOOKUP(C405,[1]customers!$A$2:$A$1001,[1]customers!$G$2:$G$1001,,0)</f>
        <v>United States</v>
      </c>
      <c r="I405" s="7" t="str">
        <f>INDEX([1]products!$A$1:$G$49,MATCH([1]orders!$D405,[1]products!$A$1:$A$49,0),MATCH([1]orders!I$1,[1]products!$A$1:$G$1,0))</f>
        <v>Lib</v>
      </c>
      <c r="J405" s="7" t="str">
        <f>INDEX([1]products!$A$1:$G$49,MATCH([1]orders!$D405,[1]products!$A$1:$A$49,0),MATCH([1]orders!J$1,[1]products!$A$1:$G$1,0))</f>
        <v>L</v>
      </c>
      <c r="K405" s="19">
        <f>INDEX([1]products!$A$1:$G$49,MATCH([1]orders!$D405,[1]products!$A$1:$A$49,0),MATCH([1]orders!K$1,[1]products!$A$1:$G$1,0))</f>
        <v>0.2</v>
      </c>
      <c r="L405" s="20">
        <f>INDEX([1]products!$A$1:$G$49,MATCH([1]orders!$D405,[1]products!$A$1:$A$49,0),MATCH([1]orders!L$1,[1]products!$A$1:$G$1,0))</f>
        <v>4.7549999999999999</v>
      </c>
      <c r="M405" s="20">
        <f t="shared" si="6"/>
        <v>9.51</v>
      </c>
      <c r="N405" s="7" t="str" cm="1">
        <f t="array" ref="N405">_xlfn.IFS(I405="Rob","Robusta",I405="Exc","Excelsa",I405="Ara","Arabica",I405="Lib","Liberica")</f>
        <v>Liberica</v>
      </c>
      <c r="O405" s="7" t="str" cm="1">
        <f t="array" ref="O405">_xlfn.IFS(J405="M","Medium",J405="L","Light",J405="D","Dark")</f>
        <v>Light</v>
      </c>
      <c r="P405" s="7" t="str">
        <f>_xlfn.XLOOKUP(Order_Table[[#This Row],[Customer ID]],[1]customers!$A$1:$A$1001,[1]customers!$I$1:$I$1001,,0)</f>
        <v>No</v>
      </c>
    </row>
    <row r="406" spans="1:16" x14ac:dyDescent="0.35">
      <c r="A406" s="16" t="s">
        <v>809</v>
      </c>
      <c r="B406" s="21">
        <v>43971</v>
      </c>
      <c r="C406" s="16" t="s">
        <v>810</v>
      </c>
      <c r="D406" s="7" t="s">
        <v>27</v>
      </c>
      <c r="E406" s="16">
        <v>4</v>
      </c>
      <c r="F406" s="16" t="str">
        <f>_xlfn.XLOOKUP([1]orders!C406,[1]customers!$A$2:$A$1001,[1]customers!$B$2:$B$1001,,0)</f>
        <v>Tania Craggs</v>
      </c>
      <c r="G406" s="16" t="str">
        <f>IF(_xlfn.XLOOKUP(C406,[1]customers!$A$2:$A$1001,[1]customers!$C$2:$C$1001,,0)=0,"",_xlfn.XLOOKUP(C406,[1]customers!$A$2:$A$1001,[1]customers!$C$2:$C$1001,,0))</f>
        <v>tcraggsb8@house.gov</v>
      </c>
      <c r="H406" s="16" t="str">
        <f>_xlfn.XLOOKUP(C406,[1]customers!$A$2:$A$1001,[1]customers!$G$2:$G$1001,,0)</f>
        <v>Ireland</v>
      </c>
      <c r="I406" s="7" t="str">
        <f>INDEX([1]products!$A$1:$G$49,MATCH([1]orders!$D406,[1]products!$A$1:$A$49,0),MATCH([1]orders!I$1,[1]products!$A$1:$G$1,0))</f>
        <v>Ara</v>
      </c>
      <c r="J406" s="7" t="str">
        <f>INDEX([1]products!$A$1:$G$49,MATCH([1]orders!$D406,[1]products!$A$1:$A$49,0),MATCH([1]orders!J$1,[1]products!$A$1:$G$1,0))</f>
        <v>D</v>
      </c>
      <c r="K406" s="19">
        <f>INDEX([1]products!$A$1:$G$49,MATCH([1]orders!$D406,[1]products!$A$1:$A$49,0),MATCH([1]orders!K$1,[1]products!$A$1:$G$1,0))</f>
        <v>1</v>
      </c>
      <c r="L406" s="20">
        <f>INDEX([1]products!$A$1:$G$49,MATCH([1]orders!$D406,[1]products!$A$1:$A$49,0),MATCH([1]orders!L$1,[1]products!$A$1:$G$1,0))</f>
        <v>9.9499999999999993</v>
      </c>
      <c r="M406" s="20">
        <f t="shared" si="6"/>
        <v>39.799999999999997</v>
      </c>
      <c r="N406" s="7" t="str" cm="1">
        <f t="array" ref="N406">_xlfn.IFS(I406="Rob","Robusta",I406="Exc","Excelsa",I406="Ara","Arabica",I406="Lib","Liberica")</f>
        <v>Arabica</v>
      </c>
      <c r="O406" s="7" t="str" cm="1">
        <f t="array" ref="O406">_xlfn.IFS(J406="M","Medium",J406="L","Light",J406="D","Dark")</f>
        <v>Dark</v>
      </c>
      <c r="P406" s="7" t="str">
        <f>_xlfn.XLOOKUP(Order_Table[[#This Row],[Customer ID]],[1]customers!$A$1:$A$1001,[1]customers!$I$1:$I$1001,,0)</f>
        <v>No</v>
      </c>
    </row>
    <row r="407" spans="1:16" x14ac:dyDescent="0.35">
      <c r="A407" s="16" t="s">
        <v>811</v>
      </c>
      <c r="B407" s="21">
        <v>44167</v>
      </c>
      <c r="C407" s="16" t="s">
        <v>812</v>
      </c>
      <c r="D407" s="7" t="s">
        <v>3</v>
      </c>
      <c r="E407" s="16">
        <v>3</v>
      </c>
      <c r="F407" s="16" t="str">
        <f>_xlfn.XLOOKUP([1]orders!C407,[1]customers!$A$2:$A$1001,[1]customers!$B$2:$B$1001,,0)</f>
        <v>Leonie Cullrford</v>
      </c>
      <c r="G407" s="16" t="str">
        <f>IF(_xlfn.XLOOKUP(C407,[1]customers!$A$2:$A$1001,[1]customers!$C$2:$C$1001,,0)=0,"",_xlfn.XLOOKUP(C407,[1]customers!$A$2:$A$1001,[1]customers!$C$2:$C$1001,,0))</f>
        <v>lcullrfordb9@xing.com</v>
      </c>
      <c r="H407" s="16" t="str">
        <f>_xlfn.XLOOKUP(C407,[1]customers!$A$2:$A$1001,[1]customers!$G$2:$G$1001,,0)</f>
        <v>United States</v>
      </c>
      <c r="I407" s="7" t="str">
        <f>INDEX([1]products!$A$1:$G$49,MATCH([1]orders!$D407,[1]products!$A$1:$A$49,0),MATCH([1]orders!I$1,[1]products!$A$1:$G$1,0))</f>
        <v>Exc</v>
      </c>
      <c r="J407" s="7" t="str">
        <f>INDEX([1]products!$A$1:$G$49,MATCH([1]orders!$D407,[1]products!$A$1:$A$49,0),MATCH([1]orders!J$1,[1]products!$A$1:$G$1,0))</f>
        <v>M</v>
      </c>
      <c r="K407" s="19">
        <f>INDEX([1]products!$A$1:$G$49,MATCH([1]orders!$D407,[1]products!$A$1:$A$49,0),MATCH([1]orders!K$1,[1]products!$A$1:$G$1,0))</f>
        <v>0.5</v>
      </c>
      <c r="L407" s="20">
        <f>INDEX([1]products!$A$1:$G$49,MATCH([1]orders!$D407,[1]products!$A$1:$A$49,0),MATCH([1]orders!L$1,[1]products!$A$1:$G$1,0))</f>
        <v>8.25</v>
      </c>
      <c r="M407" s="20">
        <f t="shared" si="6"/>
        <v>24.75</v>
      </c>
      <c r="N407" s="7" t="str" cm="1">
        <f t="array" ref="N407">_xlfn.IFS(I407="Rob","Robusta",I407="Exc","Excelsa",I407="Ara","Arabica",I407="Lib","Liberica")</f>
        <v>Excelsa</v>
      </c>
      <c r="O407" s="7" t="str" cm="1">
        <f t="array" ref="O407">_xlfn.IFS(J407="M","Medium",J407="L","Light",J407="D","Dark")</f>
        <v>Medium</v>
      </c>
      <c r="P407" s="7" t="str">
        <f>_xlfn.XLOOKUP(Order_Table[[#This Row],[Customer ID]],[1]customers!$A$1:$A$1001,[1]customers!$I$1:$I$1001,,0)</f>
        <v>Yes</v>
      </c>
    </row>
    <row r="408" spans="1:16" x14ac:dyDescent="0.35">
      <c r="A408" s="16" t="s">
        <v>813</v>
      </c>
      <c r="B408" s="21">
        <v>44416</v>
      </c>
      <c r="C408" s="16" t="s">
        <v>814</v>
      </c>
      <c r="D408" s="7" t="s">
        <v>9</v>
      </c>
      <c r="E408" s="16">
        <v>5</v>
      </c>
      <c r="F408" s="16" t="str">
        <f>_xlfn.XLOOKUP([1]orders!C408,[1]customers!$A$2:$A$1001,[1]customers!$B$2:$B$1001,,0)</f>
        <v>Auguste Rizon</v>
      </c>
      <c r="G408" s="16" t="str">
        <f>IF(_xlfn.XLOOKUP(C408,[1]customers!$A$2:$A$1001,[1]customers!$C$2:$C$1001,,0)=0,"",_xlfn.XLOOKUP(C408,[1]customers!$A$2:$A$1001,[1]customers!$C$2:$C$1001,,0))</f>
        <v>arizonba@xing.com</v>
      </c>
      <c r="H408" s="16" t="str">
        <f>_xlfn.XLOOKUP(C408,[1]customers!$A$2:$A$1001,[1]customers!$G$2:$G$1001,,0)</f>
        <v>United States</v>
      </c>
      <c r="I408" s="7" t="str">
        <f>INDEX([1]products!$A$1:$G$49,MATCH([1]orders!$D408,[1]products!$A$1:$A$49,0),MATCH([1]orders!I$1,[1]products!$A$1:$G$1,0))</f>
        <v>Exc</v>
      </c>
      <c r="J408" s="7" t="str">
        <f>INDEX([1]products!$A$1:$G$49,MATCH([1]orders!$D408,[1]products!$A$1:$A$49,0),MATCH([1]orders!J$1,[1]products!$A$1:$G$1,0))</f>
        <v>M</v>
      </c>
      <c r="K408" s="19">
        <f>INDEX([1]products!$A$1:$G$49,MATCH([1]orders!$D408,[1]products!$A$1:$A$49,0),MATCH([1]orders!K$1,[1]products!$A$1:$G$1,0))</f>
        <v>1</v>
      </c>
      <c r="L408" s="20">
        <f>INDEX([1]products!$A$1:$G$49,MATCH([1]orders!$D408,[1]products!$A$1:$A$49,0),MATCH([1]orders!L$1,[1]products!$A$1:$G$1,0))</f>
        <v>13.75</v>
      </c>
      <c r="M408" s="20">
        <f t="shared" si="6"/>
        <v>68.75</v>
      </c>
      <c r="N408" s="7" t="str" cm="1">
        <f t="array" ref="N408">_xlfn.IFS(I408="Rob","Robusta",I408="Exc","Excelsa",I408="Ara","Arabica",I408="Lib","Liberica")</f>
        <v>Excelsa</v>
      </c>
      <c r="O408" s="7" t="str" cm="1">
        <f t="array" ref="O408">_xlfn.IFS(J408="M","Medium",J408="L","Light",J408="D","Dark")</f>
        <v>Medium</v>
      </c>
      <c r="P408" s="7" t="str">
        <f>_xlfn.XLOOKUP(Order_Table[[#This Row],[Customer ID]],[1]customers!$A$1:$A$1001,[1]customers!$I$1:$I$1001,,0)</f>
        <v>Yes</v>
      </c>
    </row>
    <row r="409" spans="1:16" x14ac:dyDescent="0.35">
      <c r="A409" s="16" t="s">
        <v>815</v>
      </c>
      <c r="B409" s="21">
        <v>44595</v>
      </c>
      <c r="C409" s="16" t="s">
        <v>816</v>
      </c>
      <c r="D409" s="7" t="s">
        <v>3</v>
      </c>
      <c r="E409" s="16">
        <v>6</v>
      </c>
      <c r="F409" s="16" t="str">
        <f>_xlfn.XLOOKUP([1]orders!C409,[1]customers!$A$2:$A$1001,[1]customers!$B$2:$B$1001,,0)</f>
        <v>Lorin Guerrazzi</v>
      </c>
      <c r="G409" s="16" t="str">
        <f>IF(_xlfn.XLOOKUP(C409,[1]customers!$A$2:$A$1001,[1]customers!$C$2:$C$1001,,0)=0,"",_xlfn.XLOOKUP(C409,[1]customers!$A$2:$A$1001,[1]customers!$C$2:$C$1001,,0))</f>
        <v/>
      </c>
      <c r="H409" s="16" t="str">
        <f>_xlfn.XLOOKUP(C409,[1]customers!$A$2:$A$1001,[1]customers!$G$2:$G$1001,,0)</f>
        <v>Ireland</v>
      </c>
      <c r="I409" s="7" t="str">
        <f>INDEX([1]products!$A$1:$G$49,MATCH([1]orders!$D409,[1]products!$A$1:$A$49,0),MATCH([1]orders!I$1,[1]products!$A$1:$G$1,0))</f>
        <v>Exc</v>
      </c>
      <c r="J409" s="7" t="str">
        <f>INDEX([1]products!$A$1:$G$49,MATCH([1]orders!$D409,[1]products!$A$1:$A$49,0),MATCH([1]orders!J$1,[1]products!$A$1:$G$1,0))</f>
        <v>M</v>
      </c>
      <c r="K409" s="19">
        <f>INDEX([1]products!$A$1:$G$49,MATCH([1]orders!$D409,[1]products!$A$1:$A$49,0),MATCH([1]orders!K$1,[1]products!$A$1:$G$1,0))</f>
        <v>0.5</v>
      </c>
      <c r="L409" s="20">
        <f>INDEX([1]products!$A$1:$G$49,MATCH([1]orders!$D409,[1]products!$A$1:$A$49,0),MATCH([1]orders!L$1,[1]products!$A$1:$G$1,0))</f>
        <v>8.25</v>
      </c>
      <c r="M409" s="20">
        <f t="shared" si="6"/>
        <v>49.5</v>
      </c>
      <c r="N409" s="7" t="str" cm="1">
        <f t="array" ref="N409">_xlfn.IFS(I409="Rob","Robusta",I409="Exc","Excelsa",I409="Ara","Arabica",I409="Lib","Liberica")</f>
        <v>Excelsa</v>
      </c>
      <c r="O409" s="7" t="str" cm="1">
        <f t="array" ref="O409">_xlfn.IFS(J409="M","Medium",J409="L","Light",J409="D","Dark")</f>
        <v>Medium</v>
      </c>
      <c r="P409" s="7" t="str">
        <f>_xlfn.XLOOKUP(Order_Table[[#This Row],[Customer ID]],[1]customers!$A$1:$A$1001,[1]customers!$I$1:$I$1001,,0)</f>
        <v>No</v>
      </c>
    </row>
    <row r="410" spans="1:16" x14ac:dyDescent="0.35">
      <c r="A410" s="16" t="s">
        <v>817</v>
      </c>
      <c r="B410" s="21">
        <v>44659</v>
      </c>
      <c r="C410" s="16" t="s">
        <v>818</v>
      </c>
      <c r="D410" s="7" t="s">
        <v>171</v>
      </c>
      <c r="E410" s="16">
        <v>2</v>
      </c>
      <c r="F410" s="16" t="str">
        <f>_xlfn.XLOOKUP([1]orders!C410,[1]customers!$A$2:$A$1001,[1]customers!$B$2:$B$1001,,0)</f>
        <v>Felice Miell</v>
      </c>
      <c r="G410" s="16" t="str">
        <f>IF(_xlfn.XLOOKUP(C410,[1]customers!$A$2:$A$1001,[1]customers!$C$2:$C$1001,,0)=0,"",_xlfn.XLOOKUP(C410,[1]customers!$A$2:$A$1001,[1]customers!$C$2:$C$1001,,0))</f>
        <v>fmiellbc@spiegel.de</v>
      </c>
      <c r="H410" s="16" t="str">
        <f>_xlfn.XLOOKUP(C410,[1]customers!$A$2:$A$1001,[1]customers!$G$2:$G$1001,,0)</f>
        <v>United States</v>
      </c>
      <c r="I410" s="7" t="str">
        <f>INDEX([1]products!$A$1:$G$49,MATCH([1]orders!$D410,[1]products!$A$1:$A$49,0),MATCH([1]orders!I$1,[1]products!$A$1:$G$1,0))</f>
        <v>Ara</v>
      </c>
      <c r="J410" s="7" t="str">
        <f>INDEX([1]products!$A$1:$G$49,MATCH([1]orders!$D410,[1]products!$A$1:$A$49,0),MATCH([1]orders!J$1,[1]products!$A$1:$G$1,0))</f>
        <v>M</v>
      </c>
      <c r="K410" s="19">
        <f>INDEX([1]products!$A$1:$G$49,MATCH([1]orders!$D410,[1]products!$A$1:$A$49,0),MATCH([1]orders!K$1,[1]products!$A$1:$G$1,0))</f>
        <v>2.5</v>
      </c>
      <c r="L410" s="20">
        <f>INDEX([1]products!$A$1:$G$49,MATCH([1]orders!$D410,[1]products!$A$1:$A$49,0),MATCH([1]orders!L$1,[1]products!$A$1:$G$1,0))</f>
        <v>25.874999999999996</v>
      </c>
      <c r="M410" s="20">
        <f t="shared" si="6"/>
        <v>51.749999999999993</v>
      </c>
      <c r="N410" s="7" t="str" cm="1">
        <f t="array" ref="N410">_xlfn.IFS(I410="Rob","Robusta",I410="Exc","Excelsa",I410="Ara","Arabica",I410="Lib","Liberica")</f>
        <v>Arabica</v>
      </c>
      <c r="O410" s="7" t="str" cm="1">
        <f t="array" ref="O410">_xlfn.IFS(J410="M","Medium",J410="L","Light",J410="D","Dark")</f>
        <v>Medium</v>
      </c>
      <c r="P410" s="7" t="str">
        <f>_xlfn.XLOOKUP(Order_Table[[#This Row],[Customer ID]],[1]customers!$A$1:$A$1001,[1]customers!$I$1:$I$1001,,0)</f>
        <v>Yes</v>
      </c>
    </row>
    <row r="411" spans="1:16" x14ac:dyDescent="0.35">
      <c r="A411" s="16" t="s">
        <v>819</v>
      </c>
      <c r="B411" s="21">
        <v>44203</v>
      </c>
      <c r="C411" s="16" t="s">
        <v>820</v>
      </c>
      <c r="D411" s="7" t="s">
        <v>132</v>
      </c>
      <c r="E411" s="16">
        <v>3</v>
      </c>
      <c r="F411" s="16" t="str">
        <f>_xlfn.XLOOKUP([1]orders!C411,[1]customers!$A$2:$A$1001,[1]customers!$B$2:$B$1001,,0)</f>
        <v>Hamish Skeech</v>
      </c>
      <c r="G411" s="16" t="str">
        <f>IF(_xlfn.XLOOKUP(C411,[1]customers!$A$2:$A$1001,[1]customers!$C$2:$C$1001,,0)=0,"",_xlfn.XLOOKUP(C411,[1]customers!$A$2:$A$1001,[1]customers!$C$2:$C$1001,,0))</f>
        <v/>
      </c>
      <c r="H411" s="16" t="str">
        <f>_xlfn.XLOOKUP(C411,[1]customers!$A$2:$A$1001,[1]customers!$G$2:$G$1001,,0)</f>
        <v>Ireland</v>
      </c>
      <c r="I411" s="7" t="str">
        <f>INDEX([1]products!$A$1:$G$49,MATCH([1]orders!$D411,[1]products!$A$1:$A$49,0),MATCH([1]orders!I$1,[1]products!$A$1:$G$1,0))</f>
        <v>Lib</v>
      </c>
      <c r="J411" s="7" t="str">
        <f>INDEX([1]products!$A$1:$G$49,MATCH([1]orders!$D411,[1]products!$A$1:$A$49,0),MATCH([1]orders!J$1,[1]products!$A$1:$G$1,0))</f>
        <v>L</v>
      </c>
      <c r="K411" s="19">
        <f>INDEX([1]products!$A$1:$G$49,MATCH([1]orders!$D411,[1]products!$A$1:$A$49,0),MATCH([1]orders!K$1,[1]products!$A$1:$G$1,0))</f>
        <v>1</v>
      </c>
      <c r="L411" s="20">
        <f>INDEX([1]products!$A$1:$G$49,MATCH([1]orders!$D411,[1]products!$A$1:$A$49,0),MATCH([1]orders!L$1,[1]products!$A$1:$G$1,0))</f>
        <v>15.85</v>
      </c>
      <c r="M411" s="20">
        <f t="shared" si="6"/>
        <v>47.55</v>
      </c>
      <c r="N411" s="7" t="str" cm="1">
        <f t="array" ref="N411">_xlfn.IFS(I411="Rob","Robusta",I411="Exc","Excelsa",I411="Ara","Arabica",I411="Lib","Liberica")</f>
        <v>Liberica</v>
      </c>
      <c r="O411" s="7" t="str" cm="1">
        <f t="array" ref="O411">_xlfn.IFS(J411="M","Medium",J411="L","Light",J411="D","Dark")</f>
        <v>Light</v>
      </c>
      <c r="P411" s="7" t="str">
        <f>_xlfn.XLOOKUP(Order_Table[[#This Row],[Customer ID]],[1]customers!$A$1:$A$1001,[1]customers!$I$1:$I$1001,,0)</f>
        <v>Yes</v>
      </c>
    </row>
    <row r="412" spans="1:16" x14ac:dyDescent="0.35">
      <c r="A412" s="16" t="s">
        <v>821</v>
      </c>
      <c r="B412" s="21">
        <v>44441</v>
      </c>
      <c r="C412" s="16" t="s">
        <v>822</v>
      </c>
      <c r="D412" s="7" t="s">
        <v>115</v>
      </c>
      <c r="E412" s="16">
        <v>4</v>
      </c>
      <c r="F412" s="16" t="str">
        <f>_xlfn.XLOOKUP([1]orders!C412,[1]customers!$A$2:$A$1001,[1]customers!$B$2:$B$1001,,0)</f>
        <v>Giordano Lorenzin</v>
      </c>
      <c r="G412" s="16" t="str">
        <f>IF(_xlfn.XLOOKUP(C412,[1]customers!$A$2:$A$1001,[1]customers!$C$2:$C$1001,,0)=0,"",_xlfn.XLOOKUP(C412,[1]customers!$A$2:$A$1001,[1]customers!$C$2:$C$1001,,0))</f>
        <v/>
      </c>
      <c r="H412" s="16" t="str">
        <f>_xlfn.XLOOKUP(C412,[1]customers!$A$2:$A$1001,[1]customers!$G$2:$G$1001,,0)</f>
        <v>United States</v>
      </c>
      <c r="I412" s="7" t="str">
        <f>INDEX([1]products!$A$1:$G$49,MATCH([1]orders!$D412,[1]products!$A$1:$A$49,0),MATCH([1]orders!I$1,[1]products!$A$1:$G$1,0))</f>
        <v>Ara</v>
      </c>
      <c r="J412" s="7" t="str">
        <f>INDEX([1]products!$A$1:$G$49,MATCH([1]orders!$D412,[1]products!$A$1:$A$49,0),MATCH([1]orders!J$1,[1]products!$A$1:$G$1,0))</f>
        <v>L</v>
      </c>
      <c r="K412" s="19">
        <f>INDEX([1]products!$A$1:$G$49,MATCH([1]orders!$D412,[1]products!$A$1:$A$49,0),MATCH([1]orders!K$1,[1]products!$A$1:$G$1,0))</f>
        <v>0.2</v>
      </c>
      <c r="L412" s="20">
        <f>INDEX([1]products!$A$1:$G$49,MATCH([1]orders!$D412,[1]products!$A$1:$A$49,0),MATCH([1]orders!L$1,[1]products!$A$1:$G$1,0))</f>
        <v>3.8849999999999998</v>
      </c>
      <c r="M412" s="20">
        <f t="shared" si="6"/>
        <v>15.54</v>
      </c>
      <c r="N412" s="7" t="str" cm="1">
        <f t="array" ref="N412">_xlfn.IFS(I412="Rob","Robusta",I412="Exc","Excelsa",I412="Ara","Arabica",I412="Lib","Liberica")</f>
        <v>Arabica</v>
      </c>
      <c r="O412" s="7" t="str" cm="1">
        <f t="array" ref="O412">_xlfn.IFS(J412="M","Medium",J412="L","Light",J412="D","Dark")</f>
        <v>Light</v>
      </c>
      <c r="P412" s="7" t="str">
        <f>_xlfn.XLOOKUP(Order_Table[[#This Row],[Customer ID]],[1]customers!$A$1:$A$1001,[1]customers!$I$1:$I$1001,,0)</f>
        <v>No</v>
      </c>
    </row>
    <row r="413" spans="1:16" x14ac:dyDescent="0.35">
      <c r="A413" s="16" t="s">
        <v>823</v>
      </c>
      <c r="B413" s="21">
        <v>44504</v>
      </c>
      <c r="C413" s="16" t="s">
        <v>824</v>
      </c>
      <c r="D413" s="7" t="s">
        <v>96</v>
      </c>
      <c r="E413" s="16">
        <v>6</v>
      </c>
      <c r="F413" s="16" t="str">
        <f>_xlfn.XLOOKUP([1]orders!C413,[1]customers!$A$2:$A$1001,[1]customers!$B$2:$B$1001,,0)</f>
        <v>Harwilll Bishell</v>
      </c>
      <c r="G413" s="16" t="str">
        <f>IF(_xlfn.XLOOKUP(C413,[1]customers!$A$2:$A$1001,[1]customers!$C$2:$C$1001,,0)=0,"",_xlfn.XLOOKUP(C413,[1]customers!$A$2:$A$1001,[1]customers!$C$2:$C$1001,,0))</f>
        <v/>
      </c>
      <c r="H413" s="16" t="str">
        <f>_xlfn.XLOOKUP(C413,[1]customers!$A$2:$A$1001,[1]customers!$G$2:$G$1001,,0)</f>
        <v>United States</v>
      </c>
      <c r="I413" s="7" t="str">
        <f>INDEX([1]products!$A$1:$G$49,MATCH([1]orders!$D413,[1]products!$A$1:$A$49,0),MATCH([1]orders!I$1,[1]products!$A$1:$G$1,0))</f>
        <v>Lib</v>
      </c>
      <c r="J413" s="7" t="str">
        <f>INDEX([1]products!$A$1:$G$49,MATCH([1]orders!$D413,[1]products!$A$1:$A$49,0),MATCH([1]orders!J$1,[1]products!$A$1:$G$1,0))</f>
        <v>M</v>
      </c>
      <c r="K413" s="19">
        <f>INDEX([1]products!$A$1:$G$49,MATCH([1]orders!$D413,[1]products!$A$1:$A$49,0),MATCH([1]orders!K$1,[1]products!$A$1:$G$1,0))</f>
        <v>1</v>
      </c>
      <c r="L413" s="20">
        <f>INDEX([1]products!$A$1:$G$49,MATCH([1]orders!$D413,[1]products!$A$1:$A$49,0),MATCH([1]orders!L$1,[1]products!$A$1:$G$1,0))</f>
        <v>14.55</v>
      </c>
      <c r="M413" s="20">
        <f t="shared" si="6"/>
        <v>87.300000000000011</v>
      </c>
      <c r="N413" s="7" t="str" cm="1">
        <f t="array" ref="N413">_xlfn.IFS(I413="Rob","Robusta",I413="Exc","Excelsa",I413="Ara","Arabica",I413="Lib","Liberica")</f>
        <v>Liberica</v>
      </c>
      <c r="O413" s="7" t="str" cm="1">
        <f t="array" ref="O413">_xlfn.IFS(J413="M","Medium",J413="L","Light",J413="D","Dark")</f>
        <v>Medium</v>
      </c>
      <c r="P413" s="7" t="str">
        <f>_xlfn.XLOOKUP(Order_Table[[#This Row],[Customer ID]],[1]customers!$A$1:$A$1001,[1]customers!$I$1:$I$1001,,0)</f>
        <v>Yes</v>
      </c>
    </row>
    <row r="414" spans="1:16" x14ac:dyDescent="0.35">
      <c r="A414" s="16" t="s">
        <v>825</v>
      </c>
      <c r="B414" s="21">
        <v>44410</v>
      </c>
      <c r="C414" s="16" t="s">
        <v>826</v>
      </c>
      <c r="D414" s="7" t="s">
        <v>61</v>
      </c>
      <c r="E414" s="16">
        <v>5</v>
      </c>
      <c r="F414" s="16" t="str">
        <f>_xlfn.XLOOKUP([1]orders!C414,[1]customers!$A$2:$A$1001,[1]customers!$B$2:$B$1001,,0)</f>
        <v>Freeland Missenden</v>
      </c>
      <c r="G414" s="16" t="str">
        <f>IF(_xlfn.XLOOKUP(C414,[1]customers!$A$2:$A$1001,[1]customers!$C$2:$C$1001,,0)=0,"",_xlfn.XLOOKUP(C414,[1]customers!$A$2:$A$1001,[1]customers!$C$2:$C$1001,,0))</f>
        <v/>
      </c>
      <c r="H414" s="16" t="str">
        <f>_xlfn.XLOOKUP(C414,[1]customers!$A$2:$A$1001,[1]customers!$G$2:$G$1001,,0)</f>
        <v>United States</v>
      </c>
      <c r="I414" s="7" t="str">
        <f>INDEX([1]products!$A$1:$G$49,MATCH([1]orders!$D414,[1]products!$A$1:$A$49,0),MATCH([1]orders!I$1,[1]products!$A$1:$G$1,0))</f>
        <v>Ara</v>
      </c>
      <c r="J414" s="7" t="str">
        <f>INDEX([1]products!$A$1:$G$49,MATCH([1]orders!$D414,[1]products!$A$1:$A$49,0),MATCH([1]orders!J$1,[1]products!$A$1:$G$1,0))</f>
        <v>M</v>
      </c>
      <c r="K414" s="19">
        <f>INDEX([1]products!$A$1:$G$49,MATCH([1]orders!$D414,[1]products!$A$1:$A$49,0),MATCH([1]orders!K$1,[1]products!$A$1:$G$1,0))</f>
        <v>1</v>
      </c>
      <c r="L414" s="20">
        <f>INDEX([1]products!$A$1:$G$49,MATCH([1]orders!$D414,[1]products!$A$1:$A$49,0),MATCH([1]orders!L$1,[1]products!$A$1:$G$1,0))</f>
        <v>11.25</v>
      </c>
      <c r="M414" s="20">
        <f t="shared" si="6"/>
        <v>56.25</v>
      </c>
      <c r="N414" s="7" t="str" cm="1">
        <f t="array" ref="N414">_xlfn.IFS(I414="Rob","Robusta",I414="Exc","Excelsa",I414="Ara","Arabica",I414="Lib","Liberica")</f>
        <v>Arabica</v>
      </c>
      <c r="O414" s="7" t="str" cm="1">
        <f t="array" ref="O414">_xlfn.IFS(J414="M","Medium",J414="L","Light",J414="D","Dark")</f>
        <v>Medium</v>
      </c>
      <c r="P414" s="7" t="str">
        <f>_xlfn.XLOOKUP(Order_Table[[#This Row],[Customer ID]],[1]customers!$A$1:$A$1001,[1]customers!$I$1:$I$1001,,0)</f>
        <v>Yes</v>
      </c>
    </row>
    <row r="415" spans="1:16" x14ac:dyDescent="0.35">
      <c r="A415" s="16" t="s">
        <v>827</v>
      </c>
      <c r="B415" s="21">
        <v>43857</v>
      </c>
      <c r="C415" s="16" t="s">
        <v>828</v>
      </c>
      <c r="D415" s="7" t="s">
        <v>104</v>
      </c>
      <c r="E415" s="16">
        <v>1</v>
      </c>
      <c r="F415" s="16" t="str">
        <f>_xlfn.XLOOKUP([1]orders!C415,[1]customers!$A$2:$A$1001,[1]customers!$B$2:$B$1001,,0)</f>
        <v>Waylan Springall</v>
      </c>
      <c r="G415" s="16" t="str">
        <f>IF(_xlfn.XLOOKUP(C415,[1]customers!$A$2:$A$1001,[1]customers!$C$2:$C$1001,,0)=0,"",_xlfn.XLOOKUP(C415,[1]customers!$A$2:$A$1001,[1]customers!$C$2:$C$1001,,0))</f>
        <v>wspringallbh@jugem.jp</v>
      </c>
      <c r="H415" s="16" t="str">
        <f>_xlfn.XLOOKUP(C415,[1]customers!$A$2:$A$1001,[1]customers!$G$2:$G$1001,,0)</f>
        <v>United States</v>
      </c>
      <c r="I415" s="7" t="str">
        <f>INDEX([1]products!$A$1:$G$49,MATCH([1]orders!$D415,[1]products!$A$1:$A$49,0),MATCH([1]orders!I$1,[1]products!$A$1:$G$1,0))</f>
        <v>Lib</v>
      </c>
      <c r="J415" s="7" t="str">
        <f>INDEX([1]products!$A$1:$G$49,MATCH([1]orders!$D415,[1]products!$A$1:$A$49,0),MATCH([1]orders!J$1,[1]products!$A$1:$G$1,0))</f>
        <v>L</v>
      </c>
      <c r="K415" s="19">
        <f>INDEX([1]products!$A$1:$G$49,MATCH([1]orders!$D415,[1]products!$A$1:$A$49,0),MATCH([1]orders!K$1,[1]products!$A$1:$G$1,0))</f>
        <v>2.5</v>
      </c>
      <c r="L415" s="20">
        <f>INDEX([1]products!$A$1:$G$49,MATCH([1]orders!$D415,[1]products!$A$1:$A$49,0),MATCH([1]orders!L$1,[1]products!$A$1:$G$1,0))</f>
        <v>36.454999999999998</v>
      </c>
      <c r="M415" s="20">
        <f t="shared" si="6"/>
        <v>36.454999999999998</v>
      </c>
      <c r="N415" s="7" t="str" cm="1">
        <f t="array" ref="N415">_xlfn.IFS(I415="Rob","Robusta",I415="Exc","Excelsa",I415="Ara","Arabica",I415="Lib","Liberica")</f>
        <v>Liberica</v>
      </c>
      <c r="O415" s="7" t="str" cm="1">
        <f t="array" ref="O415">_xlfn.IFS(J415="M","Medium",J415="L","Light",J415="D","Dark")</f>
        <v>Light</v>
      </c>
      <c r="P415" s="7" t="str">
        <f>_xlfn.XLOOKUP(Order_Table[[#This Row],[Customer ID]],[1]customers!$A$1:$A$1001,[1]customers!$I$1:$I$1001,,0)</f>
        <v>Yes</v>
      </c>
    </row>
    <row r="416" spans="1:16" x14ac:dyDescent="0.35">
      <c r="A416" s="16" t="s">
        <v>829</v>
      </c>
      <c r="B416" s="21">
        <v>43802</v>
      </c>
      <c r="C416" s="16" t="s">
        <v>830</v>
      </c>
      <c r="D416" s="7" t="s">
        <v>182</v>
      </c>
      <c r="E416" s="16">
        <v>3</v>
      </c>
      <c r="F416" s="16" t="str">
        <f>_xlfn.XLOOKUP([1]orders!C416,[1]customers!$A$2:$A$1001,[1]customers!$B$2:$B$1001,,0)</f>
        <v>Kiri Avramow</v>
      </c>
      <c r="G416" s="16" t="str">
        <f>IF(_xlfn.XLOOKUP(C416,[1]customers!$A$2:$A$1001,[1]customers!$C$2:$C$1001,,0)=0,"",_xlfn.XLOOKUP(C416,[1]customers!$A$2:$A$1001,[1]customers!$C$2:$C$1001,,0))</f>
        <v/>
      </c>
      <c r="H416" s="16" t="str">
        <f>_xlfn.XLOOKUP(C416,[1]customers!$A$2:$A$1001,[1]customers!$G$2:$G$1001,,0)</f>
        <v>United States</v>
      </c>
      <c r="I416" s="7" t="str">
        <f>INDEX([1]products!$A$1:$G$49,MATCH([1]orders!$D416,[1]products!$A$1:$A$49,0),MATCH([1]orders!I$1,[1]products!$A$1:$G$1,0))</f>
        <v>Rob</v>
      </c>
      <c r="J416" s="7" t="str">
        <f>INDEX([1]products!$A$1:$G$49,MATCH([1]orders!$D416,[1]products!$A$1:$A$49,0),MATCH([1]orders!J$1,[1]products!$A$1:$G$1,0))</f>
        <v>L</v>
      </c>
      <c r="K416" s="19">
        <f>INDEX([1]products!$A$1:$G$49,MATCH([1]orders!$D416,[1]products!$A$1:$A$49,0),MATCH([1]orders!K$1,[1]products!$A$1:$G$1,0))</f>
        <v>0.2</v>
      </c>
      <c r="L416" s="20">
        <f>INDEX([1]products!$A$1:$G$49,MATCH([1]orders!$D416,[1]products!$A$1:$A$49,0),MATCH([1]orders!L$1,[1]products!$A$1:$G$1,0))</f>
        <v>3.5849999999999995</v>
      </c>
      <c r="M416" s="20">
        <f t="shared" si="6"/>
        <v>10.754999999999999</v>
      </c>
      <c r="N416" s="7" t="str" cm="1">
        <f t="array" ref="N416">_xlfn.IFS(I416="Rob","Robusta",I416="Exc","Excelsa",I416="Ara","Arabica",I416="Lib","Liberica")</f>
        <v>Robusta</v>
      </c>
      <c r="O416" s="7" t="str" cm="1">
        <f t="array" ref="O416">_xlfn.IFS(J416="M","Medium",J416="L","Light",J416="D","Dark")</f>
        <v>Light</v>
      </c>
      <c r="P416" s="7" t="str">
        <f>_xlfn.XLOOKUP(Order_Table[[#This Row],[Customer ID]],[1]customers!$A$1:$A$1001,[1]customers!$I$1:$I$1001,,0)</f>
        <v>Yes</v>
      </c>
    </row>
    <row r="417" spans="1:16" x14ac:dyDescent="0.35">
      <c r="A417" s="16" t="s">
        <v>831</v>
      </c>
      <c r="B417" s="21">
        <v>43683</v>
      </c>
      <c r="C417" s="16" t="s">
        <v>832</v>
      </c>
      <c r="D417" s="7" t="s">
        <v>162</v>
      </c>
      <c r="E417" s="16">
        <v>3</v>
      </c>
      <c r="F417" s="16" t="str">
        <f>_xlfn.XLOOKUP([1]orders!C417,[1]customers!$A$2:$A$1001,[1]customers!$B$2:$B$1001,,0)</f>
        <v>Gregg Hawkyens</v>
      </c>
      <c r="G417" s="16" t="str">
        <f>IF(_xlfn.XLOOKUP(C417,[1]customers!$A$2:$A$1001,[1]customers!$C$2:$C$1001,,0)=0,"",_xlfn.XLOOKUP(C417,[1]customers!$A$2:$A$1001,[1]customers!$C$2:$C$1001,,0))</f>
        <v>ghawkyensbj@census.gov</v>
      </c>
      <c r="H417" s="16" t="str">
        <f>_xlfn.XLOOKUP(C417,[1]customers!$A$2:$A$1001,[1]customers!$G$2:$G$1001,,0)</f>
        <v>United States</v>
      </c>
      <c r="I417" s="7" t="str">
        <f>INDEX([1]products!$A$1:$G$49,MATCH([1]orders!$D417,[1]products!$A$1:$A$49,0),MATCH([1]orders!I$1,[1]products!$A$1:$G$1,0))</f>
        <v>Rob</v>
      </c>
      <c r="J417" s="7" t="str">
        <f>INDEX([1]products!$A$1:$G$49,MATCH([1]orders!$D417,[1]products!$A$1:$A$49,0),MATCH([1]orders!J$1,[1]products!$A$1:$G$1,0))</f>
        <v>M</v>
      </c>
      <c r="K417" s="19">
        <f>INDEX([1]products!$A$1:$G$49,MATCH([1]orders!$D417,[1]products!$A$1:$A$49,0),MATCH([1]orders!K$1,[1]products!$A$1:$G$1,0))</f>
        <v>0.2</v>
      </c>
      <c r="L417" s="20">
        <f>INDEX([1]products!$A$1:$G$49,MATCH([1]orders!$D417,[1]products!$A$1:$A$49,0),MATCH([1]orders!L$1,[1]products!$A$1:$G$1,0))</f>
        <v>2.9849999999999999</v>
      </c>
      <c r="M417" s="20">
        <f t="shared" si="6"/>
        <v>8.9550000000000001</v>
      </c>
      <c r="N417" s="7" t="str" cm="1">
        <f t="array" ref="N417">_xlfn.IFS(I417="Rob","Robusta",I417="Exc","Excelsa",I417="Ara","Arabica",I417="Lib","Liberica")</f>
        <v>Robusta</v>
      </c>
      <c r="O417" s="7" t="str" cm="1">
        <f t="array" ref="O417">_xlfn.IFS(J417="M","Medium",J417="L","Light",J417="D","Dark")</f>
        <v>Medium</v>
      </c>
      <c r="P417" s="7" t="str">
        <f>_xlfn.XLOOKUP(Order_Table[[#This Row],[Customer ID]],[1]customers!$A$1:$A$1001,[1]customers!$I$1:$I$1001,,0)</f>
        <v>No</v>
      </c>
    </row>
    <row r="418" spans="1:16" x14ac:dyDescent="0.35">
      <c r="A418" s="16" t="s">
        <v>833</v>
      </c>
      <c r="B418" s="21">
        <v>43901</v>
      </c>
      <c r="C418" s="16" t="s">
        <v>834</v>
      </c>
      <c r="D418" s="7" t="s">
        <v>192</v>
      </c>
      <c r="E418" s="16">
        <v>3</v>
      </c>
      <c r="F418" s="16" t="str">
        <f>_xlfn.XLOOKUP([1]orders!C418,[1]customers!$A$2:$A$1001,[1]customers!$B$2:$B$1001,,0)</f>
        <v>Reggis Pracy</v>
      </c>
      <c r="G418" s="16" t="str">
        <f>IF(_xlfn.XLOOKUP(C418,[1]customers!$A$2:$A$1001,[1]customers!$C$2:$C$1001,,0)=0,"",_xlfn.XLOOKUP(C418,[1]customers!$A$2:$A$1001,[1]customers!$C$2:$C$1001,,0))</f>
        <v/>
      </c>
      <c r="H418" s="16" t="str">
        <f>_xlfn.XLOOKUP(C418,[1]customers!$A$2:$A$1001,[1]customers!$G$2:$G$1001,,0)</f>
        <v>United States</v>
      </c>
      <c r="I418" s="7" t="str">
        <f>INDEX([1]products!$A$1:$G$49,MATCH([1]orders!$D418,[1]products!$A$1:$A$49,0),MATCH([1]orders!I$1,[1]products!$A$1:$G$1,0))</f>
        <v>Ara</v>
      </c>
      <c r="J418" s="7" t="str">
        <f>INDEX([1]products!$A$1:$G$49,MATCH([1]orders!$D418,[1]products!$A$1:$A$49,0),MATCH([1]orders!J$1,[1]products!$A$1:$G$1,0))</f>
        <v>L</v>
      </c>
      <c r="K418" s="19">
        <f>INDEX([1]products!$A$1:$G$49,MATCH([1]orders!$D418,[1]products!$A$1:$A$49,0),MATCH([1]orders!K$1,[1]products!$A$1:$G$1,0))</f>
        <v>0.5</v>
      </c>
      <c r="L418" s="20">
        <f>INDEX([1]products!$A$1:$G$49,MATCH([1]orders!$D418,[1]products!$A$1:$A$49,0),MATCH([1]orders!L$1,[1]products!$A$1:$G$1,0))</f>
        <v>7.77</v>
      </c>
      <c r="M418" s="20">
        <f t="shared" si="6"/>
        <v>23.31</v>
      </c>
      <c r="N418" s="7" t="str" cm="1">
        <f t="array" ref="N418">_xlfn.IFS(I418="Rob","Robusta",I418="Exc","Excelsa",I418="Ara","Arabica",I418="Lib","Liberica")</f>
        <v>Arabica</v>
      </c>
      <c r="O418" s="7" t="str" cm="1">
        <f t="array" ref="O418">_xlfn.IFS(J418="M","Medium",J418="L","Light",J418="D","Dark")</f>
        <v>Light</v>
      </c>
      <c r="P418" s="7" t="str">
        <f>_xlfn.XLOOKUP(Order_Table[[#This Row],[Customer ID]],[1]customers!$A$1:$A$1001,[1]customers!$I$1:$I$1001,,0)</f>
        <v>Yes</v>
      </c>
    </row>
    <row r="419" spans="1:16" x14ac:dyDescent="0.35">
      <c r="A419" s="16" t="s">
        <v>835</v>
      </c>
      <c r="B419" s="21">
        <v>44457</v>
      </c>
      <c r="C419" s="16" t="s">
        <v>836</v>
      </c>
      <c r="D419" s="7" t="s">
        <v>204</v>
      </c>
      <c r="E419" s="16">
        <v>1</v>
      </c>
      <c r="F419" s="16" t="str">
        <f>_xlfn.XLOOKUP([1]orders!C419,[1]customers!$A$2:$A$1001,[1]customers!$B$2:$B$1001,,0)</f>
        <v>Paula Denis</v>
      </c>
      <c r="G419" s="16" t="str">
        <f>IF(_xlfn.XLOOKUP(C419,[1]customers!$A$2:$A$1001,[1]customers!$C$2:$C$1001,,0)=0,"",_xlfn.XLOOKUP(C419,[1]customers!$A$2:$A$1001,[1]customers!$C$2:$C$1001,,0))</f>
        <v/>
      </c>
      <c r="H419" s="16" t="str">
        <f>_xlfn.XLOOKUP(C419,[1]customers!$A$2:$A$1001,[1]customers!$G$2:$G$1001,,0)</f>
        <v>United States</v>
      </c>
      <c r="I419" s="7" t="str">
        <f>INDEX([1]products!$A$1:$G$49,MATCH([1]orders!$D419,[1]products!$A$1:$A$49,0),MATCH([1]orders!I$1,[1]products!$A$1:$G$1,0))</f>
        <v>Ara</v>
      </c>
      <c r="J419" s="7" t="str">
        <f>INDEX([1]products!$A$1:$G$49,MATCH([1]orders!$D419,[1]products!$A$1:$A$49,0),MATCH([1]orders!J$1,[1]products!$A$1:$G$1,0))</f>
        <v>L</v>
      </c>
      <c r="K419" s="19">
        <f>INDEX([1]products!$A$1:$G$49,MATCH([1]orders!$D419,[1]products!$A$1:$A$49,0),MATCH([1]orders!K$1,[1]products!$A$1:$G$1,0))</f>
        <v>2.5</v>
      </c>
      <c r="L419" s="20">
        <f>INDEX([1]products!$A$1:$G$49,MATCH([1]orders!$D419,[1]products!$A$1:$A$49,0),MATCH([1]orders!L$1,[1]products!$A$1:$G$1,0))</f>
        <v>29.784999999999997</v>
      </c>
      <c r="M419" s="20">
        <f t="shared" si="6"/>
        <v>29.784999999999997</v>
      </c>
      <c r="N419" s="7" t="str" cm="1">
        <f t="array" ref="N419">_xlfn.IFS(I419="Rob","Robusta",I419="Exc","Excelsa",I419="Ara","Arabica",I419="Lib","Liberica")</f>
        <v>Arabica</v>
      </c>
      <c r="O419" s="7" t="str" cm="1">
        <f t="array" ref="O419">_xlfn.IFS(J419="M","Medium",J419="L","Light",J419="D","Dark")</f>
        <v>Light</v>
      </c>
      <c r="P419" s="7" t="str">
        <f>_xlfn.XLOOKUP(Order_Table[[#This Row],[Customer ID]],[1]customers!$A$1:$A$1001,[1]customers!$I$1:$I$1001,,0)</f>
        <v>Yes</v>
      </c>
    </row>
    <row r="420" spans="1:16" x14ac:dyDescent="0.35">
      <c r="A420" s="16" t="s">
        <v>837</v>
      </c>
      <c r="B420" s="21">
        <v>44142</v>
      </c>
      <c r="C420" s="16" t="s">
        <v>838</v>
      </c>
      <c r="D420" s="7" t="s">
        <v>204</v>
      </c>
      <c r="E420" s="16">
        <v>5</v>
      </c>
      <c r="F420" s="16" t="str">
        <f>_xlfn.XLOOKUP([1]orders!C420,[1]customers!$A$2:$A$1001,[1]customers!$B$2:$B$1001,,0)</f>
        <v>Broderick McGilvra</v>
      </c>
      <c r="G420" s="16" t="str">
        <f>IF(_xlfn.XLOOKUP(C420,[1]customers!$A$2:$A$1001,[1]customers!$C$2:$C$1001,,0)=0,"",_xlfn.XLOOKUP(C420,[1]customers!$A$2:$A$1001,[1]customers!$C$2:$C$1001,,0))</f>
        <v>bmcgilvrabm@so-net.ne.jp</v>
      </c>
      <c r="H420" s="16" t="str">
        <f>_xlfn.XLOOKUP(C420,[1]customers!$A$2:$A$1001,[1]customers!$G$2:$G$1001,,0)</f>
        <v>United States</v>
      </c>
      <c r="I420" s="7" t="str">
        <f>INDEX([1]products!$A$1:$G$49,MATCH([1]orders!$D420,[1]products!$A$1:$A$49,0),MATCH([1]orders!I$1,[1]products!$A$1:$G$1,0))</f>
        <v>Ara</v>
      </c>
      <c r="J420" s="7" t="str">
        <f>INDEX([1]products!$A$1:$G$49,MATCH([1]orders!$D420,[1]products!$A$1:$A$49,0),MATCH([1]orders!J$1,[1]products!$A$1:$G$1,0))</f>
        <v>L</v>
      </c>
      <c r="K420" s="19">
        <f>INDEX([1]products!$A$1:$G$49,MATCH([1]orders!$D420,[1]products!$A$1:$A$49,0),MATCH([1]orders!K$1,[1]products!$A$1:$G$1,0))</f>
        <v>2.5</v>
      </c>
      <c r="L420" s="20">
        <f>INDEX([1]products!$A$1:$G$49,MATCH([1]orders!$D420,[1]products!$A$1:$A$49,0),MATCH([1]orders!L$1,[1]products!$A$1:$G$1,0))</f>
        <v>29.784999999999997</v>
      </c>
      <c r="M420" s="20">
        <f t="shared" si="6"/>
        <v>148.92499999999998</v>
      </c>
      <c r="N420" s="7" t="str" cm="1">
        <f t="array" ref="N420">_xlfn.IFS(I420="Rob","Robusta",I420="Exc","Excelsa",I420="Ara","Arabica",I420="Lib","Liberica")</f>
        <v>Arabica</v>
      </c>
      <c r="O420" s="7" t="str" cm="1">
        <f t="array" ref="O420">_xlfn.IFS(J420="M","Medium",J420="L","Light",J420="D","Dark")</f>
        <v>Light</v>
      </c>
      <c r="P420" s="7" t="str">
        <f>_xlfn.XLOOKUP(Order_Table[[#This Row],[Customer ID]],[1]customers!$A$1:$A$1001,[1]customers!$I$1:$I$1001,,0)</f>
        <v>Yes</v>
      </c>
    </row>
    <row r="421" spans="1:16" x14ac:dyDescent="0.35">
      <c r="A421" s="16" t="s">
        <v>839</v>
      </c>
      <c r="B421" s="21">
        <v>44739</v>
      </c>
      <c r="C421" s="16" t="s">
        <v>840</v>
      </c>
      <c r="D421" s="7" t="s">
        <v>78</v>
      </c>
      <c r="E421" s="16">
        <v>1</v>
      </c>
      <c r="F421" s="16" t="str">
        <f>_xlfn.XLOOKUP([1]orders!C421,[1]customers!$A$2:$A$1001,[1]customers!$B$2:$B$1001,,0)</f>
        <v>Annabella Danzey</v>
      </c>
      <c r="G421" s="16" t="str">
        <f>IF(_xlfn.XLOOKUP(C421,[1]customers!$A$2:$A$1001,[1]customers!$C$2:$C$1001,,0)=0,"",_xlfn.XLOOKUP(C421,[1]customers!$A$2:$A$1001,[1]customers!$C$2:$C$1001,,0))</f>
        <v>adanzeybn@github.com</v>
      </c>
      <c r="H421" s="16" t="str">
        <f>_xlfn.XLOOKUP(C421,[1]customers!$A$2:$A$1001,[1]customers!$G$2:$G$1001,,0)</f>
        <v>United States</v>
      </c>
      <c r="I421" s="7" t="str">
        <f>INDEX([1]products!$A$1:$G$49,MATCH([1]orders!$D421,[1]products!$A$1:$A$49,0),MATCH([1]orders!I$1,[1]products!$A$1:$G$1,0))</f>
        <v>Lib</v>
      </c>
      <c r="J421" s="7" t="str">
        <f>INDEX([1]products!$A$1:$G$49,MATCH([1]orders!$D421,[1]products!$A$1:$A$49,0),MATCH([1]orders!J$1,[1]products!$A$1:$G$1,0))</f>
        <v>M</v>
      </c>
      <c r="K421" s="19">
        <f>INDEX([1]products!$A$1:$G$49,MATCH([1]orders!$D421,[1]products!$A$1:$A$49,0),MATCH([1]orders!K$1,[1]products!$A$1:$G$1,0))</f>
        <v>0.5</v>
      </c>
      <c r="L421" s="20">
        <f>INDEX([1]products!$A$1:$G$49,MATCH([1]orders!$D421,[1]products!$A$1:$A$49,0),MATCH([1]orders!L$1,[1]products!$A$1:$G$1,0))</f>
        <v>8.73</v>
      </c>
      <c r="M421" s="20">
        <f t="shared" si="6"/>
        <v>8.73</v>
      </c>
      <c r="N421" s="7" t="str" cm="1">
        <f t="array" ref="N421">_xlfn.IFS(I421="Rob","Robusta",I421="Exc","Excelsa",I421="Ara","Arabica",I421="Lib","Liberica")</f>
        <v>Liberica</v>
      </c>
      <c r="O421" s="7" t="str" cm="1">
        <f t="array" ref="O421">_xlfn.IFS(J421="M","Medium",J421="L","Light",J421="D","Dark")</f>
        <v>Medium</v>
      </c>
      <c r="P421" s="7" t="str">
        <f>_xlfn.XLOOKUP(Order_Table[[#This Row],[Customer ID]],[1]customers!$A$1:$A$1001,[1]customers!$I$1:$I$1001,,0)</f>
        <v>Yes</v>
      </c>
    </row>
    <row r="422" spans="1:16" x14ac:dyDescent="0.35">
      <c r="A422" s="16" t="s">
        <v>841</v>
      </c>
      <c r="B422" s="21">
        <v>43866</v>
      </c>
      <c r="C422" s="16" t="s">
        <v>749</v>
      </c>
      <c r="D422" s="7" t="s">
        <v>123</v>
      </c>
      <c r="E422" s="16">
        <v>4</v>
      </c>
      <c r="F422" s="16" t="str">
        <f>_xlfn.XLOOKUP([1]orders!C422,[1]customers!$A$2:$A$1001,[1]customers!$B$2:$B$1001,,0)</f>
        <v>Terri Farra</v>
      </c>
      <c r="G422" s="16" t="str">
        <f>IF(_xlfn.XLOOKUP(C422,[1]customers!$A$2:$A$1001,[1]customers!$C$2:$C$1001,,0)=0,"",_xlfn.XLOOKUP(C422,[1]customers!$A$2:$A$1001,[1]customers!$C$2:$C$1001,,0))</f>
        <v>tfarraac@behance.net</v>
      </c>
      <c r="H422" s="16" t="str">
        <f>_xlfn.XLOOKUP(C422,[1]customers!$A$2:$A$1001,[1]customers!$G$2:$G$1001,,0)</f>
        <v>United States</v>
      </c>
      <c r="I422" s="7" t="str">
        <f>INDEX([1]products!$A$1:$G$49,MATCH([1]orders!$D422,[1]products!$A$1:$A$49,0),MATCH([1]orders!I$1,[1]products!$A$1:$G$1,0))</f>
        <v>Lib</v>
      </c>
      <c r="J422" s="7" t="str">
        <f>INDEX([1]products!$A$1:$G$49,MATCH([1]orders!$D422,[1]products!$A$1:$A$49,0),MATCH([1]orders!J$1,[1]products!$A$1:$G$1,0))</f>
        <v>D</v>
      </c>
      <c r="K422" s="19">
        <f>INDEX([1]products!$A$1:$G$49,MATCH([1]orders!$D422,[1]products!$A$1:$A$49,0),MATCH([1]orders!K$1,[1]products!$A$1:$G$1,0))</f>
        <v>0.5</v>
      </c>
      <c r="L422" s="20">
        <f>INDEX([1]products!$A$1:$G$49,MATCH([1]orders!$D422,[1]products!$A$1:$A$49,0),MATCH([1]orders!L$1,[1]products!$A$1:$G$1,0))</f>
        <v>7.77</v>
      </c>
      <c r="M422" s="20">
        <f t="shared" si="6"/>
        <v>31.08</v>
      </c>
      <c r="N422" s="7" t="str" cm="1">
        <f t="array" ref="N422">_xlfn.IFS(I422="Rob","Robusta",I422="Exc","Excelsa",I422="Ara","Arabica",I422="Lib","Liberica")</f>
        <v>Liberica</v>
      </c>
      <c r="O422" s="7" t="str" cm="1">
        <f t="array" ref="O422">_xlfn.IFS(J422="M","Medium",J422="L","Light",J422="D","Dark")</f>
        <v>Dark</v>
      </c>
      <c r="P422" s="7" t="str">
        <f>_xlfn.XLOOKUP(Order_Table[[#This Row],[Customer ID]],[1]customers!$A$1:$A$1001,[1]customers!$I$1:$I$1001,,0)</f>
        <v>No</v>
      </c>
    </row>
    <row r="423" spans="1:16" x14ac:dyDescent="0.35">
      <c r="A423" s="16" t="s">
        <v>841</v>
      </c>
      <c r="B423" s="21">
        <v>43866</v>
      </c>
      <c r="C423" s="16" t="s">
        <v>749</v>
      </c>
      <c r="D423" s="7" t="s">
        <v>118</v>
      </c>
      <c r="E423" s="16">
        <v>6</v>
      </c>
      <c r="F423" s="16" t="str">
        <f>_xlfn.XLOOKUP([1]orders!C423,[1]customers!$A$2:$A$1001,[1]customers!$B$2:$B$1001,,0)</f>
        <v>Terri Farra</v>
      </c>
      <c r="G423" s="16" t="str">
        <f>IF(_xlfn.XLOOKUP(C423,[1]customers!$A$2:$A$1001,[1]customers!$C$2:$C$1001,,0)=0,"",_xlfn.XLOOKUP(C423,[1]customers!$A$2:$A$1001,[1]customers!$C$2:$C$1001,,0))</f>
        <v>tfarraac@behance.net</v>
      </c>
      <c r="H423" s="16" t="str">
        <f>_xlfn.XLOOKUP(C423,[1]customers!$A$2:$A$1001,[1]customers!$G$2:$G$1001,,0)</f>
        <v>United States</v>
      </c>
      <c r="I423" s="7" t="str">
        <f>INDEX([1]products!$A$1:$G$49,MATCH([1]orders!$D423,[1]products!$A$1:$A$49,0),MATCH([1]orders!I$1,[1]products!$A$1:$G$1,0))</f>
        <v>Ara</v>
      </c>
      <c r="J423" s="7" t="str">
        <f>INDEX([1]products!$A$1:$G$49,MATCH([1]orders!$D423,[1]products!$A$1:$A$49,0),MATCH([1]orders!J$1,[1]products!$A$1:$G$1,0))</f>
        <v>D</v>
      </c>
      <c r="K423" s="19">
        <f>INDEX([1]products!$A$1:$G$49,MATCH([1]orders!$D423,[1]products!$A$1:$A$49,0),MATCH([1]orders!K$1,[1]products!$A$1:$G$1,0))</f>
        <v>2.5</v>
      </c>
      <c r="L423" s="20">
        <f>INDEX([1]products!$A$1:$G$49,MATCH([1]orders!$D423,[1]products!$A$1:$A$49,0),MATCH([1]orders!L$1,[1]products!$A$1:$G$1,0))</f>
        <v>22.884999999999998</v>
      </c>
      <c r="M423" s="20">
        <f t="shared" si="6"/>
        <v>137.31</v>
      </c>
      <c r="N423" s="7" t="str" cm="1">
        <f t="array" ref="N423">_xlfn.IFS(I423="Rob","Robusta",I423="Exc","Excelsa",I423="Ara","Arabica",I423="Lib","Liberica")</f>
        <v>Arabica</v>
      </c>
      <c r="O423" s="7" t="str" cm="1">
        <f t="array" ref="O423">_xlfn.IFS(J423="M","Medium",J423="L","Light",J423="D","Dark")</f>
        <v>Dark</v>
      </c>
      <c r="P423" s="7" t="str">
        <f>_xlfn.XLOOKUP(Order_Table[[#This Row],[Customer ID]],[1]customers!$A$1:$A$1001,[1]customers!$I$1:$I$1001,,0)</f>
        <v>No</v>
      </c>
    </row>
    <row r="424" spans="1:16" x14ac:dyDescent="0.35">
      <c r="A424" s="16" t="s">
        <v>842</v>
      </c>
      <c r="B424" s="21">
        <v>43868</v>
      </c>
      <c r="C424" s="16" t="s">
        <v>843</v>
      </c>
      <c r="D424" s="7" t="s">
        <v>72</v>
      </c>
      <c r="E424" s="16">
        <v>5</v>
      </c>
      <c r="F424" s="16" t="str">
        <f>_xlfn.XLOOKUP([1]orders!C424,[1]customers!$A$2:$A$1001,[1]customers!$B$2:$B$1001,,0)</f>
        <v>Nevins Glowacz</v>
      </c>
      <c r="G424" s="16" t="str">
        <f>IF(_xlfn.XLOOKUP(C424,[1]customers!$A$2:$A$1001,[1]customers!$C$2:$C$1001,,0)=0,"",_xlfn.XLOOKUP(C424,[1]customers!$A$2:$A$1001,[1]customers!$C$2:$C$1001,,0))</f>
        <v/>
      </c>
      <c r="H424" s="16" t="str">
        <f>_xlfn.XLOOKUP(C424,[1]customers!$A$2:$A$1001,[1]customers!$G$2:$G$1001,,0)</f>
        <v>United States</v>
      </c>
      <c r="I424" s="7" t="str">
        <f>INDEX([1]products!$A$1:$G$49,MATCH([1]orders!$D424,[1]products!$A$1:$A$49,0),MATCH([1]orders!I$1,[1]products!$A$1:$G$1,0))</f>
        <v>Ara</v>
      </c>
      <c r="J424" s="7" t="str">
        <f>INDEX([1]products!$A$1:$G$49,MATCH([1]orders!$D424,[1]products!$A$1:$A$49,0),MATCH([1]orders!J$1,[1]products!$A$1:$G$1,0))</f>
        <v>D</v>
      </c>
      <c r="K424" s="19">
        <f>INDEX([1]products!$A$1:$G$49,MATCH([1]orders!$D424,[1]products!$A$1:$A$49,0),MATCH([1]orders!K$1,[1]products!$A$1:$G$1,0))</f>
        <v>0.5</v>
      </c>
      <c r="L424" s="20">
        <f>INDEX([1]products!$A$1:$G$49,MATCH([1]orders!$D424,[1]products!$A$1:$A$49,0),MATCH([1]orders!L$1,[1]products!$A$1:$G$1,0))</f>
        <v>5.97</v>
      </c>
      <c r="M424" s="20">
        <f t="shared" si="6"/>
        <v>29.849999999999998</v>
      </c>
      <c r="N424" s="7" t="str" cm="1">
        <f t="array" ref="N424">_xlfn.IFS(I424="Rob","Robusta",I424="Exc","Excelsa",I424="Ara","Arabica",I424="Lib","Liberica")</f>
        <v>Arabica</v>
      </c>
      <c r="O424" s="7" t="str" cm="1">
        <f t="array" ref="O424">_xlfn.IFS(J424="M","Medium",J424="L","Light",J424="D","Dark")</f>
        <v>Dark</v>
      </c>
      <c r="P424" s="7" t="str">
        <f>_xlfn.XLOOKUP(Order_Table[[#This Row],[Customer ID]],[1]customers!$A$1:$A$1001,[1]customers!$I$1:$I$1001,,0)</f>
        <v>No</v>
      </c>
    </row>
    <row r="425" spans="1:16" x14ac:dyDescent="0.35">
      <c r="A425" s="16" t="s">
        <v>844</v>
      </c>
      <c r="B425" s="21">
        <v>44183</v>
      </c>
      <c r="C425" s="16" t="s">
        <v>845</v>
      </c>
      <c r="D425" s="7" t="s">
        <v>22</v>
      </c>
      <c r="E425" s="16">
        <v>3</v>
      </c>
      <c r="F425" s="16" t="str">
        <f>_xlfn.XLOOKUP([1]orders!C425,[1]customers!$A$2:$A$1001,[1]customers!$B$2:$B$1001,,0)</f>
        <v>Adelice Isabell</v>
      </c>
      <c r="G425" s="16" t="str">
        <f>IF(_xlfn.XLOOKUP(C425,[1]customers!$A$2:$A$1001,[1]customers!$C$2:$C$1001,,0)=0,"",_xlfn.XLOOKUP(C425,[1]customers!$A$2:$A$1001,[1]customers!$C$2:$C$1001,,0))</f>
        <v/>
      </c>
      <c r="H425" s="16" t="str">
        <f>_xlfn.XLOOKUP(C425,[1]customers!$A$2:$A$1001,[1]customers!$G$2:$G$1001,,0)</f>
        <v>United States</v>
      </c>
      <c r="I425" s="7" t="str">
        <f>INDEX([1]products!$A$1:$G$49,MATCH([1]orders!$D425,[1]products!$A$1:$A$49,0),MATCH([1]orders!I$1,[1]products!$A$1:$G$1,0))</f>
        <v>Rob</v>
      </c>
      <c r="J425" s="7" t="str">
        <f>INDEX([1]products!$A$1:$G$49,MATCH([1]orders!$D425,[1]products!$A$1:$A$49,0),MATCH([1]orders!J$1,[1]products!$A$1:$G$1,0))</f>
        <v>M</v>
      </c>
      <c r="K425" s="19">
        <f>INDEX([1]products!$A$1:$G$49,MATCH([1]orders!$D425,[1]products!$A$1:$A$49,0),MATCH([1]orders!K$1,[1]products!$A$1:$G$1,0))</f>
        <v>0.5</v>
      </c>
      <c r="L425" s="20">
        <f>INDEX([1]products!$A$1:$G$49,MATCH([1]orders!$D425,[1]products!$A$1:$A$49,0),MATCH([1]orders!L$1,[1]products!$A$1:$G$1,0))</f>
        <v>5.97</v>
      </c>
      <c r="M425" s="20">
        <f t="shared" si="6"/>
        <v>17.91</v>
      </c>
      <c r="N425" s="7" t="str" cm="1">
        <f t="array" ref="N425">_xlfn.IFS(I425="Rob","Robusta",I425="Exc","Excelsa",I425="Ara","Arabica",I425="Lib","Liberica")</f>
        <v>Robusta</v>
      </c>
      <c r="O425" s="7" t="str" cm="1">
        <f t="array" ref="O425">_xlfn.IFS(J425="M","Medium",J425="L","Light",J425="D","Dark")</f>
        <v>Medium</v>
      </c>
      <c r="P425" s="7" t="str">
        <f>_xlfn.XLOOKUP(Order_Table[[#This Row],[Customer ID]],[1]customers!$A$1:$A$1001,[1]customers!$I$1:$I$1001,,0)</f>
        <v>No</v>
      </c>
    </row>
    <row r="426" spans="1:16" x14ac:dyDescent="0.35">
      <c r="A426" s="16" t="s">
        <v>846</v>
      </c>
      <c r="B426" s="21">
        <v>44431</v>
      </c>
      <c r="C426" s="16" t="s">
        <v>847</v>
      </c>
      <c r="D426" s="7" t="s">
        <v>176</v>
      </c>
      <c r="E426" s="16">
        <v>3</v>
      </c>
      <c r="F426" s="16" t="str">
        <f>_xlfn.XLOOKUP([1]orders!C426,[1]customers!$A$2:$A$1001,[1]customers!$B$2:$B$1001,,0)</f>
        <v>Yulma Dombrell</v>
      </c>
      <c r="G426" s="16" t="str">
        <f>IF(_xlfn.XLOOKUP(C426,[1]customers!$A$2:$A$1001,[1]customers!$C$2:$C$1001,,0)=0,"",_xlfn.XLOOKUP(C426,[1]customers!$A$2:$A$1001,[1]customers!$C$2:$C$1001,,0))</f>
        <v>ydombrellbs@dedecms.com</v>
      </c>
      <c r="H426" s="16" t="str">
        <f>_xlfn.XLOOKUP(C426,[1]customers!$A$2:$A$1001,[1]customers!$G$2:$G$1001,,0)</f>
        <v>United States</v>
      </c>
      <c r="I426" s="7" t="str">
        <f>INDEX([1]products!$A$1:$G$49,MATCH([1]orders!$D426,[1]products!$A$1:$A$49,0),MATCH([1]orders!I$1,[1]products!$A$1:$G$1,0))</f>
        <v>Exc</v>
      </c>
      <c r="J426" s="7" t="str">
        <f>INDEX([1]products!$A$1:$G$49,MATCH([1]orders!$D426,[1]products!$A$1:$A$49,0),MATCH([1]orders!J$1,[1]products!$A$1:$G$1,0))</f>
        <v>L</v>
      </c>
      <c r="K426" s="19">
        <f>INDEX([1]products!$A$1:$G$49,MATCH([1]orders!$D426,[1]products!$A$1:$A$49,0),MATCH([1]orders!K$1,[1]products!$A$1:$G$1,0))</f>
        <v>0.5</v>
      </c>
      <c r="L426" s="20">
        <f>INDEX([1]products!$A$1:$G$49,MATCH([1]orders!$D426,[1]products!$A$1:$A$49,0),MATCH([1]orders!L$1,[1]products!$A$1:$G$1,0))</f>
        <v>8.91</v>
      </c>
      <c r="M426" s="20">
        <f t="shared" si="6"/>
        <v>26.73</v>
      </c>
      <c r="N426" s="7" t="str" cm="1">
        <f t="array" ref="N426">_xlfn.IFS(I426="Rob","Robusta",I426="Exc","Excelsa",I426="Ara","Arabica",I426="Lib","Liberica")</f>
        <v>Excelsa</v>
      </c>
      <c r="O426" s="7" t="str" cm="1">
        <f t="array" ref="O426">_xlfn.IFS(J426="M","Medium",J426="L","Light",J426="D","Dark")</f>
        <v>Light</v>
      </c>
      <c r="P426" s="7" t="str">
        <f>_xlfn.XLOOKUP(Order_Table[[#This Row],[Customer ID]],[1]customers!$A$1:$A$1001,[1]customers!$I$1:$I$1001,,0)</f>
        <v>Yes</v>
      </c>
    </row>
    <row r="427" spans="1:16" x14ac:dyDescent="0.35">
      <c r="A427" s="16" t="s">
        <v>848</v>
      </c>
      <c r="B427" s="21">
        <v>44428</v>
      </c>
      <c r="C427" s="16" t="s">
        <v>849</v>
      </c>
      <c r="D427" s="7" t="s">
        <v>179</v>
      </c>
      <c r="E427" s="16">
        <v>2</v>
      </c>
      <c r="F427" s="16" t="str">
        <f>_xlfn.XLOOKUP([1]orders!C427,[1]customers!$A$2:$A$1001,[1]customers!$B$2:$B$1001,,0)</f>
        <v>Alric Darth</v>
      </c>
      <c r="G427" s="16" t="str">
        <f>IF(_xlfn.XLOOKUP(C427,[1]customers!$A$2:$A$1001,[1]customers!$C$2:$C$1001,,0)=0,"",_xlfn.XLOOKUP(C427,[1]customers!$A$2:$A$1001,[1]customers!$C$2:$C$1001,,0))</f>
        <v>adarthbt@t.co</v>
      </c>
      <c r="H427" s="16" t="str">
        <f>_xlfn.XLOOKUP(C427,[1]customers!$A$2:$A$1001,[1]customers!$G$2:$G$1001,,0)</f>
        <v>United States</v>
      </c>
      <c r="I427" s="7" t="str">
        <f>INDEX([1]products!$A$1:$G$49,MATCH([1]orders!$D427,[1]products!$A$1:$A$49,0),MATCH([1]orders!I$1,[1]products!$A$1:$G$1,0))</f>
        <v>Rob</v>
      </c>
      <c r="J427" s="7" t="str">
        <f>INDEX([1]products!$A$1:$G$49,MATCH([1]orders!$D427,[1]products!$A$1:$A$49,0),MATCH([1]orders!J$1,[1]products!$A$1:$G$1,0))</f>
        <v>D</v>
      </c>
      <c r="K427" s="19">
        <f>INDEX([1]products!$A$1:$G$49,MATCH([1]orders!$D427,[1]products!$A$1:$A$49,0),MATCH([1]orders!K$1,[1]products!$A$1:$G$1,0))</f>
        <v>1</v>
      </c>
      <c r="L427" s="20">
        <f>INDEX([1]products!$A$1:$G$49,MATCH([1]orders!$D427,[1]products!$A$1:$A$49,0),MATCH([1]orders!L$1,[1]products!$A$1:$G$1,0))</f>
        <v>8.9499999999999993</v>
      </c>
      <c r="M427" s="20">
        <f t="shared" si="6"/>
        <v>17.899999999999999</v>
      </c>
      <c r="N427" s="7" t="str" cm="1">
        <f t="array" ref="N427">_xlfn.IFS(I427="Rob","Robusta",I427="Exc","Excelsa",I427="Ara","Arabica",I427="Lib","Liberica")</f>
        <v>Robusta</v>
      </c>
      <c r="O427" s="7" t="str" cm="1">
        <f t="array" ref="O427">_xlfn.IFS(J427="M","Medium",J427="L","Light",J427="D","Dark")</f>
        <v>Dark</v>
      </c>
      <c r="P427" s="7" t="str">
        <f>_xlfn.XLOOKUP(Order_Table[[#This Row],[Customer ID]],[1]customers!$A$1:$A$1001,[1]customers!$I$1:$I$1001,,0)</f>
        <v>No</v>
      </c>
    </row>
    <row r="428" spans="1:16" x14ac:dyDescent="0.35">
      <c r="A428" s="16" t="s">
        <v>850</v>
      </c>
      <c r="B428" s="21">
        <v>43556</v>
      </c>
      <c r="C428" s="16" t="s">
        <v>851</v>
      </c>
      <c r="D428" s="7" t="s">
        <v>182</v>
      </c>
      <c r="E428" s="16">
        <v>4</v>
      </c>
      <c r="F428" s="16" t="str">
        <f>_xlfn.XLOOKUP([1]orders!C428,[1]customers!$A$2:$A$1001,[1]customers!$B$2:$B$1001,,0)</f>
        <v>Manuel Darrigoe</v>
      </c>
      <c r="G428" s="16" t="str">
        <f>IF(_xlfn.XLOOKUP(C428,[1]customers!$A$2:$A$1001,[1]customers!$C$2:$C$1001,,0)=0,"",_xlfn.XLOOKUP(C428,[1]customers!$A$2:$A$1001,[1]customers!$C$2:$C$1001,,0))</f>
        <v>mdarrigoebu@hud.gov</v>
      </c>
      <c r="H428" s="16" t="str">
        <f>_xlfn.XLOOKUP(C428,[1]customers!$A$2:$A$1001,[1]customers!$G$2:$G$1001,,0)</f>
        <v>Ireland</v>
      </c>
      <c r="I428" s="7" t="str">
        <f>INDEX([1]products!$A$1:$G$49,MATCH([1]orders!$D428,[1]products!$A$1:$A$49,0),MATCH([1]orders!I$1,[1]products!$A$1:$G$1,0))</f>
        <v>Rob</v>
      </c>
      <c r="J428" s="7" t="str">
        <f>INDEX([1]products!$A$1:$G$49,MATCH([1]orders!$D428,[1]products!$A$1:$A$49,0),MATCH([1]orders!J$1,[1]products!$A$1:$G$1,0))</f>
        <v>L</v>
      </c>
      <c r="K428" s="19">
        <f>INDEX([1]products!$A$1:$G$49,MATCH([1]orders!$D428,[1]products!$A$1:$A$49,0),MATCH([1]orders!K$1,[1]products!$A$1:$G$1,0))</f>
        <v>0.2</v>
      </c>
      <c r="L428" s="20">
        <f>INDEX([1]products!$A$1:$G$49,MATCH([1]orders!$D428,[1]products!$A$1:$A$49,0),MATCH([1]orders!L$1,[1]products!$A$1:$G$1,0))</f>
        <v>3.5849999999999995</v>
      </c>
      <c r="M428" s="20">
        <f t="shared" si="6"/>
        <v>14.339999999999998</v>
      </c>
      <c r="N428" s="7" t="str" cm="1">
        <f t="array" ref="N428">_xlfn.IFS(I428="Rob","Robusta",I428="Exc","Excelsa",I428="Ara","Arabica",I428="Lib","Liberica")</f>
        <v>Robusta</v>
      </c>
      <c r="O428" s="7" t="str" cm="1">
        <f t="array" ref="O428">_xlfn.IFS(J428="M","Medium",J428="L","Light",J428="D","Dark")</f>
        <v>Light</v>
      </c>
      <c r="P428" s="7" t="str">
        <f>_xlfn.XLOOKUP(Order_Table[[#This Row],[Customer ID]],[1]customers!$A$1:$A$1001,[1]customers!$I$1:$I$1001,,0)</f>
        <v>Yes</v>
      </c>
    </row>
    <row r="429" spans="1:16" x14ac:dyDescent="0.35">
      <c r="A429" s="16" t="s">
        <v>852</v>
      </c>
      <c r="B429" s="21">
        <v>44224</v>
      </c>
      <c r="C429" s="16" t="s">
        <v>853</v>
      </c>
      <c r="D429" s="7" t="s">
        <v>171</v>
      </c>
      <c r="E429" s="16">
        <v>3</v>
      </c>
      <c r="F429" s="16" t="str">
        <f>_xlfn.XLOOKUP([1]orders!C429,[1]customers!$A$2:$A$1001,[1]customers!$B$2:$B$1001,,0)</f>
        <v>Kynthia Berick</v>
      </c>
      <c r="G429" s="16" t="str">
        <f>IF(_xlfn.XLOOKUP(C429,[1]customers!$A$2:$A$1001,[1]customers!$C$2:$C$1001,,0)=0,"",_xlfn.XLOOKUP(C429,[1]customers!$A$2:$A$1001,[1]customers!$C$2:$C$1001,,0))</f>
        <v/>
      </c>
      <c r="H429" s="16" t="str">
        <f>_xlfn.XLOOKUP(C429,[1]customers!$A$2:$A$1001,[1]customers!$G$2:$G$1001,,0)</f>
        <v>United States</v>
      </c>
      <c r="I429" s="7" t="str">
        <f>INDEX([1]products!$A$1:$G$49,MATCH([1]orders!$D429,[1]products!$A$1:$A$49,0),MATCH([1]orders!I$1,[1]products!$A$1:$G$1,0))</f>
        <v>Ara</v>
      </c>
      <c r="J429" s="7" t="str">
        <f>INDEX([1]products!$A$1:$G$49,MATCH([1]orders!$D429,[1]products!$A$1:$A$49,0),MATCH([1]orders!J$1,[1]products!$A$1:$G$1,0))</f>
        <v>M</v>
      </c>
      <c r="K429" s="19">
        <f>INDEX([1]products!$A$1:$G$49,MATCH([1]orders!$D429,[1]products!$A$1:$A$49,0),MATCH([1]orders!K$1,[1]products!$A$1:$G$1,0))</f>
        <v>2.5</v>
      </c>
      <c r="L429" s="20">
        <f>INDEX([1]products!$A$1:$G$49,MATCH([1]orders!$D429,[1]products!$A$1:$A$49,0),MATCH([1]orders!L$1,[1]products!$A$1:$G$1,0))</f>
        <v>25.874999999999996</v>
      </c>
      <c r="M429" s="20">
        <f t="shared" si="6"/>
        <v>77.624999999999986</v>
      </c>
      <c r="N429" s="7" t="str" cm="1">
        <f t="array" ref="N429">_xlfn.IFS(I429="Rob","Robusta",I429="Exc","Excelsa",I429="Ara","Arabica",I429="Lib","Liberica")</f>
        <v>Arabica</v>
      </c>
      <c r="O429" s="7" t="str" cm="1">
        <f t="array" ref="O429">_xlfn.IFS(J429="M","Medium",J429="L","Light",J429="D","Dark")</f>
        <v>Medium</v>
      </c>
      <c r="P429" s="7" t="str">
        <f>_xlfn.XLOOKUP(Order_Table[[#This Row],[Customer ID]],[1]customers!$A$1:$A$1001,[1]customers!$I$1:$I$1001,,0)</f>
        <v>Yes</v>
      </c>
    </row>
    <row r="430" spans="1:16" x14ac:dyDescent="0.35">
      <c r="A430" s="16" t="s">
        <v>854</v>
      </c>
      <c r="B430" s="21">
        <v>43759</v>
      </c>
      <c r="C430" s="16" t="s">
        <v>855</v>
      </c>
      <c r="D430" s="7" t="s">
        <v>189</v>
      </c>
      <c r="E430" s="16">
        <v>5</v>
      </c>
      <c r="F430" s="16" t="str">
        <f>_xlfn.XLOOKUP([1]orders!C430,[1]customers!$A$2:$A$1001,[1]customers!$B$2:$B$1001,,0)</f>
        <v>Minetta Ackrill</v>
      </c>
      <c r="G430" s="16" t="str">
        <f>IF(_xlfn.XLOOKUP(C430,[1]customers!$A$2:$A$1001,[1]customers!$C$2:$C$1001,,0)=0,"",_xlfn.XLOOKUP(C430,[1]customers!$A$2:$A$1001,[1]customers!$C$2:$C$1001,,0))</f>
        <v>mackrillbw@bandcamp.com</v>
      </c>
      <c r="H430" s="16" t="str">
        <f>_xlfn.XLOOKUP(C430,[1]customers!$A$2:$A$1001,[1]customers!$G$2:$G$1001,,0)</f>
        <v>United States</v>
      </c>
      <c r="I430" s="7" t="str">
        <f>INDEX([1]products!$A$1:$G$49,MATCH([1]orders!$D430,[1]products!$A$1:$A$49,0),MATCH([1]orders!I$1,[1]products!$A$1:$G$1,0))</f>
        <v>Rob</v>
      </c>
      <c r="J430" s="7" t="str">
        <f>INDEX([1]products!$A$1:$G$49,MATCH([1]orders!$D430,[1]products!$A$1:$A$49,0),MATCH([1]orders!J$1,[1]products!$A$1:$G$1,0))</f>
        <v>L</v>
      </c>
      <c r="K430" s="19">
        <f>INDEX([1]products!$A$1:$G$49,MATCH([1]orders!$D430,[1]products!$A$1:$A$49,0),MATCH([1]orders!K$1,[1]products!$A$1:$G$1,0))</f>
        <v>1</v>
      </c>
      <c r="L430" s="20">
        <f>INDEX([1]products!$A$1:$G$49,MATCH([1]orders!$D430,[1]products!$A$1:$A$49,0),MATCH([1]orders!L$1,[1]products!$A$1:$G$1,0))</f>
        <v>11.95</v>
      </c>
      <c r="M430" s="20">
        <f t="shared" si="6"/>
        <v>59.75</v>
      </c>
      <c r="N430" s="7" t="str" cm="1">
        <f t="array" ref="N430">_xlfn.IFS(I430="Rob","Robusta",I430="Exc","Excelsa",I430="Ara","Arabica",I430="Lib","Liberica")</f>
        <v>Robusta</v>
      </c>
      <c r="O430" s="7" t="str" cm="1">
        <f t="array" ref="O430">_xlfn.IFS(J430="M","Medium",J430="L","Light",J430="D","Dark")</f>
        <v>Light</v>
      </c>
      <c r="P430" s="7" t="str">
        <f>_xlfn.XLOOKUP(Order_Table[[#This Row],[Customer ID]],[1]customers!$A$1:$A$1001,[1]customers!$I$1:$I$1001,,0)</f>
        <v>No</v>
      </c>
    </row>
    <row r="431" spans="1:16" x14ac:dyDescent="0.35">
      <c r="A431" s="16" t="s">
        <v>856</v>
      </c>
      <c r="B431" s="21">
        <v>44367</v>
      </c>
      <c r="C431" s="16" t="s">
        <v>749</v>
      </c>
      <c r="D431" s="7" t="s">
        <v>6</v>
      </c>
      <c r="E431" s="16">
        <v>6</v>
      </c>
      <c r="F431" s="16" t="str">
        <f>_xlfn.XLOOKUP([1]orders!C431,[1]customers!$A$2:$A$1001,[1]customers!$B$2:$B$1001,,0)</f>
        <v>Terri Farra</v>
      </c>
      <c r="G431" s="16" t="str">
        <f>IF(_xlfn.XLOOKUP(C431,[1]customers!$A$2:$A$1001,[1]customers!$C$2:$C$1001,,0)=0,"",_xlfn.XLOOKUP(C431,[1]customers!$A$2:$A$1001,[1]customers!$C$2:$C$1001,,0))</f>
        <v>tfarraac@behance.net</v>
      </c>
      <c r="H431" s="16" t="str">
        <f>_xlfn.XLOOKUP(C431,[1]customers!$A$2:$A$1001,[1]customers!$G$2:$G$1001,,0)</f>
        <v>United States</v>
      </c>
      <c r="I431" s="7" t="str">
        <f>INDEX([1]products!$A$1:$G$49,MATCH([1]orders!$D431,[1]products!$A$1:$A$49,0),MATCH([1]orders!I$1,[1]products!$A$1:$G$1,0))</f>
        <v>Ara</v>
      </c>
      <c r="J431" s="7" t="str">
        <f>INDEX([1]products!$A$1:$G$49,MATCH([1]orders!$D431,[1]products!$A$1:$A$49,0),MATCH([1]orders!J$1,[1]products!$A$1:$G$1,0))</f>
        <v>L</v>
      </c>
      <c r="K431" s="19">
        <f>INDEX([1]products!$A$1:$G$49,MATCH([1]orders!$D431,[1]products!$A$1:$A$49,0),MATCH([1]orders!K$1,[1]products!$A$1:$G$1,0))</f>
        <v>1</v>
      </c>
      <c r="L431" s="20">
        <f>INDEX([1]products!$A$1:$G$49,MATCH([1]orders!$D431,[1]products!$A$1:$A$49,0),MATCH([1]orders!L$1,[1]products!$A$1:$G$1,0))</f>
        <v>12.95</v>
      </c>
      <c r="M431" s="20">
        <f t="shared" si="6"/>
        <v>77.699999999999989</v>
      </c>
      <c r="N431" s="7" t="str" cm="1">
        <f t="array" ref="N431">_xlfn.IFS(I431="Rob","Robusta",I431="Exc","Excelsa",I431="Ara","Arabica",I431="Lib","Liberica")</f>
        <v>Arabica</v>
      </c>
      <c r="O431" s="7" t="str" cm="1">
        <f t="array" ref="O431">_xlfn.IFS(J431="M","Medium",J431="L","Light",J431="D","Dark")</f>
        <v>Light</v>
      </c>
      <c r="P431" s="7" t="str">
        <f>_xlfn.XLOOKUP(Order_Table[[#This Row],[Customer ID]],[1]customers!$A$1:$A$1001,[1]customers!$I$1:$I$1001,,0)</f>
        <v>No</v>
      </c>
    </row>
    <row r="432" spans="1:16" x14ac:dyDescent="0.35">
      <c r="A432" s="16" t="s">
        <v>857</v>
      </c>
      <c r="B432" s="21">
        <v>44504</v>
      </c>
      <c r="C432" s="16" t="s">
        <v>858</v>
      </c>
      <c r="D432" s="7" t="s">
        <v>101</v>
      </c>
      <c r="E432" s="16">
        <v>2</v>
      </c>
      <c r="F432" s="16" t="str">
        <f>_xlfn.XLOOKUP([1]orders!C432,[1]customers!$A$2:$A$1001,[1]customers!$B$2:$B$1001,,0)</f>
        <v>Melosa Kippen</v>
      </c>
      <c r="G432" s="16" t="str">
        <f>IF(_xlfn.XLOOKUP(C432,[1]customers!$A$2:$A$1001,[1]customers!$C$2:$C$1001,,0)=0,"",_xlfn.XLOOKUP(C432,[1]customers!$A$2:$A$1001,[1]customers!$C$2:$C$1001,,0))</f>
        <v>mkippenby@dion.ne.jp</v>
      </c>
      <c r="H432" s="16" t="str">
        <f>_xlfn.XLOOKUP(C432,[1]customers!$A$2:$A$1001,[1]customers!$G$2:$G$1001,,0)</f>
        <v>United States</v>
      </c>
      <c r="I432" s="7" t="str">
        <f>INDEX([1]products!$A$1:$G$49,MATCH([1]orders!$D432,[1]products!$A$1:$A$49,0),MATCH([1]orders!I$1,[1]products!$A$1:$G$1,0))</f>
        <v>Rob</v>
      </c>
      <c r="J432" s="7" t="str">
        <f>INDEX([1]products!$A$1:$G$49,MATCH([1]orders!$D432,[1]products!$A$1:$A$49,0),MATCH([1]orders!J$1,[1]products!$A$1:$G$1,0))</f>
        <v>D</v>
      </c>
      <c r="K432" s="19">
        <f>INDEX([1]products!$A$1:$G$49,MATCH([1]orders!$D432,[1]products!$A$1:$A$49,0),MATCH([1]orders!K$1,[1]products!$A$1:$G$1,0))</f>
        <v>0.2</v>
      </c>
      <c r="L432" s="20">
        <f>INDEX([1]products!$A$1:$G$49,MATCH([1]orders!$D432,[1]products!$A$1:$A$49,0),MATCH([1]orders!L$1,[1]products!$A$1:$G$1,0))</f>
        <v>2.6849999999999996</v>
      </c>
      <c r="M432" s="20">
        <f t="shared" si="6"/>
        <v>5.3699999999999992</v>
      </c>
      <c r="N432" s="7" t="str" cm="1">
        <f t="array" ref="N432">_xlfn.IFS(I432="Rob","Robusta",I432="Exc","Excelsa",I432="Ara","Arabica",I432="Lib","Liberica")</f>
        <v>Robusta</v>
      </c>
      <c r="O432" s="7" t="str" cm="1">
        <f t="array" ref="O432">_xlfn.IFS(J432="M","Medium",J432="L","Light",J432="D","Dark")</f>
        <v>Dark</v>
      </c>
      <c r="P432" s="7" t="str">
        <f>_xlfn.XLOOKUP(Order_Table[[#This Row],[Customer ID]],[1]customers!$A$1:$A$1001,[1]customers!$I$1:$I$1001,,0)</f>
        <v>Yes</v>
      </c>
    </row>
    <row r="433" spans="1:16" x14ac:dyDescent="0.35">
      <c r="A433" s="16" t="s">
        <v>859</v>
      </c>
      <c r="B433" s="21">
        <v>44291</v>
      </c>
      <c r="C433" s="16" t="s">
        <v>860</v>
      </c>
      <c r="D433" s="7" t="s">
        <v>530</v>
      </c>
      <c r="E433" s="16">
        <v>3</v>
      </c>
      <c r="F433" s="16" t="str">
        <f>_xlfn.XLOOKUP([1]orders!C433,[1]customers!$A$2:$A$1001,[1]customers!$B$2:$B$1001,,0)</f>
        <v>Witty Ranson</v>
      </c>
      <c r="G433" s="16" t="str">
        <f>IF(_xlfn.XLOOKUP(C433,[1]customers!$A$2:$A$1001,[1]customers!$C$2:$C$1001,,0)=0,"",_xlfn.XLOOKUP(C433,[1]customers!$A$2:$A$1001,[1]customers!$C$2:$C$1001,,0))</f>
        <v>wransonbz@ted.com</v>
      </c>
      <c r="H433" s="16" t="str">
        <f>_xlfn.XLOOKUP(C433,[1]customers!$A$2:$A$1001,[1]customers!$G$2:$G$1001,,0)</f>
        <v>Ireland</v>
      </c>
      <c r="I433" s="7" t="str">
        <f>INDEX([1]products!$A$1:$G$49,MATCH([1]orders!$D433,[1]products!$A$1:$A$49,0),MATCH([1]orders!I$1,[1]products!$A$1:$G$1,0))</f>
        <v>Exc</v>
      </c>
      <c r="J433" s="7" t="str">
        <f>INDEX([1]products!$A$1:$G$49,MATCH([1]orders!$D433,[1]products!$A$1:$A$49,0),MATCH([1]orders!J$1,[1]products!$A$1:$G$1,0))</f>
        <v>D</v>
      </c>
      <c r="K433" s="19">
        <f>INDEX([1]products!$A$1:$G$49,MATCH([1]orders!$D433,[1]products!$A$1:$A$49,0),MATCH([1]orders!K$1,[1]products!$A$1:$G$1,0))</f>
        <v>2.5</v>
      </c>
      <c r="L433" s="20">
        <f>INDEX([1]products!$A$1:$G$49,MATCH([1]orders!$D433,[1]products!$A$1:$A$49,0),MATCH([1]orders!L$1,[1]products!$A$1:$G$1,0))</f>
        <v>27.945</v>
      </c>
      <c r="M433" s="20">
        <f t="shared" si="6"/>
        <v>83.835000000000008</v>
      </c>
      <c r="N433" s="7" t="str" cm="1">
        <f t="array" ref="N433">_xlfn.IFS(I433="Rob","Robusta",I433="Exc","Excelsa",I433="Ara","Arabica",I433="Lib","Liberica")</f>
        <v>Excelsa</v>
      </c>
      <c r="O433" s="7" t="str" cm="1">
        <f t="array" ref="O433">_xlfn.IFS(J433="M","Medium",J433="L","Light",J433="D","Dark")</f>
        <v>Dark</v>
      </c>
      <c r="P433" s="7" t="str">
        <f>_xlfn.XLOOKUP(Order_Table[[#This Row],[Customer ID]],[1]customers!$A$1:$A$1001,[1]customers!$I$1:$I$1001,,0)</f>
        <v>Yes</v>
      </c>
    </row>
    <row r="434" spans="1:16" x14ac:dyDescent="0.35">
      <c r="A434" s="16" t="s">
        <v>861</v>
      </c>
      <c r="B434" s="21">
        <v>43808</v>
      </c>
      <c r="C434" s="16" t="s">
        <v>862</v>
      </c>
      <c r="D434" s="7" t="s">
        <v>61</v>
      </c>
      <c r="E434" s="16">
        <v>2</v>
      </c>
      <c r="F434" s="16" t="str">
        <f>_xlfn.XLOOKUP([1]orders!C434,[1]customers!$A$2:$A$1001,[1]customers!$B$2:$B$1001,,0)</f>
        <v>Rod Gowdie</v>
      </c>
      <c r="G434" s="16" t="str">
        <f>IF(_xlfn.XLOOKUP(C434,[1]customers!$A$2:$A$1001,[1]customers!$C$2:$C$1001,,0)=0,"",_xlfn.XLOOKUP(C434,[1]customers!$A$2:$A$1001,[1]customers!$C$2:$C$1001,,0))</f>
        <v/>
      </c>
      <c r="H434" s="16" t="str">
        <f>_xlfn.XLOOKUP(C434,[1]customers!$A$2:$A$1001,[1]customers!$G$2:$G$1001,,0)</f>
        <v>United States</v>
      </c>
      <c r="I434" s="7" t="str">
        <f>INDEX([1]products!$A$1:$G$49,MATCH([1]orders!$D434,[1]products!$A$1:$A$49,0),MATCH([1]orders!I$1,[1]products!$A$1:$G$1,0))</f>
        <v>Ara</v>
      </c>
      <c r="J434" s="7" t="str">
        <f>INDEX([1]products!$A$1:$G$49,MATCH([1]orders!$D434,[1]products!$A$1:$A$49,0),MATCH([1]orders!J$1,[1]products!$A$1:$G$1,0))</f>
        <v>M</v>
      </c>
      <c r="K434" s="19">
        <f>INDEX([1]products!$A$1:$G$49,MATCH([1]orders!$D434,[1]products!$A$1:$A$49,0),MATCH([1]orders!K$1,[1]products!$A$1:$G$1,0))</f>
        <v>1</v>
      </c>
      <c r="L434" s="20">
        <f>INDEX([1]products!$A$1:$G$49,MATCH([1]orders!$D434,[1]products!$A$1:$A$49,0),MATCH([1]orders!L$1,[1]products!$A$1:$G$1,0))</f>
        <v>11.25</v>
      </c>
      <c r="M434" s="20">
        <f t="shared" si="6"/>
        <v>22.5</v>
      </c>
      <c r="N434" s="7" t="str" cm="1">
        <f t="array" ref="N434">_xlfn.IFS(I434="Rob","Robusta",I434="Exc","Excelsa",I434="Ara","Arabica",I434="Lib","Liberica")</f>
        <v>Arabica</v>
      </c>
      <c r="O434" s="7" t="str" cm="1">
        <f t="array" ref="O434">_xlfn.IFS(J434="M","Medium",J434="L","Light",J434="D","Dark")</f>
        <v>Medium</v>
      </c>
      <c r="P434" s="7" t="str">
        <f>_xlfn.XLOOKUP(Order_Table[[#This Row],[Customer ID]],[1]customers!$A$1:$A$1001,[1]customers!$I$1:$I$1001,,0)</f>
        <v>No</v>
      </c>
    </row>
    <row r="435" spans="1:16" x14ac:dyDescent="0.35">
      <c r="A435" s="16" t="s">
        <v>863</v>
      </c>
      <c r="B435" s="21">
        <v>44563</v>
      </c>
      <c r="C435" s="16" t="s">
        <v>864</v>
      </c>
      <c r="D435" s="7" t="s">
        <v>197</v>
      </c>
      <c r="E435" s="16">
        <v>6</v>
      </c>
      <c r="F435" s="16" t="str">
        <f>_xlfn.XLOOKUP([1]orders!C435,[1]customers!$A$2:$A$1001,[1]customers!$B$2:$B$1001,,0)</f>
        <v>Lemuel Rignold</v>
      </c>
      <c r="G435" s="16" t="str">
        <f>IF(_xlfn.XLOOKUP(C435,[1]customers!$A$2:$A$1001,[1]customers!$C$2:$C$1001,,0)=0,"",_xlfn.XLOOKUP(C435,[1]customers!$A$2:$A$1001,[1]customers!$C$2:$C$1001,,0))</f>
        <v>lrignoldc1@miibeian.gov.cn</v>
      </c>
      <c r="H435" s="16" t="str">
        <f>_xlfn.XLOOKUP(C435,[1]customers!$A$2:$A$1001,[1]customers!$G$2:$G$1001,,0)</f>
        <v>United States</v>
      </c>
      <c r="I435" s="7" t="str">
        <f>INDEX([1]products!$A$1:$G$49,MATCH([1]orders!$D435,[1]products!$A$1:$A$49,0),MATCH([1]orders!I$1,[1]products!$A$1:$G$1,0))</f>
        <v>Lib</v>
      </c>
      <c r="J435" s="7" t="str">
        <f>INDEX([1]products!$A$1:$G$49,MATCH([1]orders!$D435,[1]products!$A$1:$A$49,0),MATCH([1]orders!J$1,[1]products!$A$1:$G$1,0))</f>
        <v>M</v>
      </c>
      <c r="K435" s="19">
        <f>INDEX([1]products!$A$1:$G$49,MATCH([1]orders!$D435,[1]products!$A$1:$A$49,0),MATCH([1]orders!K$1,[1]products!$A$1:$G$1,0))</f>
        <v>2.5</v>
      </c>
      <c r="L435" s="20">
        <f>INDEX([1]products!$A$1:$G$49,MATCH([1]orders!$D435,[1]products!$A$1:$A$49,0),MATCH([1]orders!L$1,[1]products!$A$1:$G$1,0))</f>
        <v>33.464999999999996</v>
      </c>
      <c r="M435" s="20">
        <f t="shared" si="6"/>
        <v>200.78999999999996</v>
      </c>
      <c r="N435" s="7" t="str" cm="1">
        <f t="array" ref="N435">_xlfn.IFS(I435="Rob","Robusta",I435="Exc","Excelsa",I435="Ara","Arabica",I435="Lib","Liberica")</f>
        <v>Liberica</v>
      </c>
      <c r="O435" s="7" t="str" cm="1">
        <f t="array" ref="O435">_xlfn.IFS(J435="M","Medium",J435="L","Light",J435="D","Dark")</f>
        <v>Medium</v>
      </c>
      <c r="P435" s="7" t="str">
        <f>_xlfn.XLOOKUP(Order_Table[[#This Row],[Customer ID]],[1]customers!$A$1:$A$1001,[1]customers!$I$1:$I$1001,,0)</f>
        <v>Yes</v>
      </c>
    </row>
    <row r="436" spans="1:16" x14ac:dyDescent="0.35">
      <c r="A436" s="16" t="s">
        <v>865</v>
      </c>
      <c r="B436" s="21">
        <v>43807</v>
      </c>
      <c r="C436" s="16" t="s">
        <v>866</v>
      </c>
      <c r="D436" s="7" t="s">
        <v>61</v>
      </c>
      <c r="E436" s="16">
        <v>6</v>
      </c>
      <c r="F436" s="16" t="str">
        <f>_xlfn.XLOOKUP([1]orders!C436,[1]customers!$A$2:$A$1001,[1]customers!$B$2:$B$1001,,0)</f>
        <v>Nevsa Fields</v>
      </c>
      <c r="G436" s="16" t="str">
        <f>IF(_xlfn.XLOOKUP(C436,[1]customers!$A$2:$A$1001,[1]customers!$C$2:$C$1001,,0)=0,"",_xlfn.XLOOKUP(C436,[1]customers!$A$2:$A$1001,[1]customers!$C$2:$C$1001,,0))</f>
        <v/>
      </c>
      <c r="H436" s="16" t="str">
        <f>_xlfn.XLOOKUP(C436,[1]customers!$A$2:$A$1001,[1]customers!$G$2:$G$1001,,0)</f>
        <v>United States</v>
      </c>
      <c r="I436" s="7" t="str">
        <f>INDEX([1]products!$A$1:$G$49,MATCH([1]orders!$D436,[1]products!$A$1:$A$49,0),MATCH([1]orders!I$1,[1]products!$A$1:$G$1,0))</f>
        <v>Ara</v>
      </c>
      <c r="J436" s="7" t="str">
        <f>INDEX([1]products!$A$1:$G$49,MATCH([1]orders!$D436,[1]products!$A$1:$A$49,0),MATCH([1]orders!J$1,[1]products!$A$1:$G$1,0))</f>
        <v>M</v>
      </c>
      <c r="K436" s="19">
        <f>INDEX([1]products!$A$1:$G$49,MATCH([1]orders!$D436,[1]products!$A$1:$A$49,0),MATCH([1]orders!K$1,[1]products!$A$1:$G$1,0))</f>
        <v>1</v>
      </c>
      <c r="L436" s="20">
        <f>INDEX([1]products!$A$1:$G$49,MATCH([1]orders!$D436,[1]products!$A$1:$A$49,0),MATCH([1]orders!L$1,[1]products!$A$1:$G$1,0))</f>
        <v>11.25</v>
      </c>
      <c r="M436" s="20">
        <f t="shared" si="6"/>
        <v>67.5</v>
      </c>
      <c r="N436" s="7" t="str" cm="1">
        <f t="array" ref="N436">_xlfn.IFS(I436="Rob","Robusta",I436="Exc","Excelsa",I436="Ara","Arabica",I436="Lib","Liberica")</f>
        <v>Arabica</v>
      </c>
      <c r="O436" s="7" t="str" cm="1">
        <f t="array" ref="O436">_xlfn.IFS(J436="M","Medium",J436="L","Light",J436="D","Dark")</f>
        <v>Medium</v>
      </c>
      <c r="P436" s="7" t="str">
        <f>_xlfn.XLOOKUP(Order_Table[[#This Row],[Customer ID]],[1]customers!$A$1:$A$1001,[1]customers!$I$1:$I$1001,,0)</f>
        <v>No</v>
      </c>
    </row>
    <row r="437" spans="1:16" x14ac:dyDescent="0.35">
      <c r="A437" s="16" t="s">
        <v>867</v>
      </c>
      <c r="B437" s="21">
        <v>44528</v>
      </c>
      <c r="C437" s="16" t="s">
        <v>868</v>
      </c>
      <c r="D437" s="7" t="s">
        <v>3</v>
      </c>
      <c r="E437" s="16">
        <v>1</v>
      </c>
      <c r="F437" s="16" t="str">
        <f>_xlfn.XLOOKUP([1]orders!C437,[1]customers!$A$2:$A$1001,[1]customers!$B$2:$B$1001,,0)</f>
        <v>Chance Rowthorn</v>
      </c>
      <c r="G437" s="16" t="str">
        <f>IF(_xlfn.XLOOKUP(C437,[1]customers!$A$2:$A$1001,[1]customers!$C$2:$C$1001,,0)=0,"",_xlfn.XLOOKUP(C437,[1]customers!$A$2:$A$1001,[1]customers!$C$2:$C$1001,,0))</f>
        <v>crowthornc3@msn.com</v>
      </c>
      <c r="H437" s="16" t="str">
        <f>_xlfn.XLOOKUP(C437,[1]customers!$A$2:$A$1001,[1]customers!$G$2:$G$1001,,0)</f>
        <v>United States</v>
      </c>
      <c r="I437" s="7" t="str">
        <f>INDEX([1]products!$A$1:$G$49,MATCH([1]orders!$D437,[1]products!$A$1:$A$49,0),MATCH([1]orders!I$1,[1]products!$A$1:$G$1,0))</f>
        <v>Exc</v>
      </c>
      <c r="J437" s="7" t="str">
        <f>INDEX([1]products!$A$1:$G$49,MATCH([1]orders!$D437,[1]products!$A$1:$A$49,0),MATCH([1]orders!J$1,[1]products!$A$1:$G$1,0))</f>
        <v>M</v>
      </c>
      <c r="K437" s="19">
        <f>INDEX([1]products!$A$1:$G$49,MATCH([1]orders!$D437,[1]products!$A$1:$A$49,0),MATCH([1]orders!K$1,[1]products!$A$1:$G$1,0))</f>
        <v>0.5</v>
      </c>
      <c r="L437" s="20">
        <f>INDEX([1]products!$A$1:$G$49,MATCH([1]orders!$D437,[1]products!$A$1:$A$49,0),MATCH([1]orders!L$1,[1]products!$A$1:$G$1,0))</f>
        <v>8.25</v>
      </c>
      <c r="M437" s="20">
        <f t="shared" si="6"/>
        <v>8.25</v>
      </c>
      <c r="N437" s="7" t="str" cm="1">
        <f t="array" ref="N437">_xlfn.IFS(I437="Rob","Robusta",I437="Exc","Excelsa",I437="Ara","Arabica",I437="Lib","Liberica")</f>
        <v>Excelsa</v>
      </c>
      <c r="O437" s="7" t="str" cm="1">
        <f t="array" ref="O437">_xlfn.IFS(J437="M","Medium",J437="L","Light",J437="D","Dark")</f>
        <v>Medium</v>
      </c>
      <c r="P437" s="7" t="str">
        <f>_xlfn.XLOOKUP(Order_Table[[#This Row],[Customer ID]],[1]customers!$A$1:$A$1001,[1]customers!$I$1:$I$1001,,0)</f>
        <v>No</v>
      </c>
    </row>
    <row r="438" spans="1:16" x14ac:dyDescent="0.35">
      <c r="A438" s="16" t="s">
        <v>869</v>
      </c>
      <c r="B438" s="21">
        <v>44631</v>
      </c>
      <c r="C438" s="16" t="s">
        <v>870</v>
      </c>
      <c r="D438" s="7" t="s">
        <v>19</v>
      </c>
      <c r="E438" s="16">
        <v>2</v>
      </c>
      <c r="F438" s="16" t="str">
        <f>_xlfn.XLOOKUP([1]orders!C438,[1]customers!$A$2:$A$1001,[1]customers!$B$2:$B$1001,,0)</f>
        <v>Orly Ryland</v>
      </c>
      <c r="G438" s="16" t="str">
        <f>IF(_xlfn.XLOOKUP(C438,[1]customers!$A$2:$A$1001,[1]customers!$C$2:$C$1001,,0)=0,"",_xlfn.XLOOKUP(C438,[1]customers!$A$2:$A$1001,[1]customers!$C$2:$C$1001,,0))</f>
        <v>orylandc4@deviantart.com</v>
      </c>
      <c r="H438" s="16" t="str">
        <f>_xlfn.XLOOKUP(C438,[1]customers!$A$2:$A$1001,[1]customers!$G$2:$G$1001,,0)</f>
        <v>United States</v>
      </c>
      <c r="I438" s="7" t="str">
        <f>INDEX([1]products!$A$1:$G$49,MATCH([1]orders!$D438,[1]products!$A$1:$A$49,0),MATCH([1]orders!I$1,[1]products!$A$1:$G$1,0))</f>
        <v>Lib</v>
      </c>
      <c r="J438" s="7" t="str">
        <f>INDEX([1]products!$A$1:$G$49,MATCH([1]orders!$D438,[1]products!$A$1:$A$49,0),MATCH([1]orders!J$1,[1]products!$A$1:$G$1,0))</f>
        <v>L</v>
      </c>
      <c r="K438" s="19">
        <f>INDEX([1]products!$A$1:$G$49,MATCH([1]orders!$D438,[1]products!$A$1:$A$49,0),MATCH([1]orders!K$1,[1]products!$A$1:$G$1,0))</f>
        <v>0.2</v>
      </c>
      <c r="L438" s="20">
        <f>INDEX([1]products!$A$1:$G$49,MATCH([1]orders!$D438,[1]products!$A$1:$A$49,0),MATCH([1]orders!L$1,[1]products!$A$1:$G$1,0))</f>
        <v>4.7549999999999999</v>
      </c>
      <c r="M438" s="20">
        <f t="shared" si="6"/>
        <v>9.51</v>
      </c>
      <c r="N438" s="7" t="str" cm="1">
        <f t="array" ref="N438">_xlfn.IFS(I438="Rob","Robusta",I438="Exc","Excelsa",I438="Ara","Arabica",I438="Lib","Liberica")</f>
        <v>Liberica</v>
      </c>
      <c r="O438" s="7" t="str" cm="1">
        <f t="array" ref="O438">_xlfn.IFS(J438="M","Medium",J438="L","Light",J438="D","Dark")</f>
        <v>Light</v>
      </c>
      <c r="P438" s="7" t="str">
        <f>_xlfn.XLOOKUP(Order_Table[[#This Row],[Customer ID]],[1]customers!$A$1:$A$1001,[1]customers!$I$1:$I$1001,,0)</f>
        <v>Yes</v>
      </c>
    </row>
    <row r="439" spans="1:16" x14ac:dyDescent="0.35">
      <c r="A439" s="16" t="s">
        <v>871</v>
      </c>
      <c r="B439" s="21">
        <v>44213</v>
      </c>
      <c r="C439" s="16" t="s">
        <v>872</v>
      </c>
      <c r="D439" s="7" t="s">
        <v>109</v>
      </c>
      <c r="E439" s="16">
        <v>1</v>
      </c>
      <c r="F439" s="16" t="str">
        <f>_xlfn.XLOOKUP([1]orders!C439,[1]customers!$A$2:$A$1001,[1]customers!$B$2:$B$1001,,0)</f>
        <v>Willabella Abramski</v>
      </c>
      <c r="G439" s="16" t="str">
        <f>IF(_xlfn.XLOOKUP(C439,[1]customers!$A$2:$A$1001,[1]customers!$C$2:$C$1001,,0)=0,"",_xlfn.XLOOKUP(C439,[1]customers!$A$2:$A$1001,[1]customers!$C$2:$C$1001,,0))</f>
        <v/>
      </c>
      <c r="H439" s="16" t="str">
        <f>_xlfn.XLOOKUP(C439,[1]customers!$A$2:$A$1001,[1]customers!$G$2:$G$1001,,0)</f>
        <v>United States</v>
      </c>
      <c r="I439" s="7" t="str">
        <f>INDEX([1]products!$A$1:$G$49,MATCH([1]orders!$D439,[1]products!$A$1:$A$49,0),MATCH([1]orders!I$1,[1]products!$A$1:$G$1,0))</f>
        <v>Lib</v>
      </c>
      <c r="J439" s="7" t="str">
        <f>INDEX([1]products!$A$1:$G$49,MATCH([1]orders!$D439,[1]products!$A$1:$A$49,0),MATCH([1]orders!J$1,[1]products!$A$1:$G$1,0))</f>
        <v>D</v>
      </c>
      <c r="K439" s="19">
        <f>INDEX([1]products!$A$1:$G$49,MATCH([1]orders!$D439,[1]products!$A$1:$A$49,0),MATCH([1]orders!K$1,[1]products!$A$1:$G$1,0))</f>
        <v>2.5</v>
      </c>
      <c r="L439" s="20">
        <f>INDEX([1]products!$A$1:$G$49,MATCH([1]orders!$D439,[1]products!$A$1:$A$49,0),MATCH([1]orders!L$1,[1]products!$A$1:$G$1,0))</f>
        <v>29.784999999999997</v>
      </c>
      <c r="M439" s="20">
        <f t="shared" si="6"/>
        <v>29.784999999999997</v>
      </c>
      <c r="N439" s="7" t="str" cm="1">
        <f t="array" ref="N439">_xlfn.IFS(I439="Rob","Robusta",I439="Exc","Excelsa",I439="Ara","Arabica",I439="Lib","Liberica")</f>
        <v>Liberica</v>
      </c>
      <c r="O439" s="7" t="str" cm="1">
        <f t="array" ref="O439">_xlfn.IFS(J439="M","Medium",J439="L","Light",J439="D","Dark")</f>
        <v>Dark</v>
      </c>
      <c r="P439" s="7" t="str">
        <f>_xlfn.XLOOKUP(Order_Table[[#This Row],[Customer ID]],[1]customers!$A$1:$A$1001,[1]customers!$I$1:$I$1001,,0)</f>
        <v>No</v>
      </c>
    </row>
    <row r="440" spans="1:16" x14ac:dyDescent="0.35">
      <c r="A440" s="16" t="s">
        <v>873</v>
      </c>
      <c r="B440" s="21">
        <v>43483</v>
      </c>
      <c r="C440" s="16" t="s">
        <v>874</v>
      </c>
      <c r="D440" s="7" t="s">
        <v>123</v>
      </c>
      <c r="E440" s="16">
        <v>2</v>
      </c>
      <c r="F440" s="16" t="str">
        <f>_xlfn.XLOOKUP([1]orders!C440,[1]customers!$A$2:$A$1001,[1]customers!$B$2:$B$1001,,0)</f>
        <v>Morgen Seson</v>
      </c>
      <c r="G440" s="16" t="str">
        <f>IF(_xlfn.XLOOKUP(C440,[1]customers!$A$2:$A$1001,[1]customers!$C$2:$C$1001,,0)=0,"",_xlfn.XLOOKUP(C440,[1]customers!$A$2:$A$1001,[1]customers!$C$2:$C$1001,,0))</f>
        <v>msesonck@census.gov</v>
      </c>
      <c r="H440" s="16" t="str">
        <f>_xlfn.XLOOKUP(C440,[1]customers!$A$2:$A$1001,[1]customers!$G$2:$G$1001,,0)</f>
        <v>United States</v>
      </c>
      <c r="I440" s="7" t="str">
        <f>INDEX([1]products!$A$1:$G$49,MATCH([1]orders!$D440,[1]products!$A$1:$A$49,0),MATCH([1]orders!I$1,[1]products!$A$1:$G$1,0))</f>
        <v>Lib</v>
      </c>
      <c r="J440" s="7" t="str">
        <f>INDEX([1]products!$A$1:$G$49,MATCH([1]orders!$D440,[1]products!$A$1:$A$49,0),MATCH([1]orders!J$1,[1]products!$A$1:$G$1,0))</f>
        <v>D</v>
      </c>
      <c r="K440" s="19">
        <f>INDEX([1]products!$A$1:$G$49,MATCH([1]orders!$D440,[1]products!$A$1:$A$49,0),MATCH([1]orders!K$1,[1]products!$A$1:$G$1,0))</f>
        <v>0.5</v>
      </c>
      <c r="L440" s="20">
        <f>INDEX([1]products!$A$1:$G$49,MATCH([1]orders!$D440,[1]products!$A$1:$A$49,0),MATCH([1]orders!L$1,[1]products!$A$1:$G$1,0))</f>
        <v>7.77</v>
      </c>
      <c r="M440" s="20">
        <f t="shared" si="6"/>
        <v>15.54</v>
      </c>
      <c r="N440" s="7" t="str" cm="1">
        <f t="array" ref="N440">_xlfn.IFS(I440="Rob","Robusta",I440="Exc","Excelsa",I440="Ara","Arabica",I440="Lib","Liberica")</f>
        <v>Liberica</v>
      </c>
      <c r="O440" s="7" t="str" cm="1">
        <f t="array" ref="O440">_xlfn.IFS(J440="M","Medium",J440="L","Light",J440="D","Dark")</f>
        <v>Dark</v>
      </c>
      <c r="P440" s="7" t="str">
        <f>_xlfn.XLOOKUP(Order_Table[[#This Row],[Customer ID]],[1]customers!$A$1:$A$1001,[1]customers!$I$1:$I$1001,,0)</f>
        <v>No</v>
      </c>
    </row>
    <row r="441" spans="1:16" x14ac:dyDescent="0.35">
      <c r="A441" s="16" t="s">
        <v>875</v>
      </c>
      <c r="B441" s="21">
        <v>43562</v>
      </c>
      <c r="C441" s="16" t="s">
        <v>876</v>
      </c>
      <c r="D441" s="7" t="s">
        <v>176</v>
      </c>
      <c r="E441" s="16">
        <v>4</v>
      </c>
      <c r="F441" s="16" t="str">
        <f>_xlfn.XLOOKUP([1]orders!C441,[1]customers!$A$2:$A$1001,[1]customers!$B$2:$B$1001,,0)</f>
        <v>Chickie Ragless</v>
      </c>
      <c r="G441" s="16" t="str">
        <f>IF(_xlfn.XLOOKUP(C441,[1]customers!$A$2:$A$1001,[1]customers!$C$2:$C$1001,,0)=0,"",_xlfn.XLOOKUP(C441,[1]customers!$A$2:$A$1001,[1]customers!$C$2:$C$1001,,0))</f>
        <v>craglessc7@webmd.com</v>
      </c>
      <c r="H441" s="16" t="str">
        <f>_xlfn.XLOOKUP(C441,[1]customers!$A$2:$A$1001,[1]customers!$G$2:$G$1001,,0)</f>
        <v>Ireland</v>
      </c>
      <c r="I441" s="7" t="str">
        <f>INDEX([1]products!$A$1:$G$49,MATCH([1]orders!$D441,[1]products!$A$1:$A$49,0),MATCH([1]orders!I$1,[1]products!$A$1:$G$1,0))</f>
        <v>Exc</v>
      </c>
      <c r="J441" s="7" t="str">
        <f>INDEX([1]products!$A$1:$G$49,MATCH([1]orders!$D441,[1]products!$A$1:$A$49,0),MATCH([1]orders!J$1,[1]products!$A$1:$G$1,0))</f>
        <v>L</v>
      </c>
      <c r="K441" s="19">
        <f>INDEX([1]products!$A$1:$G$49,MATCH([1]orders!$D441,[1]products!$A$1:$A$49,0),MATCH([1]orders!K$1,[1]products!$A$1:$G$1,0))</f>
        <v>0.5</v>
      </c>
      <c r="L441" s="20">
        <f>INDEX([1]products!$A$1:$G$49,MATCH([1]orders!$D441,[1]products!$A$1:$A$49,0),MATCH([1]orders!L$1,[1]products!$A$1:$G$1,0))</f>
        <v>8.91</v>
      </c>
      <c r="M441" s="20">
        <f t="shared" si="6"/>
        <v>35.64</v>
      </c>
      <c r="N441" s="7" t="str" cm="1">
        <f t="array" ref="N441">_xlfn.IFS(I441="Rob","Robusta",I441="Exc","Excelsa",I441="Ara","Arabica",I441="Lib","Liberica")</f>
        <v>Excelsa</v>
      </c>
      <c r="O441" s="7" t="str" cm="1">
        <f t="array" ref="O441">_xlfn.IFS(J441="M","Medium",J441="L","Light",J441="D","Dark")</f>
        <v>Light</v>
      </c>
      <c r="P441" s="7" t="str">
        <f>_xlfn.XLOOKUP(Order_Table[[#This Row],[Customer ID]],[1]customers!$A$1:$A$1001,[1]customers!$I$1:$I$1001,,0)</f>
        <v>No</v>
      </c>
    </row>
    <row r="442" spans="1:16" x14ac:dyDescent="0.35">
      <c r="A442" s="16" t="s">
        <v>877</v>
      </c>
      <c r="B442" s="21">
        <v>44230</v>
      </c>
      <c r="C442" s="16" t="s">
        <v>878</v>
      </c>
      <c r="D442" s="7" t="s">
        <v>171</v>
      </c>
      <c r="E442" s="16">
        <v>4</v>
      </c>
      <c r="F442" s="16" t="str">
        <f>_xlfn.XLOOKUP([1]orders!C442,[1]customers!$A$2:$A$1001,[1]customers!$B$2:$B$1001,,0)</f>
        <v>Freda Hollows</v>
      </c>
      <c r="G442" s="16" t="str">
        <f>IF(_xlfn.XLOOKUP(C442,[1]customers!$A$2:$A$1001,[1]customers!$C$2:$C$1001,,0)=0,"",_xlfn.XLOOKUP(C442,[1]customers!$A$2:$A$1001,[1]customers!$C$2:$C$1001,,0))</f>
        <v>fhollowsc8@blogtalkradio.com</v>
      </c>
      <c r="H442" s="16" t="str">
        <f>_xlfn.XLOOKUP(C442,[1]customers!$A$2:$A$1001,[1]customers!$G$2:$G$1001,,0)</f>
        <v>United States</v>
      </c>
      <c r="I442" s="7" t="str">
        <f>INDEX([1]products!$A$1:$G$49,MATCH([1]orders!$D442,[1]products!$A$1:$A$49,0),MATCH([1]orders!I$1,[1]products!$A$1:$G$1,0))</f>
        <v>Ara</v>
      </c>
      <c r="J442" s="7" t="str">
        <f>INDEX([1]products!$A$1:$G$49,MATCH([1]orders!$D442,[1]products!$A$1:$A$49,0),MATCH([1]orders!J$1,[1]products!$A$1:$G$1,0))</f>
        <v>M</v>
      </c>
      <c r="K442" s="19">
        <f>INDEX([1]products!$A$1:$G$49,MATCH([1]orders!$D442,[1]products!$A$1:$A$49,0),MATCH([1]orders!K$1,[1]products!$A$1:$G$1,0))</f>
        <v>2.5</v>
      </c>
      <c r="L442" s="20">
        <f>INDEX([1]products!$A$1:$G$49,MATCH([1]orders!$D442,[1]products!$A$1:$A$49,0),MATCH([1]orders!L$1,[1]products!$A$1:$G$1,0))</f>
        <v>25.874999999999996</v>
      </c>
      <c r="M442" s="20">
        <f t="shared" si="6"/>
        <v>103.49999999999999</v>
      </c>
      <c r="N442" s="7" t="str" cm="1">
        <f t="array" ref="N442">_xlfn.IFS(I442="Rob","Robusta",I442="Exc","Excelsa",I442="Ara","Arabica",I442="Lib","Liberica")</f>
        <v>Arabica</v>
      </c>
      <c r="O442" s="7" t="str" cm="1">
        <f t="array" ref="O442">_xlfn.IFS(J442="M","Medium",J442="L","Light",J442="D","Dark")</f>
        <v>Medium</v>
      </c>
      <c r="P442" s="7" t="str">
        <f>_xlfn.XLOOKUP(Order_Table[[#This Row],[Customer ID]],[1]customers!$A$1:$A$1001,[1]customers!$I$1:$I$1001,,0)</f>
        <v>Yes</v>
      </c>
    </row>
    <row r="443" spans="1:16" x14ac:dyDescent="0.35">
      <c r="A443" s="16" t="s">
        <v>879</v>
      </c>
      <c r="B443" s="21">
        <v>43573</v>
      </c>
      <c r="C443" s="16" t="s">
        <v>880</v>
      </c>
      <c r="D443" s="7" t="s">
        <v>245</v>
      </c>
      <c r="E443" s="16">
        <v>3</v>
      </c>
      <c r="F443" s="16" t="str">
        <f>_xlfn.XLOOKUP([1]orders!C443,[1]customers!$A$2:$A$1001,[1]customers!$B$2:$B$1001,,0)</f>
        <v>Livy Lathleiff</v>
      </c>
      <c r="G443" s="16" t="str">
        <f>IF(_xlfn.XLOOKUP(C443,[1]customers!$A$2:$A$1001,[1]customers!$C$2:$C$1001,,0)=0,"",_xlfn.XLOOKUP(C443,[1]customers!$A$2:$A$1001,[1]customers!$C$2:$C$1001,,0))</f>
        <v>llathleiffc9@nationalgeographic.com</v>
      </c>
      <c r="H443" s="16" t="str">
        <f>_xlfn.XLOOKUP(C443,[1]customers!$A$2:$A$1001,[1]customers!$G$2:$G$1001,,0)</f>
        <v>Ireland</v>
      </c>
      <c r="I443" s="7" t="str">
        <f>INDEX([1]products!$A$1:$G$49,MATCH([1]orders!$D443,[1]products!$A$1:$A$49,0),MATCH([1]orders!I$1,[1]products!$A$1:$G$1,0))</f>
        <v>Exc</v>
      </c>
      <c r="J443" s="7" t="str">
        <f>INDEX([1]products!$A$1:$G$49,MATCH([1]orders!$D443,[1]products!$A$1:$A$49,0),MATCH([1]orders!J$1,[1]products!$A$1:$G$1,0))</f>
        <v>D</v>
      </c>
      <c r="K443" s="19">
        <f>INDEX([1]products!$A$1:$G$49,MATCH([1]orders!$D443,[1]products!$A$1:$A$49,0),MATCH([1]orders!K$1,[1]products!$A$1:$G$1,0))</f>
        <v>1</v>
      </c>
      <c r="L443" s="20">
        <f>INDEX([1]products!$A$1:$G$49,MATCH([1]orders!$D443,[1]products!$A$1:$A$49,0),MATCH([1]orders!L$1,[1]products!$A$1:$G$1,0))</f>
        <v>12.15</v>
      </c>
      <c r="M443" s="20">
        <f t="shared" si="6"/>
        <v>36.450000000000003</v>
      </c>
      <c r="N443" s="7" t="str" cm="1">
        <f t="array" ref="N443">_xlfn.IFS(I443="Rob","Robusta",I443="Exc","Excelsa",I443="Ara","Arabica",I443="Lib","Liberica")</f>
        <v>Excelsa</v>
      </c>
      <c r="O443" s="7" t="str" cm="1">
        <f t="array" ref="O443">_xlfn.IFS(J443="M","Medium",J443="L","Light",J443="D","Dark")</f>
        <v>Dark</v>
      </c>
      <c r="P443" s="7" t="str">
        <f>_xlfn.XLOOKUP(Order_Table[[#This Row],[Customer ID]],[1]customers!$A$1:$A$1001,[1]customers!$I$1:$I$1001,,0)</f>
        <v>Yes</v>
      </c>
    </row>
    <row r="444" spans="1:16" x14ac:dyDescent="0.35">
      <c r="A444" s="16" t="s">
        <v>881</v>
      </c>
      <c r="B444" s="21">
        <v>44384</v>
      </c>
      <c r="C444" s="16" t="s">
        <v>882</v>
      </c>
      <c r="D444" s="7" t="s">
        <v>157</v>
      </c>
      <c r="E444" s="16">
        <v>5</v>
      </c>
      <c r="F444" s="16" t="str">
        <f>_xlfn.XLOOKUP([1]orders!C444,[1]customers!$A$2:$A$1001,[1]customers!$B$2:$B$1001,,0)</f>
        <v>Koralle Heads</v>
      </c>
      <c r="G444" s="16" t="str">
        <f>IF(_xlfn.XLOOKUP(C444,[1]customers!$A$2:$A$1001,[1]customers!$C$2:$C$1001,,0)=0,"",_xlfn.XLOOKUP(C444,[1]customers!$A$2:$A$1001,[1]customers!$C$2:$C$1001,,0))</f>
        <v>kheadsca@jalbum.net</v>
      </c>
      <c r="H444" s="16" t="str">
        <f>_xlfn.XLOOKUP(C444,[1]customers!$A$2:$A$1001,[1]customers!$G$2:$G$1001,,0)</f>
        <v>United States</v>
      </c>
      <c r="I444" s="7" t="str">
        <f>INDEX([1]products!$A$1:$G$49,MATCH([1]orders!$D444,[1]products!$A$1:$A$49,0),MATCH([1]orders!I$1,[1]products!$A$1:$G$1,0))</f>
        <v>Rob</v>
      </c>
      <c r="J444" s="7" t="str">
        <f>INDEX([1]products!$A$1:$G$49,MATCH([1]orders!$D444,[1]products!$A$1:$A$49,0),MATCH([1]orders!J$1,[1]products!$A$1:$G$1,0))</f>
        <v>L</v>
      </c>
      <c r="K444" s="19">
        <f>INDEX([1]products!$A$1:$G$49,MATCH([1]orders!$D444,[1]products!$A$1:$A$49,0),MATCH([1]orders!K$1,[1]products!$A$1:$G$1,0))</f>
        <v>0.5</v>
      </c>
      <c r="L444" s="20">
        <f>INDEX([1]products!$A$1:$G$49,MATCH([1]orders!$D444,[1]products!$A$1:$A$49,0),MATCH([1]orders!L$1,[1]products!$A$1:$G$1,0))</f>
        <v>7.169999999999999</v>
      </c>
      <c r="M444" s="20">
        <f t="shared" si="6"/>
        <v>35.849999999999994</v>
      </c>
      <c r="N444" s="7" t="str" cm="1">
        <f t="array" ref="N444">_xlfn.IFS(I444="Rob","Robusta",I444="Exc","Excelsa",I444="Ara","Arabica",I444="Lib","Liberica")</f>
        <v>Robusta</v>
      </c>
      <c r="O444" s="7" t="str" cm="1">
        <f t="array" ref="O444">_xlfn.IFS(J444="M","Medium",J444="L","Light",J444="D","Dark")</f>
        <v>Light</v>
      </c>
      <c r="P444" s="7" t="str">
        <f>_xlfn.XLOOKUP(Order_Table[[#This Row],[Customer ID]],[1]customers!$A$1:$A$1001,[1]customers!$I$1:$I$1001,,0)</f>
        <v>No</v>
      </c>
    </row>
    <row r="445" spans="1:16" x14ac:dyDescent="0.35">
      <c r="A445" s="16" t="s">
        <v>883</v>
      </c>
      <c r="B445" s="21">
        <v>44250</v>
      </c>
      <c r="C445" s="16" t="s">
        <v>884</v>
      </c>
      <c r="D445" s="7" t="s">
        <v>254</v>
      </c>
      <c r="E445" s="16">
        <v>5</v>
      </c>
      <c r="F445" s="16" t="str">
        <f>_xlfn.XLOOKUP([1]orders!C445,[1]customers!$A$2:$A$1001,[1]customers!$B$2:$B$1001,,0)</f>
        <v>Theo Bowne</v>
      </c>
      <c r="G445" s="16" t="str">
        <f>IF(_xlfn.XLOOKUP(C445,[1]customers!$A$2:$A$1001,[1]customers!$C$2:$C$1001,,0)=0,"",_xlfn.XLOOKUP(C445,[1]customers!$A$2:$A$1001,[1]customers!$C$2:$C$1001,,0))</f>
        <v>tbownecb@unicef.org</v>
      </c>
      <c r="H445" s="16" t="str">
        <f>_xlfn.XLOOKUP(C445,[1]customers!$A$2:$A$1001,[1]customers!$G$2:$G$1001,,0)</f>
        <v>Ireland</v>
      </c>
      <c r="I445" s="7" t="str">
        <f>INDEX([1]products!$A$1:$G$49,MATCH([1]orders!$D445,[1]products!$A$1:$A$49,0),MATCH([1]orders!I$1,[1]products!$A$1:$G$1,0))</f>
        <v>Exc</v>
      </c>
      <c r="J445" s="7" t="str">
        <f>INDEX([1]products!$A$1:$G$49,MATCH([1]orders!$D445,[1]products!$A$1:$A$49,0),MATCH([1]orders!J$1,[1]products!$A$1:$G$1,0))</f>
        <v>L</v>
      </c>
      <c r="K445" s="19">
        <f>INDEX([1]products!$A$1:$G$49,MATCH([1]orders!$D445,[1]products!$A$1:$A$49,0),MATCH([1]orders!K$1,[1]products!$A$1:$G$1,0))</f>
        <v>0.2</v>
      </c>
      <c r="L445" s="20">
        <f>INDEX([1]products!$A$1:$G$49,MATCH([1]orders!$D445,[1]products!$A$1:$A$49,0),MATCH([1]orders!L$1,[1]products!$A$1:$G$1,0))</f>
        <v>4.4550000000000001</v>
      </c>
      <c r="M445" s="20">
        <f t="shared" si="6"/>
        <v>22.274999999999999</v>
      </c>
      <c r="N445" s="7" t="str" cm="1">
        <f t="array" ref="N445">_xlfn.IFS(I445="Rob","Robusta",I445="Exc","Excelsa",I445="Ara","Arabica",I445="Lib","Liberica")</f>
        <v>Excelsa</v>
      </c>
      <c r="O445" s="7" t="str" cm="1">
        <f t="array" ref="O445">_xlfn.IFS(J445="M","Medium",J445="L","Light",J445="D","Dark")</f>
        <v>Light</v>
      </c>
      <c r="P445" s="7" t="str">
        <f>_xlfn.XLOOKUP(Order_Table[[#This Row],[Customer ID]],[1]customers!$A$1:$A$1001,[1]customers!$I$1:$I$1001,,0)</f>
        <v>Yes</v>
      </c>
    </row>
    <row r="446" spans="1:16" x14ac:dyDescent="0.35">
      <c r="A446" s="16" t="s">
        <v>885</v>
      </c>
      <c r="B446" s="21">
        <v>44418</v>
      </c>
      <c r="C446" s="16" t="s">
        <v>886</v>
      </c>
      <c r="D446" s="7" t="s">
        <v>64</v>
      </c>
      <c r="E446" s="16">
        <v>6</v>
      </c>
      <c r="F446" s="16" t="str">
        <f>_xlfn.XLOOKUP([1]orders!C446,[1]customers!$A$2:$A$1001,[1]customers!$B$2:$B$1001,,0)</f>
        <v>Rasia Jacquemard</v>
      </c>
      <c r="G446" s="16" t="str">
        <f>IF(_xlfn.XLOOKUP(C446,[1]customers!$A$2:$A$1001,[1]customers!$C$2:$C$1001,,0)=0,"",_xlfn.XLOOKUP(C446,[1]customers!$A$2:$A$1001,[1]customers!$C$2:$C$1001,,0))</f>
        <v>rjacquemardcc@acquirethisname.com</v>
      </c>
      <c r="H446" s="16" t="str">
        <f>_xlfn.XLOOKUP(C446,[1]customers!$A$2:$A$1001,[1]customers!$G$2:$G$1001,,0)</f>
        <v>Ireland</v>
      </c>
      <c r="I446" s="7" t="str">
        <f>INDEX([1]products!$A$1:$G$49,MATCH([1]orders!$D446,[1]products!$A$1:$A$49,0),MATCH([1]orders!I$1,[1]products!$A$1:$G$1,0))</f>
        <v>Exc</v>
      </c>
      <c r="J446" s="7" t="str">
        <f>INDEX([1]products!$A$1:$G$49,MATCH([1]orders!$D446,[1]products!$A$1:$A$49,0),MATCH([1]orders!J$1,[1]products!$A$1:$G$1,0))</f>
        <v>M</v>
      </c>
      <c r="K446" s="19">
        <f>INDEX([1]products!$A$1:$G$49,MATCH([1]orders!$D446,[1]products!$A$1:$A$49,0),MATCH([1]orders!K$1,[1]products!$A$1:$G$1,0))</f>
        <v>0.2</v>
      </c>
      <c r="L446" s="20">
        <f>INDEX([1]products!$A$1:$G$49,MATCH([1]orders!$D446,[1]products!$A$1:$A$49,0),MATCH([1]orders!L$1,[1]products!$A$1:$G$1,0))</f>
        <v>4.125</v>
      </c>
      <c r="M446" s="20">
        <f t="shared" si="6"/>
        <v>24.75</v>
      </c>
      <c r="N446" s="7" t="str" cm="1">
        <f t="array" ref="N446">_xlfn.IFS(I446="Rob","Robusta",I446="Exc","Excelsa",I446="Ara","Arabica",I446="Lib","Liberica")</f>
        <v>Excelsa</v>
      </c>
      <c r="O446" s="7" t="str" cm="1">
        <f t="array" ref="O446">_xlfn.IFS(J446="M","Medium",J446="L","Light",J446="D","Dark")</f>
        <v>Medium</v>
      </c>
      <c r="P446" s="7" t="str">
        <f>_xlfn.XLOOKUP(Order_Table[[#This Row],[Customer ID]],[1]customers!$A$1:$A$1001,[1]customers!$I$1:$I$1001,,0)</f>
        <v>No</v>
      </c>
    </row>
    <row r="447" spans="1:16" x14ac:dyDescent="0.35">
      <c r="A447" s="16" t="s">
        <v>887</v>
      </c>
      <c r="B447" s="21">
        <v>43784</v>
      </c>
      <c r="C447" s="16" t="s">
        <v>888</v>
      </c>
      <c r="D447" s="7" t="s">
        <v>197</v>
      </c>
      <c r="E447" s="16">
        <v>2</v>
      </c>
      <c r="F447" s="16" t="str">
        <f>_xlfn.XLOOKUP([1]orders!C447,[1]customers!$A$2:$A$1001,[1]customers!$B$2:$B$1001,,0)</f>
        <v>Kizzie Warman</v>
      </c>
      <c r="G447" s="16" t="str">
        <f>IF(_xlfn.XLOOKUP(C447,[1]customers!$A$2:$A$1001,[1]customers!$C$2:$C$1001,,0)=0,"",_xlfn.XLOOKUP(C447,[1]customers!$A$2:$A$1001,[1]customers!$C$2:$C$1001,,0))</f>
        <v>kwarmancd@printfriendly.com</v>
      </c>
      <c r="H447" s="16" t="str">
        <f>_xlfn.XLOOKUP(C447,[1]customers!$A$2:$A$1001,[1]customers!$G$2:$G$1001,,0)</f>
        <v>Ireland</v>
      </c>
      <c r="I447" s="7" t="str">
        <f>INDEX([1]products!$A$1:$G$49,MATCH([1]orders!$D447,[1]products!$A$1:$A$49,0),MATCH([1]orders!I$1,[1]products!$A$1:$G$1,0))</f>
        <v>Lib</v>
      </c>
      <c r="J447" s="7" t="str">
        <f>INDEX([1]products!$A$1:$G$49,MATCH([1]orders!$D447,[1]products!$A$1:$A$49,0),MATCH([1]orders!J$1,[1]products!$A$1:$G$1,0))</f>
        <v>M</v>
      </c>
      <c r="K447" s="19">
        <f>INDEX([1]products!$A$1:$G$49,MATCH([1]orders!$D447,[1]products!$A$1:$A$49,0),MATCH([1]orders!K$1,[1]products!$A$1:$G$1,0))</f>
        <v>2.5</v>
      </c>
      <c r="L447" s="20">
        <f>INDEX([1]products!$A$1:$G$49,MATCH([1]orders!$D447,[1]products!$A$1:$A$49,0),MATCH([1]orders!L$1,[1]products!$A$1:$G$1,0))</f>
        <v>33.464999999999996</v>
      </c>
      <c r="M447" s="20">
        <f t="shared" si="6"/>
        <v>66.929999999999993</v>
      </c>
      <c r="N447" s="7" t="str" cm="1">
        <f t="array" ref="N447">_xlfn.IFS(I447="Rob","Robusta",I447="Exc","Excelsa",I447="Ara","Arabica",I447="Lib","Liberica")</f>
        <v>Liberica</v>
      </c>
      <c r="O447" s="7" t="str" cm="1">
        <f t="array" ref="O447">_xlfn.IFS(J447="M","Medium",J447="L","Light",J447="D","Dark")</f>
        <v>Medium</v>
      </c>
      <c r="P447" s="7" t="str">
        <f>_xlfn.XLOOKUP(Order_Table[[#This Row],[Customer ID]],[1]customers!$A$1:$A$1001,[1]customers!$I$1:$I$1001,,0)</f>
        <v>Yes</v>
      </c>
    </row>
    <row r="448" spans="1:16" x14ac:dyDescent="0.35">
      <c r="A448" s="16" t="s">
        <v>889</v>
      </c>
      <c r="B448" s="21">
        <v>43816</v>
      </c>
      <c r="C448" s="16" t="s">
        <v>890</v>
      </c>
      <c r="D448" s="7" t="s">
        <v>78</v>
      </c>
      <c r="E448" s="16">
        <v>1</v>
      </c>
      <c r="F448" s="16" t="str">
        <f>_xlfn.XLOOKUP([1]orders!C448,[1]customers!$A$2:$A$1001,[1]customers!$B$2:$B$1001,,0)</f>
        <v>Wain Cholomin</v>
      </c>
      <c r="G448" s="16" t="str">
        <f>IF(_xlfn.XLOOKUP(C448,[1]customers!$A$2:$A$1001,[1]customers!$C$2:$C$1001,,0)=0,"",_xlfn.XLOOKUP(C448,[1]customers!$A$2:$A$1001,[1]customers!$C$2:$C$1001,,0))</f>
        <v>wcholomince@about.com</v>
      </c>
      <c r="H448" s="16" t="str">
        <f>_xlfn.XLOOKUP(C448,[1]customers!$A$2:$A$1001,[1]customers!$G$2:$G$1001,,0)</f>
        <v>United Kingdom</v>
      </c>
      <c r="I448" s="7" t="str">
        <f>INDEX([1]products!$A$1:$G$49,MATCH([1]orders!$D448,[1]products!$A$1:$A$49,0),MATCH([1]orders!I$1,[1]products!$A$1:$G$1,0))</f>
        <v>Lib</v>
      </c>
      <c r="J448" s="7" t="str">
        <f>INDEX([1]products!$A$1:$G$49,MATCH([1]orders!$D448,[1]products!$A$1:$A$49,0),MATCH([1]orders!J$1,[1]products!$A$1:$G$1,0))</f>
        <v>M</v>
      </c>
      <c r="K448" s="19">
        <f>INDEX([1]products!$A$1:$G$49,MATCH([1]orders!$D448,[1]products!$A$1:$A$49,0),MATCH([1]orders!K$1,[1]products!$A$1:$G$1,0))</f>
        <v>0.5</v>
      </c>
      <c r="L448" s="20">
        <f>INDEX([1]products!$A$1:$G$49,MATCH([1]orders!$D448,[1]products!$A$1:$A$49,0),MATCH([1]orders!L$1,[1]products!$A$1:$G$1,0))</f>
        <v>8.73</v>
      </c>
      <c r="M448" s="20">
        <f t="shared" si="6"/>
        <v>8.73</v>
      </c>
      <c r="N448" s="7" t="str" cm="1">
        <f t="array" ref="N448">_xlfn.IFS(I448="Rob","Robusta",I448="Exc","Excelsa",I448="Ara","Arabica",I448="Lib","Liberica")</f>
        <v>Liberica</v>
      </c>
      <c r="O448" s="7" t="str" cm="1">
        <f t="array" ref="O448">_xlfn.IFS(J448="M","Medium",J448="L","Light",J448="D","Dark")</f>
        <v>Medium</v>
      </c>
      <c r="P448" s="7" t="str">
        <f>_xlfn.XLOOKUP(Order_Table[[#This Row],[Customer ID]],[1]customers!$A$1:$A$1001,[1]customers!$I$1:$I$1001,,0)</f>
        <v>Yes</v>
      </c>
    </row>
    <row r="449" spans="1:16" x14ac:dyDescent="0.35">
      <c r="A449" s="16" t="s">
        <v>891</v>
      </c>
      <c r="B449" s="21">
        <v>43908</v>
      </c>
      <c r="C449" s="16" t="s">
        <v>892</v>
      </c>
      <c r="D449" s="7" t="s">
        <v>22</v>
      </c>
      <c r="E449" s="16">
        <v>3</v>
      </c>
      <c r="F449" s="16" t="str">
        <f>_xlfn.XLOOKUP([1]orders!C449,[1]customers!$A$2:$A$1001,[1]customers!$B$2:$B$1001,,0)</f>
        <v>Arleen Braidman</v>
      </c>
      <c r="G449" s="16" t="str">
        <f>IF(_xlfn.XLOOKUP(C449,[1]customers!$A$2:$A$1001,[1]customers!$C$2:$C$1001,,0)=0,"",_xlfn.XLOOKUP(C449,[1]customers!$A$2:$A$1001,[1]customers!$C$2:$C$1001,,0))</f>
        <v>abraidmancf@census.gov</v>
      </c>
      <c r="H449" s="16" t="str">
        <f>_xlfn.XLOOKUP(C449,[1]customers!$A$2:$A$1001,[1]customers!$G$2:$G$1001,,0)</f>
        <v>United States</v>
      </c>
      <c r="I449" s="7" t="str">
        <f>INDEX([1]products!$A$1:$G$49,MATCH([1]orders!$D449,[1]products!$A$1:$A$49,0),MATCH([1]orders!I$1,[1]products!$A$1:$G$1,0))</f>
        <v>Rob</v>
      </c>
      <c r="J449" s="7" t="str">
        <f>INDEX([1]products!$A$1:$G$49,MATCH([1]orders!$D449,[1]products!$A$1:$A$49,0),MATCH([1]orders!J$1,[1]products!$A$1:$G$1,0))</f>
        <v>M</v>
      </c>
      <c r="K449" s="19">
        <f>INDEX([1]products!$A$1:$G$49,MATCH([1]orders!$D449,[1]products!$A$1:$A$49,0),MATCH([1]orders!K$1,[1]products!$A$1:$G$1,0))</f>
        <v>0.5</v>
      </c>
      <c r="L449" s="20">
        <f>INDEX([1]products!$A$1:$G$49,MATCH([1]orders!$D449,[1]products!$A$1:$A$49,0),MATCH([1]orders!L$1,[1]products!$A$1:$G$1,0))</f>
        <v>5.97</v>
      </c>
      <c r="M449" s="20">
        <f t="shared" si="6"/>
        <v>17.91</v>
      </c>
      <c r="N449" s="7" t="str" cm="1">
        <f t="array" ref="N449">_xlfn.IFS(I449="Rob","Robusta",I449="Exc","Excelsa",I449="Ara","Arabica",I449="Lib","Liberica")</f>
        <v>Robusta</v>
      </c>
      <c r="O449" s="7" t="str" cm="1">
        <f t="array" ref="O449">_xlfn.IFS(J449="M","Medium",J449="L","Light",J449="D","Dark")</f>
        <v>Medium</v>
      </c>
      <c r="P449" s="7" t="str">
        <f>_xlfn.XLOOKUP(Order_Table[[#This Row],[Customer ID]],[1]customers!$A$1:$A$1001,[1]customers!$I$1:$I$1001,,0)</f>
        <v>No</v>
      </c>
    </row>
    <row r="450" spans="1:16" x14ac:dyDescent="0.35">
      <c r="A450" s="16" t="s">
        <v>893</v>
      </c>
      <c r="B450" s="21">
        <v>44718</v>
      </c>
      <c r="C450" s="16" t="s">
        <v>894</v>
      </c>
      <c r="D450" s="7" t="s">
        <v>157</v>
      </c>
      <c r="E450" s="16">
        <v>1</v>
      </c>
      <c r="F450" s="16" t="str">
        <f>_xlfn.XLOOKUP([1]orders!C450,[1]customers!$A$2:$A$1001,[1]customers!$B$2:$B$1001,,0)</f>
        <v>Pru Durban</v>
      </c>
      <c r="G450" s="16" t="str">
        <f>IF(_xlfn.XLOOKUP(C450,[1]customers!$A$2:$A$1001,[1]customers!$C$2:$C$1001,,0)=0,"",_xlfn.XLOOKUP(C450,[1]customers!$A$2:$A$1001,[1]customers!$C$2:$C$1001,,0))</f>
        <v>pdurbancg@symantec.com</v>
      </c>
      <c r="H450" s="16" t="str">
        <f>_xlfn.XLOOKUP(C450,[1]customers!$A$2:$A$1001,[1]customers!$G$2:$G$1001,,0)</f>
        <v>Ireland</v>
      </c>
      <c r="I450" s="7" t="str">
        <f>INDEX([1]products!$A$1:$G$49,MATCH([1]orders!$D450,[1]products!$A$1:$A$49,0),MATCH([1]orders!I$1,[1]products!$A$1:$G$1,0))</f>
        <v>Rob</v>
      </c>
      <c r="J450" s="7" t="str">
        <f>INDEX([1]products!$A$1:$G$49,MATCH([1]orders!$D450,[1]products!$A$1:$A$49,0),MATCH([1]orders!J$1,[1]products!$A$1:$G$1,0))</f>
        <v>L</v>
      </c>
      <c r="K450" s="19">
        <f>INDEX([1]products!$A$1:$G$49,MATCH([1]orders!$D450,[1]products!$A$1:$A$49,0),MATCH([1]orders!K$1,[1]products!$A$1:$G$1,0))</f>
        <v>0.5</v>
      </c>
      <c r="L450" s="20">
        <f>INDEX([1]products!$A$1:$G$49,MATCH([1]orders!$D450,[1]products!$A$1:$A$49,0),MATCH([1]orders!L$1,[1]products!$A$1:$G$1,0))</f>
        <v>7.169999999999999</v>
      </c>
      <c r="M450" s="20">
        <f t="shared" si="6"/>
        <v>7.169999999999999</v>
      </c>
      <c r="N450" s="7" t="str" cm="1">
        <f t="array" ref="N450">_xlfn.IFS(I450="Rob","Robusta",I450="Exc","Excelsa",I450="Ara","Arabica",I450="Lib","Liberica")</f>
        <v>Robusta</v>
      </c>
      <c r="O450" s="7" t="str" cm="1">
        <f t="array" ref="O450">_xlfn.IFS(J450="M","Medium",J450="L","Light",J450="D","Dark")</f>
        <v>Light</v>
      </c>
      <c r="P450" s="7" t="str">
        <f>_xlfn.XLOOKUP(Order_Table[[#This Row],[Customer ID]],[1]customers!$A$1:$A$1001,[1]customers!$I$1:$I$1001,,0)</f>
        <v>No</v>
      </c>
    </row>
    <row r="451" spans="1:16" x14ac:dyDescent="0.35">
      <c r="A451" s="16" t="s">
        <v>895</v>
      </c>
      <c r="B451" s="21">
        <v>44336</v>
      </c>
      <c r="C451" s="16" t="s">
        <v>896</v>
      </c>
      <c r="D451" s="7" t="s">
        <v>101</v>
      </c>
      <c r="E451" s="16">
        <v>2</v>
      </c>
      <c r="F451" s="16" t="str">
        <f>_xlfn.XLOOKUP([1]orders!C451,[1]customers!$A$2:$A$1001,[1]customers!$B$2:$B$1001,,0)</f>
        <v>Antone Harrold</v>
      </c>
      <c r="G451" s="16" t="str">
        <f>IF(_xlfn.XLOOKUP(C451,[1]customers!$A$2:$A$1001,[1]customers!$C$2:$C$1001,,0)=0,"",_xlfn.XLOOKUP(C451,[1]customers!$A$2:$A$1001,[1]customers!$C$2:$C$1001,,0))</f>
        <v>aharroldch@miibeian.gov.cn</v>
      </c>
      <c r="H451" s="16" t="str">
        <f>_xlfn.XLOOKUP(C451,[1]customers!$A$2:$A$1001,[1]customers!$G$2:$G$1001,,0)</f>
        <v>United States</v>
      </c>
      <c r="I451" s="7" t="str">
        <f>INDEX([1]products!$A$1:$G$49,MATCH([1]orders!$D451,[1]products!$A$1:$A$49,0),MATCH([1]orders!I$1,[1]products!$A$1:$G$1,0))</f>
        <v>Rob</v>
      </c>
      <c r="J451" s="7" t="str">
        <f>INDEX([1]products!$A$1:$G$49,MATCH([1]orders!$D451,[1]products!$A$1:$A$49,0),MATCH([1]orders!J$1,[1]products!$A$1:$G$1,0))</f>
        <v>D</v>
      </c>
      <c r="K451" s="19">
        <f>INDEX([1]products!$A$1:$G$49,MATCH([1]orders!$D451,[1]products!$A$1:$A$49,0),MATCH([1]orders!K$1,[1]products!$A$1:$G$1,0))</f>
        <v>0.2</v>
      </c>
      <c r="L451" s="20">
        <f>INDEX([1]products!$A$1:$G$49,MATCH([1]orders!$D451,[1]products!$A$1:$A$49,0),MATCH([1]orders!L$1,[1]products!$A$1:$G$1,0))</f>
        <v>2.6849999999999996</v>
      </c>
      <c r="M451" s="20">
        <f t="shared" ref="M451:M514" si="7">L451*E451</f>
        <v>5.3699999999999992</v>
      </c>
      <c r="N451" s="7" t="str" cm="1">
        <f t="array" ref="N451">_xlfn.IFS(I451="Rob","Robusta",I451="Exc","Excelsa",I451="Ara","Arabica",I451="Lib","Liberica")</f>
        <v>Robusta</v>
      </c>
      <c r="O451" s="7" t="str" cm="1">
        <f t="array" ref="O451">_xlfn.IFS(J451="M","Medium",J451="L","Light",J451="D","Dark")</f>
        <v>Dark</v>
      </c>
      <c r="P451" s="7" t="str">
        <f>_xlfn.XLOOKUP(Order_Table[[#This Row],[Customer ID]],[1]customers!$A$1:$A$1001,[1]customers!$I$1:$I$1001,,0)</f>
        <v>No</v>
      </c>
    </row>
    <row r="452" spans="1:16" x14ac:dyDescent="0.35">
      <c r="A452" s="16" t="s">
        <v>897</v>
      </c>
      <c r="B452" s="21">
        <v>44207</v>
      </c>
      <c r="C452" s="16" t="s">
        <v>898</v>
      </c>
      <c r="D452" s="7" t="s">
        <v>19</v>
      </c>
      <c r="E452" s="16">
        <v>5</v>
      </c>
      <c r="F452" s="16" t="str">
        <f>_xlfn.XLOOKUP([1]orders!C452,[1]customers!$A$2:$A$1001,[1]customers!$B$2:$B$1001,,0)</f>
        <v>Sim Pamphilon</v>
      </c>
      <c r="G452" s="16" t="str">
        <f>IF(_xlfn.XLOOKUP(C452,[1]customers!$A$2:$A$1001,[1]customers!$C$2:$C$1001,,0)=0,"",_xlfn.XLOOKUP(C452,[1]customers!$A$2:$A$1001,[1]customers!$C$2:$C$1001,,0))</f>
        <v>spamphilonci@mlb.com</v>
      </c>
      <c r="H452" s="16" t="str">
        <f>_xlfn.XLOOKUP(C452,[1]customers!$A$2:$A$1001,[1]customers!$G$2:$G$1001,,0)</f>
        <v>Ireland</v>
      </c>
      <c r="I452" s="7" t="str">
        <f>INDEX([1]products!$A$1:$G$49,MATCH([1]orders!$D452,[1]products!$A$1:$A$49,0),MATCH([1]orders!I$1,[1]products!$A$1:$G$1,0))</f>
        <v>Lib</v>
      </c>
      <c r="J452" s="7" t="str">
        <f>INDEX([1]products!$A$1:$G$49,MATCH([1]orders!$D452,[1]products!$A$1:$A$49,0),MATCH([1]orders!J$1,[1]products!$A$1:$G$1,0))</f>
        <v>L</v>
      </c>
      <c r="K452" s="19">
        <f>INDEX([1]products!$A$1:$G$49,MATCH([1]orders!$D452,[1]products!$A$1:$A$49,0),MATCH([1]orders!K$1,[1]products!$A$1:$G$1,0))</f>
        <v>0.2</v>
      </c>
      <c r="L452" s="20">
        <f>INDEX([1]products!$A$1:$G$49,MATCH([1]orders!$D452,[1]products!$A$1:$A$49,0),MATCH([1]orders!L$1,[1]products!$A$1:$G$1,0))</f>
        <v>4.7549999999999999</v>
      </c>
      <c r="M452" s="20">
        <f t="shared" si="7"/>
        <v>23.774999999999999</v>
      </c>
      <c r="N452" s="7" t="str" cm="1">
        <f t="array" ref="N452">_xlfn.IFS(I452="Rob","Robusta",I452="Exc","Excelsa",I452="Ara","Arabica",I452="Lib","Liberica")</f>
        <v>Liberica</v>
      </c>
      <c r="O452" s="7" t="str" cm="1">
        <f t="array" ref="O452">_xlfn.IFS(J452="M","Medium",J452="L","Light",J452="D","Dark")</f>
        <v>Light</v>
      </c>
      <c r="P452" s="7" t="str">
        <f>_xlfn.XLOOKUP(Order_Table[[#This Row],[Customer ID]],[1]customers!$A$1:$A$1001,[1]customers!$I$1:$I$1001,,0)</f>
        <v>No</v>
      </c>
    </row>
    <row r="453" spans="1:16" x14ac:dyDescent="0.35">
      <c r="A453" s="16" t="s">
        <v>899</v>
      </c>
      <c r="B453" s="21">
        <v>43518</v>
      </c>
      <c r="C453" s="16" t="s">
        <v>900</v>
      </c>
      <c r="D453" s="7" t="s">
        <v>35</v>
      </c>
      <c r="E453" s="16">
        <v>2</v>
      </c>
      <c r="F453" s="16" t="str">
        <f>_xlfn.XLOOKUP([1]orders!C453,[1]customers!$A$2:$A$1001,[1]customers!$B$2:$B$1001,,0)</f>
        <v>Mohandis Spurden</v>
      </c>
      <c r="G453" s="16" t="str">
        <f>IF(_xlfn.XLOOKUP(C453,[1]customers!$A$2:$A$1001,[1]customers!$C$2:$C$1001,,0)=0,"",_xlfn.XLOOKUP(C453,[1]customers!$A$2:$A$1001,[1]customers!$C$2:$C$1001,,0))</f>
        <v>mspurdencj@exblog.jp</v>
      </c>
      <c r="H453" s="16" t="str">
        <f>_xlfn.XLOOKUP(C453,[1]customers!$A$2:$A$1001,[1]customers!$G$2:$G$1001,,0)</f>
        <v>United States</v>
      </c>
      <c r="I453" s="7" t="str">
        <f>INDEX([1]products!$A$1:$G$49,MATCH([1]orders!$D453,[1]products!$A$1:$A$49,0),MATCH([1]orders!I$1,[1]products!$A$1:$G$1,0))</f>
        <v>Rob</v>
      </c>
      <c r="J453" s="7" t="str">
        <f>INDEX([1]products!$A$1:$G$49,MATCH([1]orders!$D453,[1]products!$A$1:$A$49,0),MATCH([1]orders!J$1,[1]products!$A$1:$G$1,0))</f>
        <v>D</v>
      </c>
      <c r="K453" s="19">
        <f>INDEX([1]products!$A$1:$G$49,MATCH([1]orders!$D453,[1]products!$A$1:$A$49,0),MATCH([1]orders!K$1,[1]products!$A$1:$G$1,0))</f>
        <v>2.5</v>
      </c>
      <c r="L453" s="20">
        <f>INDEX([1]products!$A$1:$G$49,MATCH([1]orders!$D453,[1]products!$A$1:$A$49,0),MATCH([1]orders!L$1,[1]products!$A$1:$G$1,0))</f>
        <v>20.584999999999997</v>
      </c>
      <c r="M453" s="20">
        <f t="shared" si="7"/>
        <v>41.169999999999995</v>
      </c>
      <c r="N453" s="7" t="str" cm="1">
        <f t="array" ref="N453">_xlfn.IFS(I453="Rob","Robusta",I453="Exc","Excelsa",I453="Ara","Arabica",I453="Lib","Liberica")</f>
        <v>Robusta</v>
      </c>
      <c r="O453" s="7" t="str" cm="1">
        <f t="array" ref="O453">_xlfn.IFS(J453="M","Medium",J453="L","Light",J453="D","Dark")</f>
        <v>Dark</v>
      </c>
      <c r="P453" s="7" t="str">
        <f>_xlfn.XLOOKUP(Order_Table[[#This Row],[Customer ID]],[1]customers!$A$1:$A$1001,[1]customers!$I$1:$I$1001,,0)</f>
        <v>Yes</v>
      </c>
    </row>
    <row r="454" spans="1:16" x14ac:dyDescent="0.35">
      <c r="A454" s="16" t="s">
        <v>901</v>
      </c>
      <c r="B454" s="21">
        <v>44524</v>
      </c>
      <c r="C454" s="16" t="s">
        <v>874</v>
      </c>
      <c r="D454" s="7" t="s">
        <v>115</v>
      </c>
      <c r="E454" s="16">
        <v>3</v>
      </c>
      <c r="F454" s="16" t="str">
        <f>_xlfn.XLOOKUP([1]orders!C454,[1]customers!$A$2:$A$1001,[1]customers!$B$2:$B$1001,,0)</f>
        <v>Morgen Seson</v>
      </c>
      <c r="G454" s="16" t="str">
        <f>IF(_xlfn.XLOOKUP(C454,[1]customers!$A$2:$A$1001,[1]customers!$C$2:$C$1001,,0)=0,"",_xlfn.XLOOKUP(C454,[1]customers!$A$2:$A$1001,[1]customers!$C$2:$C$1001,,0))</f>
        <v>msesonck@census.gov</v>
      </c>
      <c r="H454" s="16" t="str">
        <f>_xlfn.XLOOKUP(C454,[1]customers!$A$2:$A$1001,[1]customers!$G$2:$G$1001,,0)</f>
        <v>United States</v>
      </c>
      <c r="I454" s="7" t="str">
        <f>INDEX([1]products!$A$1:$G$49,MATCH([1]orders!$D454,[1]products!$A$1:$A$49,0),MATCH([1]orders!I$1,[1]products!$A$1:$G$1,0))</f>
        <v>Ara</v>
      </c>
      <c r="J454" s="7" t="str">
        <f>INDEX([1]products!$A$1:$G$49,MATCH([1]orders!$D454,[1]products!$A$1:$A$49,0),MATCH([1]orders!J$1,[1]products!$A$1:$G$1,0))</f>
        <v>L</v>
      </c>
      <c r="K454" s="19">
        <f>INDEX([1]products!$A$1:$G$49,MATCH([1]orders!$D454,[1]products!$A$1:$A$49,0),MATCH([1]orders!K$1,[1]products!$A$1:$G$1,0))</f>
        <v>0.2</v>
      </c>
      <c r="L454" s="20">
        <f>INDEX([1]products!$A$1:$G$49,MATCH([1]orders!$D454,[1]products!$A$1:$A$49,0),MATCH([1]orders!L$1,[1]products!$A$1:$G$1,0))</f>
        <v>3.8849999999999998</v>
      </c>
      <c r="M454" s="20">
        <f t="shared" si="7"/>
        <v>11.654999999999999</v>
      </c>
      <c r="N454" s="7" t="str" cm="1">
        <f t="array" ref="N454">_xlfn.IFS(I454="Rob","Robusta",I454="Exc","Excelsa",I454="Ara","Arabica",I454="Lib","Liberica")</f>
        <v>Arabica</v>
      </c>
      <c r="O454" s="7" t="str" cm="1">
        <f t="array" ref="O454">_xlfn.IFS(J454="M","Medium",J454="L","Light",J454="D","Dark")</f>
        <v>Light</v>
      </c>
      <c r="P454" s="7" t="str">
        <f>_xlfn.XLOOKUP(Order_Table[[#This Row],[Customer ID]],[1]customers!$A$1:$A$1001,[1]customers!$I$1:$I$1001,,0)</f>
        <v>No</v>
      </c>
    </row>
    <row r="455" spans="1:16" x14ac:dyDescent="0.35">
      <c r="A455" s="16" t="s">
        <v>902</v>
      </c>
      <c r="B455" s="21">
        <v>44579</v>
      </c>
      <c r="C455" s="16" t="s">
        <v>903</v>
      </c>
      <c r="D455" s="7" t="s">
        <v>83</v>
      </c>
      <c r="E455" s="16">
        <v>4</v>
      </c>
      <c r="F455" s="16" t="str">
        <f>_xlfn.XLOOKUP([1]orders!C455,[1]customers!$A$2:$A$1001,[1]customers!$B$2:$B$1001,,0)</f>
        <v>Nalani Pirrone</v>
      </c>
      <c r="G455" s="16" t="str">
        <f>IF(_xlfn.XLOOKUP(C455,[1]customers!$A$2:$A$1001,[1]customers!$C$2:$C$1001,,0)=0,"",_xlfn.XLOOKUP(C455,[1]customers!$A$2:$A$1001,[1]customers!$C$2:$C$1001,,0))</f>
        <v>npirronecl@weibo.com</v>
      </c>
      <c r="H455" s="16" t="str">
        <f>_xlfn.XLOOKUP(C455,[1]customers!$A$2:$A$1001,[1]customers!$G$2:$G$1001,,0)</f>
        <v>United States</v>
      </c>
      <c r="I455" s="7" t="str">
        <f>INDEX([1]products!$A$1:$G$49,MATCH([1]orders!$D455,[1]products!$A$1:$A$49,0),MATCH([1]orders!I$1,[1]products!$A$1:$G$1,0))</f>
        <v>Lib</v>
      </c>
      <c r="J455" s="7" t="str">
        <f>INDEX([1]products!$A$1:$G$49,MATCH([1]orders!$D455,[1]products!$A$1:$A$49,0),MATCH([1]orders!J$1,[1]products!$A$1:$G$1,0))</f>
        <v>L</v>
      </c>
      <c r="K455" s="19">
        <f>INDEX([1]products!$A$1:$G$49,MATCH([1]orders!$D455,[1]products!$A$1:$A$49,0),MATCH([1]orders!K$1,[1]products!$A$1:$G$1,0))</f>
        <v>0.5</v>
      </c>
      <c r="L455" s="20">
        <f>INDEX([1]products!$A$1:$G$49,MATCH([1]orders!$D455,[1]products!$A$1:$A$49,0),MATCH([1]orders!L$1,[1]products!$A$1:$G$1,0))</f>
        <v>9.51</v>
      </c>
      <c r="M455" s="20">
        <f t="shared" si="7"/>
        <v>38.04</v>
      </c>
      <c r="N455" s="7" t="str" cm="1">
        <f t="array" ref="N455">_xlfn.IFS(I455="Rob","Robusta",I455="Exc","Excelsa",I455="Ara","Arabica",I455="Lib","Liberica")</f>
        <v>Liberica</v>
      </c>
      <c r="O455" s="7" t="str" cm="1">
        <f t="array" ref="O455">_xlfn.IFS(J455="M","Medium",J455="L","Light",J455="D","Dark")</f>
        <v>Light</v>
      </c>
      <c r="P455" s="7" t="str">
        <f>_xlfn.XLOOKUP(Order_Table[[#This Row],[Customer ID]],[1]customers!$A$1:$A$1001,[1]customers!$I$1:$I$1001,,0)</f>
        <v>No</v>
      </c>
    </row>
    <row r="456" spans="1:16" x14ac:dyDescent="0.35">
      <c r="A456" s="16" t="s">
        <v>904</v>
      </c>
      <c r="B456" s="21">
        <v>44421</v>
      </c>
      <c r="C456" s="16" t="s">
        <v>905</v>
      </c>
      <c r="D456" s="7" t="s">
        <v>35</v>
      </c>
      <c r="E456" s="16">
        <v>4</v>
      </c>
      <c r="F456" s="16" t="str">
        <f>_xlfn.XLOOKUP([1]orders!C456,[1]customers!$A$2:$A$1001,[1]customers!$B$2:$B$1001,,0)</f>
        <v>Reube Cawley</v>
      </c>
      <c r="G456" s="16" t="str">
        <f>IF(_xlfn.XLOOKUP(C456,[1]customers!$A$2:$A$1001,[1]customers!$C$2:$C$1001,,0)=0,"",_xlfn.XLOOKUP(C456,[1]customers!$A$2:$A$1001,[1]customers!$C$2:$C$1001,,0))</f>
        <v>rcawleycm@yellowbook.com</v>
      </c>
      <c r="H456" s="16" t="str">
        <f>_xlfn.XLOOKUP(C456,[1]customers!$A$2:$A$1001,[1]customers!$G$2:$G$1001,,0)</f>
        <v>Ireland</v>
      </c>
      <c r="I456" s="7" t="str">
        <f>INDEX([1]products!$A$1:$G$49,MATCH([1]orders!$D456,[1]products!$A$1:$A$49,0),MATCH([1]orders!I$1,[1]products!$A$1:$G$1,0))</f>
        <v>Rob</v>
      </c>
      <c r="J456" s="7" t="str">
        <f>INDEX([1]products!$A$1:$G$49,MATCH([1]orders!$D456,[1]products!$A$1:$A$49,0),MATCH([1]orders!J$1,[1]products!$A$1:$G$1,0))</f>
        <v>D</v>
      </c>
      <c r="K456" s="19">
        <f>INDEX([1]products!$A$1:$G$49,MATCH([1]orders!$D456,[1]products!$A$1:$A$49,0),MATCH([1]orders!K$1,[1]products!$A$1:$G$1,0))</f>
        <v>2.5</v>
      </c>
      <c r="L456" s="20">
        <f>INDEX([1]products!$A$1:$G$49,MATCH([1]orders!$D456,[1]products!$A$1:$A$49,0),MATCH([1]orders!L$1,[1]products!$A$1:$G$1,0))</f>
        <v>20.584999999999997</v>
      </c>
      <c r="M456" s="20">
        <f t="shared" si="7"/>
        <v>82.339999999999989</v>
      </c>
      <c r="N456" s="7" t="str" cm="1">
        <f t="array" ref="N456">_xlfn.IFS(I456="Rob","Robusta",I456="Exc","Excelsa",I456="Ara","Arabica",I456="Lib","Liberica")</f>
        <v>Robusta</v>
      </c>
      <c r="O456" s="7" t="str" cm="1">
        <f t="array" ref="O456">_xlfn.IFS(J456="M","Medium",J456="L","Light",J456="D","Dark")</f>
        <v>Dark</v>
      </c>
      <c r="P456" s="7" t="str">
        <f>_xlfn.XLOOKUP(Order_Table[[#This Row],[Customer ID]],[1]customers!$A$1:$A$1001,[1]customers!$I$1:$I$1001,,0)</f>
        <v>Yes</v>
      </c>
    </row>
    <row r="457" spans="1:16" x14ac:dyDescent="0.35">
      <c r="A457" s="16" t="s">
        <v>906</v>
      </c>
      <c r="B457" s="21">
        <v>43841</v>
      </c>
      <c r="C457" s="16" t="s">
        <v>907</v>
      </c>
      <c r="D457" s="7" t="s">
        <v>19</v>
      </c>
      <c r="E457" s="16">
        <v>2</v>
      </c>
      <c r="F457" s="16" t="str">
        <f>_xlfn.XLOOKUP([1]orders!C457,[1]customers!$A$2:$A$1001,[1]customers!$B$2:$B$1001,,0)</f>
        <v>Stan Barribal</v>
      </c>
      <c r="G457" s="16" t="str">
        <f>IF(_xlfn.XLOOKUP(C457,[1]customers!$A$2:$A$1001,[1]customers!$C$2:$C$1001,,0)=0,"",_xlfn.XLOOKUP(C457,[1]customers!$A$2:$A$1001,[1]customers!$C$2:$C$1001,,0))</f>
        <v>sbarribalcn@microsoft.com</v>
      </c>
      <c r="H457" s="16" t="str">
        <f>_xlfn.XLOOKUP(C457,[1]customers!$A$2:$A$1001,[1]customers!$G$2:$G$1001,,0)</f>
        <v>Ireland</v>
      </c>
      <c r="I457" s="7" t="str">
        <f>INDEX([1]products!$A$1:$G$49,MATCH([1]orders!$D457,[1]products!$A$1:$A$49,0),MATCH([1]orders!I$1,[1]products!$A$1:$G$1,0))</f>
        <v>Lib</v>
      </c>
      <c r="J457" s="7" t="str">
        <f>INDEX([1]products!$A$1:$G$49,MATCH([1]orders!$D457,[1]products!$A$1:$A$49,0),MATCH([1]orders!J$1,[1]products!$A$1:$G$1,0))</f>
        <v>L</v>
      </c>
      <c r="K457" s="19">
        <f>INDEX([1]products!$A$1:$G$49,MATCH([1]orders!$D457,[1]products!$A$1:$A$49,0),MATCH([1]orders!K$1,[1]products!$A$1:$G$1,0))</f>
        <v>0.2</v>
      </c>
      <c r="L457" s="20">
        <f>INDEX([1]products!$A$1:$G$49,MATCH([1]orders!$D457,[1]products!$A$1:$A$49,0),MATCH([1]orders!L$1,[1]products!$A$1:$G$1,0))</f>
        <v>4.7549999999999999</v>
      </c>
      <c r="M457" s="20">
        <f t="shared" si="7"/>
        <v>9.51</v>
      </c>
      <c r="N457" s="7" t="str" cm="1">
        <f t="array" ref="N457">_xlfn.IFS(I457="Rob","Robusta",I457="Exc","Excelsa",I457="Ara","Arabica",I457="Lib","Liberica")</f>
        <v>Liberica</v>
      </c>
      <c r="O457" s="7" t="str" cm="1">
        <f t="array" ref="O457">_xlfn.IFS(J457="M","Medium",J457="L","Light",J457="D","Dark")</f>
        <v>Light</v>
      </c>
      <c r="P457" s="7" t="str">
        <f>_xlfn.XLOOKUP(Order_Table[[#This Row],[Customer ID]],[1]customers!$A$1:$A$1001,[1]customers!$I$1:$I$1001,,0)</f>
        <v>Yes</v>
      </c>
    </row>
    <row r="458" spans="1:16" x14ac:dyDescent="0.35">
      <c r="A458" s="16" t="s">
        <v>908</v>
      </c>
      <c r="B458" s="21">
        <v>44017</v>
      </c>
      <c r="C458" s="16" t="s">
        <v>909</v>
      </c>
      <c r="D458" s="7" t="s">
        <v>35</v>
      </c>
      <c r="E458" s="16">
        <v>2</v>
      </c>
      <c r="F458" s="16" t="str">
        <f>_xlfn.XLOOKUP([1]orders!C458,[1]customers!$A$2:$A$1001,[1]customers!$B$2:$B$1001,,0)</f>
        <v>Agnes Adamides</v>
      </c>
      <c r="G458" s="16" t="str">
        <f>IF(_xlfn.XLOOKUP(C458,[1]customers!$A$2:$A$1001,[1]customers!$C$2:$C$1001,,0)=0,"",_xlfn.XLOOKUP(C458,[1]customers!$A$2:$A$1001,[1]customers!$C$2:$C$1001,,0))</f>
        <v>aadamidesco@bizjournals.com</v>
      </c>
      <c r="H458" s="16" t="str">
        <f>_xlfn.XLOOKUP(C458,[1]customers!$A$2:$A$1001,[1]customers!$G$2:$G$1001,,0)</f>
        <v>United Kingdom</v>
      </c>
      <c r="I458" s="7" t="str">
        <f>INDEX([1]products!$A$1:$G$49,MATCH([1]orders!$D458,[1]products!$A$1:$A$49,0),MATCH([1]orders!I$1,[1]products!$A$1:$G$1,0))</f>
        <v>Rob</v>
      </c>
      <c r="J458" s="7" t="str">
        <f>INDEX([1]products!$A$1:$G$49,MATCH([1]orders!$D458,[1]products!$A$1:$A$49,0),MATCH([1]orders!J$1,[1]products!$A$1:$G$1,0))</f>
        <v>D</v>
      </c>
      <c r="K458" s="19">
        <f>INDEX([1]products!$A$1:$G$49,MATCH([1]orders!$D458,[1]products!$A$1:$A$49,0),MATCH([1]orders!K$1,[1]products!$A$1:$G$1,0))</f>
        <v>2.5</v>
      </c>
      <c r="L458" s="20">
        <f>INDEX([1]products!$A$1:$G$49,MATCH([1]orders!$D458,[1]products!$A$1:$A$49,0),MATCH([1]orders!L$1,[1]products!$A$1:$G$1,0))</f>
        <v>20.584999999999997</v>
      </c>
      <c r="M458" s="20">
        <f t="shared" si="7"/>
        <v>41.169999999999995</v>
      </c>
      <c r="N458" s="7" t="str" cm="1">
        <f t="array" ref="N458">_xlfn.IFS(I458="Rob","Robusta",I458="Exc","Excelsa",I458="Ara","Arabica",I458="Lib","Liberica")</f>
        <v>Robusta</v>
      </c>
      <c r="O458" s="7" t="str" cm="1">
        <f t="array" ref="O458">_xlfn.IFS(J458="M","Medium",J458="L","Light",J458="D","Dark")</f>
        <v>Dark</v>
      </c>
      <c r="P458" s="7" t="str">
        <f>_xlfn.XLOOKUP(Order_Table[[#This Row],[Customer ID]],[1]customers!$A$1:$A$1001,[1]customers!$I$1:$I$1001,,0)</f>
        <v>No</v>
      </c>
    </row>
    <row r="459" spans="1:16" x14ac:dyDescent="0.35">
      <c r="A459" s="16" t="s">
        <v>910</v>
      </c>
      <c r="B459" s="21">
        <v>43671</v>
      </c>
      <c r="C459" s="16" t="s">
        <v>911</v>
      </c>
      <c r="D459" s="7" t="s">
        <v>83</v>
      </c>
      <c r="E459" s="16">
        <v>5</v>
      </c>
      <c r="F459" s="16" t="str">
        <f>_xlfn.XLOOKUP([1]orders!C459,[1]customers!$A$2:$A$1001,[1]customers!$B$2:$B$1001,,0)</f>
        <v>Carmelita Thowes</v>
      </c>
      <c r="G459" s="16" t="str">
        <f>IF(_xlfn.XLOOKUP(C459,[1]customers!$A$2:$A$1001,[1]customers!$C$2:$C$1001,,0)=0,"",_xlfn.XLOOKUP(C459,[1]customers!$A$2:$A$1001,[1]customers!$C$2:$C$1001,,0))</f>
        <v>cthowescp@craigslist.org</v>
      </c>
      <c r="H459" s="16" t="str">
        <f>_xlfn.XLOOKUP(C459,[1]customers!$A$2:$A$1001,[1]customers!$G$2:$G$1001,,0)</f>
        <v>United States</v>
      </c>
      <c r="I459" s="7" t="str">
        <f>INDEX([1]products!$A$1:$G$49,MATCH([1]orders!$D459,[1]products!$A$1:$A$49,0),MATCH([1]orders!I$1,[1]products!$A$1:$G$1,0))</f>
        <v>Lib</v>
      </c>
      <c r="J459" s="7" t="str">
        <f>INDEX([1]products!$A$1:$G$49,MATCH([1]orders!$D459,[1]products!$A$1:$A$49,0),MATCH([1]orders!J$1,[1]products!$A$1:$G$1,0))</f>
        <v>L</v>
      </c>
      <c r="K459" s="19">
        <f>INDEX([1]products!$A$1:$G$49,MATCH([1]orders!$D459,[1]products!$A$1:$A$49,0),MATCH([1]orders!K$1,[1]products!$A$1:$G$1,0))</f>
        <v>0.5</v>
      </c>
      <c r="L459" s="20">
        <f>INDEX([1]products!$A$1:$G$49,MATCH([1]orders!$D459,[1]products!$A$1:$A$49,0),MATCH([1]orders!L$1,[1]products!$A$1:$G$1,0))</f>
        <v>9.51</v>
      </c>
      <c r="M459" s="20">
        <f t="shared" si="7"/>
        <v>47.55</v>
      </c>
      <c r="N459" s="7" t="str" cm="1">
        <f t="array" ref="N459">_xlfn.IFS(I459="Rob","Robusta",I459="Exc","Excelsa",I459="Ara","Arabica",I459="Lib","Liberica")</f>
        <v>Liberica</v>
      </c>
      <c r="O459" s="7" t="str" cm="1">
        <f t="array" ref="O459">_xlfn.IFS(J459="M","Medium",J459="L","Light",J459="D","Dark")</f>
        <v>Light</v>
      </c>
      <c r="P459" s="7" t="str">
        <f>_xlfn.XLOOKUP(Order_Table[[#This Row],[Customer ID]],[1]customers!$A$1:$A$1001,[1]customers!$I$1:$I$1001,,0)</f>
        <v>No</v>
      </c>
    </row>
    <row r="460" spans="1:16" x14ac:dyDescent="0.35">
      <c r="A460" s="16" t="s">
        <v>912</v>
      </c>
      <c r="B460" s="21">
        <v>44707</v>
      </c>
      <c r="C460" s="16" t="s">
        <v>913</v>
      </c>
      <c r="D460" s="7" t="s">
        <v>61</v>
      </c>
      <c r="E460" s="16">
        <v>4</v>
      </c>
      <c r="F460" s="16" t="str">
        <f>_xlfn.XLOOKUP([1]orders!C460,[1]customers!$A$2:$A$1001,[1]customers!$B$2:$B$1001,,0)</f>
        <v>Rodolfo Willoway</v>
      </c>
      <c r="G460" s="16" t="str">
        <f>IF(_xlfn.XLOOKUP(C460,[1]customers!$A$2:$A$1001,[1]customers!$C$2:$C$1001,,0)=0,"",_xlfn.XLOOKUP(C460,[1]customers!$A$2:$A$1001,[1]customers!$C$2:$C$1001,,0))</f>
        <v>rwillowaycq@admin.ch</v>
      </c>
      <c r="H460" s="16" t="str">
        <f>_xlfn.XLOOKUP(C460,[1]customers!$A$2:$A$1001,[1]customers!$G$2:$G$1001,,0)</f>
        <v>United States</v>
      </c>
      <c r="I460" s="7" t="str">
        <f>INDEX([1]products!$A$1:$G$49,MATCH([1]orders!$D460,[1]products!$A$1:$A$49,0),MATCH([1]orders!I$1,[1]products!$A$1:$G$1,0))</f>
        <v>Ara</v>
      </c>
      <c r="J460" s="7" t="str">
        <f>INDEX([1]products!$A$1:$G$49,MATCH([1]orders!$D460,[1]products!$A$1:$A$49,0),MATCH([1]orders!J$1,[1]products!$A$1:$G$1,0))</f>
        <v>M</v>
      </c>
      <c r="K460" s="19">
        <f>INDEX([1]products!$A$1:$G$49,MATCH([1]orders!$D460,[1]products!$A$1:$A$49,0),MATCH([1]orders!K$1,[1]products!$A$1:$G$1,0))</f>
        <v>1</v>
      </c>
      <c r="L460" s="20">
        <f>INDEX([1]products!$A$1:$G$49,MATCH([1]orders!$D460,[1]products!$A$1:$A$49,0),MATCH([1]orders!L$1,[1]products!$A$1:$G$1,0))</f>
        <v>11.25</v>
      </c>
      <c r="M460" s="20">
        <f t="shared" si="7"/>
        <v>45</v>
      </c>
      <c r="N460" s="7" t="str" cm="1">
        <f t="array" ref="N460">_xlfn.IFS(I460="Rob","Robusta",I460="Exc","Excelsa",I460="Ara","Arabica",I460="Lib","Liberica")</f>
        <v>Arabica</v>
      </c>
      <c r="O460" s="7" t="str" cm="1">
        <f t="array" ref="O460">_xlfn.IFS(J460="M","Medium",J460="L","Light",J460="D","Dark")</f>
        <v>Medium</v>
      </c>
      <c r="P460" s="7" t="str">
        <f>_xlfn.XLOOKUP(Order_Table[[#This Row],[Customer ID]],[1]customers!$A$1:$A$1001,[1]customers!$I$1:$I$1001,,0)</f>
        <v>No</v>
      </c>
    </row>
    <row r="461" spans="1:16" x14ac:dyDescent="0.35">
      <c r="A461" s="16" t="s">
        <v>914</v>
      </c>
      <c r="B461" s="21">
        <v>43840</v>
      </c>
      <c r="C461" s="16" t="s">
        <v>915</v>
      </c>
      <c r="D461" s="7" t="s">
        <v>19</v>
      </c>
      <c r="E461" s="16">
        <v>5</v>
      </c>
      <c r="F461" s="16" t="str">
        <f>_xlfn.XLOOKUP([1]orders!C461,[1]customers!$A$2:$A$1001,[1]customers!$B$2:$B$1001,,0)</f>
        <v>Alvis Elwin</v>
      </c>
      <c r="G461" s="16" t="str">
        <f>IF(_xlfn.XLOOKUP(C461,[1]customers!$A$2:$A$1001,[1]customers!$C$2:$C$1001,,0)=0,"",_xlfn.XLOOKUP(C461,[1]customers!$A$2:$A$1001,[1]customers!$C$2:$C$1001,,0))</f>
        <v>aelwincr@privacy.gov.au</v>
      </c>
      <c r="H461" s="16" t="str">
        <f>_xlfn.XLOOKUP(C461,[1]customers!$A$2:$A$1001,[1]customers!$G$2:$G$1001,,0)</f>
        <v>United States</v>
      </c>
      <c r="I461" s="7" t="str">
        <f>INDEX([1]products!$A$1:$G$49,MATCH([1]orders!$D461,[1]products!$A$1:$A$49,0),MATCH([1]orders!I$1,[1]products!$A$1:$G$1,0))</f>
        <v>Lib</v>
      </c>
      <c r="J461" s="7" t="str">
        <f>INDEX([1]products!$A$1:$G$49,MATCH([1]orders!$D461,[1]products!$A$1:$A$49,0),MATCH([1]orders!J$1,[1]products!$A$1:$G$1,0))</f>
        <v>L</v>
      </c>
      <c r="K461" s="19">
        <f>INDEX([1]products!$A$1:$G$49,MATCH([1]orders!$D461,[1]products!$A$1:$A$49,0),MATCH([1]orders!K$1,[1]products!$A$1:$G$1,0))</f>
        <v>0.2</v>
      </c>
      <c r="L461" s="20">
        <f>INDEX([1]products!$A$1:$G$49,MATCH([1]orders!$D461,[1]products!$A$1:$A$49,0),MATCH([1]orders!L$1,[1]products!$A$1:$G$1,0))</f>
        <v>4.7549999999999999</v>
      </c>
      <c r="M461" s="20">
        <f t="shared" si="7"/>
        <v>23.774999999999999</v>
      </c>
      <c r="N461" s="7" t="str" cm="1">
        <f t="array" ref="N461">_xlfn.IFS(I461="Rob","Robusta",I461="Exc","Excelsa",I461="Ara","Arabica",I461="Lib","Liberica")</f>
        <v>Liberica</v>
      </c>
      <c r="O461" s="7" t="str" cm="1">
        <f t="array" ref="O461">_xlfn.IFS(J461="M","Medium",J461="L","Light",J461="D","Dark")</f>
        <v>Light</v>
      </c>
      <c r="P461" s="7" t="str">
        <f>_xlfn.XLOOKUP(Order_Table[[#This Row],[Customer ID]],[1]customers!$A$1:$A$1001,[1]customers!$I$1:$I$1001,,0)</f>
        <v>No</v>
      </c>
    </row>
    <row r="462" spans="1:16" x14ac:dyDescent="0.35">
      <c r="A462" s="16" t="s">
        <v>916</v>
      </c>
      <c r="B462" s="21">
        <v>43602</v>
      </c>
      <c r="C462" s="16" t="s">
        <v>917</v>
      </c>
      <c r="D462" s="7" t="s">
        <v>146</v>
      </c>
      <c r="E462" s="16">
        <v>3</v>
      </c>
      <c r="F462" s="16" t="str">
        <f>_xlfn.XLOOKUP([1]orders!C462,[1]customers!$A$2:$A$1001,[1]customers!$B$2:$B$1001,,0)</f>
        <v>Araldo Bilbrook</v>
      </c>
      <c r="G462" s="16" t="str">
        <f>IF(_xlfn.XLOOKUP(C462,[1]customers!$A$2:$A$1001,[1]customers!$C$2:$C$1001,,0)=0,"",_xlfn.XLOOKUP(C462,[1]customers!$A$2:$A$1001,[1]customers!$C$2:$C$1001,,0))</f>
        <v>abilbrookcs@booking.com</v>
      </c>
      <c r="H462" s="16" t="str">
        <f>_xlfn.XLOOKUP(C462,[1]customers!$A$2:$A$1001,[1]customers!$G$2:$G$1001,,0)</f>
        <v>Ireland</v>
      </c>
      <c r="I462" s="7" t="str">
        <f>INDEX([1]products!$A$1:$G$49,MATCH([1]orders!$D462,[1]products!$A$1:$A$49,0),MATCH([1]orders!I$1,[1]products!$A$1:$G$1,0))</f>
        <v>Rob</v>
      </c>
      <c r="J462" s="7" t="str">
        <f>INDEX([1]products!$A$1:$G$49,MATCH([1]orders!$D462,[1]products!$A$1:$A$49,0),MATCH([1]orders!J$1,[1]products!$A$1:$G$1,0))</f>
        <v>D</v>
      </c>
      <c r="K462" s="19">
        <f>INDEX([1]products!$A$1:$G$49,MATCH([1]orders!$D462,[1]products!$A$1:$A$49,0),MATCH([1]orders!K$1,[1]products!$A$1:$G$1,0))</f>
        <v>0.5</v>
      </c>
      <c r="L462" s="20">
        <f>INDEX([1]products!$A$1:$G$49,MATCH([1]orders!$D462,[1]products!$A$1:$A$49,0),MATCH([1]orders!L$1,[1]products!$A$1:$G$1,0))</f>
        <v>5.3699999999999992</v>
      </c>
      <c r="M462" s="20">
        <f t="shared" si="7"/>
        <v>16.11</v>
      </c>
      <c r="N462" s="7" t="str" cm="1">
        <f t="array" ref="N462">_xlfn.IFS(I462="Rob","Robusta",I462="Exc","Excelsa",I462="Ara","Arabica",I462="Lib","Liberica")</f>
        <v>Robusta</v>
      </c>
      <c r="O462" s="7" t="str" cm="1">
        <f t="array" ref="O462">_xlfn.IFS(J462="M","Medium",J462="L","Light",J462="D","Dark")</f>
        <v>Dark</v>
      </c>
      <c r="P462" s="7" t="str">
        <f>_xlfn.XLOOKUP(Order_Table[[#This Row],[Customer ID]],[1]customers!$A$1:$A$1001,[1]customers!$I$1:$I$1001,,0)</f>
        <v>Yes</v>
      </c>
    </row>
    <row r="463" spans="1:16" x14ac:dyDescent="0.35">
      <c r="A463" s="16" t="s">
        <v>918</v>
      </c>
      <c r="B463" s="21">
        <v>44036</v>
      </c>
      <c r="C463" s="16" t="s">
        <v>919</v>
      </c>
      <c r="D463" s="7" t="s">
        <v>101</v>
      </c>
      <c r="E463" s="16">
        <v>4</v>
      </c>
      <c r="F463" s="16" t="str">
        <f>_xlfn.XLOOKUP([1]orders!C463,[1]customers!$A$2:$A$1001,[1]customers!$B$2:$B$1001,,0)</f>
        <v>Ransell McKall</v>
      </c>
      <c r="G463" s="16" t="str">
        <f>IF(_xlfn.XLOOKUP(C463,[1]customers!$A$2:$A$1001,[1]customers!$C$2:$C$1001,,0)=0,"",_xlfn.XLOOKUP(C463,[1]customers!$A$2:$A$1001,[1]customers!$C$2:$C$1001,,0))</f>
        <v>rmckallct@sakura.ne.jp</v>
      </c>
      <c r="H463" s="16" t="str">
        <f>_xlfn.XLOOKUP(C463,[1]customers!$A$2:$A$1001,[1]customers!$G$2:$G$1001,,0)</f>
        <v>United Kingdom</v>
      </c>
      <c r="I463" s="7" t="str">
        <f>INDEX([1]products!$A$1:$G$49,MATCH([1]orders!$D463,[1]products!$A$1:$A$49,0),MATCH([1]orders!I$1,[1]products!$A$1:$G$1,0))</f>
        <v>Rob</v>
      </c>
      <c r="J463" s="7" t="str">
        <f>INDEX([1]products!$A$1:$G$49,MATCH([1]orders!$D463,[1]products!$A$1:$A$49,0),MATCH([1]orders!J$1,[1]products!$A$1:$G$1,0))</f>
        <v>D</v>
      </c>
      <c r="K463" s="19">
        <f>INDEX([1]products!$A$1:$G$49,MATCH([1]orders!$D463,[1]products!$A$1:$A$49,0),MATCH([1]orders!K$1,[1]products!$A$1:$G$1,0))</f>
        <v>0.2</v>
      </c>
      <c r="L463" s="20">
        <f>INDEX([1]products!$A$1:$G$49,MATCH([1]orders!$D463,[1]products!$A$1:$A$49,0),MATCH([1]orders!L$1,[1]products!$A$1:$G$1,0))</f>
        <v>2.6849999999999996</v>
      </c>
      <c r="M463" s="20">
        <f t="shared" si="7"/>
        <v>10.739999999999998</v>
      </c>
      <c r="N463" s="7" t="str" cm="1">
        <f t="array" ref="N463">_xlfn.IFS(I463="Rob","Robusta",I463="Exc","Excelsa",I463="Ara","Arabica",I463="Lib","Liberica")</f>
        <v>Robusta</v>
      </c>
      <c r="O463" s="7" t="str" cm="1">
        <f t="array" ref="O463">_xlfn.IFS(J463="M","Medium",J463="L","Light",J463="D","Dark")</f>
        <v>Dark</v>
      </c>
      <c r="P463" s="7" t="str">
        <f>_xlfn.XLOOKUP(Order_Table[[#This Row],[Customer ID]],[1]customers!$A$1:$A$1001,[1]customers!$I$1:$I$1001,,0)</f>
        <v>Yes</v>
      </c>
    </row>
    <row r="464" spans="1:16" x14ac:dyDescent="0.35">
      <c r="A464" s="16" t="s">
        <v>920</v>
      </c>
      <c r="B464" s="21">
        <v>44124</v>
      </c>
      <c r="C464" s="16" t="s">
        <v>921</v>
      </c>
      <c r="D464" s="7" t="s">
        <v>27</v>
      </c>
      <c r="E464" s="16">
        <v>5</v>
      </c>
      <c r="F464" s="16" t="str">
        <f>_xlfn.XLOOKUP([1]orders!C464,[1]customers!$A$2:$A$1001,[1]customers!$B$2:$B$1001,,0)</f>
        <v>Borg Daile</v>
      </c>
      <c r="G464" s="16" t="str">
        <f>IF(_xlfn.XLOOKUP(C464,[1]customers!$A$2:$A$1001,[1]customers!$C$2:$C$1001,,0)=0,"",_xlfn.XLOOKUP(C464,[1]customers!$A$2:$A$1001,[1]customers!$C$2:$C$1001,,0))</f>
        <v>bdailecu@vistaprint.com</v>
      </c>
      <c r="H464" s="16" t="str">
        <f>_xlfn.XLOOKUP(C464,[1]customers!$A$2:$A$1001,[1]customers!$G$2:$G$1001,,0)</f>
        <v>United States</v>
      </c>
      <c r="I464" s="7" t="str">
        <f>INDEX([1]products!$A$1:$G$49,MATCH([1]orders!$D464,[1]products!$A$1:$A$49,0),MATCH([1]orders!I$1,[1]products!$A$1:$G$1,0))</f>
        <v>Ara</v>
      </c>
      <c r="J464" s="7" t="str">
        <f>INDEX([1]products!$A$1:$G$49,MATCH([1]orders!$D464,[1]products!$A$1:$A$49,0),MATCH([1]orders!J$1,[1]products!$A$1:$G$1,0))</f>
        <v>D</v>
      </c>
      <c r="K464" s="19">
        <f>INDEX([1]products!$A$1:$G$49,MATCH([1]orders!$D464,[1]products!$A$1:$A$49,0),MATCH([1]orders!K$1,[1]products!$A$1:$G$1,0))</f>
        <v>1</v>
      </c>
      <c r="L464" s="20">
        <f>INDEX([1]products!$A$1:$G$49,MATCH([1]orders!$D464,[1]products!$A$1:$A$49,0),MATCH([1]orders!L$1,[1]products!$A$1:$G$1,0))</f>
        <v>9.9499999999999993</v>
      </c>
      <c r="M464" s="20">
        <f t="shared" si="7"/>
        <v>49.75</v>
      </c>
      <c r="N464" s="7" t="str" cm="1">
        <f t="array" ref="N464">_xlfn.IFS(I464="Rob","Robusta",I464="Exc","Excelsa",I464="Ara","Arabica",I464="Lib","Liberica")</f>
        <v>Arabica</v>
      </c>
      <c r="O464" s="7" t="str" cm="1">
        <f t="array" ref="O464">_xlfn.IFS(J464="M","Medium",J464="L","Light",J464="D","Dark")</f>
        <v>Dark</v>
      </c>
      <c r="P464" s="7" t="str">
        <f>_xlfn.XLOOKUP(Order_Table[[#This Row],[Customer ID]],[1]customers!$A$1:$A$1001,[1]customers!$I$1:$I$1001,,0)</f>
        <v>Yes</v>
      </c>
    </row>
    <row r="465" spans="1:16" x14ac:dyDescent="0.35">
      <c r="A465" s="16" t="s">
        <v>922</v>
      </c>
      <c r="B465" s="21">
        <v>43730</v>
      </c>
      <c r="C465" s="16" t="s">
        <v>923</v>
      </c>
      <c r="D465" s="7" t="s">
        <v>9</v>
      </c>
      <c r="E465" s="16">
        <v>2</v>
      </c>
      <c r="F465" s="16" t="str">
        <f>_xlfn.XLOOKUP([1]orders!C465,[1]customers!$A$2:$A$1001,[1]customers!$B$2:$B$1001,,0)</f>
        <v>Adolphe Treherne</v>
      </c>
      <c r="G465" s="16" t="str">
        <f>IF(_xlfn.XLOOKUP(C465,[1]customers!$A$2:$A$1001,[1]customers!$C$2:$C$1001,,0)=0,"",_xlfn.XLOOKUP(C465,[1]customers!$A$2:$A$1001,[1]customers!$C$2:$C$1001,,0))</f>
        <v>atrehernecv@state.tx.us</v>
      </c>
      <c r="H465" s="16" t="str">
        <f>_xlfn.XLOOKUP(C465,[1]customers!$A$2:$A$1001,[1]customers!$G$2:$G$1001,,0)</f>
        <v>Ireland</v>
      </c>
      <c r="I465" s="7" t="str">
        <f>INDEX([1]products!$A$1:$G$49,MATCH([1]orders!$D465,[1]products!$A$1:$A$49,0),MATCH([1]orders!I$1,[1]products!$A$1:$G$1,0))</f>
        <v>Exc</v>
      </c>
      <c r="J465" s="7" t="str">
        <f>INDEX([1]products!$A$1:$G$49,MATCH([1]orders!$D465,[1]products!$A$1:$A$49,0),MATCH([1]orders!J$1,[1]products!$A$1:$G$1,0))</f>
        <v>M</v>
      </c>
      <c r="K465" s="19">
        <f>INDEX([1]products!$A$1:$G$49,MATCH([1]orders!$D465,[1]products!$A$1:$A$49,0),MATCH([1]orders!K$1,[1]products!$A$1:$G$1,0))</f>
        <v>1</v>
      </c>
      <c r="L465" s="20">
        <f>INDEX([1]products!$A$1:$G$49,MATCH([1]orders!$D465,[1]products!$A$1:$A$49,0),MATCH([1]orders!L$1,[1]products!$A$1:$G$1,0))</f>
        <v>13.75</v>
      </c>
      <c r="M465" s="20">
        <f t="shared" si="7"/>
        <v>27.5</v>
      </c>
      <c r="N465" s="7" t="str" cm="1">
        <f t="array" ref="N465">_xlfn.IFS(I465="Rob","Robusta",I465="Exc","Excelsa",I465="Ara","Arabica",I465="Lib","Liberica")</f>
        <v>Excelsa</v>
      </c>
      <c r="O465" s="7" t="str" cm="1">
        <f t="array" ref="O465">_xlfn.IFS(J465="M","Medium",J465="L","Light",J465="D","Dark")</f>
        <v>Medium</v>
      </c>
      <c r="P465" s="7" t="str">
        <f>_xlfn.XLOOKUP(Order_Table[[#This Row],[Customer ID]],[1]customers!$A$1:$A$1001,[1]customers!$I$1:$I$1001,,0)</f>
        <v>No</v>
      </c>
    </row>
    <row r="466" spans="1:16" x14ac:dyDescent="0.35">
      <c r="A466" s="16" t="s">
        <v>924</v>
      </c>
      <c r="B466" s="21">
        <v>43989</v>
      </c>
      <c r="C466" s="16" t="s">
        <v>925</v>
      </c>
      <c r="D466" s="7" t="s">
        <v>109</v>
      </c>
      <c r="E466" s="16">
        <v>4</v>
      </c>
      <c r="F466" s="16" t="str">
        <f>_xlfn.XLOOKUP([1]orders!C466,[1]customers!$A$2:$A$1001,[1]customers!$B$2:$B$1001,,0)</f>
        <v>Annetta Brentnall</v>
      </c>
      <c r="G466" s="16" t="str">
        <f>IF(_xlfn.XLOOKUP(C466,[1]customers!$A$2:$A$1001,[1]customers!$C$2:$C$1001,,0)=0,"",_xlfn.XLOOKUP(C466,[1]customers!$A$2:$A$1001,[1]customers!$C$2:$C$1001,,0))</f>
        <v>abrentnallcw@biglobe.ne.jp</v>
      </c>
      <c r="H466" s="16" t="str">
        <f>_xlfn.XLOOKUP(C466,[1]customers!$A$2:$A$1001,[1]customers!$G$2:$G$1001,,0)</f>
        <v>United Kingdom</v>
      </c>
      <c r="I466" s="7" t="str">
        <f>INDEX([1]products!$A$1:$G$49,MATCH([1]orders!$D466,[1]products!$A$1:$A$49,0),MATCH([1]orders!I$1,[1]products!$A$1:$G$1,0))</f>
        <v>Lib</v>
      </c>
      <c r="J466" s="7" t="str">
        <f>INDEX([1]products!$A$1:$G$49,MATCH([1]orders!$D466,[1]products!$A$1:$A$49,0),MATCH([1]orders!J$1,[1]products!$A$1:$G$1,0))</f>
        <v>D</v>
      </c>
      <c r="K466" s="19">
        <f>INDEX([1]products!$A$1:$G$49,MATCH([1]orders!$D466,[1]products!$A$1:$A$49,0),MATCH([1]orders!K$1,[1]products!$A$1:$G$1,0))</f>
        <v>2.5</v>
      </c>
      <c r="L466" s="20">
        <f>INDEX([1]products!$A$1:$G$49,MATCH([1]orders!$D466,[1]products!$A$1:$A$49,0),MATCH([1]orders!L$1,[1]products!$A$1:$G$1,0))</f>
        <v>29.784999999999997</v>
      </c>
      <c r="M466" s="20">
        <f t="shared" si="7"/>
        <v>119.13999999999999</v>
      </c>
      <c r="N466" s="7" t="str" cm="1">
        <f t="array" ref="N466">_xlfn.IFS(I466="Rob","Robusta",I466="Exc","Excelsa",I466="Ara","Arabica",I466="Lib","Liberica")</f>
        <v>Liberica</v>
      </c>
      <c r="O466" s="7" t="str" cm="1">
        <f t="array" ref="O466">_xlfn.IFS(J466="M","Medium",J466="L","Light",J466="D","Dark")</f>
        <v>Dark</v>
      </c>
      <c r="P466" s="7" t="str">
        <f>_xlfn.XLOOKUP(Order_Table[[#This Row],[Customer ID]],[1]customers!$A$1:$A$1001,[1]customers!$I$1:$I$1001,,0)</f>
        <v>No</v>
      </c>
    </row>
    <row r="467" spans="1:16" x14ac:dyDescent="0.35">
      <c r="A467" s="16" t="s">
        <v>926</v>
      </c>
      <c r="B467" s="21">
        <v>43814</v>
      </c>
      <c r="C467" s="16" t="s">
        <v>927</v>
      </c>
      <c r="D467" s="7" t="s">
        <v>35</v>
      </c>
      <c r="E467" s="16">
        <v>1</v>
      </c>
      <c r="F467" s="16" t="str">
        <f>_xlfn.XLOOKUP([1]orders!C467,[1]customers!$A$2:$A$1001,[1]customers!$B$2:$B$1001,,0)</f>
        <v>Dick Drinkall</v>
      </c>
      <c r="G467" s="16" t="str">
        <f>IF(_xlfn.XLOOKUP(C467,[1]customers!$A$2:$A$1001,[1]customers!$C$2:$C$1001,,0)=0,"",_xlfn.XLOOKUP(C467,[1]customers!$A$2:$A$1001,[1]customers!$C$2:$C$1001,,0))</f>
        <v>ddrinkallcx@psu.edu</v>
      </c>
      <c r="H467" s="16" t="str">
        <f>_xlfn.XLOOKUP(C467,[1]customers!$A$2:$A$1001,[1]customers!$G$2:$G$1001,,0)</f>
        <v>United States</v>
      </c>
      <c r="I467" s="7" t="str">
        <f>INDEX([1]products!$A$1:$G$49,MATCH([1]orders!$D467,[1]products!$A$1:$A$49,0),MATCH([1]orders!I$1,[1]products!$A$1:$G$1,0))</f>
        <v>Rob</v>
      </c>
      <c r="J467" s="7" t="str">
        <f>INDEX([1]products!$A$1:$G$49,MATCH([1]orders!$D467,[1]products!$A$1:$A$49,0),MATCH([1]orders!J$1,[1]products!$A$1:$G$1,0))</f>
        <v>D</v>
      </c>
      <c r="K467" s="19">
        <f>INDEX([1]products!$A$1:$G$49,MATCH([1]orders!$D467,[1]products!$A$1:$A$49,0),MATCH([1]orders!K$1,[1]products!$A$1:$G$1,0))</f>
        <v>2.5</v>
      </c>
      <c r="L467" s="20">
        <f>INDEX([1]products!$A$1:$G$49,MATCH([1]orders!$D467,[1]products!$A$1:$A$49,0),MATCH([1]orders!L$1,[1]products!$A$1:$G$1,0))</f>
        <v>20.584999999999997</v>
      </c>
      <c r="M467" s="20">
        <f t="shared" si="7"/>
        <v>20.584999999999997</v>
      </c>
      <c r="N467" s="7" t="str" cm="1">
        <f t="array" ref="N467">_xlfn.IFS(I467="Rob","Robusta",I467="Exc","Excelsa",I467="Ara","Arabica",I467="Lib","Liberica")</f>
        <v>Robusta</v>
      </c>
      <c r="O467" s="7" t="str" cm="1">
        <f t="array" ref="O467">_xlfn.IFS(J467="M","Medium",J467="L","Light",J467="D","Dark")</f>
        <v>Dark</v>
      </c>
      <c r="P467" s="7" t="str">
        <f>_xlfn.XLOOKUP(Order_Table[[#This Row],[Customer ID]],[1]customers!$A$1:$A$1001,[1]customers!$I$1:$I$1001,,0)</f>
        <v>Yes</v>
      </c>
    </row>
    <row r="468" spans="1:16" x14ac:dyDescent="0.35">
      <c r="A468" s="16" t="s">
        <v>928</v>
      </c>
      <c r="B468" s="21">
        <v>44171</v>
      </c>
      <c r="C468" s="16" t="s">
        <v>929</v>
      </c>
      <c r="D468" s="7" t="s">
        <v>54</v>
      </c>
      <c r="E468" s="16">
        <v>3</v>
      </c>
      <c r="F468" s="16" t="str">
        <f>_xlfn.XLOOKUP([1]orders!C468,[1]customers!$A$2:$A$1001,[1]customers!$B$2:$B$1001,,0)</f>
        <v>Dagny Kornel</v>
      </c>
      <c r="G468" s="16" t="str">
        <f>IF(_xlfn.XLOOKUP(C468,[1]customers!$A$2:$A$1001,[1]customers!$C$2:$C$1001,,0)=0,"",_xlfn.XLOOKUP(C468,[1]customers!$A$2:$A$1001,[1]customers!$C$2:$C$1001,,0))</f>
        <v>dkornelcy@cyberchimps.com</v>
      </c>
      <c r="H468" s="16" t="str">
        <f>_xlfn.XLOOKUP(C468,[1]customers!$A$2:$A$1001,[1]customers!$G$2:$G$1001,,0)</f>
        <v>United States</v>
      </c>
      <c r="I468" s="7" t="str">
        <f>INDEX([1]products!$A$1:$G$49,MATCH([1]orders!$D468,[1]products!$A$1:$A$49,0),MATCH([1]orders!I$1,[1]products!$A$1:$G$1,0))</f>
        <v>Ara</v>
      </c>
      <c r="J468" s="7" t="str">
        <f>INDEX([1]products!$A$1:$G$49,MATCH([1]orders!$D468,[1]products!$A$1:$A$49,0),MATCH([1]orders!J$1,[1]products!$A$1:$G$1,0))</f>
        <v>D</v>
      </c>
      <c r="K468" s="19">
        <f>INDEX([1]products!$A$1:$G$49,MATCH([1]orders!$D468,[1]products!$A$1:$A$49,0),MATCH([1]orders!K$1,[1]products!$A$1:$G$1,0))</f>
        <v>0.2</v>
      </c>
      <c r="L468" s="20">
        <f>INDEX([1]products!$A$1:$G$49,MATCH([1]orders!$D468,[1]products!$A$1:$A$49,0),MATCH([1]orders!L$1,[1]products!$A$1:$G$1,0))</f>
        <v>2.9849999999999999</v>
      </c>
      <c r="M468" s="20">
        <f t="shared" si="7"/>
        <v>8.9550000000000001</v>
      </c>
      <c r="N468" s="7" t="str" cm="1">
        <f t="array" ref="N468">_xlfn.IFS(I468="Rob","Robusta",I468="Exc","Excelsa",I468="Ara","Arabica",I468="Lib","Liberica")</f>
        <v>Arabica</v>
      </c>
      <c r="O468" s="7" t="str" cm="1">
        <f t="array" ref="O468">_xlfn.IFS(J468="M","Medium",J468="L","Light",J468="D","Dark")</f>
        <v>Dark</v>
      </c>
      <c r="P468" s="7" t="str">
        <f>_xlfn.XLOOKUP(Order_Table[[#This Row],[Customer ID]],[1]customers!$A$1:$A$1001,[1]customers!$I$1:$I$1001,,0)</f>
        <v>Yes</v>
      </c>
    </row>
    <row r="469" spans="1:16" x14ac:dyDescent="0.35">
      <c r="A469" s="16" t="s">
        <v>930</v>
      </c>
      <c r="B469" s="21">
        <v>44536</v>
      </c>
      <c r="C469" s="16" t="s">
        <v>931</v>
      </c>
      <c r="D469" s="7" t="s">
        <v>72</v>
      </c>
      <c r="E469" s="16">
        <v>1</v>
      </c>
      <c r="F469" s="16" t="str">
        <f>_xlfn.XLOOKUP([1]orders!C469,[1]customers!$A$2:$A$1001,[1]customers!$B$2:$B$1001,,0)</f>
        <v>Rhona Lequeux</v>
      </c>
      <c r="G469" s="16" t="str">
        <f>IF(_xlfn.XLOOKUP(C469,[1]customers!$A$2:$A$1001,[1]customers!$C$2:$C$1001,,0)=0,"",_xlfn.XLOOKUP(C469,[1]customers!$A$2:$A$1001,[1]customers!$C$2:$C$1001,,0))</f>
        <v>rlequeuxcz@newyorker.com</v>
      </c>
      <c r="H469" s="16" t="str">
        <f>_xlfn.XLOOKUP(C469,[1]customers!$A$2:$A$1001,[1]customers!$G$2:$G$1001,,0)</f>
        <v>United States</v>
      </c>
      <c r="I469" s="7" t="str">
        <f>INDEX([1]products!$A$1:$G$49,MATCH([1]orders!$D469,[1]products!$A$1:$A$49,0),MATCH([1]orders!I$1,[1]products!$A$1:$G$1,0))</f>
        <v>Ara</v>
      </c>
      <c r="J469" s="7" t="str">
        <f>INDEX([1]products!$A$1:$G$49,MATCH([1]orders!$D469,[1]products!$A$1:$A$49,0),MATCH([1]orders!J$1,[1]products!$A$1:$G$1,0))</f>
        <v>D</v>
      </c>
      <c r="K469" s="19">
        <f>INDEX([1]products!$A$1:$G$49,MATCH([1]orders!$D469,[1]products!$A$1:$A$49,0),MATCH([1]orders!K$1,[1]products!$A$1:$G$1,0))</f>
        <v>0.5</v>
      </c>
      <c r="L469" s="20">
        <f>INDEX([1]products!$A$1:$G$49,MATCH([1]orders!$D469,[1]products!$A$1:$A$49,0),MATCH([1]orders!L$1,[1]products!$A$1:$G$1,0))</f>
        <v>5.97</v>
      </c>
      <c r="M469" s="20">
        <f t="shared" si="7"/>
        <v>5.97</v>
      </c>
      <c r="N469" s="7" t="str" cm="1">
        <f t="array" ref="N469">_xlfn.IFS(I469="Rob","Robusta",I469="Exc","Excelsa",I469="Ara","Arabica",I469="Lib","Liberica")</f>
        <v>Arabica</v>
      </c>
      <c r="O469" s="7" t="str" cm="1">
        <f t="array" ref="O469">_xlfn.IFS(J469="M","Medium",J469="L","Light",J469="D","Dark")</f>
        <v>Dark</v>
      </c>
      <c r="P469" s="7" t="str">
        <f>_xlfn.XLOOKUP(Order_Table[[#This Row],[Customer ID]],[1]customers!$A$1:$A$1001,[1]customers!$I$1:$I$1001,,0)</f>
        <v>No</v>
      </c>
    </row>
    <row r="470" spans="1:16" x14ac:dyDescent="0.35">
      <c r="A470" s="16" t="s">
        <v>932</v>
      </c>
      <c r="B470" s="21">
        <v>44023</v>
      </c>
      <c r="C470" s="16" t="s">
        <v>933</v>
      </c>
      <c r="D470" s="7" t="s">
        <v>9</v>
      </c>
      <c r="E470" s="16">
        <v>3</v>
      </c>
      <c r="F470" s="16" t="str">
        <f>_xlfn.XLOOKUP([1]orders!C470,[1]customers!$A$2:$A$1001,[1]customers!$B$2:$B$1001,,0)</f>
        <v>Julius Mccaull</v>
      </c>
      <c r="G470" s="16" t="str">
        <f>IF(_xlfn.XLOOKUP(C470,[1]customers!$A$2:$A$1001,[1]customers!$C$2:$C$1001,,0)=0,"",_xlfn.XLOOKUP(C470,[1]customers!$A$2:$A$1001,[1]customers!$C$2:$C$1001,,0))</f>
        <v>jmccaulld0@parallels.com</v>
      </c>
      <c r="H470" s="16" t="str">
        <f>_xlfn.XLOOKUP(C470,[1]customers!$A$2:$A$1001,[1]customers!$G$2:$G$1001,,0)</f>
        <v>United States</v>
      </c>
      <c r="I470" s="7" t="str">
        <f>INDEX([1]products!$A$1:$G$49,MATCH([1]orders!$D470,[1]products!$A$1:$A$49,0),MATCH([1]orders!I$1,[1]products!$A$1:$G$1,0))</f>
        <v>Exc</v>
      </c>
      <c r="J470" s="7" t="str">
        <f>INDEX([1]products!$A$1:$G$49,MATCH([1]orders!$D470,[1]products!$A$1:$A$49,0),MATCH([1]orders!J$1,[1]products!$A$1:$G$1,0))</f>
        <v>M</v>
      </c>
      <c r="K470" s="19">
        <f>INDEX([1]products!$A$1:$G$49,MATCH([1]orders!$D470,[1]products!$A$1:$A$49,0),MATCH([1]orders!K$1,[1]products!$A$1:$G$1,0))</f>
        <v>1</v>
      </c>
      <c r="L470" s="20">
        <f>INDEX([1]products!$A$1:$G$49,MATCH([1]orders!$D470,[1]products!$A$1:$A$49,0),MATCH([1]orders!L$1,[1]products!$A$1:$G$1,0))</f>
        <v>13.75</v>
      </c>
      <c r="M470" s="20">
        <f t="shared" si="7"/>
        <v>41.25</v>
      </c>
      <c r="N470" s="7" t="str" cm="1">
        <f t="array" ref="N470">_xlfn.IFS(I470="Rob","Robusta",I470="Exc","Excelsa",I470="Ara","Arabica",I470="Lib","Liberica")</f>
        <v>Excelsa</v>
      </c>
      <c r="O470" s="7" t="str" cm="1">
        <f t="array" ref="O470">_xlfn.IFS(J470="M","Medium",J470="L","Light",J470="D","Dark")</f>
        <v>Medium</v>
      </c>
      <c r="P470" s="7" t="str">
        <f>_xlfn.XLOOKUP(Order_Table[[#This Row],[Customer ID]],[1]customers!$A$1:$A$1001,[1]customers!$I$1:$I$1001,,0)</f>
        <v>Yes</v>
      </c>
    </row>
    <row r="471" spans="1:16" x14ac:dyDescent="0.35">
      <c r="A471" s="16" t="s">
        <v>934</v>
      </c>
      <c r="B471" s="21">
        <v>44375</v>
      </c>
      <c r="C471" s="16" t="s">
        <v>935</v>
      </c>
      <c r="D471" s="7" t="s">
        <v>254</v>
      </c>
      <c r="E471" s="16">
        <v>5</v>
      </c>
      <c r="F471" s="16" t="str">
        <f>_xlfn.XLOOKUP([1]orders!C471,[1]customers!$A$2:$A$1001,[1]customers!$B$2:$B$1001,,0)</f>
        <v>Ailey Brash</v>
      </c>
      <c r="G471" s="16" t="str">
        <f>IF(_xlfn.XLOOKUP(C471,[1]customers!$A$2:$A$1001,[1]customers!$C$2:$C$1001,,0)=0,"",_xlfn.XLOOKUP(C471,[1]customers!$A$2:$A$1001,[1]customers!$C$2:$C$1001,,0))</f>
        <v>abrashda@plala.or.jp</v>
      </c>
      <c r="H471" s="16" t="str">
        <f>_xlfn.XLOOKUP(C471,[1]customers!$A$2:$A$1001,[1]customers!$G$2:$G$1001,,0)</f>
        <v>United States</v>
      </c>
      <c r="I471" s="7" t="str">
        <f>INDEX([1]products!$A$1:$G$49,MATCH([1]orders!$D471,[1]products!$A$1:$A$49,0),MATCH([1]orders!I$1,[1]products!$A$1:$G$1,0))</f>
        <v>Exc</v>
      </c>
      <c r="J471" s="7" t="str">
        <f>INDEX([1]products!$A$1:$G$49,MATCH([1]orders!$D471,[1]products!$A$1:$A$49,0),MATCH([1]orders!J$1,[1]products!$A$1:$G$1,0))</f>
        <v>L</v>
      </c>
      <c r="K471" s="19">
        <f>INDEX([1]products!$A$1:$G$49,MATCH([1]orders!$D471,[1]products!$A$1:$A$49,0),MATCH([1]orders!K$1,[1]products!$A$1:$G$1,0))</f>
        <v>0.2</v>
      </c>
      <c r="L471" s="20">
        <f>INDEX([1]products!$A$1:$G$49,MATCH([1]orders!$D471,[1]products!$A$1:$A$49,0),MATCH([1]orders!L$1,[1]products!$A$1:$G$1,0))</f>
        <v>4.4550000000000001</v>
      </c>
      <c r="M471" s="20">
        <f t="shared" si="7"/>
        <v>22.274999999999999</v>
      </c>
      <c r="N471" s="7" t="str" cm="1">
        <f t="array" ref="N471">_xlfn.IFS(I471="Rob","Robusta",I471="Exc","Excelsa",I471="Ara","Arabica",I471="Lib","Liberica")</f>
        <v>Excelsa</v>
      </c>
      <c r="O471" s="7" t="str" cm="1">
        <f t="array" ref="O471">_xlfn.IFS(J471="M","Medium",J471="L","Light",J471="D","Dark")</f>
        <v>Light</v>
      </c>
      <c r="P471" s="7" t="str">
        <f>_xlfn.XLOOKUP(Order_Table[[#This Row],[Customer ID]],[1]customers!$A$1:$A$1001,[1]customers!$I$1:$I$1001,,0)</f>
        <v>Yes</v>
      </c>
    </row>
    <row r="472" spans="1:16" x14ac:dyDescent="0.35">
      <c r="A472" s="16" t="s">
        <v>936</v>
      </c>
      <c r="B472" s="21">
        <v>44656</v>
      </c>
      <c r="C472" s="16" t="s">
        <v>937</v>
      </c>
      <c r="D472" s="7" t="s">
        <v>67</v>
      </c>
      <c r="E472" s="16">
        <v>1</v>
      </c>
      <c r="F472" s="16" t="str">
        <f>_xlfn.XLOOKUP([1]orders!C472,[1]customers!$A$2:$A$1001,[1]customers!$B$2:$B$1001,,0)</f>
        <v>Alberto Hutchinson</v>
      </c>
      <c r="G472" s="16" t="str">
        <f>IF(_xlfn.XLOOKUP(C472,[1]customers!$A$2:$A$1001,[1]customers!$C$2:$C$1001,,0)=0,"",_xlfn.XLOOKUP(C472,[1]customers!$A$2:$A$1001,[1]customers!$C$2:$C$1001,,0))</f>
        <v>ahutchinsond2@imgur.com</v>
      </c>
      <c r="H472" s="16" t="str">
        <f>_xlfn.XLOOKUP(C472,[1]customers!$A$2:$A$1001,[1]customers!$G$2:$G$1001,,0)</f>
        <v>United States</v>
      </c>
      <c r="I472" s="7" t="str">
        <f>INDEX([1]products!$A$1:$G$49,MATCH([1]orders!$D472,[1]products!$A$1:$A$49,0),MATCH([1]orders!I$1,[1]products!$A$1:$G$1,0))</f>
        <v>Ara</v>
      </c>
      <c r="J472" s="7" t="str">
        <f>INDEX([1]products!$A$1:$G$49,MATCH([1]orders!$D472,[1]products!$A$1:$A$49,0),MATCH([1]orders!J$1,[1]products!$A$1:$G$1,0))</f>
        <v>M</v>
      </c>
      <c r="K472" s="19">
        <f>INDEX([1]products!$A$1:$G$49,MATCH([1]orders!$D472,[1]products!$A$1:$A$49,0),MATCH([1]orders!K$1,[1]products!$A$1:$G$1,0))</f>
        <v>0.5</v>
      </c>
      <c r="L472" s="20">
        <f>INDEX([1]products!$A$1:$G$49,MATCH([1]orders!$D472,[1]products!$A$1:$A$49,0),MATCH([1]orders!L$1,[1]products!$A$1:$G$1,0))</f>
        <v>6.75</v>
      </c>
      <c r="M472" s="20">
        <f t="shared" si="7"/>
        <v>6.75</v>
      </c>
      <c r="N472" s="7" t="str" cm="1">
        <f t="array" ref="N472">_xlfn.IFS(I472="Rob","Robusta",I472="Exc","Excelsa",I472="Ara","Arabica",I472="Lib","Liberica")</f>
        <v>Arabica</v>
      </c>
      <c r="O472" s="7" t="str" cm="1">
        <f t="array" ref="O472">_xlfn.IFS(J472="M","Medium",J472="L","Light",J472="D","Dark")</f>
        <v>Medium</v>
      </c>
      <c r="P472" s="7" t="str">
        <f>_xlfn.XLOOKUP(Order_Table[[#This Row],[Customer ID]],[1]customers!$A$1:$A$1001,[1]customers!$I$1:$I$1001,,0)</f>
        <v>Yes</v>
      </c>
    </row>
    <row r="473" spans="1:16" x14ac:dyDescent="0.35">
      <c r="A473" s="16" t="s">
        <v>938</v>
      </c>
      <c r="B473" s="21">
        <v>44644</v>
      </c>
      <c r="C473" s="16" t="s">
        <v>939</v>
      </c>
      <c r="D473" s="7" t="s">
        <v>197</v>
      </c>
      <c r="E473" s="16">
        <v>4</v>
      </c>
      <c r="F473" s="16" t="str">
        <f>_xlfn.XLOOKUP([1]orders!C473,[1]customers!$A$2:$A$1001,[1]customers!$B$2:$B$1001,,0)</f>
        <v>Lamond Gheeraert</v>
      </c>
      <c r="G473" s="16" t="str">
        <f>IF(_xlfn.XLOOKUP(C473,[1]customers!$A$2:$A$1001,[1]customers!$C$2:$C$1001,,0)=0,"",_xlfn.XLOOKUP(C473,[1]customers!$A$2:$A$1001,[1]customers!$C$2:$C$1001,,0))</f>
        <v/>
      </c>
      <c r="H473" s="16" t="str">
        <f>_xlfn.XLOOKUP(C473,[1]customers!$A$2:$A$1001,[1]customers!$G$2:$G$1001,,0)</f>
        <v>United States</v>
      </c>
      <c r="I473" s="7" t="str">
        <f>INDEX([1]products!$A$1:$G$49,MATCH([1]orders!$D473,[1]products!$A$1:$A$49,0),MATCH([1]orders!I$1,[1]products!$A$1:$G$1,0))</f>
        <v>Lib</v>
      </c>
      <c r="J473" s="7" t="str">
        <f>INDEX([1]products!$A$1:$G$49,MATCH([1]orders!$D473,[1]products!$A$1:$A$49,0),MATCH([1]orders!J$1,[1]products!$A$1:$G$1,0))</f>
        <v>M</v>
      </c>
      <c r="K473" s="19">
        <f>INDEX([1]products!$A$1:$G$49,MATCH([1]orders!$D473,[1]products!$A$1:$A$49,0),MATCH([1]orders!K$1,[1]products!$A$1:$G$1,0))</f>
        <v>2.5</v>
      </c>
      <c r="L473" s="20">
        <f>INDEX([1]products!$A$1:$G$49,MATCH([1]orders!$D473,[1]products!$A$1:$A$49,0),MATCH([1]orders!L$1,[1]products!$A$1:$G$1,0))</f>
        <v>33.464999999999996</v>
      </c>
      <c r="M473" s="20">
        <f t="shared" si="7"/>
        <v>133.85999999999999</v>
      </c>
      <c r="N473" s="7" t="str" cm="1">
        <f t="array" ref="N473">_xlfn.IFS(I473="Rob","Robusta",I473="Exc","Excelsa",I473="Ara","Arabica",I473="Lib","Liberica")</f>
        <v>Liberica</v>
      </c>
      <c r="O473" s="7" t="str" cm="1">
        <f t="array" ref="O473">_xlfn.IFS(J473="M","Medium",J473="L","Light",J473="D","Dark")</f>
        <v>Medium</v>
      </c>
      <c r="P473" s="7" t="str">
        <f>_xlfn.XLOOKUP(Order_Table[[#This Row],[Customer ID]],[1]customers!$A$1:$A$1001,[1]customers!$I$1:$I$1001,,0)</f>
        <v>Yes</v>
      </c>
    </row>
    <row r="474" spans="1:16" x14ac:dyDescent="0.35">
      <c r="A474" s="16" t="s">
        <v>940</v>
      </c>
      <c r="B474" s="21">
        <v>43869</v>
      </c>
      <c r="C474" s="16" t="s">
        <v>941</v>
      </c>
      <c r="D474" s="7" t="s">
        <v>54</v>
      </c>
      <c r="E474" s="16">
        <v>2</v>
      </c>
      <c r="F474" s="16" t="str">
        <f>_xlfn.XLOOKUP([1]orders!C474,[1]customers!$A$2:$A$1001,[1]customers!$B$2:$B$1001,,0)</f>
        <v>Roxine Drivers</v>
      </c>
      <c r="G474" s="16" t="str">
        <f>IF(_xlfn.XLOOKUP(C474,[1]customers!$A$2:$A$1001,[1]customers!$C$2:$C$1001,,0)=0,"",_xlfn.XLOOKUP(C474,[1]customers!$A$2:$A$1001,[1]customers!$C$2:$C$1001,,0))</f>
        <v>rdriversd4@hexun.com</v>
      </c>
      <c r="H474" s="16" t="str">
        <f>_xlfn.XLOOKUP(C474,[1]customers!$A$2:$A$1001,[1]customers!$G$2:$G$1001,,0)</f>
        <v>United States</v>
      </c>
      <c r="I474" s="7" t="str">
        <f>INDEX([1]products!$A$1:$G$49,MATCH([1]orders!$D474,[1]products!$A$1:$A$49,0),MATCH([1]orders!I$1,[1]products!$A$1:$G$1,0))</f>
        <v>Ara</v>
      </c>
      <c r="J474" s="7" t="str">
        <f>INDEX([1]products!$A$1:$G$49,MATCH([1]orders!$D474,[1]products!$A$1:$A$49,0),MATCH([1]orders!J$1,[1]products!$A$1:$G$1,0))</f>
        <v>D</v>
      </c>
      <c r="K474" s="19">
        <f>INDEX([1]products!$A$1:$G$49,MATCH([1]orders!$D474,[1]products!$A$1:$A$49,0),MATCH([1]orders!K$1,[1]products!$A$1:$G$1,0))</f>
        <v>0.2</v>
      </c>
      <c r="L474" s="20">
        <f>INDEX([1]products!$A$1:$G$49,MATCH([1]orders!$D474,[1]products!$A$1:$A$49,0),MATCH([1]orders!L$1,[1]products!$A$1:$G$1,0))</f>
        <v>2.9849999999999999</v>
      </c>
      <c r="M474" s="20">
        <f t="shared" si="7"/>
        <v>5.97</v>
      </c>
      <c r="N474" s="7" t="str" cm="1">
        <f t="array" ref="N474">_xlfn.IFS(I474="Rob","Robusta",I474="Exc","Excelsa",I474="Ara","Arabica",I474="Lib","Liberica")</f>
        <v>Arabica</v>
      </c>
      <c r="O474" s="7" t="str" cm="1">
        <f t="array" ref="O474">_xlfn.IFS(J474="M","Medium",J474="L","Light",J474="D","Dark")</f>
        <v>Dark</v>
      </c>
      <c r="P474" s="7" t="str">
        <f>_xlfn.XLOOKUP(Order_Table[[#This Row],[Customer ID]],[1]customers!$A$1:$A$1001,[1]customers!$I$1:$I$1001,,0)</f>
        <v>No</v>
      </c>
    </row>
    <row r="475" spans="1:16" x14ac:dyDescent="0.35">
      <c r="A475" s="16" t="s">
        <v>942</v>
      </c>
      <c r="B475" s="21">
        <v>44603</v>
      </c>
      <c r="C475" s="16" t="s">
        <v>943</v>
      </c>
      <c r="D475" s="7" t="s">
        <v>6</v>
      </c>
      <c r="E475" s="16">
        <v>2</v>
      </c>
      <c r="F475" s="16" t="str">
        <f>_xlfn.XLOOKUP([1]orders!C475,[1]customers!$A$2:$A$1001,[1]customers!$B$2:$B$1001,,0)</f>
        <v>Heloise Zeal</v>
      </c>
      <c r="G475" s="16" t="str">
        <f>IF(_xlfn.XLOOKUP(C475,[1]customers!$A$2:$A$1001,[1]customers!$C$2:$C$1001,,0)=0,"",_xlfn.XLOOKUP(C475,[1]customers!$A$2:$A$1001,[1]customers!$C$2:$C$1001,,0))</f>
        <v>hzeald5@google.de</v>
      </c>
      <c r="H475" s="16" t="str">
        <f>_xlfn.XLOOKUP(C475,[1]customers!$A$2:$A$1001,[1]customers!$G$2:$G$1001,,0)</f>
        <v>United States</v>
      </c>
      <c r="I475" s="7" t="str">
        <f>INDEX([1]products!$A$1:$G$49,MATCH([1]orders!$D475,[1]products!$A$1:$A$49,0),MATCH([1]orders!I$1,[1]products!$A$1:$G$1,0))</f>
        <v>Ara</v>
      </c>
      <c r="J475" s="7" t="str">
        <f>INDEX([1]products!$A$1:$G$49,MATCH([1]orders!$D475,[1]products!$A$1:$A$49,0),MATCH([1]orders!J$1,[1]products!$A$1:$G$1,0))</f>
        <v>L</v>
      </c>
      <c r="K475" s="19">
        <f>INDEX([1]products!$A$1:$G$49,MATCH([1]orders!$D475,[1]products!$A$1:$A$49,0),MATCH([1]orders!K$1,[1]products!$A$1:$G$1,0))</f>
        <v>1</v>
      </c>
      <c r="L475" s="20">
        <f>INDEX([1]products!$A$1:$G$49,MATCH([1]orders!$D475,[1]products!$A$1:$A$49,0),MATCH([1]orders!L$1,[1]products!$A$1:$G$1,0))</f>
        <v>12.95</v>
      </c>
      <c r="M475" s="20">
        <f t="shared" si="7"/>
        <v>25.9</v>
      </c>
      <c r="N475" s="7" t="str" cm="1">
        <f t="array" ref="N475">_xlfn.IFS(I475="Rob","Robusta",I475="Exc","Excelsa",I475="Ara","Arabica",I475="Lib","Liberica")</f>
        <v>Arabica</v>
      </c>
      <c r="O475" s="7" t="str" cm="1">
        <f t="array" ref="O475">_xlfn.IFS(J475="M","Medium",J475="L","Light",J475="D","Dark")</f>
        <v>Light</v>
      </c>
      <c r="P475" s="7" t="str">
        <f>_xlfn.XLOOKUP(Order_Table[[#This Row],[Customer ID]],[1]customers!$A$1:$A$1001,[1]customers!$I$1:$I$1001,,0)</f>
        <v>No</v>
      </c>
    </row>
    <row r="476" spans="1:16" x14ac:dyDescent="0.35">
      <c r="A476" s="16" t="s">
        <v>944</v>
      </c>
      <c r="B476" s="21">
        <v>44014</v>
      </c>
      <c r="C476" s="16" t="s">
        <v>945</v>
      </c>
      <c r="D476" s="7" t="s">
        <v>112</v>
      </c>
      <c r="E476" s="16">
        <v>1</v>
      </c>
      <c r="F476" s="16" t="str">
        <f>_xlfn.XLOOKUP([1]orders!C476,[1]customers!$A$2:$A$1001,[1]customers!$B$2:$B$1001,,0)</f>
        <v>Granger Smallcombe</v>
      </c>
      <c r="G476" s="16" t="str">
        <f>IF(_xlfn.XLOOKUP(C476,[1]customers!$A$2:$A$1001,[1]customers!$C$2:$C$1001,,0)=0,"",_xlfn.XLOOKUP(C476,[1]customers!$A$2:$A$1001,[1]customers!$C$2:$C$1001,,0))</f>
        <v>gsmallcombed6@ucla.edu</v>
      </c>
      <c r="H476" s="16" t="str">
        <f>_xlfn.XLOOKUP(C476,[1]customers!$A$2:$A$1001,[1]customers!$G$2:$G$1001,,0)</f>
        <v>Ireland</v>
      </c>
      <c r="I476" s="7" t="str">
        <f>INDEX([1]products!$A$1:$G$49,MATCH([1]orders!$D476,[1]products!$A$1:$A$49,0),MATCH([1]orders!I$1,[1]products!$A$1:$G$1,0))</f>
        <v>Exc</v>
      </c>
      <c r="J476" s="7" t="str">
        <f>INDEX([1]products!$A$1:$G$49,MATCH([1]orders!$D476,[1]products!$A$1:$A$49,0),MATCH([1]orders!J$1,[1]products!$A$1:$G$1,0))</f>
        <v>M</v>
      </c>
      <c r="K476" s="19">
        <f>INDEX([1]products!$A$1:$G$49,MATCH([1]orders!$D476,[1]products!$A$1:$A$49,0),MATCH([1]orders!K$1,[1]products!$A$1:$G$1,0))</f>
        <v>2.5</v>
      </c>
      <c r="L476" s="20">
        <f>INDEX([1]products!$A$1:$G$49,MATCH([1]orders!$D476,[1]products!$A$1:$A$49,0),MATCH([1]orders!L$1,[1]products!$A$1:$G$1,0))</f>
        <v>31.624999999999996</v>
      </c>
      <c r="M476" s="20">
        <f t="shared" si="7"/>
        <v>31.624999999999996</v>
      </c>
      <c r="N476" s="7" t="str" cm="1">
        <f t="array" ref="N476">_xlfn.IFS(I476="Rob","Robusta",I476="Exc","Excelsa",I476="Ara","Arabica",I476="Lib","Liberica")</f>
        <v>Excelsa</v>
      </c>
      <c r="O476" s="7" t="str" cm="1">
        <f t="array" ref="O476">_xlfn.IFS(J476="M","Medium",J476="L","Light",J476="D","Dark")</f>
        <v>Medium</v>
      </c>
      <c r="P476" s="7" t="str">
        <f>_xlfn.XLOOKUP(Order_Table[[#This Row],[Customer ID]],[1]customers!$A$1:$A$1001,[1]customers!$I$1:$I$1001,,0)</f>
        <v>Yes</v>
      </c>
    </row>
    <row r="477" spans="1:16" x14ac:dyDescent="0.35">
      <c r="A477" s="16" t="s">
        <v>946</v>
      </c>
      <c r="B477" s="21">
        <v>44767</v>
      </c>
      <c r="C477" s="16" t="s">
        <v>947</v>
      </c>
      <c r="D477" s="7" t="s">
        <v>77</v>
      </c>
      <c r="E477" s="16">
        <v>2</v>
      </c>
      <c r="F477" s="16" t="str">
        <f>_xlfn.XLOOKUP([1]orders!C477,[1]customers!$A$2:$A$1001,[1]customers!$B$2:$B$1001,,0)</f>
        <v>Daryn Dibley</v>
      </c>
      <c r="G477" s="16" t="str">
        <f>IF(_xlfn.XLOOKUP(C477,[1]customers!$A$2:$A$1001,[1]customers!$C$2:$C$1001,,0)=0,"",_xlfn.XLOOKUP(C477,[1]customers!$A$2:$A$1001,[1]customers!$C$2:$C$1001,,0))</f>
        <v>ddibleyd7@feedburner.com</v>
      </c>
      <c r="H477" s="16" t="str">
        <f>_xlfn.XLOOKUP(C477,[1]customers!$A$2:$A$1001,[1]customers!$G$2:$G$1001,,0)</f>
        <v>United States</v>
      </c>
      <c r="I477" s="7" t="str">
        <f>INDEX([1]products!$A$1:$G$49,MATCH([1]orders!$D477,[1]products!$A$1:$A$49,0),MATCH([1]orders!I$1,[1]products!$A$1:$G$1,0))</f>
        <v>Lib</v>
      </c>
      <c r="J477" s="7" t="str">
        <f>INDEX([1]products!$A$1:$G$49,MATCH([1]orders!$D477,[1]products!$A$1:$A$49,0),MATCH([1]orders!J$1,[1]products!$A$1:$G$1,0))</f>
        <v>M</v>
      </c>
      <c r="K477" s="19">
        <f>INDEX([1]products!$A$1:$G$49,MATCH([1]orders!$D477,[1]products!$A$1:$A$49,0),MATCH([1]orders!K$1,[1]products!$A$1:$G$1,0))</f>
        <v>0.2</v>
      </c>
      <c r="L477" s="20">
        <f>INDEX([1]products!$A$1:$G$49,MATCH([1]orders!$D477,[1]products!$A$1:$A$49,0),MATCH([1]orders!L$1,[1]products!$A$1:$G$1,0))</f>
        <v>4.3650000000000002</v>
      </c>
      <c r="M477" s="20">
        <f t="shared" si="7"/>
        <v>8.73</v>
      </c>
      <c r="N477" s="7" t="str" cm="1">
        <f t="array" ref="N477">_xlfn.IFS(I477="Rob","Robusta",I477="Exc","Excelsa",I477="Ara","Arabica",I477="Lib","Liberica")</f>
        <v>Liberica</v>
      </c>
      <c r="O477" s="7" t="str" cm="1">
        <f t="array" ref="O477">_xlfn.IFS(J477="M","Medium",J477="L","Light",J477="D","Dark")</f>
        <v>Medium</v>
      </c>
      <c r="P477" s="7" t="str">
        <f>_xlfn.XLOOKUP(Order_Table[[#This Row],[Customer ID]],[1]customers!$A$1:$A$1001,[1]customers!$I$1:$I$1001,,0)</f>
        <v>No</v>
      </c>
    </row>
    <row r="478" spans="1:16" x14ac:dyDescent="0.35">
      <c r="A478" s="16" t="s">
        <v>948</v>
      </c>
      <c r="B478" s="21">
        <v>44274</v>
      </c>
      <c r="C478" s="16" t="s">
        <v>949</v>
      </c>
      <c r="D478" s="7" t="s">
        <v>254</v>
      </c>
      <c r="E478" s="16">
        <v>6</v>
      </c>
      <c r="F478" s="16" t="str">
        <f>_xlfn.XLOOKUP([1]orders!C478,[1]customers!$A$2:$A$1001,[1]customers!$B$2:$B$1001,,0)</f>
        <v>Gardy Dimitriou</v>
      </c>
      <c r="G478" s="16" t="str">
        <f>IF(_xlfn.XLOOKUP(C478,[1]customers!$A$2:$A$1001,[1]customers!$C$2:$C$1001,,0)=0,"",_xlfn.XLOOKUP(C478,[1]customers!$A$2:$A$1001,[1]customers!$C$2:$C$1001,,0))</f>
        <v>gdimitrioud8@chronoengine.com</v>
      </c>
      <c r="H478" s="16" t="str">
        <f>_xlfn.XLOOKUP(C478,[1]customers!$A$2:$A$1001,[1]customers!$G$2:$G$1001,,0)</f>
        <v>United States</v>
      </c>
      <c r="I478" s="7" t="str">
        <f>INDEX([1]products!$A$1:$G$49,MATCH([1]orders!$D478,[1]products!$A$1:$A$49,0),MATCH([1]orders!I$1,[1]products!$A$1:$G$1,0))</f>
        <v>Exc</v>
      </c>
      <c r="J478" s="7" t="str">
        <f>INDEX([1]products!$A$1:$G$49,MATCH([1]orders!$D478,[1]products!$A$1:$A$49,0),MATCH([1]orders!J$1,[1]products!$A$1:$G$1,0))</f>
        <v>L</v>
      </c>
      <c r="K478" s="19">
        <f>INDEX([1]products!$A$1:$G$49,MATCH([1]orders!$D478,[1]products!$A$1:$A$49,0),MATCH([1]orders!K$1,[1]products!$A$1:$G$1,0))</f>
        <v>0.2</v>
      </c>
      <c r="L478" s="20">
        <f>INDEX([1]products!$A$1:$G$49,MATCH([1]orders!$D478,[1]products!$A$1:$A$49,0),MATCH([1]orders!L$1,[1]products!$A$1:$G$1,0))</f>
        <v>4.4550000000000001</v>
      </c>
      <c r="M478" s="20">
        <f t="shared" si="7"/>
        <v>26.73</v>
      </c>
      <c r="N478" s="7" t="str" cm="1">
        <f t="array" ref="N478">_xlfn.IFS(I478="Rob","Robusta",I478="Exc","Excelsa",I478="Ara","Arabica",I478="Lib","Liberica")</f>
        <v>Excelsa</v>
      </c>
      <c r="O478" s="7" t="str" cm="1">
        <f t="array" ref="O478">_xlfn.IFS(J478="M","Medium",J478="L","Light",J478="D","Dark")</f>
        <v>Light</v>
      </c>
      <c r="P478" s="7" t="str">
        <f>_xlfn.XLOOKUP(Order_Table[[#This Row],[Customer ID]],[1]customers!$A$1:$A$1001,[1]customers!$I$1:$I$1001,,0)</f>
        <v>Yes</v>
      </c>
    </row>
    <row r="479" spans="1:16" x14ac:dyDescent="0.35">
      <c r="A479" s="16" t="s">
        <v>950</v>
      </c>
      <c r="B479" s="21">
        <v>43962</v>
      </c>
      <c r="C479" s="16" t="s">
        <v>951</v>
      </c>
      <c r="D479" s="7" t="s">
        <v>77</v>
      </c>
      <c r="E479" s="16">
        <v>6</v>
      </c>
      <c r="F479" s="16" t="str">
        <f>_xlfn.XLOOKUP([1]orders!C479,[1]customers!$A$2:$A$1001,[1]customers!$B$2:$B$1001,,0)</f>
        <v>Fanny Flanagan</v>
      </c>
      <c r="G479" s="16" t="str">
        <f>IF(_xlfn.XLOOKUP(C479,[1]customers!$A$2:$A$1001,[1]customers!$C$2:$C$1001,,0)=0,"",_xlfn.XLOOKUP(C479,[1]customers!$A$2:$A$1001,[1]customers!$C$2:$C$1001,,0))</f>
        <v>fflanagand9@woothemes.com</v>
      </c>
      <c r="H479" s="16" t="str">
        <f>_xlfn.XLOOKUP(C479,[1]customers!$A$2:$A$1001,[1]customers!$G$2:$G$1001,,0)</f>
        <v>United States</v>
      </c>
      <c r="I479" s="7" t="str">
        <f>INDEX([1]products!$A$1:$G$49,MATCH([1]orders!$D479,[1]products!$A$1:$A$49,0),MATCH([1]orders!I$1,[1]products!$A$1:$G$1,0))</f>
        <v>Lib</v>
      </c>
      <c r="J479" s="7" t="str">
        <f>INDEX([1]products!$A$1:$G$49,MATCH([1]orders!$D479,[1]products!$A$1:$A$49,0),MATCH([1]orders!J$1,[1]products!$A$1:$G$1,0))</f>
        <v>M</v>
      </c>
      <c r="K479" s="19">
        <f>INDEX([1]products!$A$1:$G$49,MATCH([1]orders!$D479,[1]products!$A$1:$A$49,0),MATCH([1]orders!K$1,[1]products!$A$1:$G$1,0))</f>
        <v>0.2</v>
      </c>
      <c r="L479" s="20">
        <f>INDEX([1]products!$A$1:$G$49,MATCH([1]orders!$D479,[1]products!$A$1:$A$49,0),MATCH([1]orders!L$1,[1]products!$A$1:$G$1,0))</f>
        <v>4.3650000000000002</v>
      </c>
      <c r="M479" s="20">
        <f t="shared" si="7"/>
        <v>26.19</v>
      </c>
      <c r="N479" s="7" t="str" cm="1">
        <f t="array" ref="N479">_xlfn.IFS(I479="Rob","Robusta",I479="Exc","Excelsa",I479="Ara","Arabica",I479="Lib","Liberica")</f>
        <v>Liberica</v>
      </c>
      <c r="O479" s="7" t="str" cm="1">
        <f t="array" ref="O479">_xlfn.IFS(J479="M","Medium",J479="L","Light",J479="D","Dark")</f>
        <v>Medium</v>
      </c>
      <c r="P479" s="7" t="str">
        <f>_xlfn.XLOOKUP(Order_Table[[#This Row],[Customer ID]],[1]customers!$A$1:$A$1001,[1]customers!$I$1:$I$1001,,0)</f>
        <v>No</v>
      </c>
    </row>
    <row r="480" spans="1:16" x14ac:dyDescent="0.35">
      <c r="A480" s="16" t="s">
        <v>952</v>
      </c>
      <c r="B480" s="21">
        <v>43624</v>
      </c>
      <c r="C480" s="16" t="s">
        <v>935</v>
      </c>
      <c r="D480" s="7" t="s">
        <v>179</v>
      </c>
      <c r="E480" s="16">
        <v>6</v>
      </c>
      <c r="F480" s="16" t="str">
        <f>_xlfn.XLOOKUP([1]orders!C480,[1]customers!$A$2:$A$1001,[1]customers!$B$2:$B$1001,,0)</f>
        <v>Ailey Brash</v>
      </c>
      <c r="G480" s="16" t="str">
        <f>IF(_xlfn.XLOOKUP(C480,[1]customers!$A$2:$A$1001,[1]customers!$C$2:$C$1001,,0)=0,"",_xlfn.XLOOKUP(C480,[1]customers!$A$2:$A$1001,[1]customers!$C$2:$C$1001,,0))</f>
        <v>abrashda@plala.or.jp</v>
      </c>
      <c r="H480" s="16" t="str">
        <f>_xlfn.XLOOKUP(C480,[1]customers!$A$2:$A$1001,[1]customers!$G$2:$G$1001,,0)</f>
        <v>United States</v>
      </c>
      <c r="I480" s="7" t="str">
        <f>INDEX([1]products!$A$1:$G$49,MATCH([1]orders!$D480,[1]products!$A$1:$A$49,0),MATCH([1]orders!I$1,[1]products!$A$1:$G$1,0))</f>
        <v>Rob</v>
      </c>
      <c r="J480" s="7" t="str">
        <f>INDEX([1]products!$A$1:$G$49,MATCH([1]orders!$D480,[1]products!$A$1:$A$49,0),MATCH([1]orders!J$1,[1]products!$A$1:$G$1,0))</f>
        <v>D</v>
      </c>
      <c r="K480" s="19">
        <f>INDEX([1]products!$A$1:$G$49,MATCH([1]orders!$D480,[1]products!$A$1:$A$49,0),MATCH([1]orders!K$1,[1]products!$A$1:$G$1,0))</f>
        <v>1</v>
      </c>
      <c r="L480" s="20">
        <f>INDEX([1]products!$A$1:$G$49,MATCH([1]orders!$D480,[1]products!$A$1:$A$49,0),MATCH([1]orders!L$1,[1]products!$A$1:$G$1,0))</f>
        <v>8.9499999999999993</v>
      </c>
      <c r="M480" s="20">
        <f t="shared" si="7"/>
        <v>53.699999999999996</v>
      </c>
      <c r="N480" s="7" t="str" cm="1">
        <f t="array" ref="N480">_xlfn.IFS(I480="Rob","Robusta",I480="Exc","Excelsa",I480="Ara","Arabica",I480="Lib","Liberica")</f>
        <v>Robusta</v>
      </c>
      <c r="O480" s="7" t="str" cm="1">
        <f t="array" ref="O480">_xlfn.IFS(J480="M","Medium",J480="L","Light",J480="D","Dark")</f>
        <v>Dark</v>
      </c>
      <c r="P480" s="7" t="str">
        <f>_xlfn.XLOOKUP(Order_Table[[#This Row],[Customer ID]],[1]customers!$A$1:$A$1001,[1]customers!$I$1:$I$1001,,0)</f>
        <v>Yes</v>
      </c>
    </row>
    <row r="481" spans="1:16" x14ac:dyDescent="0.35">
      <c r="A481" s="16" t="s">
        <v>952</v>
      </c>
      <c r="B481" s="21">
        <v>43624</v>
      </c>
      <c r="C481" s="16" t="s">
        <v>935</v>
      </c>
      <c r="D481" s="7" t="s">
        <v>112</v>
      </c>
      <c r="E481" s="16">
        <v>4</v>
      </c>
      <c r="F481" s="16" t="str">
        <f>_xlfn.XLOOKUP([1]orders!C481,[1]customers!$A$2:$A$1001,[1]customers!$B$2:$B$1001,,0)</f>
        <v>Ailey Brash</v>
      </c>
      <c r="G481" s="16" t="str">
        <f>IF(_xlfn.XLOOKUP(C481,[1]customers!$A$2:$A$1001,[1]customers!$C$2:$C$1001,,0)=0,"",_xlfn.XLOOKUP(C481,[1]customers!$A$2:$A$1001,[1]customers!$C$2:$C$1001,,0))</f>
        <v>abrashda@plala.or.jp</v>
      </c>
      <c r="H481" s="16" t="str">
        <f>_xlfn.XLOOKUP(C481,[1]customers!$A$2:$A$1001,[1]customers!$G$2:$G$1001,,0)</f>
        <v>United States</v>
      </c>
      <c r="I481" s="7" t="str">
        <f>INDEX([1]products!$A$1:$G$49,MATCH([1]orders!$D481,[1]products!$A$1:$A$49,0),MATCH([1]orders!I$1,[1]products!$A$1:$G$1,0))</f>
        <v>Exc</v>
      </c>
      <c r="J481" s="7" t="str">
        <f>INDEX([1]products!$A$1:$G$49,MATCH([1]orders!$D481,[1]products!$A$1:$A$49,0),MATCH([1]orders!J$1,[1]products!$A$1:$G$1,0))</f>
        <v>M</v>
      </c>
      <c r="K481" s="19">
        <f>INDEX([1]products!$A$1:$G$49,MATCH([1]orders!$D481,[1]products!$A$1:$A$49,0),MATCH([1]orders!K$1,[1]products!$A$1:$G$1,0))</f>
        <v>2.5</v>
      </c>
      <c r="L481" s="20">
        <f>INDEX([1]products!$A$1:$G$49,MATCH([1]orders!$D481,[1]products!$A$1:$A$49,0),MATCH([1]orders!L$1,[1]products!$A$1:$G$1,0))</f>
        <v>31.624999999999996</v>
      </c>
      <c r="M481" s="20">
        <f t="shared" si="7"/>
        <v>126.49999999999999</v>
      </c>
      <c r="N481" s="7" t="str" cm="1">
        <f t="array" ref="N481">_xlfn.IFS(I481="Rob","Robusta",I481="Exc","Excelsa",I481="Ara","Arabica",I481="Lib","Liberica")</f>
        <v>Excelsa</v>
      </c>
      <c r="O481" s="7" t="str" cm="1">
        <f t="array" ref="O481">_xlfn.IFS(J481="M","Medium",J481="L","Light",J481="D","Dark")</f>
        <v>Medium</v>
      </c>
      <c r="P481" s="7" t="str">
        <f>_xlfn.XLOOKUP(Order_Table[[#This Row],[Customer ID]],[1]customers!$A$1:$A$1001,[1]customers!$I$1:$I$1001,,0)</f>
        <v>Yes</v>
      </c>
    </row>
    <row r="482" spans="1:16" x14ac:dyDescent="0.35">
      <c r="A482" s="16" t="s">
        <v>952</v>
      </c>
      <c r="B482" s="21">
        <v>43624</v>
      </c>
      <c r="C482" s="16" t="s">
        <v>935</v>
      </c>
      <c r="D482" s="7" t="s">
        <v>64</v>
      </c>
      <c r="E482" s="16">
        <v>1</v>
      </c>
      <c r="F482" s="16" t="str">
        <f>_xlfn.XLOOKUP([1]orders!C482,[1]customers!$A$2:$A$1001,[1]customers!$B$2:$B$1001,,0)</f>
        <v>Ailey Brash</v>
      </c>
      <c r="G482" s="16" t="str">
        <f>IF(_xlfn.XLOOKUP(C482,[1]customers!$A$2:$A$1001,[1]customers!$C$2:$C$1001,,0)=0,"",_xlfn.XLOOKUP(C482,[1]customers!$A$2:$A$1001,[1]customers!$C$2:$C$1001,,0))</f>
        <v>abrashda@plala.or.jp</v>
      </c>
      <c r="H482" s="16" t="str">
        <f>_xlfn.XLOOKUP(C482,[1]customers!$A$2:$A$1001,[1]customers!$G$2:$G$1001,,0)</f>
        <v>United States</v>
      </c>
      <c r="I482" s="7" t="str">
        <f>INDEX([1]products!$A$1:$G$49,MATCH([1]orders!$D482,[1]products!$A$1:$A$49,0),MATCH([1]orders!I$1,[1]products!$A$1:$G$1,0))</f>
        <v>Exc</v>
      </c>
      <c r="J482" s="7" t="str">
        <f>INDEX([1]products!$A$1:$G$49,MATCH([1]orders!$D482,[1]products!$A$1:$A$49,0),MATCH([1]orders!J$1,[1]products!$A$1:$G$1,0))</f>
        <v>M</v>
      </c>
      <c r="K482" s="19">
        <f>INDEX([1]products!$A$1:$G$49,MATCH([1]orders!$D482,[1]products!$A$1:$A$49,0),MATCH([1]orders!K$1,[1]products!$A$1:$G$1,0))</f>
        <v>0.2</v>
      </c>
      <c r="L482" s="20">
        <f>INDEX([1]products!$A$1:$G$49,MATCH([1]orders!$D482,[1]products!$A$1:$A$49,0),MATCH([1]orders!L$1,[1]products!$A$1:$G$1,0))</f>
        <v>4.125</v>
      </c>
      <c r="M482" s="20">
        <f t="shared" si="7"/>
        <v>4.125</v>
      </c>
      <c r="N482" s="7" t="str" cm="1">
        <f t="array" ref="N482">_xlfn.IFS(I482="Rob","Robusta",I482="Exc","Excelsa",I482="Ara","Arabica",I482="Lib","Liberica")</f>
        <v>Excelsa</v>
      </c>
      <c r="O482" s="7" t="str" cm="1">
        <f t="array" ref="O482">_xlfn.IFS(J482="M","Medium",J482="L","Light",J482="D","Dark")</f>
        <v>Medium</v>
      </c>
      <c r="P482" s="7" t="str">
        <f>_xlfn.XLOOKUP(Order_Table[[#This Row],[Customer ID]],[1]customers!$A$1:$A$1001,[1]customers!$I$1:$I$1001,,0)</f>
        <v>Yes</v>
      </c>
    </row>
    <row r="483" spans="1:16" x14ac:dyDescent="0.35">
      <c r="A483" s="16" t="s">
        <v>953</v>
      </c>
      <c r="B483" s="21">
        <v>43747</v>
      </c>
      <c r="C483" s="16" t="s">
        <v>954</v>
      </c>
      <c r="D483" s="7" t="s">
        <v>189</v>
      </c>
      <c r="E483" s="16">
        <v>2</v>
      </c>
      <c r="F483" s="16" t="str">
        <f>_xlfn.XLOOKUP([1]orders!C483,[1]customers!$A$2:$A$1001,[1]customers!$B$2:$B$1001,,0)</f>
        <v>Nanny Izhakov</v>
      </c>
      <c r="G483" s="16" t="str">
        <f>IF(_xlfn.XLOOKUP(C483,[1]customers!$A$2:$A$1001,[1]customers!$C$2:$C$1001,,0)=0,"",_xlfn.XLOOKUP(C483,[1]customers!$A$2:$A$1001,[1]customers!$C$2:$C$1001,,0))</f>
        <v>nizhakovdd@aol.com</v>
      </c>
      <c r="H483" s="16" t="str">
        <f>_xlfn.XLOOKUP(C483,[1]customers!$A$2:$A$1001,[1]customers!$G$2:$G$1001,,0)</f>
        <v>United Kingdom</v>
      </c>
      <c r="I483" s="7" t="str">
        <f>INDEX([1]products!$A$1:$G$49,MATCH([1]orders!$D483,[1]products!$A$1:$A$49,0),MATCH([1]orders!I$1,[1]products!$A$1:$G$1,0))</f>
        <v>Rob</v>
      </c>
      <c r="J483" s="7" t="str">
        <f>INDEX([1]products!$A$1:$G$49,MATCH([1]orders!$D483,[1]products!$A$1:$A$49,0),MATCH([1]orders!J$1,[1]products!$A$1:$G$1,0))</f>
        <v>L</v>
      </c>
      <c r="K483" s="19">
        <f>INDEX([1]products!$A$1:$G$49,MATCH([1]orders!$D483,[1]products!$A$1:$A$49,0),MATCH([1]orders!K$1,[1]products!$A$1:$G$1,0))</f>
        <v>1</v>
      </c>
      <c r="L483" s="20">
        <f>INDEX([1]products!$A$1:$G$49,MATCH([1]orders!$D483,[1]products!$A$1:$A$49,0),MATCH([1]orders!L$1,[1]products!$A$1:$G$1,0))</f>
        <v>11.95</v>
      </c>
      <c r="M483" s="20">
        <f t="shared" si="7"/>
        <v>23.9</v>
      </c>
      <c r="N483" s="7" t="str" cm="1">
        <f t="array" ref="N483">_xlfn.IFS(I483="Rob","Robusta",I483="Exc","Excelsa",I483="Ara","Arabica",I483="Lib","Liberica")</f>
        <v>Robusta</v>
      </c>
      <c r="O483" s="7" t="str" cm="1">
        <f t="array" ref="O483">_xlfn.IFS(J483="M","Medium",J483="L","Light",J483="D","Dark")</f>
        <v>Light</v>
      </c>
      <c r="P483" s="7" t="str">
        <f>_xlfn.XLOOKUP(Order_Table[[#This Row],[Customer ID]],[1]customers!$A$1:$A$1001,[1]customers!$I$1:$I$1001,,0)</f>
        <v>No</v>
      </c>
    </row>
    <row r="484" spans="1:16" x14ac:dyDescent="0.35">
      <c r="A484" s="16" t="s">
        <v>955</v>
      </c>
      <c r="B484" s="21">
        <v>44247</v>
      </c>
      <c r="C484" s="16" t="s">
        <v>956</v>
      </c>
      <c r="D484" s="7" t="s">
        <v>530</v>
      </c>
      <c r="E484" s="16">
        <v>5</v>
      </c>
      <c r="F484" s="16" t="str">
        <f>_xlfn.XLOOKUP([1]orders!C484,[1]customers!$A$2:$A$1001,[1]customers!$B$2:$B$1001,,0)</f>
        <v>Stanly Keets</v>
      </c>
      <c r="G484" s="16" t="str">
        <f>IF(_xlfn.XLOOKUP(C484,[1]customers!$A$2:$A$1001,[1]customers!$C$2:$C$1001,,0)=0,"",_xlfn.XLOOKUP(C484,[1]customers!$A$2:$A$1001,[1]customers!$C$2:$C$1001,,0))</f>
        <v>skeetsde@answers.com</v>
      </c>
      <c r="H484" s="16" t="str">
        <f>_xlfn.XLOOKUP(C484,[1]customers!$A$2:$A$1001,[1]customers!$G$2:$G$1001,,0)</f>
        <v>United States</v>
      </c>
      <c r="I484" s="7" t="str">
        <f>INDEX([1]products!$A$1:$G$49,MATCH([1]orders!$D484,[1]products!$A$1:$A$49,0),MATCH([1]orders!I$1,[1]products!$A$1:$G$1,0))</f>
        <v>Exc</v>
      </c>
      <c r="J484" s="7" t="str">
        <f>INDEX([1]products!$A$1:$G$49,MATCH([1]orders!$D484,[1]products!$A$1:$A$49,0),MATCH([1]orders!J$1,[1]products!$A$1:$G$1,0))</f>
        <v>D</v>
      </c>
      <c r="K484" s="19">
        <f>INDEX([1]products!$A$1:$G$49,MATCH([1]orders!$D484,[1]products!$A$1:$A$49,0),MATCH([1]orders!K$1,[1]products!$A$1:$G$1,0))</f>
        <v>2.5</v>
      </c>
      <c r="L484" s="20">
        <f>INDEX([1]products!$A$1:$G$49,MATCH([1]orders!$D484,[1]products!$A$1:$A$49,0),MATCH([1]orders!L$1,[1]products!$A$1:$G$1,0))</f>
        <v>27.945</v>
      </c>
      <c r="M484" s="20">
        <f t="shared" si="7"/>
        <v>139.72499999999999</v>
      </c>
      <c r="N484" s="7" t="str" cm="1">
        <f t="array" ref="N484">_xlfn.IFS(I484="Rob","Robusta",I484="Exc","Excelsa",I484="Ara","Arabica",I484="Lib","Liberica")</f>
        <v>Excelsa</v>
      </c>
      <c r="O484" s="7" t="str" cm="1">
        <f t="array" ref="O484">_xlfn.IFS(J484="M","Medium",J484="L","Light",J484="D","Dark")</f>
        <v>Dark</v>
      </c>
      <c r="P484" s="7" t="str">
        <f>_xlfn.XLOOKUP(Order_Table[[#This Row],[Customer ID]],[1]customers!$A$1:$A$1001,[1]customers!$I$1:$I$1001,,0)</f>
        <v>Yes</v>
      </c>
    </row>
    <row r="485" spans="1:16" x14ac:dyDescent="0.35">
      <c r="A485" s="16" t="s">
        <v>957</v>
      </c>
      <c r="B485" s="21">
        <v>43790</v>
      </c>
      <c r="C485" s="16" t="s">
        <v>958</v>
      </c>
      <c r="D485" s="7" t="s">
        <v>109</v>
      </c>
      <c r="E485" s="16">
        <v>2</v>
      </c>
      <c r="F485" s="16" t="str">
        <f>_xlfn.XLOOKUP([1]orders!C485,[1]customers!$A$2:$A$1001,[1]customers!$B$2:$B$1001,,0)</f>
        <v>Orion Dyott</v>
      </c>
      <c r="G485" s="16" t="str">
        <f>IF(_xlfn.XLOOKUP(C485,[1]customers!$A$2:$A$1001,[1]customers!$C$2:$C$1001,,0)=0,"",_xlfn.XLOOKUP(C485,[1]customers!$A$2:$A$1001,[1]customers!$C$2:$C$1001,,0))</f>
        <v/>
      </c>
      <c r="H485" s="16" t="str">
        <f>_xlfn.XLOOKUP(C485,[1]customers!$A$2:$A$1001,[1]customers!$G$2:$G$1001,,0)</f>
        <v>United States</v>
      </c>
      <c r="I485" s="7" t="str">
        <f>INDEX([1]products!$A$1:$G$49,MATCH([1]orders!$D485,[1]products!$A$1:$A$49,0),MATCH([1]orders!I$1,[1]products!$A$1:$G$1,0))</f>
        <v>Lib</v>
      </c>
      <c r="J485" s="7" t="str">
        <f>INDEX([1]products!$A$1:$G$49,MATCH([1]orders!$D485,[1]products!$A$1:$A$49,0),MATCH([1]orders!J$1,[1]products!$A$1:$G$1,0))</f>
        <v>D</v>
      </c>
      <c r="K485" s="19">
        <f>INDEX([1]products!$A$1:$G$49,MATCH([1]orders!$D485,[1]products!$A$1:$A$49,0),MATCH([1]orders!K$1,[1]products!$A$1:$G$1,0))</f>
        <v>2.5</v>
      </c>
      <c r="L485" s="20">
        <f>INDEX([1]products!$A$1:$G$49,MATCH([1]orders!$D485,[1]products!$A$1:$A$49,0),MATCH([1]orders!L$1,[1]products!$A$1:$G$1,0))</f>
        <v>29.784999999999997</v>
      </c>
      <c r="M485" s="20">
        <f t="shared" si="7"/>
        <v>59.569999999999993</v>
      </c>
      <c r="N485" s="7" t="str" cm="1">
        <f t="array" ref="N485">_xlfn.IFS(I485="Rob","Robusta",I485="Exc","Excelsa",I485="Ara","Arabica",I485="Lib","Liberica")</f>
        <v>Liberica</v>
      </c>
      <c r="O485" s="7" t="str" cm="1">
        <f t="array" ref="O485">_xlfn.IFS(J485="M","Medium",J485="L","Light",J485="D","Dark")</f>
        <v>Dark</v>
      </c>
      <c r="P485" s="7" t="str">
        <f>_xlfn.XLOOKUP(Order_Table[[#This Row],[Customer ID]],[1]customers!$A$1:$A$1001,[1]customers!$I$1:$I$1001,,0)</f>
        <v>Yes</v>
      </c>
    </row>
    <row r="486" spans="1:16" x14ac:dyDescent="0.35">
      <c r="A486" s="16" t="s">
        <v>959</v>
      </c>
      <c r="B486" s="21">
        <v>44479</v>
      </c>
      <c r="C486" s="16" t="s">
        <v>960</v>
      </c>
      <c r="D486" s="7" t="s">
        <v>83</v>
      </c>
      <c r="E486" s="16">
        <v>6</v>
      </c>
      <c r="F486" s="16" t="str">
        <f>_xlfn.XLOOKUP([1]orders!C486,[1]customers!$A$2:$A$1001,[1]customers!$B$2:$B$1001,,0)</f>
        <v>Keefer Cake</v>
      </c>
      <c r="G486" s="16" t="str">
        <f>IF(_xlfn.XLOOKUP(C486,[1]customers!$A$2:$A$1001,[1]customers!$C$2:$C$1001,,0)=0,"",_xlfn.XLOOKUP(C486,[1]customers!$A$2:$A$1001,[1]customers!$C$2:$C$1001,,0))</f>
        <v>kcakedg@huffingtonpost.com</v>
      </c>
      <c r="H486" s="16" t="str">
        <f>_xlfn.XLOOKUP(C486,[1]customers!$A$2:$A$1001,[1]customers!$G$2:$G$1001,,0)</f>
        <v>United States</v>
      </c>
      <c r="I486" s="7" t="str">
        <f>INDEX([1]products!$A$1:$G$49,MATCH([1]orders!$D486,[1]products!$A$1:$A$49,0),MATCH([1]orders!I$1,[1]products!$A$1:$G$1,0))</f>
        <v>Lib</v>
      </c>
      <c r="J486" s="7" t="str">
        <f>INDEX([1]products!$A$1:$G$49,MATCH([1]orders!$D486,[1]products!$A$1:$A$49,0),MATCH([1]orders!J$1,[1]products!$A$1:$G$1,0))</f>
        <v>L</v>
      </c>
      <c r="K486" s="19">
        <f>INDEX([1]products!$A$1:$G$49,MATCH([1]orders!$D486,[1]products!$A$1:$A$49,0),MATCH([1]orders!K$1,[1]products!$A$1:$G$1,0))</f>
        <v>0.5</v>
      </c>
      <c r="L486" s="20">
        <f>INDEX([1]products!$A$1:$G$49,MATCH([1]orders!$D486,[1]products!$A$1:$A$49,0),MATCH([1]orders!L$1,[1]products!$A$1:$G$1,0))</f>
        <v>9.51</v>
      </c>
      <c r="M486" s="20">
        <f t="shared" si="7"/>
        <v>57.06</v>
      </c>
      <c r="N486" s="7" t="str" cm="1">
        <f t="array" ref="N486">_xlfn.IFS(I486="Rob","Robusta",I486="Exc","Excelsa",I486="Ara","Arabica",I486="Lib","Liberica")</f>
        <v>Liberica</v>
      </c>
      <c r="O486" s="7" t="str" cm="1">
        <f t="array" ref="O486">_xlfn.IFS(J486="M","Medium",J486="L","Light",J486="D","Dark")</f>
        <v>Light</v>
      </c>
      <c r="P486" s="7" t="str">
        <f>_xlfn.XLOOKUP(Order_Table[[#This Row],[Customer ID]],[1]customers!$A$1:$A$1001,[1]customers!$I$1:$I$1001,,0)</f>
        <v>No</v>
      </c>
    </row>
    <row r="487" spans="1:16" x14ac:dyDescent="0.35">
      <c r="A487" s="16" t="s">
        <v>961</v>
      </c>
      <c r="B487" s="21">
        <v>44413</v>
      </c>
      <c r="C487" s="16" t="s">
        <v>962</v>
      </c>
      <c r="D487" s="7" t="s">
        <v>182</v>
      </c>
      <c r="E487" s="16">
        <v>6</v>
      </c>
      <c r="F487" s="16" t="str">
        <f>_xlfn.XLOOKUP([1]orders!C487,[1]customers!$A$2:$A$1001,[1]customers!$B$2:$B$1001,,0)</f>
        <v>Morna Hansed</v>
      </c>
      <c r="G487" s="16" t="str">
        <f>IF(_xlfn.XLOOKUP(C487,[1]customers!$A$2:$A$1001,[1]customers!$C$2:$C$1001,,0)=0,"",_xlfn.XLOOKUP(C487,[1]customers!$A$2:$A$1001,[1]customers!$C$2:$C$1001,,0))</f>
        <v>mhanseddh@instagram.com</v>
      </c>
      <c r="H487" s="16" t="str">
        <f>_xlfn.XLOOKUP(C487,[1]customers!$A$2:$A$1001,[1]customers!$G$2:$G$1001,,0)</f>
        <v>Ireland</v>
      </c>
      <c r="I487" s="7" t="str">
        <f>INDEX([1]products!$A$1:$G$49,MATCH([1]orders!$D487,[1]products!$A$1:$A$49,0),MATCH([1]orders!I$1,[1]products!$A$1:$G$1,0))</f>
        <v>Rob</v>
      </c>
      <c r="J487" s="7" t="str">
        <f>INDEX([1]products!$A$1:$G$49,MATCH([1]orders!$D487,[1]products!$A$1:$A$49,0),MATCH([1]orders!J$1,[1]products!$A$1:$G$1,0))</f>
        <v>L</v>
      </c>
      <c r="K487" s="19">
        <f>INDEX([1]products!$A$1:$G$49,MATCH([1]orders!$D487,[1]products!$A$1:$A$49,0),MATCH([1]orders!K$1,[1]products!$A$1:$G$1,0))</f>
        <v>0.2</v>
      </c>
      <c r="L487" s="20">
        <f>INDEX([1]products!$A$1:$G$49,MATCH([1]orders!$D487,[1]products!$A$1:$A$49,0),MATCH([1]orders!L$1,[1]products!$A$1:$G$1,0))</f>
        <v>3.5849999999999995</v>
      </c>
      <c r="M487" s="20">
        <f t="shared" si="7"/>
        <v>21.509999999999998</v>
      </c>
      <c r="N487" s="7" t="str" cm="1">
        <f t="array" ref="N487">_xlfn.IFS(I487="Rob","Robusta",I487="Exc","Excelsa",I487="Ara","Arabica",I487="Lib","Liberica")</f>
        <v>Robusta</v>
      </c>
      <c r="O487" s="7" t="str" cm="1">
        <f t="array" ref="O487">_xlfn.IFS(J487="M","Medium",J487="L","Light",J487="D","Dark")</f>
        <v>Light</v>
      </c>
      <c r="P487" s="7" t="str">
        <f>_xlfn.XLOOKUP(Order_Table[[#This Row],[Customer ID]],[1]customers!$A$1:$A$1001,[1]customers!$I$1:$I$1001,,0)</f>
        <v>Yes</v>
      </c>
    </row>
    <row r="488" spans="1:16" x14ac:dyDescent="0.35">
      <c r="A488" s="16" t="s">
        <v>963</v>
      </c>
      <c r="B488" s="21">
        <v>44043</v>
      </c>
      <c r="C488" s="16" t="s">
        <v>964</v>
      </c>
      <c r="D488" s="7" t="s">
        <v>78</v>
      </c>
      <c r="E488" s="16">
        <v>6</v>
      </c>
      <c r="F488" s="16" t="str">
        <f>_xlfn.XLOOKUP([1]orders!C488,[1]customers!$A$2:$A$1001,[1]customers!$B$2:$B$1001,,0)</f>
        <v>Franny Kienlein</v>
      </c>
      <c r="G488" s="16" t="str">
        <f>IF(_xlfn.XLOOKUP(C488,[1]customers!$A$2:$A$1001,[1]customers!$C$2:$C$1001,,0)=0,"",_xlfn.XLOOKUP(C488,[1]customers!$A$2:$A$1001,[1]customers!$C$2:$C$1001,,0))</f>
        <v>fkienleindi@trellian.com</v>
      </c>
      <c r="H488" s="16" t="str">
        <f>_xlfn.XLOOKUP(C488,[1]customers!$A$2:$A$1001,[1]customers!$G$2:$G$1001,,0)</f>
        <v>Ireland</v>
      </c>
      <c r="I488" s="7" t="str">
        <f>INDEX([1]products!$A$1:$G$49,MATCH([1]orders!$D488,[1]products!$A$1:$A$49,0),MATCH([1]orders!I$1,[1]products!$A$1:$G$1,0))</f>
        <v>Lib</v>
      </c>
      <c r="J488" s="7" t="str">
        <f>INDEX([1]products!$A$1:$G$49,MATCH([1]orders!$D488,[1]products!$A$1:$A$49,0),MATCH([1]orders!J$1,[1]products!$A$1:$G$1,0))</f>
        <v>M</v>
      </c>
      <c r="K488" s="19">
        <f>INDEX([1]products!$A$1:$G$49,MATCH([1]orders!$D488,[1]products!$A$1:$A$49,0),MATCH([1]orders!K$1,[1]products!$A$1:$G$1,0))</f>
        <v>0.5</v>
      </c>
      <c r="L488" s="20">
        <f>INDEX([1]products!$A$1:$G$49,MATCH([1]orders!$D488,[1]products!$A$1:$A$49,0),MATCH([1]orders!L$1,[1]products!$A$1:$G$1,0))</f>
        <v>8.73</v>
      </c>
      <c r="M488" s="20">
        <f t="shared" si="7"/>
        <v>52.38</v>
      </c>
      <c r="N488" s="7" t="str" cm="1">
        <f t="array" ref="N488">_xlfn.IFS(I488="Rob","Robusta",I488="Exc","Excelsa",I488="Ara","Arabica",I488="Lib","Liberica")</f>
        <v>Liberica</v>
      </c>
      <c r="O488" s="7" t="str" cm="1">
        <f t="array" ref="O488">_xlfn.IFS(J488="M","Medium",J488="L","Light",J488="D","Dark")</f>
        <v>Medium</v>
      </c>
      <c r="P488" s="7" t="str">
        <f>_xlfn.XLOOKUP(Order_Table[[#This Row],[Customer ID]],[1]customers!$A$1:$A$1001,[1]customers!$I$1:$I$1001,,0)</f>
        <v>Yes</v>
      </c>
    </row>
    <row r="489" spans="1:16" x14ac:dyDescent="0.35">
      <c r="A489" s="16" t="s">
        <v>965</v>
      </c>
      <c r="B489" s="21">
        <v>44093</v>
      </c>
      <c r="C489" s="16" t="s">
        <v>966</v>
      </c>
      <c r="D489" s="7" t="s">
        <v>245</v>
      </c>
      <c r="E489" s="16">
        <v>6</v>
      </c>
      <c r="F489" s="16" t="str">
        <f>_xlfn.XLOOKUP([1]orders!C489,[1]customers!$A$2:$A$1001,[1]customers!$B$2:$B$1001,,0)</f>
        <v>Klarika Egglestone</v>
      </c>
      <c r="G489" s="16" t="str">
        <f>IF(_xlfn.XLOOKUP(C489,[1]customers!$A$2:$A$1001,[1]customers!$C$2:$C$1001,,0)=0,"",_xlfn.XLOOKUP(C489,[1]customers!$A$2:$A$1001,[1]customers!$C$2:$C$1001,,0))</f>
        <v>kegglestonedj@sphinn.com</v>
      </c>
      <c r="H489" s="16" t="str">
        <f>_xlfn.XLOOKUP(C489,[1]customers!$A$2:$A$1001,[1]customers!$G$2:$G$1001,,0)</f>
        <v>Ireland</v>
      </c>
      <c r="I489" s="7" t="str">
        <f>INDEX([1]products!$A$1:$G$49,MATCH([1]orders!$D489,[1]products!$A$1:$A$49,0),MATCH([1]orders!I$1,[1]products!$A$1:$G$1,0))</f>
        <v>Exc</v>
      </c>
      <c r="J489" s="7" t="str">
        <f>INDEX([1]products!$A$1:$G$49,MATCH([1]orders!$D489,[1]products!$A$1:$A$49,0),MATCH([1]orders!J$1,[1]products!$A$1:$G$1,0))</f>
        <v>D</v>
      </c>
      <c r="K489" s="19">
        <f>INDEX([1]products!$A$1:$G$49,MATCH([1]orders!$D489,[1]products!$A$1:$A$49,0),MATCH([1]orders!K$1,[1]products!$A$1:$G$1,0))</f>
        <v>1</v>
      </c>
      <c r="L489" s="20">
        <f>INDEX([1]products!$A$1:$G$49,MATCH([1]orders!$D489,[1]products!$A$1:$A$49,0),MATCH([1]orders!L$1,[1]products!$A$1:$G$1,0))</f>
        <v>12.15</v>
      </c>
      <c r="M489" s="20">
        <f t="shared" si="7"/>
        <v>72.900000000000006</v>
      </c>
      <c r="N489" s="7" t="str" cm="1">
        <f t="array" ref="N489">_xlfn.IFS(I489="Rob","Robusta",I489="Exc","Excelsa",I489="Ara","Arabica",I489="Lib","Liberica")</f>
        <v>Excelsa</v>
      </c>
      <c r="O489" s="7" t="str" cm="1">
        <f t="array" ref="O489">_xlfn.IFS(J489="M","Medium",J489="L","Light",J489="D","Dark")</f>
        <v>Dark</v>
      </c>
      <c r="P489" s="7" t="str">
        <f>_xlfn.XLOOKUP(Order_Table[[#This Row],[Customer ID]],[1]customers!$A$1:$A$1001,[1]customers!$I$1:$I$1001,,0)</f>
        <v>No</v>
      </c>
    </row>
    <row r="490" spans="1:16" x14ac:dyDescent="0.35">
      <c r="A490" s="16" t="s">
        <v>967</v>
      </c>
      <c r="B490" s="21">
        <v>43954</v>
      </c>
      <c r="C490" s="16" t="s">
        <v>968</v>
      </c>
      <c r="D490" s="7" t="s">
        <v>162</v>
      </c>
      <c r="E490" s="16">
        <v>5</v>
      </c>
      <c r="F490" s="16" t="str">
        <f>_xlfn.XLOOKUP([1]orders!C490,[1]customers!$A$2:$A$1001,[1]customers!$B$2:$B$1001,,0)</f>
        <v>Becky Semkins</v>
      </c>
      <c r="G490" s="16" t="str">
        <f>IF(_xlfn.XLOOKUP(C490,[1]customers!$A$2:$A$1001,[1]customers!$C$2:$C$1001,,0)=0,"",_xlfn.XLOOKUP(C490,[1]customers!$A$2:$A$1001,[1]customers!$C$2:$C$1001,,0))</f>
        <v>bsemkinsdk@unc.edu</v>
      </c>
      <c r="H490" s="16" t="str">
        <f>_xlfn.XLOOKUP(C490,[1]customers!$A$2:$A$1001,[1]customers!$G$2:$G$1001,,0)</f>
        <v>Ireland</v>
      </c>
      <c r="I490" s="7" t="str">
        <f>INDEX([1]products!$A$1:$G$49,MATCH([1]orders!$D490,[1]products!$A$1:$A$49,0),MATCH([1]orders!I$1,[1]products!$A$1:$G$1,0))</f>
        <v>Rob</v>
      </c>
      <c r="J490" s="7" t="str">
        <f>INDEX([1]products!$A$1:$G$49,MATCH([1]orders!$D490,[1]products!$A$1:$A$49,0),MATCH([1]orders!J$1,[1]products!$A$1:$G$1,0))</f>
        <v>M</v>
      </c>
      <c r="K490" s="19">
        <f>INDEX([1]products!$A$1:$G$49,MATCH([1]orders!$D490,[1]products!$A$1:$A$49,0),MATCH([1]orders!K$1,[1]products!$A$1:$G$1,0))</f>
        <v>0.2</v>
      </c>
      <c r="L490" s="20">
        <f>INDEX([1]products!$A$1:$G$49,MATCH([1]orders!$D490,[1]products!$A$1:$A$49,0),MATCH([1]orders!L$1,[1]products!$A$1:$G$1,0))</f>
        <v>2.9849999999999999</v>
      </c>
      <c r="M490" s="20">
        <f t="shared" si="7"/>
        <v>14.924999999999999</v>
      </c>
      <c r="N490" s="7" t="str" cm="1">
        <f t="array" ref="N490">_xlfn.IFS(I490="Rob","Robusta",I490="Exc","Excelsa",I490="Ara","Arabica",I490="Lib","Liberica")</f>
        <v>Robusta</v>
      </c>
      <c r="O490" s="7" t="str" cm="1">
        <f t="array" ref="O490">_xlfn.IFS(J490="M","Medium",J490="L","Light",J490="D","Dark")</f>
        <v>Medium</v>
      </c>
      <c r="P490" s="7" t="str">
        <f>_xlfn.XLOOKUP(Order_Table[[#This Row],[Customer ID]],[1]customers!$A$1:$A$1001,[1]customers!$I$1:$I$1001,,0)</f>
        <v>Yes</v>
      </c>
    </row>
    <row r="491" spans="1:16" x14ac:dyDescent="0.35">
      <c r="A491" s="16" t="s">
        <v>969</v>
      </c>
      <c r="B491" s="21">
        <v>43654</v>
      </c>
      <c r="C491" s="16" t="s">
        <v>970</v>
      </c>
      <c r="D491" s="7" t="s">
        <v>132</v>
      </c>
      <c r="E491" s="16">
        <v>6</v>
      </c>
      <c r="F491" s="16" t="str">
        <f>_xlfn.XLOOKUP([1]orders!C491,[1]customers!$A$2:$A$1001,[1]customers!$B$2:$B$1001,,0)</f>
        <v>Sean Lorenzetti</v>
      </c>
      <c r="G491" s="16" t="str">
        <f>IF(_xlfn.XLOOKUP(C491,[1]customers!$A$2:$A$1001,[1]customers!$C$2:$C$1001,,0)=0,"",_xlfn.XLOOKUP(C491,[1]customers!$A$2:$A$1001,[1]customers!$C$2:$C$1001,,0))</f>
        <v>slorenzettidl@is.gd</v>
      </c>
      <c r="H491" s="16" t="str">
        <f>_xlfn.XLOOKUP(C491,[1]customers!$A$2:$A$1001,[1]customers!$G$2:$G$1001,,0)</f>
        <v>United States</v>
      </c>
      <c r="I491" s="7" t="str">
        <f>INDEX([1]products!$A$1:$G$49,MATCH([1]orders!$D491,[1]products!$A$1:$A$49,0),MATCH([1]orders!I$1,[1]products!$A$1:$G$1,0))</f>
        <v>Lib</v>
      </c>
      <c r="J491" s="7" t="str">
        <f>INDEX([1]products!$A$1:$G$49,MATCH([1]orders!$D491,[1]products!$A$1:$A$49,0),MATCH([1]orders!J$1,[1]products!$A$1:$G$1,0))</f>
        <v>L</v>
      </c>
      <c r="K491" s="19">
        <f>INDEX([1]products!$A$1:$G$49,MATCH([1]orders!$D491,[1]products!$A$1:$A$49,0),MATCH([1]orders!K$1,[1]products!$A$1:$G$1,0))</f>
        <v>1</v>
      </c>
      <c r="L491" s="20">
        <f>INDEX([1]products!$A$1:$G$49,MATCH([1]orders!$D491,[1]products!$A$1:$A$49,0),MATCH([1]orders!L$1,[1]products!$A$1:$G$1,0))</f>
        <v>15.85</v>
      </c>
      <c r="M491" s="20">
        <f t="shared" si="7"/>
        <v>95.1</v>
      </c>
      <c r="N491" s="7" t="str" cm="1">
        <f t="array" ref="N491">_xlfn.IFS(I491="Rob","Robusta",I491="Exc","Excelsa",I491="Ara","Arabica",I491="Lib","Liberica")</f>
        <v>Liberica</v>
      </c>
      <c r="O491" s="7" t="str" cm="1">
        <f t="array" ref="O491">_xlfn.IFS(J491="M","Medium",J491="L","Light",J491="D","Dark")</f>
        <v>Light</v>
      </c>
      <c r="P491" s="7" t="str">
        <f>_xlfn.XLOOKUP(Order_Table[[#This Row],[Customer ID]],[1]customers!$A$1:$A$1001,[1]customers!$I$1:$I$1001,,0)</f>
        <v>No</v>
      </c>
    </row>
    <row r="492" spans="1:16" x14ac:dyDescent="0.35">
      <c r="A492" s="16" t="s">
        <v>971</v>
      </c>
      <c r="B492" s="21">
        <v>43764</v>
      </c>
      <c r="C492" s="16" t="s">
        <v>972</v>
      </c>
      <c r="D492" s="7" t="s">
        <v>123</v>
      </c>
      <c r="E492" s="16">
        <v>2</v>
      </c>
      <c r="F492" s="16" t="str">
        <f>_xlfn.XLOOKUP([1]orders!C492,[1]customers!$A$2:$A$1001,[1]customers!$B$2:$B$1001,,0)</f>
        <v>Bob Giannazzi</v>
      </c>
      <c r="G492" s="16" t="str">
        <f>IF(_xlfn.XLOOKUP(C492,[1]customers!$A$2:$A$1001,[1]customers!$C$2:$C$1001,,0)=0,"",_xlfn.XLOOKUP(C492,[1]customers!$A$2:$A$1001,[1]customers!$C$2:$C$1001,,0))</f>
        <v>bgiannazzidm@apple.com</v>
      </c>
      <c r="H492" s="16" t="str">
        <f>_xlfn.XLOOKUP(C492,[1]customers!$A$2:$A$1001,[1]customers!$G$2:$G$1001,,0)</f>
        <v>United States</v>
      </c>
      <c r="I492" s="7" t="str">
        <f>INDEX([1]products!$A$1:$G$49,MATCH([1]orders!$D492,[1]products!$A$1:$A$49,0),MATCH([1]orders!I$1,[1]products!$A$1:$G$1,0))</f>
        <v>Lib</v>
      </c>
      <c r="J492" s="7" t="str">
        <f>INDEX([1]products!$A$1:$G$49,MATCH([1]orders!$D492,[1]products!$A$1:$A$49,0),MATCH([1]orders!J$1,[1]products!$A$1:$G$1,0))</f>
        <v>D</v>
      </c>
      <c r="K492" s="19">
        <f>INDEX([1]products!$A$1:$G$49,MATCH([1]orders!$D492,[1]products!$A$1:$A$49,0),MATCH([1]orders!K$1,[1]products!$A$1:$G$1,0))</f>
        <v>0.5</v>
      </c>
      <c r="L492" s="20">
        <f>INDEX([1]products!$A$1:$G$49,MATCH([1]orders!$D492,[1]products!$A$1:$A$49,0),MATCH([1]orders!L$1,[1]products!$A$1:$G$1,0))</f>
        <v>7.77</v>
      </c>
      <c r="M492" s="20">
        <f t="shared" si="7"/>
        <v>15.54</v>
      </c>
      <c r="N492" s="7" t="str" cm="1">
        <f t="array" ref="N492">_xlfn.IFS(I492="Rob","Robusta",I492="Exc","Excelsa",I492="Ara","Arabica",I492="Lib","Liberica")</f>
        <v>Liberica</v>
      </c>
      <c r="O492" s="7" t="str" cm="1">
        <f t="array" ref="O492">_xlfn.IFS(J492="M","Medium",J492="L","Light",J492="D","Dark")</f>
        <v>Dark</v>
      </c>
      <c r="P492" s="7" t="str">
        <f>_xlfn.XLOOKUP(Order_Table[[#This Row],[Customer ID]],[1]customers!$A$1:$A$1001,[1]customers!$I$1:$I$1001,,0)</f>
        <v>No</v>
      </c>
    </row>
    <row r="493" spans="1:16" x14ac:dyDescent="0.35">
      <c r="A493" s="16" t="s">
        <v>973</v>
      </c>
      <c r="B493" s="21">
        <v>44101</v>
      </c>
      <c r="C493" s="16" t="s">
        <v>974</v>
      </c>
      <c r="D493" s="7" t="s">
        <v>38</v>
      </c>
      <c r="E493" s="16">
        <v>6</v>
      </c>
      <c r="F493" s="16" t="str">
        <f>_xlfn.XLOOKUP([1]orders!C493,[1]customers!$A$2:$A$1001,[1]customers!$B$2:$B$1001,,0)</f>
        <v>Kendra Backshell</v>
      </c>
      <c r="G493" s="16" t="str">
        <f>IF(_xlfn.XLOOKUP(C493,[1]customers!$A$2:$A$1001,[1]customers!$C$2:$C$1001,,0)=0,"",_xlfn.XLOOKUP(C493,[1]customers!$A$2:$A$1001,[1]customers!$C$2:$C$1001,,0))</f>
        <v/>
      </c>
      <c r="H493" s="16" t="str">
        <f>_xlfn.XLOOKUP(C493,[1]customers!$A$2:$A$1001,[1]customers!$G$2:$G$1001,,0)</f>
        <v>United States</v>
      </c>
      <c r="I493" s="7" t="str">
        <f>INDEX([1]products!$A$1:$G$49,MATCH([1]orders!$D493,[1]products!$A$1:$A$49,0),MATCH([1]orders!I$1,[1]products!$A$1:$G$1,0))</f>
        <v>Lib</v>
      </c>
      <c r="J493" s="7" t="str">
        <f>INDEX([1]products!$A$1:$G$49,MATCH([1]orders!$D493,[1]products!$A$1:$A$49,0),MATCH([1]orders!J$1,[1]products!$A$1:$G$1,0))</f>
        <v>D</v>
      </c>
      <c r="K493" s="19">
        <f>INDEX([1]products!$A$1:$G$49,MATCH([1]orders!$D493,[1]products!$A$1:$A$49,0),MATCH([1]orders!K$1,[1]products!$A$1:$G$1,0))</f>
        <v>0.2</v>
      </c>
      <c r="L493" s="20">
        <f>INDEX([1]products!$A$1:$G$49,MATCH([1]orders!$D493,[1]products!$A$1:$A$49,0),MATCH([1]orders!L$1,[1]products!$A$1:$G$1,0))</f>
        <v>3.8849999999999998</v>
      </c>
      <c r="M493" s="20">
        <f t="shared" si="7"/>
        <v>23.31</v>
      </c>
      <c r="N493" s="7" t="str" cm="1">
        <f t="array" ref="N493">_xlfn.IFS(I493="Rob","Robusta",I493="Exc","Excelsa",I493="Ara","Arabica",I493="Lib","Liberica")</f>
        <v>Liberica</v>
      </c>
      <c r="O493" s="7" t="str" cm="1">
        <f t="array" ref="O493">_xlfn.IFS(J493="M","Medium",J493="L","Light",J493="D","Dark")</f>
        <v>Dark</v>
      </c>
      <c r="P493" s="7" t="str">
        <f>_xlfn.XLOOKUP(Order_Table[[#This Row],[Customer ID]],[1]customers!$A$1:$A$1001,[1]customers!$I$1:$I$1001,,0)</f>
        <v>No</v>
      </c>
    </row>
    <row r="494" spans="1:16" x14ac:dyDescent="0.35">
      <c r="A494" s="16" t="s">
        <v>975</v>
      </c>
      <c r="B494" s="21">
        <v>44620</v>
      </c>
      <c r="C494" s="16" t="s">
        <v>976</v>
      </c>
      <c r="D494" s="7" t="s">
        <v>64</v>
      </c>
      <c r="E494" s="16">
        <v>1</v>
      </c>
      <c r="F494" s="16" t="str">
        <f>_xlfn.XLOOKUP([1]orders!C494,[1]customers!$A$2:$A$1001,[1]customers!$B$2:$B$1001,,0)</f>
        <v>Uriah Lethbrig</v>
      </c>
      <c r="G494" s="16" t="str">
        <f>IF(_xlfn.XLOOKUP(C494,[1]customers!$A$2:$A$1001,[1]customers!$C$2:$C$1001,,0)=0,"",_xlfn.XLOOKUP(C494,[1]customers!$A$2:$A$1001,[1]customers!$C$2:$C$1001,,0))</f>
        <v>ulethbrigdo@hc360.com</v>
      </c>
      <c r="H494" s="16" t="str">
        <f>_xlfn.XLOOKUP(C494,[1]customers!$A$2:$A$1001,[1]customers!$G$2:$G$1001,,0)</f>
        <v>United States</v>
      </c>
      <c r="I494" s="7" t="str">
        <f>INDEX([1]products!$A$1:$G$49,MATCH([1]orders!$D494,[1]products!$A$1:$A$49,0),MATCH([1]orders!I$1,[1]products!$A$1:$G$1,0))</f>
        <v>Exc</v>
      </c>
      <c r="J494" s="7" t="str">
        <f>INDEX([1]products!$A$1:$G$49,MATCH([1]orders!$D494,[1]products!$A$1:$A$49,0),MATCH([1]orders!J$1,[1]products!$A$1:$G$1,0))</f>
        <v>M</v>
      </c>
      <c r="K494" s="19">
        <f>INDEX([1]products!$A$1:$G$49,MATCH([1]orders!$D494,[1]products!$A$1:$A$49,0),MATCH([1]orders!K$1,[1]products!$A$1:$G$1,0))</f>
        <v>0.2</v>
      </c>
      <c r="L494" s="20">
        <f>INDEX([1]products!$A$1:$G$49,MATCH([1]orders!$D494,[1]products!$A$1:$A$49,0),MATCH([1]orders!L$1,[1]products!$A$1:$G$1,0))</f>
        <v>4.125</v>
      </c>
      <c r="M494" s="20">
        <f t="shared" si="7"/>
        <v>4.125</v>
      </c>
      <c r="N494" s="7" t="str" cm="1">
        <f t="array" ref="N494">_xlfn.IFS(I494="Rob","Robusta",I494="Exc","Excelsa",I494="Ara","Arabica",I494="Lib","Liberica")</f>
        <v>Excelsa</v>
      </c>
      <c r="O494" s="7" t="str" cm="1">
        <f t="array" ref="O494">_xlfn.IFS(J494="M","Medium",J494="L","Light",J494="D","Dark")</f>
        <v>Medium</v>
      </c>
      <c r="P494" s="7" t="str">
        <f>_xlfn.XLOOKUP(Order_Table[[#This Row],[Customer ID]],[1]customers!$A$1:$A$1001,[1]customers!$I$1:$I$1001,,0)</f>
        <v>Yes</v>
      </c>
    </row>
    <row r="495" spans="1:16" x14ac:dyDescent="0.35">
      <c r="A495" s="16" t="s">
        <v>977</v>
      </c>
      <c r="B495" s="21">
        <v>44090</v>
      </c>
      <c r="C495" s="16" t="s">
        <v>978</v>
      </c>
      <c r="D495" s="7" t="s">
        <v>22</v>
      </c>
      <c r="E495" s="16">
        <v>6</v>
      </c>
      <c r="F495" s="16" t="str">
        <f>_xlfn.XLOOKUP([1]orders!C495,[1]customers!$A$2:$A$1001,[1]customers!$B$2:$B$1001,,0)</f>
        <v>Sky Farnish</v>
      </c>
      <c r="G495" s="16" t="str">
        <f>IF(_xlfn.XLOOKUP(C495,[1]customers!$A$2:$A$1001,[1]customers!$C$2:$C$1001,,0)=0,"",_xlfn.XLOOKUP(C495,[1]customers!$A$2:$A$1001,[1]customers!$C$2:$C$1001,,0))</f>
        <v>sfarnishdp@dmoz.org</v>
      </c>
      <c r="H495" s="16" t="str">
        <f>_xlfn.XLOOKUP(C495,[1]customers!$A$2:$A$1001,[1]customers!$G$2:$G$1001,,0)</f>
        <v>United Kingdom</v>
      </c>
      <c r="I495" s="7" t="str">
        <f>INDEX([1]products!$A$1:$G$49,MATCH([1]orders!$D495,[1]products!$A$1:$A$49,0),MATCH([1]orders!I$1,[1]products!$A$1:$G$1,0))</f>
        <v>Rob</v>
      </c>
      <c r="J495" s="7" t="str">
        <f>INDEX([1]products!$A$1:$G$49,MATCH([1]orders!$D495,[1]products!$A$1:$A$49,0),MATCH([1]orders!J$1,[1]products!$A$1:$G$1,0))</f>
        <v>M</v>
      </c>
      <c r="K495" s="19">
        <f>INDEX([1]products!$A$1:$G$49,MATCH([1]orders!$D495,[1]products!$A$1:$A$49,0),MATCH([1]orders!K$1,[1]products!$A$1:$G$1,0))</f>
        <v>0.5</v>
      </c>
      <c r="L495" s="20">
        <f>INDEX([1]products!$A$1:$G$49,MATCH([1]orders!$D495,[1]products!$A$1:$A$49,0),MATCH([1]orders!L$1,[1]products!$A$1:$G$1,0))</f>
        <v>5.97</v>
      </c>
      <c r="M495" s="20">
        <f t="shared" si="7"/>
        <v>35.82</v>
      </c>
      <c r="N495" s="7" t="str" cm="1">
        <f t="array" ref="N495">_xlfn.IFS(I495="Rob","Robusta",I495="Exc","Excelsa",I495="Ara","Arabica",I495="Lib","Liberica")</f>
        <v>Robusta</v>
      </c>
      <c r="O495" s="7" t="str" cm="1">
        <f t="array" ref="O495">_xlfn.IFS(J495="M","Medium",J495="L","Light",J495="D","Dark")</f>
        <v>Medium</v>
      </c>
      <c r="P495" s="7" t="str">
        <f>_xlfn.XLOOKUP(Order_Table[[#This Row],[Customer ID]],[1]customers!$A$1:$A$1001,[1]customers!$I$1:$I$1001,,0)</f>
        <v>No</v>
      </c>
    </row>
    <row r="496" spans="1:16" x14ac:dyDescent="0.35">
      <c r="A496" s="16" t="s">
        <v>979</v>
      </c>
      <c r="B496" s="21">
        <v>44132</v>
      </c>
      <c r="C496" s="16" t="s">
        <v>980</v>
      </c>
      <c r="D496" s="7" t="s">
        <v>132</v>
      </c>
      <c r="E496" s="16">
        <v>2</v>
      </c>
      <c r="F496" s="16" t="str">
        <f>_xlfn.XLOOKUP([1]orders!C496,[1]customers!$A$2:$A$1001,[1]customers!$B$2:$B$1001,,0)</f>
        <v>Felicia Jecock</v>
      </c>
      <c r="G496" s="16" t="str">
        <f>IF(_xlfn.XLOOKUP(C496,[1]customers!$A$2:$A$1001,[1]customers!$C$2:$C$1001,,0)=0,"",_xlfn.XLOOKUP(C496,[1]customers!$A$2:$A$1001,[1]customers!$C$2:$C$1001,,0))</f>
        <v>fjecockdq@unicef.org</v>
      </c>
      <c r="H496" s="16" t="str">
        <f>_xlfn.XLOOKUP(C496,[1]customers!$A$2:$A$1001,[1]customers!$G$2:$G$1001,,0)</f>
        <v>United States</v>
      </c>
      <c r="I496" s="7" t="str">
        <f>INDEX([1]products!$A$1:$G$49,MATCH([1]orders!$D496,[1]products!$A$1:$A$49,0),MATCH([1]orders!I$1,[1]products!$A$1:$G$1,0))</f>
        <v>Lib</v>
      </c>
      <c r="J496" s="7" t="str">
        <f>INDEX([1]products!$A$1:$G$49,MATCH([1]orders!$D496,[1]products!$A$1:$A$49,0),MATCH([1]orders!J$1,[1]products!$A$1:$G$1,0))</f>
        <v>L</v>
      </c>
      <c r="K496" s="19">
        <f>INDEX([1]products!$A$1:$G$49,MATCH([1]orders!$D496,[1]products!$A$1:$A$49,0),MATCH([1]orders!K$1,[1]products!$A$1:$G$1,0))</f>
        <v>1</v>
      </c>
      <c r="L496" s="20">
        <f>INDEX([1]products!$A$1:$G$49,MATCH([1]orders!$D496,[1]products!$A$1:$A$49,0),MATCH([1]orders!L$1,[1]products!$A$1:$G$1,0))</f>
        <v>15.85</v>
      </c>
      <c r="M496" s="20">
        <f t="shared" si="7"/>
        <v>31.7</v>
      </c>
      <c r="N496" s="7" t="str" cm="1">
        <f t="array" ref="N496">_xlfn.IFS(I496="Rob","Robusta",I496="Exc","Excelsa",I496="Ara","Arabica",I496="Lib","Liberica")</f>
        <v>Liberica</v>
      </c>
      <c r="O496" s="7" t="str" cm="1">
        <f t="array" ref="O496">_xlfn.IFS(J496="M","Medium",J496="L","Light",J496="D","Dark")</f>
        <v>Light</v>
      </c>
      <c r="P496" s="7" t="str">
        <f>_xlfn.XLOOKUP(Order_Table[[#This Row],[Customer ID]],[1]customers!$A$1:$A$1001,[1]customers!$I$1:$I$1001,,0)</f>
        <v>No</v>
      </c>
    </row>
    <row r="497" spans="1:16" x14ac:dyDescent="0.35">
      <c r="A497" s="16" t="s">
        <v>981</v>
      </c>
      <c r="B497" s="21">
        <v>43710</v>
      </c>
      <c r="C497" s="16" t="s">
        <v>982</v>
      </c>
      <c r="D497" s="7" t="s">
        <v>132</v>
      </c>
      <c r="E497" s="16">
        <v>5</v>
      </c>
      <c r="F497" s="16" t="str">
        <f>_xlfn.XLOOKUP([1]orders!C497,[1]customers!$A$2:$A$1001,[1]customers!$B$2:$B$1001,,0)</f>
        <v>Currey MacAllister</v>
      </c>
      <c r="G497" s="16" t="str">
        <f>IF(_xlfn.XLOOKUP(C497,[1]customers!$A$2:$A$1001,[1]customers!$C$2:$C$1001,,0)=0,"",_xlfn.XLOOKUP(C497,[1]customers!$A$2:$A$1001,[1]customers!$C$2:$C$1001,,0))</f>
        <v/>
      </c>
      <c r="H497" s="16" t="str">
        <f>_xlfn.XLOOKUP(C497,[1]customers!$A$2:$A$1001,[1]customers!$G$2:$G$1001,,0)</f>
        <v>United States</v>
      </c>
      <c r="I497" s="7" t="str">
        <f>INDEX([1]products!$A$1:$G$49,MATCH([1]orders!$D497,[1]products!$A$1:$A$49,0),MATCH([1]orders!I$1,[1]products!$A$1:$G$1,0))</f>
        <v>Lib</v>
      </c>
      <c r="J497" s="7" t="str">
        <f>INDEX([1]products!$A$1:$G$49,MATCH([1]orders!$D497,[1]products!$A$1:$A$49,0),MATCH([1]orders!J$1,[1]products!$A$1:$G$1,0))</f>
        <v>L</v>
      </c>
      <c r="K497" s="19">
        <f>INDEX([1]products!$A$1:$G$49,MATCH([1]orders!$D497,[1]products!$A$1:$A$49,0),MATCH([1]orders!K$1,[1]products!$A$1:$G$1,0))</f>
        <v>1</v>
      </c>
      <c r="L497" s="20">
        <f>INDEX([1]products!$A$1:$G$49,MATCH([1]orders!$D497,[1]products!$A$1:$A$49,0),MATCH([1]orders!L$1,[1]products!$A$1:$G$1,0))</f>
        <v>15.85</v>
      </c>
      <c r="M497" s="20">
        <f t="shared" si="7"/>
        <v>79.25</v>
      </c>
      <c r="N497" s="7" t="str" cm="1">
        <f t="array" ref="N497">_xlfn.IFS(I497="Rob","Robusta",I497="Exc","Excelsa",I497="Ara","Arabica",I497="Lib","Liberica")</f>
        <v>Liberica</v>
      </c>
      <c r="O497" s="7" t="str" cm="1">
        <f t="array" ref="O497">_xlfn.IFS(J497="M","Medium",J497="L","Light",J497="D","Dark")</f>
        <v>Light</v>
      </c>
      <c r="P497" s="7" t="str">
        <f>_xlfn.XLOOKUP(Order_Table[[#This Row],[Customer ID]],[1]customers!$A$1:$A$1001,[1]customers!$I$1:$I$1001,,0)</f>
        <v>Yes</v>
      </c>
    </row>
    <row r="498" spans="1:16" x14ac:dyDescent="0.35">
      <c r="A498" s="16" t="s">
        <v>983</v>
      </c>
      <c r="B498" s="21">
        <v>44438</v>
      </c>
      <c r="C498" s="16" t="s">
        <v>984</v>
      </c>
      <c r="D498" s="7" t="s">
        <v>51</v>
      </c>
      <c r="E498" s="16">
        <v>3</v>
      </c>
      <c r="F498" s="16" t="str">
        <f>_xlfn.XLOOKUP([1]orders!C498,[1]customers!$A$2:$A$1001,[1]customers!$B$2:$B$1001,,0)</f>
        <v>Hamlen Pallister</v>
      </c>
      <c r="G498" s="16" t="str">
        <f>IF(_xlfn.XLOOKUP(C498,[1]customers!$A$2:$A$1001,[1]customers!$C$2:$C$1001,,0)=0,"",_xlfn.XLOOKUP(C498,[1]customers!$A$2:$A$1001,[1]customers!$C$2:$C$1001,,0))</f>
        <v>hpallisterds@ning.com</v>
      </c>
      <c r="H498" s="16" t="str">
        <f>_xlfn.XLOOKUP(C498,[1]customers!$A$2:$A$1001,[1]customers!$G$2:$G$1001,,0)</f>
        <v>United States</v>
      </c>
      <c r="I498" s="7" t="str">
        <f>INDEX([1]products!$A$1:$G$49,MATCH([1]orders!$D498,[1]products!$A$1:$A$49,0),MATCH([1]orders!I$1,[1]products!$A$1:$G$1,0))</f>
        <v>Exc</v>
      </c>
      <c r="J498" s="7" t="str">
        <f>INDEX([1]products!$A$1:$G$49,MATCH([1]orders!$D498,[1]products!$A$1:$A$49,0),MATCH([1]orders!J$1,[1]products!$A$1:$G$1,0))</f>
        <v>D</v>
      </c>
      <c r="K498" s="19">
        <f>INDEX([1]products!$A$1:$G$49,MATCH([1]orders!$D498,[1]products!$A$1:$A$49,0),MATCH([1]orders!K$1,[1]products!$A$1:$G$1,0))</f>
        <v>0.2</v>
      </c>
      <c r="L498" s="20">
        <f>INDEX([1]products!$A$1:$G$49,MATCH([1]orders!$D498,[1]products!$A$1:$A$49,0),MATCH([1]orders!L$1,[1]products!$A$1:$G$1,0))</f>
        <v>3.645</v>
      </c>
      <c r="M498" s="20">
        <f t="shared" si="7"/>
        <v>10.935</v>
      </c>
      <c r="N498" s="7" t="str" cm="1">
        <f t="array" ref="N498">_xlfn.IFS(I498="Rob","Robusta",I498="Exc","Excelsa",I498="Ara","Arabica",I498="Lib","Liberica")</f>
        <v>Excelsa</v>
      </c>
      <c r="O498" s="7" t="str" cm="1">
        <f t="array" ref="O498">_xlfn.IFS(J498="M","Medium",J498="L","Light",J498="D","Dark")</f>
        <v>Dark</v>
      </c>
      <c r="P498" s="7" t="str">
        <f>_xlfn.XLOOKUP(Order_Table[[#This Row],[Customer ID]],[1]customers!$A$1:$A$1001,[1]customers!$I$1:$I$1001,,0)</f>
        <v>No</v>
      </c>
    </row>
    <row r="499" spans="1:16" x14ac:dyDescent="0.35">
      <c r="A499" s="16" t="s">
        <v>985</v>
      </c>
      <c r="B499" s="21">
        <v>44351</v>
      </c>
      <c r="C499" s="16" t="s">
        <v>986</v>
      </c>
      <c r="D499" s="7" t="s">
        <v>27</v>
      </c>
      <c r="E499" s="16">
        <v>4</v>
      </c>
      <c r="F499" s="16" t="str">
        <f>_xlfn.XLOOKUP([1]orders!C499,[1]customers!$A$2:$A$1001,[1]customers!$B$2:$B$1001,,0)</f>
        <v>Chantal Mersh</v>
      </c>
      <c r="G499" s="16" t="str">
        <f>IF(_xlfn.XLOOKUP(C499,[1]customers!$A$2:$A$1001,[1]customers!$C$2:$C$1001,,0)=0,"",_xlfn.XLOOKUP(C499,[1]customers!$A$2:$A$1001,[1]customers!$C$2:$C$1001,,0))</f>
        <v>cmershdt@drupal.org</v>
      </c>
      <c r="H499" s="16" t="str">
        <f>_xlfn.XLOOKUP(C499,[1]customers!$A$2:$A$1001,[1]customers!$G$2:$G$1001,,0)</f>
        <v>Ireland</v>
      </c>
      <c r="I499" s="7" t="str">
        <f>INDEX([1]products!$A$1:$G$49,MATCH([1]orders!$D499,[1]products!$A$1:$A$49,0),MATCH([1]orders!I$1,[1]products!$A$1:$G$1,0))</f>
        <v>Ara</v>
      </c>
      <c r="J499" s="7" t="str">
        <f>INDEX([1]products!$A$1:$G$49,MATCH([1]orders!$D499,[1]products!$A$1:$A$49,0),MATCH([1]orders!J$1,[1]products!$A$1:$G$1,0))</f>
        <v>D</v>
      </c>
      <c r="K499" s="19">
        <f>INDEX([1]products!$A$1:$G$49,MATCH([1]orders!$D499,[1]products!$A$1:$A$49,0),MATCH([1]orders!K$1,[1]products!$A$1:$G$1,0))</f>
        <v>1</v>
      </c>
      <c r="L499" s="20">
        <f>INDEX([1]products!$A$1:$G$49,MATCH([1]orders!$D499,[1]products!$A$1:$A$49,0),MATCH([1]orders!L$1,[1]products!$A$1:$G$1,0))</f>
        <v>9.9499999999999993</v>
      </c>
      <c r="M499" s="20">
        <f t="shared" si="7"/>
        <v>39.799999999999997</v>
      </c>
      <c r="N499" s="7" t="str" cm="1">
        <f t="array" ref="N499">_xlfn.IFS(I499="Rob","Robusta",I499="Exc","Excelsa",I499="Ara","Arabica",I499="Lib","Liberica")</f>
        <v>Arabica</v>
      </c>
      <c r="O499" s="7" t="str" cm="1">
        <f t="array" ref="O499">_xlfn.IFS(J499="M","Medium",J499="L","Light",J499="D","Dark")</f>
        <v>Dark</v>
      </c>
      <c r="P499" s="7" t="str">
        <f>_xlfn.XLOOKUP(Order_Table[[#This Row],[Customer ID]],[1]customers!$A$1:$A$1001,[1]customers!$I$1:$I$1001,,0)</f>
        <v>No</v>
      </c>
    </row>
    <row r="500" spans="1:16" x14ac:dyDescent="0.35">
      <c r="A500" s="16" t="s">
        <v>987</v>
      </c>
      <c r="B500" s="21">
        <v>44159</v>
      </c>
      <c r="C500" s="16" t="s">
        <v>988</v>
      </c>
      <c r="D500" s="7" t="s">
        <v>2</v>
      </c>
      <c r="E500" s="16">
        <v>5</v>
      </c>
      <c r="F500" s="16" t="str">
        <f>_xlfn.XLOOKUP([1]orders!C500,[1]customers!$A$2:$A$1001,[1]customers!$B$2:$B$1001,,0)</f>
        <v>Marja Urion</v>
      </c>
      <c r="G500" s="16" t="str">
        <f>IF(_xlfn.XLOOKUP(C500,[1]customers!$A$2:$A$1001,[1]customers!$C$2:$C$1001,,0)=0,"",_xlfn.XLOOKUP(C500,[1]customers!$A$2:$A$1001,[1]customers!$C$2:$C$1001,,0))</f>
        <v>murione5@alexa.com</v>
      </c>
      <c r="H500" s="16" t="str">
        <f>_xlfn.XLOOKUP(C500,[1]customers!$A$2:$A$1001,[1]customers!$G$2:$G$1001,,0)</f>
        <v>Ireland</v>
      </c>
      <c r="I500" s="7" t="str">
        <f>INDEX([1]products!$A$1:$G$49,MATCH([1]orders!$D500,[1]products!$A$1:$A$49,0),MATCH([1]orders!I$1,[1]products!$A$1:$G$1,0))</f>
        <v>Rob</v>
      </c>
      <c r="J500" s="7" t="str">
        <f>INDEX([1]products!$A$1:$G$49,MATCH([1]orders!$D500,[1]products!$A$1:$A$49,0),MATCH([1]orders!J$1,[1]products!$A$1:$G$1,0))</f>
        <v>M</v>
      </c>
      <c r="K500" s="19">
        <f>INDEX([1]products!$A$1:$G$49,MATCH([1]orders!$D500,[1]products!$A$1:$A$49,0),MATCH([1]orders!K$1,[1]products!$A$1:$G$1,0))</f>
        <v>1</v>
      </c>
      <c r="L500" s="20">
        <f>INDEX([1]products!$A$1:$G$49,MATCH([1]orders!$D500,[1]products!$A$1:$A$49,0),MATCH([1]orders!L$1,[1]products!$A$1:$G$1,0))</f>
        <v>9.9499999999999993</v>
      </c>
      <c r="M500" s="20">
        <f t="shared" si="7"/>
        <v>49.75</v>
      </c>
      <c r="N500" s="7" t="str" cm="1">
        <f t="array" ref="N500">_xlfn.IFS(I500="Rob","Robusta",I500="Exc","Excelsa",I500="Ara","Arabica",I500="Lib","Liberica")</f>
        <v>Robusta</v>
      </c>
      <c r="O500" s="7" t="str" cm="1">
        <f t="array" ref="O500">_xlfn.IFS(J500="M","Medium",J500="L","Light",J500="D","Dark")</f>
        <v>Medium</v>
      </c>
      <c r="P500" s="7" t="str">
        <f>_xlfn.XLOOKUP(Order_Table[[#This Row],[Customer ID]],[1]customers!$A$1:$A$1001,[1]customers!$I$1:$I$1001,,0)</f>
        <v>Yes</v>
      </c>
    </row>
    <row r="501" spans="1:16" x14ac:dyDescent="0.35">
      <c r="A501" s="16" t="s">
        <v>989</v>
      </c>
      <c r="B501" s="21">
        <v>44003</v>
      </c>
      <c r="C501" s="16" t="s">
        <v>990</v>
      </c>
      <c r="D501" s="7" t="s">
        <v>101</v>
      </c>
      <c r="E501" s="16">
        <v>3</v>
      </c>
      <c r="F501" s="16" t="str">
        <f>_xlfn.XLOOKUP([1]orders!C501,[1]customers!$A$2:$A$1001,[1]customers!$B$2:$B$1001,,0)</f>
        <v>Malynda Purbrick</v>
      </c>
      <c r="G501" s="16" t="str">
        <f>IF(_xlfn.XLOOKUP(C501,[1]customers!$A$2:$A$1001,[1]customers!$C$2:$C$1001,,0)=0,"",_xlfn.XLOOKUP(C501,[1]customers!$A$2:$A$1001,[1]customers!$C$2:$C$1001,,0))</f>
        <v/>
      </c>
      <c r="H501" s="16" t="str">
        <f>_xlfn.XLOOKUP(C501,[1]customers!$A$2:$A$1001,[1]customers!$G$2:$G$1001,,0)</f>
        <v>Ireland</v>
      </c>
      <c r="I501" s="7" t="str">
        <f>INDEX([1]products!$A$1:$G$49,MATCH([1]orders!$D501,[1]products!$A$1:$A$49,0),MATCH([1]orders!I$1,[1]products!$A$1:$G$1,0))</f>
        <v>Rob</v>
      </c>
      <c r="J501" s="7" t="str">
        <f>INDEX([1]products!$A$1:$G$49,MATCH([1]orders!$D501,[1]products!$A$1:$A$49,0),MATCH([1]orders!J$1,[1]products!$A$1:$G$1,0))</f>
        <v>D</v>
      </c>
      <c r="K501" s="19">
        <f>INDEX([1]products!$A$1:$G$49,MATCH([1]orders!$D501,[1]products!$A$1:$A$49,0),MATCH([1]orders!K$1,[1]products!$A$1:$G$1,0))</f>
        <v>0.2</v>
      </c>
      <c r="L501" s="20">
        <f>INDEX([1]products!$A$1:$G$49,MATCH([1]orders!$D501,[1]products!$A$1:$A$49,0),MATCH([1]orders!L$1,[1]products!$A$1:$G$1,0))</f>
        <v>2.6849999999999996</v>
      </c>
      <c r="M501" s="20">
        <f t="shared" si="7"/>
        <v>8.0549999999999997</v>
      </c>
      <c r="N501" s="7" t="str" cm="1">
        <f t="array" ref="N501">_xlfn.IFS(I501="Rob","Robusta",I501="Exc","Excelsa",I501="Ara","Arabica",I501="Lib","Liberica")</f>
        <v>Robusta</v>
      </c>
      <c r="O501" s="7" t="str" cm="1">
        <f t="array" ref="O501">_xlfn.IFS(J501="M","Medium",J501="L","Light",J501="D","Dark")</f>
        <v>Dark</v>
      </c>
      <c r="P501" s="7" t="str">
        <f>_xlfn.XLOOKUP(Order_Table[[#This Row],[Customer ID]],[1]customers!$A$1:$A$1001,[1]customers!$I$1:$I$1001,,0)</f>
        <v>Yes</v>
      </c>
    </row>
    <row r="502" spans="1:16" x14ac:dyDescent="0.35">
      <c r="A502" s="16" t="s">
        <v>991</v>
      </c>
      <c r="B502" s="21">
        <v>44025</v>
      </c>
      <c r="C502" s="16" t="s">
        <v>992</v>
      </c>
      <c r="D502" s="7" t="s">
        <v>189</v>
      </c>
      <c r="E502" s="16">
        <v>4</v>
      </c>
      <c r="F502" s="16" t="str">
        <f>_xlfn.XLOOKUP([1]orders!C502,[1]customers!$A$2:$A$1001,[1]customers!$B$2:$B$1001,,0)</f>
        <v>Alf Housaman</v>
      </c>
      <c r="G502" s="16" t="str">
        <f>IF(_xlfn.XLOOKUP(C502,[1]customers!$A$2:$A$1001,[1]customers!$C$2:$C$1001,,0)=0,"",_xlfn.XLOOKUP(C502,[1]customers!$A$2:$A$1001,[1]customers!$C$2:$C$1001,,0))</f>
        <v/>
      </c>
      <c r="H502" s="16" t="str">
        <f>_xlfn.XLOOKUP(C502,[1]customers!$A$2:$A$1001,[1]customers!$G$2:$G$1001,,0)</f>
        <v>United States</v>
      </c>
      <c r="I502" s="7" t="str">
        <f>INDEX([1]products!$A$1:$G$49,MATCH([1]orders!$D502,[1]products!$A$1:$A$49,0),MATCH([1]orders!I$1,[1]products!$A$1:$G$1,0))</f>
        <v>Rob</v>
      </c>
      <c r="J502" s="7" t="str">
        <f>INDEX([1]products!$A$1:$G$49,MATCH([1]orders!$D502,[1]products!$A$1:$A$49,0),MATCH([1]orders!J$1,[1]products!$A$1:$G$1,0))</f>
        <v>L</v>
      </c>
      <c r="K502" s="19">
        <f>INDEX([1]products!$A$1:$G$49,MATCH([1]orders!$D502,[1]products!$A$1:$A$49,0),MATCH([1]orders!K$1,[1]products!$A$1:$G$1,0))</f>
        <v>1</v>
      </c>
      <c r="L502" s="20">
        <f>INDEX([1]products!$A$1:$G$49,MATCH([1]orders!$D502,[1]products!$A$1:$A$49,0),MATCH([1]orders!L$1,[1]products!$A$1:$G$1,0))</f>
        <v>11.95</v>
      </c>
      <c r="M502" s="20">
        <f t="shared" si="7"/>
        <v>47.8</v>
      </c>
      <c r="N502" s="7" t="str" cm="1">
        <f t="array" ref="N502">_xlfn.IFS(I502="Rob","Robusta",I502="Exc","Excelsa",I502="Ara","Arabica",I502="Lib","Liberica")</f>
        <v>Robusta</v>
      </c>
      <c r="O502" s="7" t="str" cm="1">
        <f t="array" ref="O502">_xlfn.IFS(J502="M","Medium",J502="L","Light",J502="D","Dark")</f>
        <v>Light</v>
      </c>
      <c r="P502" s="7" t="str">
        <f>_xlfn.XLOOKUP(Order_Table[[#This Row],[Customer ID]],[1]customers!$A$1:$A$1001,[1]customers!$I$1:$I$1001,,0)</f>
        <v>No</v>
      </c>
    </row>
    <row r="503" spans="1:16" x14ac:dyDescent="0.35">
      <c r="A503" s="16" t="s">
        <v>993</v>
      </c>
      <c r="B503" s="21">
        <v>43467</v>
      </c>
      <c r="C503" s="16" t="s">
        <v>994</v>
      </c>
      <c r="D503" s="7" t="s">
        <v>162</v>
      </c>
      <c r="E503" s="16">
        <v>4</v>
      </c>
      <c r="F503" s="16" t="str">
        <f>_xlfn.XLOOKUP([1]orders!C503,[1]customers!$A$2:$A$1001,[1]customers!$B$2:$B$1001,,0)</f>
        <v>Gladi Ducker</v>
      </c>
      <c r="G503" s="16" t="str">
        <f>IF(_xlfn.XLOOKUP(C503,[1]customers!$A$2:$A$1001,[1]customers!$C$2:$C$1001,,0)=0,"",_xlfn.XLOOKUP(C503,[1]customers!$A$2:$A$1001,[1]customers!$C$2:$C$1001,,0))</f>
        <v>gduckerdx@patch.com</v>
      </c>
      <c r="H503" s="16" t="str">
        <f>_xlfn.XLOOKUP(C503,[1]customers!$A$2:$A$1001,[1]customers!$G$2:$G$1001,,0)</f>
        <v>United Kingdom</v>
      </c>
      <c r="I503" s="7" t="str">
        <f>INDEX([1]products!$A$1:$G$49,MATCH([1]orders!$D503,[1]products!$A$1:$A$49,0),MATCH([1]orders!I$1,[1]products!$A$1:$G$1,0))</f>
        <v>Rob</v>
      </c>
      <c r="J503" s="7" t="str">
        <f>INDEX([1]products!$A$1:$G$49,MATCH([1]orders!$D503,[1]products!$A$1:$A$49,0),MATCH([1]orders!J$1,[1]products!$A$1:$G$1,0))</f>
        <v>M</v>
      </c>
      <c r="K503" s="19">
        <f>INDEX([1]products!$A$1:$G$49,MATCH([1]orders!$D503,[1]products!$A$1:$A$49,0),MATCH([1]orders!K$1,[1]products!$A$1:$G$1,0))</f>
        <v>0.2</v>
      </c>
      <c r="L503" s="20">
        <f>INDEX([1]products!$A$1:$G$49,MATCH([1]orders!$D503,[1]products!$A$1:$A$49,0),MATCH([1]orders!L$1,[1]products!$A$1:$G$1,0))</f>
        <v>2.9849999999999999</v>
      </c>
      <c r="M503" s="20">
        <f t="shared" si="7"/>
        <v>11.94</v>
      </c>
      <c r="N503" s="7" t="str" cm="1">
        <f t="array" ref="N503">_xlfn.IFS(I503="Rob","Robusta",I503="Exc","Excelsa",I503="Ara","Arabica",I503="Lib","Liberica")</f>
        <v>Robusta</v>
      </c>
      <c r="O503" s="7" t="str" cm="1">
        <f t="array" ref="O503">_xlfn.IFS(J503="M","Medium",J503="L","Light",J503="D","Dark")</f>
        <v>Medium</v>
      </c>
      <c r="P503" s="7" t="str">
        <f>_xlfn.XLOOKUP(Order_Table[[#This Row],[Customer ID]],[1]customers!$A$1:$A$1001,[1]customers!$I$1:$I$1001,,0)</f>
        <v>No</v>
      </c>
    </row>
    <row r="504" spans="1:16" x14ac:dyDescent="0.35">
      <c r="A504" s="16" t="s">
        <v>993</v>
      </c>
      <c r="B504" s="21">
        <v>43467</v>
      </c>
      <c r="C504" s="16" t="s">
        <v>994</v>
      </c>
      <c r="D504" s="7" t="s">
        <v>64</v>
      </c>
      <c r="E504" s="16">
        <v>4</v>
      </c>
      <c r="F504" s="16" t="str">
        <f>_xlfn.XLOOKUP([1]orders!C504,[1]customers!$A$2:$A$1001,[1]customers!$B$2:$B$1001,,0)</f>
        <v>Gladi Ducker</v>
      </c>
      <c r="G504" s="16" t="str">
        <f>IF(_xlfn.XLOOKUP(C504,[1]customers!$A$2:$A$1001,[1]customers!$C$2:$C$1001,,0)=0,"",_xlfn.XLOOKUP(C504,[1]customers!$A$2:$A$1001,[1]customers!$C$2:$C$1001,,0))</f>
        <v>gduckerdx@patch.com</v>
      </c>
      <c r="H504" s="16" t="str">
        <f>_xlfn.XLOOKUP(C504,[1]customers!$A$2:$A$1001,[1]customers!$G$2:$G$1001,,0)</f>
        <v>United Kingdom</v>
      </c>
      <c r="I504" s="7" t="str">
        <f>INDEX([1]products!$A$1:$G$49,MATCH([1]orders!$D504,[1]products!$A$1:$A$49,0),MATCH([1]orders!I$1,[1]products!$A$1:$G$1,0))</f>
        <v>Exc</v>
      </c>
      <c r="J504" s="7" t="str">
        <f>INDEX([1]products!$A$1:$G$49,MATCH([1]orders!$D504,[1]products!$A$1:$A$49,0),MATCH([1]orders!J$1,[1]products!$A$1:$G$1,0))</f>
        <v>M</v>
      </c>
      <c r="K504" s="19">
        <f>INDEX([1]products!$A$1:$G$49,MATCH([1]orders!$D504,[1]products!$A$1:$A$49,0),MATCH([1]orders!K$1,[1]products!$A$1:$G$1,0))</f>
        <v>0.2</v>
      </c>
      <c r="L504" s="20">
        <f>INDEX([1]products!$A$1:$G$49,MATCH([1]orders!$D504,[1]products!$A$1:$A$49,0),MATCH([1]orders!L$1,[1]products!$A$1:$G$1,0))</f>
        <v>4.125</v>
      </c>
      <c r="M504" s="20">
        <f t="shared" si="7"/>
        <v>16.5</v>
      </c>
      <c r="N504" s="7" t="str" cm="1">
        <f t="array" ref="N504">_xlfn.IFS(I504="Rob","Robusta",I504="Exc","Excelsa",I504="Ara","Arabica",I504="Lib","Liberica")</f>
        <v>Excelsa</v>
      </c>
      <c r="O504" s="7" t="str" cm="1">
        <f t="array" ref="O504">_xlfn.IFS(J504="M","Medium",J504="L","Light",J504="D","Dark")</f>
        <v>Medium</v>
      </c>
      <c r="P504" s="7" t="str">
        <f>_xlfn.XLOOKUP(Order_Table[[#This Row],[Customer ID]],[1]customers!$A$1:$A$1001,[1]customers!$I$1:$I$1001,,0)</f>
        <v>No</v>
      </c>
    </row>
    <row r="505" spans="1:16" x14ac:dyDescent="0.35">
      <c r="A505" s="16" t="s">
        <v>993</v>
      </c>
      <c r="B505" s="21">
        <v>43467</v>
      </c>
      <c r="C505" s="16" t="s">
        <v>994</v>
      </c>
      <c r="D505" s="7" t="s">
        <v>13</v>
      </c>
      <c r="E505" s="16">
        <v>4</v>
      </c>
      <c r="F505" s="16" t="str">
        <f>_xlfn.XLOOKUP([1]orders!C505,[1]customers!$A$2:$A$1001,[1]customers!$B$2:$B$1001,,0)</f>
        <v>Gladi Ducker</v>
      </c>
      <c r="G505" s="16" t="str">
        <f>IF(_xlfn.XLOOKUP(C505,[1]customers!$A$2:$A$1001,[1]customers!$C$2:$C$1001,,0)=0,"",_xlfn.XLOOKUP(C505,[1]customers!$A$2:$A$1001,[1]customers!$C$2:$C$1001,,0))</f>
        <v>gduckerdx@patch.com</v>
      </c>
      <c r="H505" s="16" t="str">
        <f>_xlfn.XLOOKUP(C505,[1]customers!$A$2:$A$1001,[1]customers!$G$2:$G$1001,,0)</f>
        <v>United Kingdom</v>
      </c>
      <c r="I505" s="7" t="str">
        <f>INDEX([1]products!$A$1:$G$49,MATCH([1]orders!$D505,[1]products!$A$1:$A$49,0),MATCH([1]orders!I$1,[1]products!$A$1:$G$1,0))</f>
        <v>Lib</v>
      </c>
      <c r="J505" s="7" t="str">
        <f>INDEX([1]products!$A$1:$G$49,MATCH([1]orders!$D505,[1]products!$A$1:$A$49,0),MATCH([1]orders!J$1,[1]products!$A$1:$G$1,0))</f>
        <v>D</v>
      </c>
      <c r="K505" s="19">
        <f>INDEX([1]products!$A$1:$G$49,MATCH([1]orders!$D505,[1]products!$A$1:$A$49,0),MATCH([1]orders!K$1,[1]products!$A$1:$G$1,0))</f>
        <v>1</v>
      </c>
      <c r="L505" s="20">
        <f>INDEX([1]products!$A$1:$G$49,MATCH([1]orders!$D505,[1]products!$A$1:$A$49,0),MATCH([1]orders!L$1,[1]products!$A$1:$G$1,0))</f>
        <v>12.95</v>
      </c>
      <c r="M505" s="20">
        <f t="shared" si="7"/>
        <v>51.8</v>
      </c>
      <c r="N505" s="7" t="str" cm="1">
        <f t="array" ref="N505">_xlfn.IFS(I505="Rob","Robusta",I505="Exc","Excelsa",I505="Ara","Arabica",I505="Lib","Liberica")</f>
        <v>Liberica</v>
      </c>
      <c r="O505" s="7" t="str" cm="1">
        <f t="array" ref="O505">_xlfn.IFS(J505="M","Medium",J505="L","Light",J505="D","Dark")</f>
        <v>Dark</v>
      </c>
      <c r="P505" s="7" t="str">
        <f>_xlfn.XLOOKUP(Order_Table[[#This Row],[Customer ID]],[1]customers!$A$1:$A$1001,[1]customers!$I$1:$I$1001,,0)</f>
        <v>No</v>
      </c>
    </row>
    <row r="506" spans="1:16" x14ac:dyDescent="0.35">
      <c r="A506" s="16" t="s">
        <v>993</v>
      </c>
      <c r="B506" s="21">
        <v>43467</v>
      </c>
      <c r="C506" s="16" t="s">
        <v>994</v>
      </c>
      <c r="D506" s="7" t="s">
        <v>19</v>
      </c>
      <c r="E506" s="16">
        <v>3</v>
      </c>
      <c r="F506" s="16" t="str">
        <f>_xlfn.XLOOKUP([1]orders!C506,[1]customers!$A$2:$A$1001,[1]customers!$B$2:$B$1001,,0)</f>
        <v>Gladi Ducker</v>
      </c>
      <c r="G506" s="16" t="str">
        <f>IF(_xlfn.XLOOKUP(C506,[1]customers!$A$2:$A$1001,[1]customers!$C$2:$C$1001,,0)=0,"",_xlfn.XLOOKUP(C506,[1]customers!$A$2:$A$1001,[1]customers!$C$2:$C$1001,,0))</f>
        <v>gduckerdx@patch.com</v>
      </c>
      <c r="H506" s="16" t="str">
        <f>_xlfn.XLOOKUP(C506,[1]customers!$A$2:$A$1001,[1]customers!$G$2:$G$1001,,0)</f>
        <v>United Kingdom</v>
      </c>
      <c r="I506" s="7" t="str">
        <f>INDEX([1]products!$A$1:$G$49,MATCH([1]orders!$D506,[1]products!$A$1:$A$49,0),MATCH([1]orders!I$1,[1]products!$A$1:$G$1,0))</f>
        <v>Lib</v>
      </c>
      <c r="J506" s="7" t="str">
        <f>INDEX([1]products!$A$1:$G$49,MATCH([1]orders!$D506,[1]products!$A$1:$A$49,0),MATCH([1]orders!J$1,[1]products!$A$1:$G$1,0))</f>
        <v>L</v>
      </c>
      <c r="K506" s="19">
        <f>INDEX([1]products!$A$1:$G$49,MATCH([1]orders!$D506,[1]products!$A$1:$A$49,0),MATCH([1]orders!K$1,[1]products!$A$1:$G$1,0))</f>
        <v>0.2</v>
      </c>
      <c r="L506" s="20">
        <f>INDEX([1]products!$A$1:$G$49,MATCH([1]orders!$D506,[1]products!$A$1:$A$49,0),MATCH([1]orders!L$1,[1]products!$A$1:$G$1,0))</f>
        <v>4.7549999999999999</v>
      </c>
      <c r="M506" s="20">
        <f t="shared" si="7"/>
        <v>14.265000000000001</v>
      </c>
      <c r="N506" s="7" t="str" cm="1">
        <f t="array" ref="N506">_xlfn.IFS(I506="Rob","Robusta",I506="Exc","Excelsa",I506="Ara","Arabica",I506="Lib","Liberica")</f>
        <v>Liberica</v>
      </c>
      <c r="O506" s="7" t="str" cm="1">
        <f t="array" ref="O506">_xlfn.IFS(J506="M","Medium",J506="L","Light",J506="D","Dark")</f>
        <v>Light</v>
      </c>
      <c r="P506" s="7" t="str">
        <f>_xlfn.XLOOKUP(Order_Table[[#This Row],[Customer ID]],[1]customers!$A$1:$A$1001,[1]customers!$I$1:$I$1001,,0)</f>
        <v>No</v>
      </c>
    </row>
    <row r="507" spans="1:16" x14ac:dyDescent="0.35">
      <c r="A507" s="16" t="s">
        <v>995</v>
      </c>
      <c r="B507" s="21">
        <v>44609</v>
      </c>
      <c r="C507" s="16" t="s">
        <v>996</v>
      </c>
      <c r="D507" s="7" t="s">
        <v>77</v>
      </c>
      <c r="E507" s="16">
        <v>6</v>
      </c>
      <c r="F507" s="16" t="str">
        <f>_xlfn.XLOOKUP([1]orders!C507,[1]customers!$A$2:$A$1001,[1]customers!$B$2:$B$1001,,0)</f>
        <v>Wain Stearley</v>
      </c>
      <c r="G507" s="16" t="str">
        <f>IF(_xlfn.XLOOKUP(C507,[1]customers!$A$2:$A$1001,[1]customers!$C$2:$C$1001,,0)=0,"",_xlfn.XLOOKUP(C507,[1]customers!$A$2:$A$1001,[1]customers!$C$2:$C$1001,,0))</f>
        <v>wstearleye1@census.gov</v>
      </c>
      <c r="H507" s="16" t="str">
        <f>_xlfn.XLOOKUP(C507,[1]customers!$A$2:$A$1001,[1]customers!$G$2:$G$1001,,0)</f>
        <v>United States</v>
      </c>
      <c r="I507" s="7" t="str">
        <f>INDEX([1]products!$A$1:$G$49,MATCH([1]orders!$D507,[1]products!$A$1:$A$49,0),MATCH([1]orders!I$1,[1]products!$A$1:$G$1,0))</f>
        <v>Lib</v>
      </c>
      <c r="J507" s="7" t="str">
        <f>INDEX([1]products!$A$1:$G$49,MATCH([1]orders!$D507,[1]products!$A$1:$A$49,0),MATCH([1]orders!J$1,[1]products!$A$1:$G$1,0))</f>
        <v>M</v>
      </c>
      <c r="K507" s="19">
        <f>INDEX([1]products!$A$1:$G$49,MATCH([1]orders!$D507,[1]products!$A$1:$A$49,0),MATCH([1]orders!K$1,[1]products!$A$1:$G$1,0))</f>
        <v>0.2</v>
      </c>
      <c r="L507" s="20">
        <f>INDEX([1]products!$A$1:$G$49,MATCH([1]orders!$D507,[1]products!$A$1:$A$49,0),MATCH([1]orders!L$1,[1]products!$A$1:$G$1,0))</f>
        <v>4.3650000000000002</v>
      </c>
      <c r="M507" s="20">
        <f t="shared" si="7"/>
        <v>26.19</v>
      </c>
      <c r="N507" s="7" t="str" cm="1">
        <f t="array" ref="N507">_xlfn.IFS(I507="Rob","Robusta",I507="Exc","Excelsa",I507="Ara","Arabica",I507="Lib","Liberica")</f>
        <v>Liberica</v>
      </c>
      <c r="O507" s="7" t="str" cm="1">
        <f t="array" ref="O507">_xlfn.IFS(J507="M","Medium",J507="L","Light",J507="D","Dark")</f>
        <v>Medium</v>
      </c>
      <c r="P507" s="7" t="str">
        <f>_xlfn.XLOOKUP(Order_Table[[#This Row],[Customer ID]],[1]customers!$A$1:$A$1001,[1]customers!$I$1:$I$1001,,0)</f>
        <v>No</v>
      </c>
    </row>
    <row r="508" spans="1:16" x14ac:dyDescent="0.35">
      <c r="A508" s="16" t="s">
        <v>997</v>
      </c>
      <c r="B508" s="21">
        <v>44184</v>
      </c>
      <c r="C508" s="16" t="s">
        <v>998</v>
      </c>
      <c r="D508" s="7" t="s">
        <v>6</v>
      </c>
      <c r="E508" s="16">
        <v>2</v>
      </c>
      <c r="F508" s="16" t="str">
        <f>_xlfn.XLOOKUP([1]orders!C508,[1]customers!$A$2:$A$1001,[1]customers!$B$2:$B$1001,,0)</f>
        <v>Diane-marie Wincer</v>
      </c>
      <c r="G508" s="16" t="str">
        <f>IF(_xlfn.XLOOKUP(C508,[1]customers!$A$2:$A$1001,[1]customers!$C$2:$C$1001,,0)=0,"",_xlfn.XLOOKUP(C508,[1]customers!$A$2:$A$1001,[1]customers!$C$2:$C$1001,,0))</f>
        <v>dwincere2@marriott.com</v>
      </c>
      <c r="H508" s="16" t="str">
        <f>_xlfn.XLOOKUP(C508,[1]customers!$A$2:$A$1001,[1]customers!$G$2:$G$1001,,0)</f>
        <v>United States</v>
      </c>
      <c r="I508" s="7" t="str">
        <f>INDEX([1]products!$A$1:$G$49,MATCH([1]orders!$D508,[1]products!$A$1:$A$49,0),MATCH([1]orders!I$1,[1]products!$A$1:$G$1,0))</f>
        <v>Ara</v>
      </c>
      <c r="J508" s="7" t="str">
        <f>INDEX([1]products!$A$1:$G$49,MATCH([1]orders!$D508,[1]products!$A$1:$A$49,0),MATCH([1]orders!J$1,[1]products!$A$1:$G$1,0))</f>
        <v>L</v>
      </c>
      <c r="K508" s="19">
        <f>INDEX([1]products!$A$1:$G$49,MATCH([1]orders!$D508,[1]products!$A$1:$A$49,0),MATCH([1]orders!K$1,[1]products!$A$1:$G$1,0))</f>
        <v>1</v>
      </c>
      <c r="L508" s="20">
        <f>INDEX([1]products!$A$1:$G$49,MATCH([1]orders!$D508,[1]products!$A$1:$A$49,0),MATCH([1]orders!L$1,[1]products!$A$1:$G$1,0))</f>
        <v>12.95</v>
      </c>
      <c r="M508" s="20">
        <f t="shared" si="7"/>
        <v>25.9</v>
      </c>
      <c r="N508" s="7" t="str" cm="1">
        <f t="array" ref="N508">_xlfn.IFS(I508="Rob","Robusta",I508="Exc","Excelsa",I508="Ara","Arabica",I508="Lib","Liberica")</f>
        <v>Arabica</v>
      </c>
      <c r="O508" s="7" t="str" cm="1">
        <f t="array" ref="O508">_xlfn.IFS(J508="M","Medium",J508="L","Light",J508="D","Dark")</f>
        <v>Light</v>
      </c>
      <c r="P508" s="7" t="str">
        <f>_xlfn.XLOOKUP(Order_Table[[#This Row],[Customer ID]],[1]customers!$A$1:$A$1001,[1]customers!$I$1:$I$1001,,0)</f>
        <v>Yes</v>
      </c>
    </row>
    <row r="509" spans="1:16" x14ac:dyDescent="0.35">
      <c r="A509" s="16" t="s">
        <v>999</v>
      </c>
      <c r="B509" s="21">
        <v>43516</v>
      </c>
      <c r="C509" s="16" t="s">
        <v>1000</v>
      </c>
      <c r="D509" s="7" t="s">
        <v>204</v>
      </c>
      <c r="E509" s="16">
        <v>3</v>
      </c>
      <c r="F509" s="16" t="str">
        <f>_xlfn.XLOOKUP([1]orders!C509,[1]customers!$A$2:$A$1001,[1]customers!$B$2:$B$1001,,0)</f>
        <v>Perry Lyfield</v>
      </c>
      <c r="G509" s="16" t="str">
        <f>IF(_xlfn.XLOOKUP(C509,[1]customers!$A$2:$A$1001,[1]customers!$C$2:$C$1001,,0)=0,"",_xlfn.XLOOKUP(C509,[1]customers!$A$2:$A$1001,[1]customers!$C$2:$C$1001,,0))</f>
        <v>plyfielde3@baidu.com</v>
      </c>
      <c r="H509" s="16" t="str">
        <f>_xlfn.XLOOKUP(C509,[1]customers!$A$2:$A$1001,[1]customers!$G$2:$G$1001,,0)</f>
        <v>United States</v>
      </c>
      <c r="I509" s="7" t="str">
        <f>INDEX([1]products!$A$1:$G$49,MATCH([1]orders!$D509,[1]products!$A$1:$A$49,0),MATCH([1]orders!I$1,[1]products!$A$1:$G$1,0))</f>
        <v>Ara</v>
      </c>
      <c r="J509" s="7" t="str">
        <f>INDEX([1]products!$A$1:$G$49,MATCH([1]orders!$D509,[1]products!$A$1:$A$49,0),MATCH([1]orders!J$1,[1]products!$A$1:$G$1,0))</f>
        <v>L</v>
      </c>
      <c r="K509" s="19">
        <f>INDEX([1]products!$A$1:$G$49,MATCH([1]orders!$D509,[1]products!$A$1:$A$49,0),MATCH([1]orders!K$1,[1]products!$A$1:$G$1,0))</f>
        <v>2.5</v>
      </c>
      <c r="L509" s="20">
        <f>INDEX([1]products!$A$1:$G$49,MATCH([1]orders!$D509,[1]products!$A$1:$A$49,0),MATCH([1]orders!L$1,[1]products!$A$1:$G$1,0))</f>
        <v>29.784999999999997</v>
      </c>
      <c r="M509" s="20">
        <f t="shared" si="7"/>
        <v>89.35499999999999</v>
      </c>
      <c r="N509" s="7" t="str" cm="1">
        <f t="array" ref="N509">_xlfn.IFS(I509="Rob","Robusta",I509="Exc","Excelsa",I509="Ara","Arabica",I509="Lib","Liberica")</f>
        <v>Arabica</v>
      </c>
      <c r="O509" s="7" t="str" cm="1">
        <f t="array" ref="O509">_xlfn.IFS(J509="M","Medium",J509="L","Light",J509="D","Dark")</f>
        <v>Light</v>
      </c>
      <c r="P509" s="7" t="str">
        <f>_xlfn.XLOOKUP(Order_Table[[#This Row],[Customer ID]],[1]customers!$A$1:$A$1001,[1]customers!$I$1:$I$1001,,0)</f>
        <v>Yes</v>
      </c>
    </row>
    <row r="510" spans="1:16" x14ac:dyDescent="0.35">
      <c r="A510" s="16" t="s">
        <v>1001</v>
      </c>
      <c r="B510" s="21">
        <v>44210</v>
      </c>
      <c r="C510" s="16" t="s">
        <v>1002</v>
      </c>
      <c r="D510" s="7" t="s">
        <v>123</v>
      </c>
      <c r="E510" s="16">
        <v>6</v>
      </c>
      <c r="F510" s="16" t="str">
        <f>_xlfn.XLOOKUP([1]orders!C510,[1]customers!$A$2:$A$1001,[1]customers!$B$2:$B$1001,,0)</f>
        <v>Heall Perris</v>
      </c>
      <c r="G510" s="16" t="str">
        <f>IF(_xlfn.XLOOKUP(C510,[1]customers!$A$2:$A$1001,[1]customers!$C$2:$C$1001,,0)=0,"",_xlfn.XLOOKUP(C510,[1]customers!$A$2:$A$1001,[1]customers!$C$2:$C$1001,,0))</f>
        <v>hperrise4@studiopress.com</v>
      </c>
      <c r="H510" s="16" t="str">
        <f>_xlfn.XLOOKUP(C510,[1]customers!$A$2:$A$1001,[1]customers!$G$2:$G$1001,,0)</f>
        <v>Ireland</v>
      </c>
      <c r="I510" s="7" t="str">
        <f>INDEX([1]products!$A$1:$G$49,MATCH([1]orders!$D510,[1]products!$A$1:$A$49,0),MATCH([1]orders!I$1,[1]products!$A$1:$G$1,0))</f>
        <v>Lib</v>
      </c>
      <c r="J510" s="7" t="str">
        <f>INDEX([1]products!$A$1:$G$49,MATCH([1]orders!$D510,[1]products!$A$1:$A$49,0),MATCH([1]orders!J$1,[1]products!$A$1:$G$1,0))</f>
        <v>D</v>
      </c>
      <c r="K510" s="19">
        <f>INDEX([1]products!$A$1:$G$49,MATCH([1]orders!$D510,[1]products!$A$1:$A$49,0),MATCH([1]orders!K$1,[1]products!$A$1:$G$1,0))</f>
        <v>0.5</v>
      </c>
      <c r="L510" s="20">
        <f>INDEX([1]products!$A$1:$G$49,MATCH([1]orders!$D510,[1]products!$A$1:$A$49,0),MATCH([1]orders!L$1,[1]products!$A$1:$G$1,0))</f>
        <v>7.77</v>
      </c>
      <c r="M510" s="20">
        <f t="shared" si="7"/>
        <v>46.62</v>
      </c>
      <c r="N510" s="7" t="str" cm="1">
        <f t="array" ref="N510">_xlfn.IFS(I510="Rob","Robusta",I510="Exc","Excelsa",I510="Ara","Arabica",I510="Lib","Liberica")</f>
        <v>Liberica</v>
      </c>
      <c r="O510" s="7" t="str" cm="1">
        <f t="array" ref="O510">_xlfn.IFS(J510="M","Medium",J510="L","Light",J510="D","Dark")</f>
        <v>Dark</v>
      </c>
      <c r="P510" s="7" t="str">
        <f>_xlfn.XLOOKUP(Order_Table[[#This Row],[Customer ID]],[1]customers!$A$1:$A$1001,[1]customers!$I$1:$I$1001,,0)</f>
        <v>No</v>
      </c>
    </row>
    <row r="511" spans="1:16" x14ac:dyDescent="0.35">
      <c r="A511" s="16" t="s">
        <v>1003</v>
      </c>
      <c r="B511" s="21">
        <v>43785</v>
      </c>
      <c r="C511" s="16" t="s">
        <v>988</v>
      </c>
      <c r="D511" s="7" t="s">
        <v>27</v>
      </c>
      <c r="E511" s="16">
        <v>3</v>
      </c>
      <c r="F511" s="16" t="str">
        <f>_xlfn.XLOOKUP([1]orders!C511,[1]customers!$A$2:$A$1001,[1]customers!$B$2:$B$1001,,0)</f>
        <v>Marja Urion</v>
      </c>
      <c r="G511" s="16" t="str">
        <f>IF(_xlfn.XLOOKUP(C511,[1]customers!$A$2:$A$1001,[1]customers!$C$2:$C$1001,,0)=0,"",_xlfn.XLOOKUP(C511,[1]customers!$A$2:$A$1001,[1]customers!$C$2:$C$1001,,0))</f>
        <v>murione5@alexa.com</v>
      </c>
      <c r="H511" s="16" t="str">
        <f>_xlfn.XLOOKUP(C511,[1]customers!$A$2:$A$1001,[1]customers!$G$2:$G$1001,,0)</f>
        <v>Ireland</v>
      </c>
      <c r="I511" s="7" t="str">
        <f>INDEX([1]products!$A$1:$G$49,MATCH([1]orders!$D511,[1]products!$A$1:$A$49,0),MATCH([1]orders!I$1,[1]products!$A$1:$G$1,0))</f>
        <v>Ara</v>
      </c>
      <c r="J511" s="7" t="str">
        <f>INDEX([1]products!$A$1:$G$49,MATCH([1]orders!$D511,[1]products!$A$1:$A$49,0),MATCH([1]orders!J$1,[1]products!$A$1:$G$1,0))</f>
        <v>D</v>
      </c>
      <c r="K511" s="19">
        <f>INDEX([1]products!$A$1:$G$49,MATCH([1]orders!$D511,[1]products!$A$1:$A$49,0),MATCH([1]orders!K$1,[1]products!$A$1:$G$1,0))</f>
        <v>1</v>
      </c>
      <c r="L511" s="20">
        <f>INDEX([1]products!$A$1:$G$49,MATCH([1]orders!$D511,[1]products!$A$1:$A$49,0),MATCH([1]orders!L$1,[1]products!$A$1:$G$1,0))</f>
        <v>9.9499999999999993</v>
      </c>
      <c r="M511" s="20">
        <f t="shared" si="7"/>
        <v>29.849999999999998</v>
      </c>
      <c r="N511" s="7" t="str" cm="1">
        <f t="array" ref="N511">_xlfn.IFS(I511="Rob","Robusta",I511="Exc","Excelsa",I511="Ara","Arabica",I511="Lib","Liberica")</f>
        <v>Arabica</v>
      </c>
      <c r="O511" s="7" t="str" cm="1">
        <f t="array" ref="O511">_xlfn.IFS(J511="M","Medium",J511="L","Light",J511="D","Dark")</f>
        <v>Dark</v>
      </c>
      <c r="P511" s="7" t="str">
        <f>_xlfn.XLOOKUP(Order_Table[[#This Row],[Customer ID]],[1]customers!$A$1:$A$1001,[1]customers!$I$1:$I$1001,,0)</f>
        <v>Yes</v>
      </c>
    </row>
    <row r="512" spans="1:16" x14ac:dyDescent="0.35">
      <c r="A512" s="16" t="s">
        <v>1004</v>
      </c>
      <c r="B512" s="21">
        <v>43803</v>
      </c>
      <c r="C512" s="16" t="s">
        <v>1005</v>
      </c>
      <c r="D512" s="7" t="s">
        <v>182</v>
      </c>
      <c r="E512" s="16">
        <v>3</v>
      </c>
      <c r="F512" s="16" t="str">
        <f>_xlfn.XLOOKUP([1]orders!C512,[1]customers!$A$2:$A$1001,[1]customers!$B$2:$B$1001,,0)</f>
        <v>Camellia Kid</v>
      </c>
      <c r="G512" s="16" t="str">
        <f>IF(_xlfn.XLOOKUP(C512,[1]customers!$A$2:$A$1001,[1]customers!$C$2:$C$1001,,0)=0,"",_xlfn.XLOOKUP(C512,[1]customers!$A$2:$A$1001,[1]customers!$C$2:$C$1001,,0))</f>
        <v>ckide6@narod.ru</v>
      </c>
      <c r="H512" s="16" t="str">
        <f>_xlfn.XLOOKUP(C512,[1]customers!$A$2:$A$1001,[1]customers!$G$2:$G$1001,,0)</f>
        <v>Ireland</v>
      </c>
      <c r="I512" s="7" t="str">
        <f>INDEX([1]products!$A$1:$G$49,MATCH([1]orders!$D512,[1]products!$A$1:$A$49,0),MATCH([1]orders!I$1,[1]products!$A$1:$G$1,0))</f>
        <v>Rob</v>
      </c>
      <c r="J512" s="7" t="str">
        <f>INDEX([1]products!$A$1:$G$49,MATCH([1]orders!$D512,[1]products!$A$1:$A$49,0),MATCH([1]orders!J$1,[1]products!$A$1:$G$1,0))</f>
        <v>L</v>
      </c>
      <c r="K512" s="19">
        <f>INDEX([1]products!$A$1:$G$49,MATCH([1]orders!$D512,[1]products!$A$1:$A$49,0),MATCH([1]orders!K$1,[1]products!$A$1:$G$1,0))</f>
        <v>0.2</v>
      </c>
      <c r="L512" s="20">
        <f>INDEX([1]products!$A$1:$G$49,MATCH([1]orders!$D512,[1]products!$A$1:$A$49,0),MATCH([1]orders!L$1,[1]products!$A$1:$G$1,0))</f>
        <v>3.5849999999999995</v>
      </c>
      <c r="M512" s="20">
        <f t="shared" si="7"/>
        <v>10.754999999999999</v>
      </c>
      <c r="N512" s="7" t="str" cm="1">
        <f t="array" ref="N512">_xlfn.IFS(I512="Rob","Robusta",I512="Exc","Excelsa",I512="Ara","Arabica",I512="Lib","Liberica")</f>
        <v>Robusta</v>
      </c>
      <c r="O512" s="7" t="str" cm="1">
        <f t="array" ref="O512">_xlfn.IFS(J512="M","Medium",J512="L","Light",J512="D","Dark")</f>
        <v>Light</v>
      </c>
      <c r="P512" s="7" t="str">
        <f>_xlfn.XLOOKUP(Order_Table[[#This Row],[Customer ID]],[1]customers!$A$1:$A$1001,[1]customers!$I$1:$I$1001,,0)</f>
        <v>Yes</v>
      </c>
    </row>
    <row r="513" spans="1:16" x14ac:dyDescent="0.35">
      <c r="A513" s="16" t="s">
        <v>1006</v>
      </c>
      <c r="B513" s="21">
        <v>44043</v>
      </c>
      <c r="C513" s="16" t="s">
        <v>1007</v>
      </c>
      <c r="D513" s="7" t="s">
        <v>44</v>
      </c>
      <c r="E513" s="16">
        <v>4</v>
      </c>
      <c r="F513" s="16" t="str">
        <f>_xlfn.XLOOKUP([1]orders!C513,[1]customers!$A$2:$A$1001,[1]customers!$B$2:$B$1001,,0)</f>
        <v>Carolann Beine</v>
      </c>
      <c r="G513" s="16" t="str">
        <f>IF(_xlfn.XLOOKUP(C513,[1]customers!$A$2:$A$1001,[1]customers!$C$2:$C$1001,,0)=0,"",_xlfn.XLOOKUP(C513,[1]customers!$A$2:$A$1001,[1]customers!$C$2:$C$1001,,0))</f>
        <v>cbeinee7@xinhuanet.com</v>
      </c>
      <c r="H513" s="16" t="str">
        <f>_xlfn.XLOOKUP(C513,[1]customers!$A$2:$A$1001,[1]customers!$G$2:$G$1001,,0)</f>
        <v>United States</v>
      </c>
      <c r="I513" s="7" t="str">
        <f>INDEX([1]products!$A$1:$G$49,MATCH([1]orders!$D513,[1]products!$A$1:$A$49,0),MATCH([1]orders!I$1,[1]products!$A$1:$G$1,0))</f>
        <v>Ara</v>
      </c>
      <c r="J513" s="7" t="str">
        <f>INDEX([1]products!$A$1:$G$49,MATCH([1]orders!$D513,[1]products!$A$1:$A$49,0),MATCH([1]orders!J$1,[1]products!$A$1:$G$1,0))</f>
        <v>M</v>
      </c>
      <c r="K513" s="19">
        <f>INDEX([1]products!$A$1:$G$49,MATCH([1]orders!$D513,[1]products!$A$1:$A$49,0),MATCH([1]orders!K$1,[1]products!$A$1:$G$1,0))</f>
        <v>0.2</v>
      </c>
      <c r="L513" s="20">
        <f>INDEX([1]products!$A$1:$G$49,MATCH([1]orders!$D513,[1]products!$A$1:$A$49,0),MATCH([1]orders!L$1,[1]products!$A$1:$G$1,0))</f>
        <v>3.375</v>
      </c>
      <c r="M513" s="20">
        <f t="shared" si="7"/>
        <v>13.5</v>
      </c>
      <c r="N513" s="7" t="str" cm="1">
        <f t="array" ref="N513">_xlfn.IFS(I513="Rob","Robusta",I513="Exc","Excelsa",I513="Ara","Arabica",I513="Lib","Liberica")</f>
        <v>Arabica</v>
      </c>
      <c r="O513" s="7" t="str" cm="1">
        <f t="array" ref="O513">_xlfn.IFS(J513="M","Medium",J513="L","Light",J513="D","Dark")</f>
        <v>Medium</v>
      </c>
      <c r="P513" s="7" t="str">
        <f>_xlfn.XLOOKUP(Order_Table[[#This Row],[Customer ID]],[1]customers!$A$1:$A$1001,[1]customers!$I$1:$I$1001,,0)</f>
        <v>Yes</v>
      </c>
    </row>
    <row r="514" spans="1:16" x14ac:dyDescent="0.35">
      <c r="A514" s="16" t="s">
        <v>1008</v>
      </c>
      <c r="B514" s="21">
        <v>43535</v>
      </c>
      <c r="C514" s="16" t="s">
        <v>1009</v>
      </c>
      <c r="D514" s="7" t="s">
        <v>132</v>
      </c>
      <c r="E514" s="16">
        <v>3</v>
      </c>
      <c r="F514" s="16" t="str">
        <f>_xlfn.XLOOKUP([1]orders!C514,[1]customers!$A$2:$A$1001,[1]customers!$B$2:$B$1001,,0)</f>
        <v>Celia Bakeup</v>
      </c>
      <c r="G514" s="16" t="str">
        <f>IF(_xlfn.XLOOKUP(C514,[1]customers!$A$2:$A$1001,[1]customers!$C$2:$C$1001,,0)=0,"",_xlfn.XLOOKUP(C514,[1]customers!$A$2:$A$1001,[1]customers!$C$2:$C$1001,,0))</f>
        <v>cbakeupe8@globo.com</v>
      </c>
      <c r="H514" s="16" t="str">
        <f>_xlfn.XLOOKUP(C514,[1]customers!$A$2:$A$1001,[1]customers!$G$2:$G$1001,,0)</f>
        <v>United States</v>
      </c>
      <c r="I514" s="7" t="str">
        <f>INDEX([1]products!$A$1:$G$49,MATCH([1]orders!$D514,[1]products!$A$1:$A$49,0),MATCH([1]orders!I$1,[1]products!$A$1:$G$1,0))</f>
        <v>Lib</v>
      </c>
      <c r="J514" s="7" t="str">
        <f>INDEX([1]products!$A$1:$G$49,MATCH([1]orders!$D514,[1]products!$A$1:$A$49,0),MATCH([1]orders!J$1,[1]products!$A$1:$G$1,0))</f>
        <v>L</v>
      </c>
      <c r="K514" s="19">
        <f>INDEX([1]products!$A$1:$G$49,MATCH([1]orders!$D514,[1]products!$A$1:$A$49,0),MATCH([1]orders!K$1,[1]products!$A$1:$G$1,0))</f>
        <v>1</v>
      </c>
      <c r="L514" s="20">
        <f>INDEX([1]products!$A$1:$G$49,MATCH([1]orders!$D514,[1]products!$A$1:$A$49,0),MATCH([1]orders!L$1,[1]products!$A$1:$G$1,0))</f>
        <v>15.85</v>
      </c>
      <c r="M514" s="20">
        <f t="shared" si="7"/>
        <v>47.55</v>
      </c>
      <c r="N514" s="7" t="str" cm="1">
        <f t="array" ref="N514">_xlfn.IFS(I514="Rob","Robusta",I514="Exc","Excelsa",I514="Ara","Arabica",I514="Lib","Liberica")</f>
        <v>Liberica</v>
      </c>
      <c r="O514" s="7" t="str" cm="1">
        <f t="array" ref="O514">_xlfn.IFS(J514="M","Medium",J514="L","Light",J514="D","Dark")</f>
        <v>Light</v>
      </c>
      <c r="P514" s="7" t="str">
        <f>_xlfn.XLOOKUP(Order_Table[[#This Row],[Customer ID]],[1]customers!$A$1:$A$1001,[1]customers!$I$1:$I$1001,,0)</f>
        <v>No</v>
      </c>
    </row>
    <row r="515" spans="1:16" x14ac:dyDescent="0.35">
      <c r="A515" s="16" t="s">
        <v>1010</v>
      </c>
      <c r="B515" s="21">
        <v>44691</v>
      </c>
      <c r="C515" s="16" t="s">
        <v>1011</v>
      </c>
      <c r="D515" s="7" t="s">
        <v>132</v>
      </c>
      <c r="E515" s="16">
        <v>5</v>
      </c>
      <c r="F515" s="16" t="str">
        <f>_xlfn.XLOOKUP([1]orders!C515,[1]customers!$A$2:$A$1001,[1]customers!$B$2:$B$1001,,0)</f>
        <v>Nataniel Helkin</v>
      </c>
      <c r="G515" s="16" t="str">
        <f>IF(_xlfn.XLOOKUP(C515,[1]customers!$A$2:$A$1001,[1]customers!$C$2:$C$1001,,0)=0,"",_xlfn.XLOOKUP(C515,[1]customers!$A$2:$A$1001,[1]customers!$C$2:$C$1001,,0))</f>
        <v>nhelkine9@example.com</v>
      </c>
      <c r="H515" s="16" t="str">
        <f>_xlfn.XLOOKUP(C515,[1]customers!$A$2:$A$1001,[1]customers!$G$2:$G$1001,,0)</f>
        <v>United States</v>
      </c>
      <c r="I515" s="7" t="str">
        <f>INDEX([1]products!$A$1:$G$49,MATCH([1]orders!$D515,[1]products!$A$1:$A$49,0),MATCH([1]orders!I$1,[1]products!$A$1:$G$1,0))</f>
        <v>Lib</v>
      </c>
      <c r="J515" s="7" t="str">
        <f>INDEX([1]products!$A$1:$G$49,MATCH([1]orders!$D515,[1]products!$A$1:$A$49,0),MATCH([1]orders!J$1,[1]products!$A$1:$G$1,0))</f>
        <v>L</v>
      </c>
      <c r="K515" s="19">
        <f>INDEX([1]products!$A$1:$G$49,MATCH([1]orders!$D515,[1]products!$A$1:$A$49,0),MATCH([1]orders!K$1,[1]products!$A$1:$G$1,0))</f>
        <v>1</v>
      </c>
      <c r="L515" s="20">
        <f>INDEX([1]products!$A$1:$G$49,MATCH([1]orders!$D515,[1]products!$A$1:$A$49,0),MATCH([1]orders!L$1,[1]products!$A$1:$G$1,0))</f>
        <v>15.85</v>
      </c>
      <c r="M515" s="20">
        <f t="shared" ref="M515:M578" si="8">L515*E515</f>
        <v>79.25</v>
      </c>
      <c r="N515" s="7" t="str" cm="1">
        <f t="array" ref="N515">_xlfn.IFS(I515="Rob","Robusta",I515="Exc","Excelsa",I515="Ara","Arabica",I515="Lib","Liberica")</f>
        <v>Liberica</v>
      </c>
      <c r="O515" s="7" t="str" cm="1">
        <f t="array" ref="O515">_xlfn.IFS(J515="M","Medium",J515="L","Light",J515="D","Dark")</f>
        <v>Light</v>
      </c>
      <c r="P515" s="7" t="str">
        <f>_xlfn.XLOOKUP(Order_Table[[#This Row],[Customer ID]],[1]customers!$A$1:$A$1001,[1]customers!$I$1:$I$1001,,0)</f>
        <v>No</v>
      </c>
    </row>
    <row r="516" spans="1:16" x14ac:dyDescent="0.35">
      <c r="A516" s="16" t="s">
        <v>1012</v>
      </c>
      <c r="B516" s="21">
        <v>44555</v>
      </c>
      <c r="C516" s="16" t="s">
        <v>1013</v>
      </c>
      <c r="D516" s="7" t="s">
        <v>77</v>
      </c>
      <c r="E516" s="16">
        <v>6</v>
      </c>
      <c r="F516" s="16" t="str">
        <f>_xlfn.XLOOKUP([1]orders!C516,[1]customers!$A$2:$A$1001,[1]customers!$B$2:$B$1001,,0)</f>
        <v>Pippo Witherington</v>
      </c>
      <c r="G516" s="16" t="str">
        <f>IF(_xlfn.XLOOKUP(C516,[1]customers!$A$2:$A$1001,[1]customers!$C$2:$C$1001,,0)=0,"",_xlfn.XLOOKUP(C516,[1]customers!$A$2:$A$1001,[1]customers!$C$2:$C$1001,,0))</f>
        <v>pwitheringtonea@networkadvertising.org</v>
      </c>
      <c r="H516" s="16" t="str">
        <f>_xlfn.XLOOKUP(C516,[1]customers!$A$2:$A$1001,[1]customers!$G$2:$G$1001,,0)</f>
        <v>United States</v>
      </c>
      <c r="I516" s="7" t="str">
        <f>INDEX([1]products!$A$1:$G$49,MATCH([1]orders!$D516,[1]products!$A$1:$A$49,0),MATCH([1]orders!I$1,[1]products!$A$1:$G$1,0))</f>
        <v>Lib</v>
      </c>
      <c r="J516" s="7" t="str">
        <f>INDEX([1]products!$A$1:$G$49,MATCH([1]orders!$D516,[1]products!$A$1:$A$49,0),MATCH([1]orders!J$1,[1]products!$A$1:$G$1,0))</f>
        <v>M</v>
      </c>
      <c r="K516" s="19">
        <f>INDEX([1]products!$A$1:$G$49,MATCH([1]orders!$D516,[1]products!$A$1:$A$49,0),MATCH([1]orders!K$1,[1]products!$A$1:$G$1,0))</f>
        <v>0.2</v>
      </c>
      <c r="L516" s="20">
        <f>INDEX([1]products!$A$1:$G$49,MATCH([1]orders!$D516,[1]products!$A$1:$A$49,0),MATCH([1]orders!L$1,[1]products!$A$1:$G$1,0))</f>
        <v>4.3650000000000002</v>
      </c>
      <c r="M516" s="20">
        <f t="shared" si="8"/>
        <v>26.19</v>
      </c>
      <c r="N516" s="7" t="str" cm="1">
        <f t="array" ref="N516">_xlfn.IFS(I516="Rob","Robusta",I516="Exc","Excelsa",I516="Ara","Arabica",I516="Lib","Liberica")</f>
        <v>Liberica</v>
      </c>
      <c r="O516" s="7" t="str" cm="1">
        <f t="array" ref="O516">_xlfn.IFS(J516="M","Medium",J516="L","Light",J516="D","Dark")</f>
        <v>Medium</v>
      </c>
      <c r="P516" s="7" t="str">
        <f>_xlfn.XLOOKUP(Order_Table[[#This Row],[Customer ID]],[1]customers!$A$1:$A$1001,[1]customers!$I$1:$I$1001,,0)</f>
        <v>Yes</v>
      </c>
    </row>
    <row r="517" spans="1:16" x14ac:dyDescent="0.35">
      <c r="A517" s="16" t="s">
        <v>1014</v>
      </c>
      <c r="B517" s="21">
        <v>44673</v>
      </c>
      <c r="C517" s="16" t="s">
        <v>1015</v>
      </c>
      <c r="D517" s="7" t="s">
        <v>157</v>
      </c>
      <c r="E517" s="16">
        <v>3</v>
      </c>
      <c r="F517" s="16" t="str">
        <f>_xlfn.XLOOKUP([1]orders!C517,[1]customers!$A$2:$A$1001,[1]customers!$B$2:$B$1001,,0)</f>
        <v>Tildie Tilzey</v>
      </c>
      <c r="G517" s="16" t="str">
        <f>IF(_xlfn.XLOOKUP(C517,[1]customers!$A$2:$A$1001,[1]customers!$C$2:$C$1001,,0)=0,"",_xlfn.XLOOKUP(C517,[1]customers!$A$2:$A$1001,[1]customers!$C$2:$C$1001,,0))</f>
        <v>ttilzeyeb@hostgator.com</v>
      </c>
      <c r="H517" s="16" t="str">
        <f>_xlfn.XLOOKUP(C517,[1]customers!$A$2:$A$1001,[1]customers!$G$2:$G$1001,,0)</f>
        <v>United States</v>
      </c>
      <c r="I517" s="7" t="str">
        <f>INDEX([1]products!$A$1:$G$49,MATCH([1]orders!$D517,[1]products!$A$1:$A$49,0),MATCH([1]orders!I$1,[1]products!$A$1:$G$1,0))</f>
        <v>Rob</v>
      </c>
      <c r="J517" s="7" t="str">
        <f>INDEX([1]products!$A$1:$G$49,MATCH([1]orders!$D517,[1]products!$A$1:$A$49,0),MATCH([1]orders!J$1,[1]products!$A$1:$G$1,0))</f>
        <v>L</v>
      </c>
      <c r="K517" s="19">
        <f>INDEX([1]products!$A$1:$G$49,MATCH([1]orders!$D517,[1]products!$A$1:$A$49,0),MATCH([1]orders!K$1,[1]products!$A$1:$G$1,0))</f>
        <v>0.5</v>
      </c>
      <c r="L517" s="20">
        <f>INDEX([1]products!$A$1:$G$49,MATCH([1]orders!$D517,[1]products!$A$1:$A$49,0),MATCH([1]orders!L$1,[1]products!$A$1:$G$1,0))</f>
        <v>7.169999999999999</v>
      </c>
      <c r="M517" s="20">
        <f t="shared" si="8"/>
        <v>21.509999999999998</v>
      </c>
      <c r="N517" s="7" t="str" cm="1">
        <f t="array" ref="N517">_xlfn.IFS(I517="Rob","Robusta",I517="Exc","Excelsa",I517="Ara","Arabica",I517="Lib","Liberica")</f>
        <v>Robusta</v>
      </c>
      <c r="O517" s="7" t="str" cm="1">
        <f t="array" ref="O517">_xlfn.IFS(J517="M","Medium",J517="L","Light",J517="D","Dark")</f>
        <v>Light</v>
      </c>
      <c r="P517" s="7" t="str">
        <f>_xlfn.XLOOKUP(Order_Table[[#This Row],[Customer ID]],[1]customers!$A$1:$A$1001,[1]customers!$I$1:$I$1001,,0)</f>
        <v>No</v>
      </c>
    </row>
    <row r="518" spans="1:16" x14ac:dyDescent="0.35">
      <c r="A518" s="16" t="s">
        <v>1016</v>
      </c>
      <c r="B518" s="21">
        <v>44723</v>
      </c>
      <c r="C518" s="16" t="s">
        <v>1017</v>
      </c>
      <c r="D518" s="7" t="s">
        <v>35</v>
      </c>
      <c r="E518" s="16">
        <v>5</v>
      </c>
      <c r="F518" s="16" t="str">
        <f>_xlfn.XLOOKUP([1]orders!C518,[1]customers!$A$2:$A$1001,[1]customers!$B$2:$B$1001,,0)</f>
        <v>Cindra Burling</v>
      </c>
      <c r="G518" s="16" t="str">
        <f>IF(_xlfn.XLOOKUP(C518,[1]customers!$A$2:$A$1001,[1]customers!$C$2:$C$1001,,0)=0,"",_xlfn.XLOOKUP(C518,[1]customers!$A$2:$A$1001,[1]customers!$C$2:$C$1001,,0))</f>
        <v/>
      </c>
      <c r="H518" s="16" t="str">
        <f>_xlfn.XLOOKUP(C518,[1]customers!$A$2:$A$1001,[1]customers!$G$2:$G$1001,,0)</f>
        <v>United States</v>
      </c>
      <c r="I518" s="7" t="str">
        <f>INDEX([1]products!$A$1:$G$49,MATCH([1]orders!$D518,[1]products!$A$1:$A$49,0),MATCH([1]orders!I$1,[1]products!$A$1:$G$1,0))</f>
        <v>Rob</v>
      </c>
      <c r="J518" s="7" t="str">
        <f>INDEX([1]products!$A$1:$G$49,MATCH([1]orders!$D518,[1]products!$A$1:$A$49,0),MATCH([1]orders!J$1,[1]products!$A$1:$G$1,0))</f>
        <v>D</v>
      </c>
      <c r="K518" s="19">
        <f>INDEX([1]products!$A$1:$G$49,MATCH([1]orders!$D518,[1]products!$A$1:$A$49,0),MATCH([1]orders!K$1,[1]products!$A$1:$G$1,0))</f>
        <v>2.5</v>
      </c>
      <c r="L518" s="20">
        <f>INDEX([1]products!$A$1:$G$49,MATCH([1]orders!$D518,[1]products!$A$1:$A$49,0),MATCH([1]orders!L$1,[1]products!$A$1:$G$1,0))</f>
        <v>20.584999999999997</v>
      </c>
      <c r="M518" s="20">
        <f t="shared" si="8"/>
        <v>102.92499999999998</v>
      </c>
      <c r="N518" s="7" t="str" cm="1">
        <f t="array" ref="N518">_xlfn.IFS(I518="Rob","Robusta",I518="Exc","Excelsa",I518="Ara","Arabica",I518="Lib","Liberica")</f>
        <v>Robusta</v>
      </c>
      <c r="O518" s="7" t="str" cm="1">
        <f t="array" ref="O518">_xlfn.IFS(J518="M","Medium",J518="L","Light",J518="D","Dark")</f>
        <v>Dark</v>
      </c>
      <c r="P518" s="7" t="str">
        <f>_xlfn.XLOOKUP(Order_Table[[#This Row],[Customer ID]],[1]customers!$A$1:$A$1001,[1]customers!$I$1:$I$1001,,0)</f>
        <v>Yes</v>
      </c>
    </row>
    <row r="519" spans="1:16" x14ac:dyDescent="0.35">
      <c r="A519" s="16" t="s">
        <v>1018</v>
      </c>
      <c r="B519" s="21">
        <v>44678</v>
      </c>
      <c r="C519" s="16" t="s">
        <v>1019</v>
      </c>
      <c r="D519" s="7" t="s">
        <v>38</v>
      </c>
      <c r="E519" s="16">
        <v>2</v>
      </c>
      <c r="F519" s="16" t="str">
        <f>_xlfn.XLOOKUP([1]orders!C519,[1]customers!$A$2:$A$1001,[1]customers!$B$2:$B$1001,,0)</f>
        <v>Channa Belamy</v>
      </c>
      <c r="G519" s="16" t="str">
        <f>IF(_xlfn.XLOOKUP(C519,[1]customers!$A$2:$A$1001,[1]customers!$C$2:$C$1001,,0)=0,"",_xlfn.XLOOKUP(C519,[1]customers!$A$2:$A$1001,[1]customers!$C$2:$C$1001,,0))</f>
        <v/>
      </c>
      <c r="H519" s="16" t="str">
        <f>_xlfn.XLOOKUP(C519,[1]customers!$A$2:$A$1001,[1]customers!$G$2:$G$1001,,0)</f>
        <v>United States</v>
      </c>
      <c r="I519" s="7" t="str">
        <f>INDEX([1]products!$A$1:$G$49,MATCH([1]orders!$D519,[1]products!$A$1:$A$49,0),MATCH([1]orders!I$1,[1]products!$A$1:$G$1,0))</f>
        <v>Lib</v>
      </c>
      <c r="J519" s="7" t="str">
        <f>INDEX([1]products!$A$1:$G$49,MATCH([1]orders!$D519,[1]products!$A$1:$A$49,0),MATCH([1]orders!J$1,[1]products!$A$1:$G$1,0))</f>
        <v>D</v>
      </c>
      <c r="K519" s="19">
        <f>INDEX([1]products!$A$1:$G$49,MATCH([1]orders!$D519,[1]products!$A$1:$A$49,0),MATCH([1]orders!K$1,[1]products!$A$1:$G$1,0))</f>
        <v>0.2</v>
      </c>
      <c r="L519" s="20">
        <f>INDEX([1]products!$A$1:$G$49,MATCH([1]orders!$D519,[1]products!$A$1:$A$49,0),MATCH([1]orders!L$1,[1]products!$A$1:$G$1,0))</f>
        <v>3.8849999999999998</v>
      </c>
      <c r="M519" s="20">
        <f t="shared" si="8"/>
        <v>7.77</v>
      </c>
      <c r="N519" s="7" t="str" cm="1">
        <f t="array" ref="N519">_xlfn.IFS(I519="Rob","Robusta",I519="Exc","Excelsa",I519="Ara","Arabica",I519="Lib","Liberica")</f>
        <v>Liberica</v>
      </c>
      <c r="O519" s="7" t="str" cm="1">
        <f t="array" ref="O519">_xlfn.IFS(J519="M","Medium",J519="L","Light",J519="D","Dark")</f>
        <v>Dark</v>
      </c>
      <c r="P519" s="7" t="str">
        <f>_xlfn.XLOOKUP(Order_Table[[#This Row],[Customer ID]],[1]customers!$A$1:$A$1001,[1]customers!$I$1:$I$1001,,0)</f>
        <v>No</v>
      </c>
    </row>
    <row r="520" spans="1:16" x14ac:dyDescent="0.35">
      <c r="A520" s="16" t="s">
        <v>1020</v>
      </c>
      <c r="B520" s="21">
        <v>44194</v>
      </c>
      <c r="C520" s="16" t="s">
        <v>1021</v>
      </c>
      <c r="D520" s="7" t="s">
        <v>530</v>
      </c>
      <c r="E520" s="16">
        <v>5</v>
      </c>
      <c r="F520" s="16" t="str">
        <f>_xlfn.XLOOKUP([1]orders!C520,[1]customers!$A$2:$A$1001,[1]customers!$B$2:$B$1001,,0)</f>
        <v>Karl Imorts</v>
      </c>
      <c r="G520" s="16" t="str">
        <f>IF(_xlfn.XLOOKUP(C520,[1]customers!$A$2:$A$1001,[1]customers!$C$2:$C$1001,,0)=0,"",_xlfn.XLOOKUP(C520,[1]customers!$A$2:$A$1001,[1]customers!$C$2:$C$1001,,0))</f>
        <v>kimortsee@alexa.com</v>
      </c>
      <c r="H520" s="16" t="str">
        <f>_xlfn.XLOOKUP(C520,[1]customers!$A$2:$A$1001,[1]customers!$G$2:$G$1001,,0)</f>
        <v>United States</v>
      </c>
      <c r="I520" s="7" t="str">
        <f>INDEX([1]products!$A$1:$G$49,MATCH([1]orders!$D520,[1]products!$A$1:$A$49,0),MATCH([1]orders!I$1,[1]products!$A$1:$G$1,0))</f>
        <v>Exc</v>
      </c>
      <c r="J520" s="7" t="str">
        <f>INDEX([1]products!$A$1:$G$49,MATCH([1]orders!$D520,[1]products!$A$1:$A$49,0),MATCH([1]orders!J$1,[1]products!$A$1:$G$1,0))</f>
        <v>D</v>
      </c>
      <c r="K520" s="19">
        <f>INDEX([1]products!$A$1:$G$49,MATCH([1]orders!$D520,[1]products!$A$1:$A$49,0),MATCH([1]orders!K$1,[1]products!$A$1:$G$1,0))</f>
        <v>2.5</v>
      </c>
      <c r="L520" s="20">
        <f>INDEX([1]products!$A$1:$G$49,MATCH([1]orders!$D520,[1]products!$A$1:$A$49,0),MATCH([1]orders!L$1,[1]products!$A$1:$G$1,0))</f>
        <v>27.945</v>
      </c>
      <c r="M520" s="20">
        <f t="shared" si="8"/>
        <v>139.72499999999999</v>
      </c>
      <c r="N520" s="7" t="str" cm="1">
        <f t="array" ref="N520">_xlfn.IFS(I520="Rob","Robusta",I520="Exc","Excelsa",I520="Ara","Arabica",I520="Lib","Liberica")</f>
        <v>Excelsa</v>
      </c>
      <c r="O520" s="7" t="str" cm="1">
        <f t="array" ref="O520">_xlfn.IFS(J520="M","Medium",J520="L","Light",J520="D","Dark")</f>
        <v>Dark</v>
      </c>
      <c r="P520" s="7" t="str">
        <f>_xlfn.XLOOKUP(Order_Table[[#This Row],[Customer ID]],[1]customers!$A$1:$A$1001,[1]customers!$I$1:$I$1001,,0)</f>
        <v>No</v>
      </c>
    </row>
    <row r="521" spans="1:16" x14ac:dyDescent="0.35">
      <c r="A521" s="16" t="s">
        <v>1022</v>
      </c>
      <c r="B521" s="21">
        <v>44026</v>
      </c>
      <c r="C521" s="16" t="s">
        <v>988</v>
      </c>
      <c r="D521" s="7" t="s">
        <v>72</v>
      </c>
      <c r="E521" s="16">
        <v>2</v>
      </c>
      <c r="F521" s="16" t="str">
        <f>_xlfn.XLOOKUP([1]orders!C521,[1]customers!$A$2:$A$1001,[1]customers!$B$2:$B$1001,,0)</f>
        <v>Marja Urion</v>
      </c>
      <c r="G521" s="16" t="str">
        <f>IF(_xlfn.XLOOKUP(C521,[1]customers!$A$2:$A$1001,[1]customers!$C$2:$C$1001,,0)=0,"",_xlfn.XLOOKUP(C521,[1]customers!$A$2:$A$1001,[1]customers!$C$2:$C$1001,,0))</f>
        <v>murione5@alexa.com</v>
      </c>
      <c r="H521" s="16" t="str">
        <f>_xlfn.XLOOKUP(C521,[1]customers!$A$2:$A$1001,[1]customers!$G$2:$G$1001,,0)</f>
        <v>Ireland</v>
      </c>
      <c r="I521" s="7" t="str">
        <f>INDEX([1]products!$A$1:$G$49,MATCH([1]orders!$D521,[1]products!$A$1:$A$49,0),MATCH([1]orders!I$1,[1]products!$A$1:$G$1,0))</f>
        <v>Ara</v>
      </c>
      <c r="J521" s="7" t="str">
        <f>INDEX([1]products!$A$1:$G$49,MATCH([1]orders!$D521,[1]products!$A$1:$A$49,0),MATCH([1]orders!J$1,[1]products!$A$1:$G$1,0))</f>
        <v>D</v>
      </c>
      <c r="K521" s="19">
        <f>INDEX([1]products!$A$1:$G$49,MATCH([1]orders!$D521,[1]products!$A$1:$A$49,0),MATCH([1]orders!K$1,[1]products!$A$1:$G$1,0))</f>
        <v>0.5</v>
      </c>
      <c r="L521" s="20">
        <f>INDEX([1]products!$A$1:$G$49,MATCH([1]orders!$D521,[1]products!$A$1:$A$49,0),MATCH([1]orders!L$1,[1]products!$A$1:$G$1,0))</f>
        <v>5.97</v>
      </c>
      <c r="M521" s="20">
        <f t="shared" si="8"/>
        <v>11.94</v>
      </c>
      <c r="N521" s="7" t="str" cm="1">
        <f t="array" ref="N521">_xlfn.IFS(I521="Rob","Robusta",I521="Exc","Excelsa",I521="Ara","Arabica",I521="Lib","Liberica")</f>
        <v>Arabica</v>
      </c>
      <c r="O521" s="7" t="str" cm="1">
        <f t="array" ref="O521">_xlfn.IFS(J521="M","Medium",J521="L","Light",J521="D","Dark")</f>
        <v>Dark</v>
      </c>
      <c r="P521" s="7" t="str">
        <f>_xlfn.XLOOKUP(Order_Table[[#This Row],[Customer ID]],[1]customers!$A$1:$A$1001,[1]customers!$I$1:$I$1001,,0)</f>
        <v>Yes</v>
      </c>
    </row>
    <row r="522" spans="1:16" x14ac:dyDescent="0.35">
      <c r="A522" s="16" t="s">
        <v>1023</v>
      </c>
      <c r="B522" s="21">
        <v>44446</v>
      </c>
      <c r="C522" s="16" t="s">
        <v>1024</v>
      </c>
      <c r="D522" s="7" t="s">
        <v>38</v>
      </c>
      <c r="E522" s="16">
        <v>1</v>
      </c>
      <c r="F522" s="16" t="str">
        <f>_xlfn.XLOOKUP([1]orders!C522,[1]customers!$A$2:$A$1001,[1]customers!$B$2:$B$1001,,0)</f>
        <v>Mag Armistead</v>
      </c>
      <c r="G522" s="16" t="str">
        <f>IF(_xlfn.XLOOKUP(C522,[1]customers!$A$2:$A$1001,[1]customers!$C$2:$C$1001,,0)=0,"",_xlfn.XLOOKUP(C522,[1]customers!$A$2:$A$1001,[1]customers!$C$2:$C$1001,,0))</f>
        <v>marmisteadeg@blogtalkradio.com</v>
      </c>
      <c r="H522" s="16" t="str">
        <f>_xlfn.XLOOKUP(C522,[1]customers!$A$2:$A$1001,[1]customers!$G$2:$G$1001,,0)</f>
        <v>United States</v>
      </c>
      <c r="I522" s="7" t="str">
        <f>INDEX([1]products!$A$1:$G$49,MATCH([1]orders!$D522,[1]products!$A$1:$A$49,0),MATCH([1]orders!I$1,[1]products!$A$1:$G$1,0))</f>
        <v>Lib</v>
      </c>
      <c r="J522" s="7" t="str">
        <f>INDEX([1]products!$A$1:$G$49,MATCH([1]orders!$D522,[1]products!$A$1:$A$49,0),MATCH([1]orders!J$1,[1]products!$A$1:$G$1,0))</f>
        <v>D</v>
      </c>
      <c r="K522" s="19">
        <f>INDEX([1]products!$A$1:$G$49,MATCH([1]orders!$D522,[1]products!$A$1:$A$49,0),MATCH([1]orders!K$1,[1]products!$A$1:$G$1,0))</f>
        <v>0.2</v>
      </c>
      <c r="L522" s="20">
        <f>INDEX([1]products!$A$1:$G$49,MATCH([1]orders!$D522,[1]products!$A$1:$A$49,0),MATCH([1]orders!L$1,[1]products!$A$1:$G$1,0))</f>
        <v>3.8849999999999998</v>
      </c>
      <c r="M522" s="20">
        <f t="shared" si="8"/>
        <v>3.8849999999999998</v>
      </c>
      <c r="N522" s="7" t="str" cm="1">
        <f t="array" ref="N522">_xlfn.IFS(I522="Rob","Robusta",I522="Exc","Excelsa",I522="Ara","Arabica",I522="Lib","Liberica")</f>
        <v>Liberica</v>
      </c>
      <c r="O522" s="7" t="str" cm="1">
        <f t="array" ref="O522">_xlfn.IFS(J522="M","Medium",J522="L","Light",J522="D","Dark")</f>
        <v>Dark</v>
      </c>
      <c r="P522" s="7" t="str">
        <f>_xlfn.XLOOKUP(Order_Table[[#This Row],[Customer ID]],[1]customers!$A$1:$A$1001,[1]customers!$I$1:$I$1001,,0)</f>
        <v>No</v>
      </c>
    </row>
    <row r="523" spans="1:16" x14ac:dyDescent="0.35">
      <c r="A523" s="16" t="s">
        <v>1023</v>
      </c>
      <c r="B523" s="21">
        <v>44446</v>
      </c>
      <c r="C523" s="16" t="s">
        <v>1024</v>
      </c>
      <c r="D523" s="7" t="s">
        <v>2</v>
      </c>
      <c r="E523" s="16">
        <v>4</v>
      </c>
      <c r="F523" s="16" t="str">
        <f>_xlfn.XLOOKUP([1]orders!C523,[1]customers!$A$2:$A$1001,[1]customers!$B$2:$B$1001,,0)</f>
        <v>Mag Armistead</v>
      </c>
      <c r="G523" s="16" t="str">
        <f>IF(_xlfn.XLOOKUP(C523,[1]customers!$A$2:$A$1001,[1]customers!$C$2:$C$1001,,0)=0,"",_xlfn.XLOOKUP(C523,[1]customers!$A$2:$A$1001,[1]customers!$C$2:$C$1001,,0))</f>
        <v>marmisteadeg@blogtalkradio.com</v>
      </c>
      <c r="H523" s="16" t="str">
        <f>_xlfn.XLOOKUP(C523,[1]customers!$A$2:$A$1001,[1]customers!$G$2:$G$1001,,0)</f>
        <v>United States</v>
      </c>
      <c r="I523" s="7" t="str">
        <f>INDEX([1]products!$A$1:$G$49,MATCH([1]orders!$D523,[1]products!$A$1:$A$49,0),MATCH([1]orders!I$1,[1]products!$A$1:$G$1,0))</f>
        <v>Rob</v>
      </c>
      <c r="J523" s="7" t="str">
        <f>INDEX([1]products!$A$1:$G$49,MATCH([1]orders!$D523,[1]products!$A$1:$A$49,0),MATCH([1]orders!J$1,[1]products!$A$1:$G$1,0))</f>
        <v>M</v>
      </c>
      <c r="K523" s="19">
        <f>INDEX([1]products!$A$1:$G$49,MATCH([1]orders!$D523,[1]products!$A$1:$A$49,0),MATCH([1]orders!K$1,[1]products!$A$1:$G$1,0))</f>
        <v>1</v>
      </c>
      <c r="L523" s="20">
        <f>INDEX([1]products!$A$1:$G$49,MATCH([1]orders!$D523,[1]products!$A$1:$A$49,0),MATCH([1]orders!L$1,[1]products!$A$1:$G$1,0))</f>
        <v>9.9499999999999993</v>
      </c>
      <c r="M523" s="20">
        <f t="shared" si="8"/>
        <v>39.799999999999997</v>
      </c>
      <c r="N523" s="7" t="str" cm="1">
        <f t="array" ref="N523">_xlfn.IFS(I523="Rob","Robusta",I523="Exc","Excelsa",I523="Ara","Arabica",I523="Lib","Liberica")</f>
        <v>Robusta</v>
      </c>
      <c r="O523" s="7" t="str" cm="1">
        <f t="array" ref="O523">_xlfn.IFS(J523="M","Medium",J523="L","Light",J523="D","Dark")</f>
        <v>Medium</v>
      </c>
      <c r="P523" s="7" t="str">
        <f>_xlfn.XLOOKUP(Order_Table[[#This Row],[Customer ID]],[1]customers!$A$1:$A$1001,[1]customers!$I$1:$I$1001,,0)</f>
        <v>No</v>
      </c>
    </row>
    <row r="524" spans="1:16" x14ac:dyDescent="0.35">
      <c r="A524" s="16" t="s">
        <v>1025</v>
      </c>
      <c r="B524" s="21">
        <v>43625</v>
      </c>
      <c r="C524" s="16" t="s">
        <v>1026</v>
      </c>
      <c r="D524" s="7" t="s">
        <v>22</v>
      </c>
      <c r="E524" s="16">
        <v>5</v>
      </c>
      <c r="F524" s="16" t="str">
        <f>_xlfn.XLOOKUP([1]orders!C524,[1]customers!$A$2:$A$1001,[1]customers!$B$2:$B$1001,,0)</f>
        <v>Vasili Upstone</v>
      </c>
      <c r="G524" s="16" t="str">
        <f>IF(_xlfn.XLOOKUP(C524,[1]customers!$A$2:$A$1001,[1]customers!$C$2:$C$1001,,0)=0,"",_xlfn.XLOOKUP(C524,[1]customers!$A$2:$A$1001,[1]customers!$C$2:$C$1001,,0))</f>
        <v>vupstoneei@google.pl</v>
      </c>
      <c r="H524" s="16" t="str">
        <f>_xlfn.XLOOKUP(C524,[1]customers!$A$2:$A$1001,[1]customers!$G$2:$G$1001,,0)</f>
        <v>United States</v>
      </c>
      <c r="I524" s="7" t="str">
        <f>INDEX([1]products!$A$1:$G$49,MATCH([1]orders!$D524,[1]products!$A$1:$A$49,0),MATCH([1]orders!I$1,[1]products!$A$1:$G$1,0))</f>
        <v>Rob</v>
      </c>
      <c r="J524" s="7" t="str">
        <f>INDEX([1]products!$A$1:$G$49,MATCH([1]orders!$D524,[1]products!$A$1:$A$49,0),MATCH([1]orders!J$1,[1]products!$A$1:$G$1,0))</f>
        <v>M</v>
      </c>
      <c r="K524" s="19">
        <f>INDEX([1]products!$A$1:$G$49,MATCH([1]orders!$D524,[1]products!$A$1:$A$49,0),MATCH([1]orders!K$1,[1]products!$A$1:$G$1,0))</f>
        <v>0.5</v>
      </c>
      <c r="L524" s="20">
        <f>INDEX([1]products!$A$1:$G$49,MATCH([1]orders!$D524,[1]products!$A$1:$A$49,0),MATCH([1]orders!L$1,[1]products!$A$1:$G$1,0))</f>
        <v>5.97</v>
      </c>
      <c r="M524" s="20">
        <f t="shared" si="8"/>
        <v>29.849999999999998</v>
      </c>
      <c r="N524" s="7" t="str" cm="1">
        <f t="array" ref="N524">_xlfn.IFS(I524="Rob","Robusta",I524="Exc","Excelsa",I524="Ara","Arabica",I524="Lib","Liberica")</f>
        <v>Robusta</v>
      </c>
      <c r="O524" s="7" t="str" cm="1">
        <f t="array" ref="O524">_xlfn.IFS(J524="M","Medium",J524="L","Light",J524="D","Dark")</f>
        <v>Medium</v>
      </c>
      <c r="P524" s="7" t="str">
        <f>_xlfn.XLOOKUP(Order_Table[[#This Row],[Customer ID]],[1]customers!$A$1:$A$1001,[1]customers!$I$1:$I$1001,,0)</f>
        <v>No</v>
      </c>
    </row>
    <row r="525" spans="1:16" x14ac:dyDescent="0.35">
      <c r="A525" s="16" t="s">
        <v>1027</v>
      </c>
      <c r="B525" s="21">
        <v>44129</v>
      </c>
      <c r="C525" s="16" t="s">
        <v>1028</v>
      </c>
      <c r="D525" s="7" t="s">
        <v>109</v>
      </c>
      <c r="E525" s="16">
        <v>1</v>
      </c>
      <c r="F525" s="16" t="str">
        <f>_xlfn.XLOOKUP([1]orders!C525,[1]customers!$A$2:$A$1001,[1]customers!$B$2:$B$1001,,0)</f>
        <v>Berty Beelby</v>
      </c>
      <c r="G525" s="16" t="str">
        <f>IF(_xlfn.XLOOKUP(C525,[1]customers!$A$2:$A$1001,[1]customers!$C$2:$C$1001,,0)=0,"",_xlfn.XLOOKUP(C525,[1]customers!$A$2:$A$1001,[1]customers!$C$2:$C$1001,,0))</f>
        <v>bbeelbyej@rediff.com</v>
      </c>
      <c r="H525" s="16" t="str">
        <f>_xlfn.XLOOKUP(C525,[1]customers!$A$2:$A$1001,[1]customers!$G$2:$G$1001,,0)</f>
        <v>Ireland</v>
      </c>
      <c r="I525" s="7" t="str">
        <f>INDEX([1]products!$A$1:$G$49,MATCH([1]orders!$D525,[1]products!$A$1:$A$49,0),MATCH([1]orders!I$1,[1]products!$A$1:$G$1,0))</f>
        <v>Lib</v>
      </c>
      <c r="J525" s="7" t="str">
        <f>INDEX([1]products!$A$1:$G$49,MATCH([1]orders!$D525,[1]products!$A$1:$A$49,0),MATCH([1]orders!J$1,[1]products!$A$1:$G$1,0))</f>
        <v>D</v>
      </c>
      <c r="K525" s="19">
        <f>INDEX([1]products!$A$1:$G$49,MATCH([1]orders!$D525,[1]products!$A$1:$A$49,0),MATCH([1]orders!K$1,[1]products!$A$1:$G$1,0))</f>
        <v>2.5</v>
      </c>
      <c r="L525" s="20">
        <f>INDEX([1]products!$A$1:$G$49,MATCH([1]orders!$D525,[1]products!$A$1:$A$49,0),MATCH([1]orders!L$1,[1]products!$A$1:$G$1,0))</f>
        <v>29.784999999999997</v>
      </c>
      <c r="M525" s="20">
        <f t="shared" si="8"/>
        <v>29.784999999999997</v>
      </c>
      <c r="N525" s="7" t="str" cm="1">
        <f t="array" ref="N525">_xlfn.IFS(I525="Rob","Robusta",I525="Exc","Excelsa",I525="Ara","Arabica",I525="Lib","Liberica")</f>
        <v>Liberica</v>
      </c>
      <c r="O525" s="7" t="str" cm="1">
        <f t="array" ref="O525">_xlfn.IFS(J525="M","Medium",J525="L","Light",J525="D","Dark")</f>
        <v>Dark</v>
      </c>
      <c r="P525" s="7" t="str">
        <f>_xlfn.XLOOKUP(Order_Table[[#This Row],[Customer ID]],[1]customers!$A$1:$A$1001,[1]customers!$I$1:$I$1001,,0)</f>
        <v>No</v>
      </c>
    </row>
    <row r="526" spans="1:16" x14ac:dyDescent="0.35">
      <c r="A526" s="16" t="s">
        <v>1029</v>
      </c>
      <c r="B526" s="21">
        <v>44255</v>
      </c>
      <c r="C526" s="16" t="s">
        <v>1030</v>
      </c>
      <c r="D526" s="7" t="s">
        <v>104</v>
      </c>
      <c r="E526" s="16">
        <v>2</v>
      </c>
      <c r="F526" s="16" t="str">
        <f>_xlfn.XLOOKUP([1]orders!C526,[1]customers!$A$2:$A$1001,[1]customers!$B$2:$B$1001,,0)</f>
        <v>Erny Stenyng</v>
      </c>
      <c r="G526" s="16" t="str">
        <f>IF(_xlfn.XLOOKUP(C526,[1]customers!$A$2:$A$1001,[1]customers!$C$2:$C$1001,,0)=0,"",_xlfn.XLOOKUP(C526,[1]customers!$A$2:$A$1001,[1]customers!$C$2:$C$1001,,0))</f>
        <v/>
      </c>
      <c r="H526" s="16" t="str">
        <f>_xlfn.XLOOKUP(C526,[1]customers!$A$2:$A$1001,[1]customers!$G$2:$G$1001,,0)</f>
        <v>United States</v>
      </c>
      <c r="I526" s="7" t="str">
        <f>INDEX([1]products!$A$1:$G$49,MATCH([1]orders!$D526,[1]products!$A$1:$A$49,0),MATCH([1]orders!I$1,[1]products!$A$1:$G$1,0))</f>
        <v>Lib</v>
      </c>
      <c r="J526" s="7" t="str">
        <f>INDEX([1]products!$A$1:$G$49,MATCH([1]orders!$D526,[1]products!$A$1:$A$49,0),MATCH([1]orders!J$1,[1]products!$A$1:$G$1,0))</f>
        <v>L</v>
      </c>
      <c r="K526" s="19">
        <f>INDEX([1]products!$A$1:$G$49,MATCH([1]orders!$D526,[1]products!$A$1:$A$49,0),MATCH([1]orders!K$1,[1]products!$A$1:$G$1,0))</f>
        <v>2.5</v>
      </c>
      <c r="L526" s="20">
        <f>INDEX([1]products!$A$1:$G$49,MATCH([1]orders!$D526,[1]products!$A$1:$A$49,0),MATCH([1]orders!L$1,[1]products!$A$1:$G$1,0))</f>
        <v>36.454999999999998</v>
      </c>
      <c r="M526" s="20">
        <f t="shared" si="8"/>
        <v>72.91</v>
      </c>
      <c r="N526" s="7" t="str" cm="1">
        <f t="array" ref="N526">_xlfn.IFS(I526="Rob","Robusta",I526="Exc","Excelsa",I526="Ara","Arabica",I526="Lib","Liberica")</f>
        <v>Liberica</v>
      </c>
      <c r="O526" s="7" t="str" cm="1">
        <f t="array" ref="O526">_xlfn.IFS(J526="M","Medium",J526="L","Light",J526="D","Dark")</f>
        <v>Light</v>
      </c>
      <c r="P526" s="7" t="str">
        <f>_xlfn.XLOOKUP(Order_Table[[#This Row],[Customer ID]],[1]customers!$A$1:$A$1001,[1]customers!$I$1:$I$1001,,0)</f>
        <v>No</v>
      </c>
    </row>
    <row r="527" spans="1:16" x14ac:dyDescent="0.35">
      <c r="A527" s="16" t="s">
        <v>1031</v>
      </c>
      <c r="B527" s="21">
        <v>44038</v>
      </c>
      <c r="C527" s="16" t="s">
        <v>1032</v>
      </c>
      <c r="D527" s="7" t="s">
        <v>101</v>
      </c>
      <c r="E527" s="16">
        <v>5</v>
      </c>
      <c r="F527" s="16" t="str">
        <f>_xlfn.XLOOKUP([1]orders!C527,[1]customers!$A$2:$A$1001,[1]customers!$B$2:$B$1001,,0)</f>
        <v>Edin Yantsurev</v>
      </c>
      <c r="G527" s="16" t="str">
        <f>IF(_xlfn.XLOOKUP(C527,[1]customers!$A$2:$A$1001,[1]customers!$C$2:$C$1001,,0)=0,"",_xlfn.XLOOKUP(C527,[1]customers!$A$2:$A$1001,[1]customers!$C$2:$C$1001,,0))</f>
        <v/>
      </c>
      <c r="H527" s="16" t="str">
        <f>_xlfn.XLOOKUP(C527,[1]customers!$A$2:$A$1001,[1]customers!$G$2:$G$1001,,0)</f>
        <v>United States</v>
      </c>
      <c r="I527" s="7" t="str">
        <f>INDEX([1]products!$A$1:$G$49,MATCH([1]orders!$D527,[1]products!$A$1:$A$49,0),MATCH([1]orders!I$1,[1]products!$A$1:$G$1,0))</f>
        <v>Rob</v>
      </c>
      <c r="J527" s="7" t="str">
        <f>INDEX([1]products!$A$1:$G$49,MATCH([1]orders!$D527,[1]products!$A$1:$A$49,0),MATCH([1]orders!J$1,[1]products!$A$1:$G$1,0))</f>
        <v>D</v>
      </c>
      <c r="K527" s="19">
        <f>INDEX([1]products!$A$1:$G$49,MATCH([1]orders!$D527,[1]products!$A$1:$A$49,0),MATCH([1]orders!K$1,[1]products!$A$1:$G$1,0))</f>
        <v>0.2</v>
      </c>
      <c r="L527" s="20">
        <f>INDEX([1]products!$A$1:$G$49,MATCH([1]orders!$D527,[1]products!$A$1:$A$49,0),MATCH([1]orders!L$1,[1]products!$A$1:$G$1,0))</f>
        <v>2.6849999999999996</v>
      </c>
      <c r="M527" s="20">
        <f t="shared" si="8"/>
        <v>13.424999999999997</v>
      </c>
      <c r="N527" s="7" t="str" cm="1">
        <f t="array" ref="N527">_xlfn.IFS(I527="Rob","Robusta",I527="Exc","Excelsa",I527="Ara","Arabica",I527="Lib","Liberica")</f>
        <v>Robusta</v>
      </c>
      <c r="O527" s="7" t="str" cm="1">
        <f t="array" ref="O527">_xlfn.IFS(J527="M","Medium",J527="L","Light",J527="D","Dark")</f>
        <v>Dark</v>
      </c>
      <c r="P527" s="7" t="str">
        <f>_xlfn.XLOOKUP(Order_Table[[#This Row],[Customer ID]],[1]customers!$A$1:$A$1001,[1]customers!$I$1:$I$1001,,0)</f>
        <v>Yes</v>
      </c>
    </row>
    <row r="528" spans="1:16" x14ac:dyDescent="0.35">
      <c r="A528" s="16" t="s">
        <v>1033</v>
      </c>
      <c r="B528" s="21">
        <v>44717</v>
      </c>
      <c r="C528" s="16" t="s">
        <v>1034</v>
      </c>
      <c r="D528" s="7" t="s">
        <v>112</v>
      </c>
      <c r="E528" s="16">
        <v>4</v>
      </c>
      <c r="F528" s="16" t="str">
        <f>_xlfn.XLOOKUP([1]orders!C528,[1]customers!$A$2:$A$1001,[1]customers!$B$2:$B$1001,,0)</f>
        <v>Webb Speechly</v>
      </c>
      <c r="G528" s="16" t="str">
        <f>IF(_xlfn.XLOOKUP(C528,[1]customers!$A$2:$A$1001,[1]customers!$C$2:$C$1001,,0)=0,"",_xlfn.XLOOKUP(C528,[1]customers!$A$2:$A$1001,[1]customers!$C$2:$C$1001,,0))</f>
        <v>wspeechlyem@amazon.com</v>
      </c>
      <c r="H528" s="16" t="str">
        <f>_xlfn.XLOOKUP(C528,[1]customers!$A$2:$A$1001,[1]customers!$G$2:$G$1001,,0)</f>
        <v>United States</v>
      </c>
      <c r="I528" s="7" t="str">
        <f>INDEX([1]products!$A$1:$G$49,MATCH([1]orders!$D528,[1]products!$A$1:$A$49,0),MATCH([1]orders!I$1,[1]products!$A$1:$G$1,0))</f>
        <v>Exc</v>
      </c>
      <c r="J528" s="7" t="str">
        <f>INDEX([1]products!$A$1:$G$49,MATCH([1]orders!$D528,[1]products!$A$1:$A$49,0),MATCH([1]orders!J$1,[1]products!$A$1:$G$1,0))</f>
        <v>M</v>
      </c>
      <c r="K528" s="19">
        <f>INDEX([1]products!$A$1:$G$49,MATCH([1]orders!$D528,[1]products!$A$1:$A$49,0),MATCH([1]orders!K$1,[1]products!$A$1:$G$1,0))</f>
        <v>2.5</v>
      </c>
      <c r="L528" s="20">
        <f>INDEX([1]products!$A$1:$G$49,MATCH([1]orders!$D528,[1]products!$A$1:$A$49,0),MATCH([1]orders!L$1,[1]products!$A$1:$G$1,0))</f>
        <v>31.624999999999996</v>
      </c>
      <c r="M528" s="20">
        <f t="shared" si="8"/>
        <v>126.49999999999999</v>
      </c>
      <c r="N528" s="7" t="str" cm="1">
        <f t="array" ref="N528">_xlfn.IFS(I528="Rob","Robusta",I528="Exc","Excelsa",I528="Ara","Arabica",I528="Lib","Liberica")</f>
        <v>Excelsa</v>
      </c>
      <c r="O528" s="7" t="str" cm="1">
        <f t="array" ref="O528">_xlfn.IFS(J528="M","Medium",J528="L","Light",J528="D","Dark")</f>
        <v>Medium</v>
      </c>
      <c r="P528" s="7" t="str">
        <f>_xlfn.XLOOKUP(Order_Table[[#This Row],[Customer ID]],[1]customers!$A$1:$A$1001,[1]customers!$I$1:$I$1001,,0)</f>
        <v>Yes</v>
      </c>
    </row>
    <row r="529" spans="1:16" x14ac:dyDescent="0.35">
      <c r="A529" s="16" t="s">
        <v>1035</v>
      </c>
      <c r="B529" s="21">
        <v>43517</v>
      </c>
      <c r="C529" s="16" t="s">
        <v>1036</v>
      </c>
      <c r="D529" s="7" t="s">
        <v>3</v>
      </c>
      <c r="E529" s="16">
        <v>5</v>
      </c>
      <c r="F529" s="16" t="str">
        <f>_xlfn.XLOOKUP([1]orders!C529,[1]customers!$A$2:$A$1001,[1]customers!$B$2:$B$1001,,0)</f>
        <v>Irvine Phillpot</v>
      </c>
      <c r="G529" s="16" t="str">
        <f>IF(_xlfn.XLOOKUP(C529,[1]customers!$A$2:$A$1001,[1]customers!$C$2:$C$1001,,0)=0,"",_xlfn.XLOOKUP(C529,[1]customers!$A$2:$A$1001,[1]customers!$C$2:$C$1001,,0))</f>
        <v>iphillpoten@buzzfeed.com</v>
      </c>
      <c r="H529" s="16" t="str">
        <f>_xlfn.XLOOKUP(C529,[1]customers!$A$2:$A$1001,[1]customers!$G$2:$G$1001,,0)</f>
        <v>United Kingdom</v>
      </c>
      <c r="I529" s="7" t="str">
        <f>INDEX([1]products!$A$1:$G$49,MATCH([1]orders!$D529,[1]products!$A$1:$A$49,0),MATCH([1]orders!I$1,[1]products!$A$1:$G$1,0))</f>
        <v>Exc</v>
      </c>
      <c r="J529" s="7" t="str">
        <f>INDEX([1]products!$A$1:$G$49,MATCH([1]orders!$D529,[1]products!$A$1:$A$49,0),MATCH([1]orders!J$1,[1]products!$A$1:$G$1,0))</f>
        <v>M</v>
      </c>
      <c r="K529" s="19">
        <f>INDEX([1]products!$A$1:$G$49,MATCH([1]orders!$D529,[1]products!$A$1:$A$49,0),MATCH([1]orders!K$1,[1]products!$A$1:$G$1,0))</f>
        <v>0.5</v>
      </c>
      <c r="L529" s="20">
        <f>INDEX([1]products!$A$1:$G$49,MATCH([1]orders!$D529,[1]products!$A$1:$A$49,0),MATCH([1]orders!L$1,[1]products!$A$1:$G$1,0))</f>
        <v>8.25</v>
      </c>
      <c r="M529" s="20">
        <f t="shared" si="8"/>
        <v>41.25</v>
      </c>
      <c r="N529" s="7" t="str" cm="1">
        <f t="array" ref="N529">_xlfn.IFS(I529="Rob","Robusta",I529="Exc","Excelsa",I529="Ara","Arabica",I529="Lib","Liberica")</f>
        <v>Excelsa</v>
      </c>
      <c r="O529" s="7" t="str" cm="1">
        <f t="array" ref="O529">_xlfn.IFS(J529="M","Medium",J529="L","Light",J529="D","Dark")</f>
        <v>Medium</v>
      </c>
      <c r="P529" s="7" t="str">
        <f>_xlfn.XLOOKUP(Order_Table[[#This Row],[Customer ID]],[1]customers!$A$1:$A$1001,[1]customers!$I$1:$I$1001,,0)</f>
        <v>No</v>
      </c>
    </row>
    <row r="530" spans="1:16" x14ac:dyDescent="0.35">
      <c r="A530" s="16" t="s">
        <v>1037</v>
      </c>
      <c r="B530" s="21">
        <v>43926</v>
      </c>
      <c r="C530" s="16" t="s">
        <v>1038</v>
      </c>
      <c r="D530" s="7" t="s">
        <v>176</v>
      </c>
      <c r="E530" s="16">
        <v>6</v>
      </c>
      <c r="F530" s="16" t="str">
        <f>_xlfn.XLOOKUP([1]orders!C530,[1]customers!$A$2:$A$1001,[1]customers!$B$2:$B$1001,,0)</f>
        <v>Lem Pennacci</v>
      </c>
      <c r="G530" s="16" t="str">
        <f>IF(_xlfn.XLOOKUP(C530,[1]customers!$A$2:$A$1001,[1]customers!$C$2:$C$1001,,0)=0,"",_xlfn.XLOOKUP(C530,[1]customers!$A$2:$A$1001,[1]customers!$C$2:$C$1001,,0))</f>
        <v>lpennaccieo@statcounter.com</v>
      </c>
      <c r="H530" s="16" t="str">
        <f>_xlfn.XLOOKUP(C530,[1]customers!$A$2:$A$1001,[1]customers!$G$2:$G$1001,,0)</f>
        <v>United States</v>
      </c>
      <c r="I530" s="7" t="str">
        <f>INDEX([1]products!$A$1:$G$49,MATCH([1]orders!$D530,[1]products!$A$1:$A$49,0),MATCH([1]orders!I$1,[1]products!$A$1:$G$1,0))</f>
        <v>Exc</v>
      </c>
      <c r="J530" s="7" t="str">
        <f>INDEX([1]products!$A$1:$G$49,MATCH([1]orders!$D530,[1]products!$A$1:$A$49,0),MATCH([1]orders!J$1,[1]products!$A$1:$G$1,0))</f>
        <v>L</v>
      </c>
      <c r="K530" s="19">
        <f>INDEX([1]products!$A$1:$G$49,MATCH([1]orders!$D530,[1]products!$A$1:$A$49,0),MATCH([1]orders!K$1,[1]products!$A$1:$G$1,0))</f>
        <v>0.5</v>
      </c>
      <c r="L530" s="20">
        <f>INDEX([1]products!$A$1:$G$49,MATCH([1]orders!$D530,[1]products!$A$1:$A$49,0),MATCH([1]orders!L$1,[1]products!$A$1:$G$1,0))</f>
        <v>8.91</v>
      </c>
      <c r="M530" s="20">
        <f t="shared" si="8"/>
        <v>53.46</v>
      </c>
      <c r="N530" s="7" t="str" cm="1">
        <f t="array" ref="N530">_xlfn.IFS(I530="Rob","Robusta",I530="Exc","Excelsa",I530="Ara","Arabica",I530="Lib","Liberica")</f>
        <v>Excelsa</v>
      </c>
      <c r="O530" s="7" t="str" cm="1">
        <f t="array" ref="O530">_xlfn.IFS(J530="M","Medium",J530="L","Light",J530="D","Dark")</f>
        <v>Light</v>
      </c>
      <c r="P530" s="7" t="str">
        <f>_xlfn.XLOOKUP(Order_Table[[#This Row],[Customer ID]],[1]customers!$A$1:$A$1001,[1]customers!$I$1:$I$1001,,0)</f>
        <v>No</v>
      </c>
    </row>
    <row r="531" spans="1:16" x14ac:dyDescent="0.35">
      <c r="A531" s="16" t="s">
        <v>1039</v>
      </c>
      <c r="B531" s="21">
        <v>43475</v>
      </c>
      <c r="C531" s="16" t="s">
        <v>1040</v>
      </c>
      <c r="D531" s="7" t="s">
        <v>2</v>
      </c>
      <c r="E531" s="16">
        <v>6</v>
      </c>
      <c r="F531" s="16" t="str">
        <f>_xlfn.XLOOKUP([1]orders!C531,[1]customers!$A$2:$A$1001,[1]customers!$B$2:$B$1001,,0)</f>
        <v>Starr Arpin</v>
      </c>
      <c r="G531" s="16" t="str">
        <f>IF(_xlfn.XLOOKUP(C531,[1]customers!$A$2:$A$1001,[1]customers!$C$2:$C$1001,,0)=0,"",_xlfn.XLOOKUP(C531,[1]customers!$A$2:$A$1001,[1]customers!$C$2:$C$1001,,0))</f>
        <v>sarpinep@moonfruit.com</v>
      </c>
      <c r="H531" s="16" t="str">
        <f>_xlfn.XLOOKUP(C531,[1]customers!$A$2:$A$1001,[1]customers!$G$2:$G$1001,,0)</f>
        <v>United States</v>
      </c>
      <c r="I531" s="7" t="str">
        <f>INDEX([1]products!$A$1:$G$49,MATCH([1]orders!$D531,[1]products!$A$1:$A$49,0),MATCH([1]orders!I$1,[1]products!$A$1:$G$1,0))</f>
        <v>Rob</v>
      </c>
      <c r="J531" s="7" t="str">
        <f>INDEX([1]products!$A$1:$G$49,MATCH([1]orders!$D531,[1]products!$A$1:$A$49,0),MATCH([1]orders!J$1,[1]products!$A$1:$G$1,0))</f>
        <v>M</v>
      </c>
      <c r="K531" s="19">
        <f>INDEX([1]products!$A$1:$G$49,MATCH([1]orders!$D531,[1]products!$A$1:$A$49,0),MATCH([1]orders!K$1,[1]products!$A$1:$G$1,0))</f>
        <v>1</v>
      </c>
      <c r="L531" s="20">
        <f>INDEX([1]products!$A$1:$G$49,MATCH([1]orders!$D531,[1]products!$A$1:$A$49,0),MATCH([1]orders!L$1,[1]products!$A$1:$G$1,0))</f>
        <v>9.9499999999999993</v>
      </c>
      <c r="M531" s="20">
        <f t="shared" si="8"/>
        <v>59.699999999999996</v>
      </c>
      <c r="N531" s="7" t="str" cm="1">
        <f t="array" ref="N531">_xlfn.IFS(I531="Rob","Robusta",I531="Exc","Excelsa",I531="Ara","Arabica",I531="Lib","Liberica")</f>
        <v>Robusta</v>
      </c>
      <c r="O531" s="7" t="str" cm="1">
        <f t="array" ref="O531">_xlfn.IFS(J531="M","Medium",J531="L","Light",J531="D","Dark")</f>
        <v>Medium</v>
      </c>
      <c r="P531" s="7" t="str">
        <f>_xlfn.XLOOKUP(Order_Table[[#This Row],[Customer ID]],[1]customers!$A$1:$A$1001,[1]customers!$I$1:$I$1001,,0)</f>
        <v>No</v>
      </c>
    </row>
    <row r="532" spans="1:16" x14ac:dyDescent="0.35">
      <c r="A532" s="16" t="s">
        <v>1041</v>
      </c>
      <c r="B532" s="21">
        <v>44663</v>
      </c>
      <c r="C532" s="16" t="s">
        <v>1042</v>
      </c>
      <c r="D532" s="7" t="s">
        <v>2</v>
      </c>
      <c r="E532" s="16">
        <v>6</v>
      </c>
      <c r="F532" s="16" t="str">
        <f>_xlfn.XLOOKUP([1]orders!C532,[1]customers!$A$2:$A$1001,[1]customers!$B$2:$B$1001,,0)</f>
        <v>Donny Fries</v>
      </c>
      <c r="G532" s="16" t="str">
        <f>IF(_xlfn.XLOOKUP(C532,[1]customers!$A$2:$A$1001,[1]customers!$C$2:$C$1001,,0)=0,"",_xlfn.XLOOKUP(C532,[1]customers!$A$2:$A$1001,[1]customers!$C$2:$C$1001,,0))</f>
        <v>dfrieseq@cargocollective.com</v>
      </c>
      <c r="H532" s="16" t="str">
        <f>_xlfn.XLOOKUP(C532,[1]customers!$A$2:$A$1001,[1]customers!$G$2:$G$1001,,0)</f>
        <v>United States</v>
      </c>
      <c r="I532" s="7" t="str">
        <f>INDEX([1]products!$A$1:$G$49,MATCH([1]orders!$D532,[1]products!$A$1:$A$49,0),MATCH([1]orders!I$1,[1]products!$A$1:$G$1,0))</f>
        <v>Rob</v>
      </c>
      <c r="J532" s="7" t="str">
        <f>INDEX([1]products!$A$1:$G$49,MATCH([1]orders!$D532,[1]products!$A$1:$A$49,0),MATCH([1]orders!J$1,[1]products!$A$1:$G$1,0))</f>
        <v>M</v>
      </c>
      <c r="K532" s="19">
        <f>INDEX([1]products!$A$1:$G$49,MATCH([1]orders!$D532,[1]products!$A$1:$A$49,0),MATCH([1]orders!K$1,[1]products!$A$1:$G$1,0))</f>
        <v>1</v>
      </c>
      <c r="L532" s="20">
        <f>INDEX([1]products!$A$1:$G$49,MATCH([1]orders!$D532,[1]products!$A$1:$A$49,0),MATCH([1]orders!L$1,[1]products!$A$1:$G$1,0))</f>
        <v>9.9499999999999993</v>
      </c>
      <c r="M532" s="20">
        <f t="shared" si="8"/>
        <v>59.699999999999996</v>
      </c>
      <c r="N532" s="7" t="str" cm="1">
        <f t="array" ref="N532">_xlfn.IFS(I532="Rob","Robusta",I532="Exc","Excelsa",I532="Ara","Arabica",I532="Lib","Liberica")</f>
        <v>Robusta</v>
      </c>
      <c r="O532" s="7" t="str" cm="1">
        <f t="array" ref="O532">_xlfn.IFS(J532="M","Medium",J532="L","Light",J532="D","Dark")</f>
        <v>Medium</v>
      </c>
      <c r="P532" s="7" t="str">
        <f>_xlfn.XLOOKUP(Order_Table[[#This Row],[Customer ID]],[1]customers!$A$1:$A$1001,[1]customers!$I$1:$I$1001,,0)</f>
        <v>No</v>
      </c>
    </row>
    <row r="533" spans="1:16" x14ac:dyDescent="0.35">
      <c r="A533" s="16" t="s">
        <v>1043</v>
      </c>
      <c r="B533" s="21">
        <v>44591</v>
      </c>
      <c r="C533" s="16" t="s">
        <v>1044</v>
      </c>
      <c r="D533" s="7" t="s">
        <v>179</v>
      </c>
      <c r="E533" s="16">
        <v>5</v>
      </c>
      <c r="F533" s="16" t="str">
        <f>_xlfn.XLOOKUP([1]orders!C533,[1]customers!$A$2:$A$1001,[1]customers!$B$2:$B$1001,,0)</f>
        <v>Rana Sharer</v>
      </c>
      <c r="G533" s="16" t="str">
        <f>IF(_xlfn.XLOOKUP(C533,[1]customers!$A$2:$A$1001,[1]customers!$C$2:$C$1001,,0)=0,"",_xlfn.XLOOKUP(C533,[1]customers!$A$2:$A$1001,[1]customers!$C$2:$C$1001,,0))</f>
        <v>rsharerer@flavors.me</v>
      </c>
      <c r="H533" s="16" t="str">
        <f>_xlfn.XLOOKUP(C533,[1]customers!$A$2:$A$1001,[1]customers!$G$2:$G$1001,,0)</f>
        <v>United States</v>
      </c>
      <c r="I533" s="7" t="str">
        <f>INDEX([1]products!$A$1:$G$49,MATCH([1]orders!$D533,[1]products!$A$1:$A$49,0),MATCH([1]orders!I$1,[1]products!$A$1:$G$1,0))</f>
        <v>Rob</v>
      </c>
      <c r="J533" s="7" t="str">
        <f>INDEX([1]products!$A$1:$G$49,MATCH([1]orders!$D533,[1]products!$A$1:$A$49,0),MATCH([1]orders!J$1,[1]products!$A$1:$G$1,0))</f>
        <v>D</v>
      </c>
      <c r="K533" s="19">
        <f>INDEX([1]products!$A$1:$G$49,MATCH([1]orders!$D533,[1]products!$A$1:$A$49,0),MATCH([1]orders!K$1,[1]products!$A$1:$G$1,0))</f>
        <v>1</v>
      </c>
      <c r="L533" s="20">
        <f>INDEX([1]products!$A$1:$G$49,MATCH([1]orders!$D533,[1]products!$A$1:$A$49,0),MATCH([1]orders!L$1,[1]products!$A$1:$G$1,0))</f>
        <v>8.9499999999999993</v>
      </c>
      <c r="M533" s="20">
        <f t="shared" si="8"/>
        <v>44.75</v>
      </c>
      <c r="N533" s="7" t="str" cm="1">
        <f t="array" ref="N533">_xlfn.IFS(I533="Rob","Robusta",I533="Exc","Excelsa",I533="Ara","Arabica",I533="Lib","Liberica")</f>
        <v>Robusta</v>
      </c>
      <c r="O533" s="7" t="str" cm="1">
        <f t="array" ref="O533">_xlfn.IFS(J533="M","Medium",J533="L","Light",J533="D","Dark")</f>
        <v>Dark</v>
      </c>
      <c r="P533" s="7" t="str">
        <f>_xlfn.XLOOKUP(Order_Table[[#This Row],[Customer ID]],[1]customers!$A$1:$A$1001,[1]customers!$I$1:$I$1001,,0)</f>
        <v>No</v>
      </c>
    </row>
    <row r="534" spans="1:16" x14ac:dyDescent="0.35">
      <c r="A534" s="16" t="s">
        <v>1045</v>
      </c>
      <c r="B534" s="21">
        <v>44330</v>
      </c>
      <c r="C534" s="16" t="s">
        <v>1046</v>
      </c>
      <c r="D534" s="7" t="s">
        <v>3</v>
      </c>
      <c r="E534" s="16">
        <v>2</v>
      </c>
      <c r="F534" s="16" t="str">
        <f>_xlfn.XLOOKUP([1]orders!C534,[1]customers!$A$2:$A$1001,[1]customers!$B$2:$B$1001,,0)</f>
        <v>Nannie Naseby</v>
      </c>
      <c r="G534" s="16" t="str">
        <f>IF(_xlfn.XLOOKUP(C534,[1]customers!$A$2:$A$1001,[1]customers!$C$2:$C$1001,,0)=0,"",_xlfn.XLOOKUP(C534,[1]customers!$A$2:$A$1001,[1]customers!$C$2:$C$1001,,0))</f>
        <v>nnasebyes@umich.edu</v>
      </c>
      <c r="H534" s="16" t="str">
        <f>_xlfn.XLOOKUP(C534,[1]customers!$A$2:$A$1001,[1]customers!$G$2:$G$1001,,0)</f>
        <v>United States</v>
      </c>
      <c r="I534" s="7" t="str">
        <f>INDEX([1]products!$A$1:$G$49,MATCH([1]orders!$D534,[1]products!$A$1:$A$49,0),MATCH([1]orders!I$1,[1]products!$A$1:$G$1,0))</f>
        <v>Exc</v>
      </c>
      <c r="J534" s="7" t="str">
        <f>INDEX([1]products!$A$1:$G$49,MATCH([1]orders!$D534,[1]products!$A$1:$A$49,0),MATCH([1]orders!J$1,[1]products!$A$1:$G$1,0))</f>
        <v>M</v>
      </c>
      <c r="K534" s="19">
        <f>INDEX([1]products!$A$1:$G$49,MATCH([1]orders!$D534,[1]products!$A$1:$A$49,0),MATCH([1]orders!K$1,[1]products!$A$1:$G$1,0))</f>
        <v>0.5</v>
      </c>
      <c r="L534" s="20">
        <f>INDEX([1]products!$A$1:$G$49,MATCH([1]orders!$D534,[1]products!$A$1:$A$49,0),MATCH([1]orders!L$1,[1]products!$A$1:$G$1,0))</f>
        <v>8.25</v>
      </c>
      <c r="M534" s="20">
        <f t="shared" si="8"/>
        <v>16.5</v>
      </c>
      <c r="N534" s="7" t="str" cm="1">
        <f t="array" ref="N534">_xlfn.IFS(I534="Rob","Robusta",I534="Exc","Excelsa",I534="Ara","Arabica",I534="Lib","Liberica")</f>
        <v>Excelsa</v>
      </c>
      <c r="O534" s="7" t="str" cm="1">
        <f t="array" ref="O534">_xlfn.IFS(J534="M","Medium",J534="L","Light",J534="D","Dark")</f>
        <v>Medium</v>
      </c>
      <c r="P534" s="7" t="str">
        <f>_xlfn.XLOOKUP(Order_Table[[#This Row],[Customer ID]],[1]customers!$A$1:$A$1001,[1]customers!$I$1:$I$1001,,0)</f>
        <v>Yes</v>
      </c>
    </row>
    <row r="535" spans="1:16" x14ac:dyDescent="0.35">
      <c r="A535" s="16" t="s">
        <v>1047</v>
      </c>
      <c r="B535" s="21">
        <v>44724</v>
      </c>
      <c r="C535" s="16" t="s">
        <v>1048</v>
      </c>
      <c r="D535" s="7" t="s">
        <v>146</v>
      </c>
      <c r="E535" s="16">
        <v>4</v>
      </c>
      <c r="F535" s="16" t="str">
        <f>_xlfn.XLOOKUP([1]orders!C535,[1]customers!$A$2:$A$1001,[1]customers!$B$2:$B$1001,,0)</f>
        <v>Rea Offell</v>
      </c>
      <c r="G535" s="16" t="str">
        <f>IF(_xlfn.XLOOKUP(C535,[1]customers!$A$2:$A$1001,[1]customers!$C$2:$C$1001,,0)=0,"",_xlfn.XLOOKUP(C535,[1]customers!$A$2:$A$1001,[1]customers!$C$2:$C$1001,,0))</f>
        <v/>
      </c>
      <c r="H535" s="16" t="str">
        <f>_xlfn.XLOOKUP(C535,[1]customers!$A$2:$A$1001,[1]customers!$G$2:$G$1001,,0)</f>
        <v>United States</v>
      </c>
      <c r="I535" s="7" t="str">
        <f>INDEX([1]products!$A$1:$G$49,MATCH([1]orders!$D535,[1]products!$A$1:$A$49,0),MATCH([1]orders!I$1,[1]products!$A$1:$G$1,0))</f>
        <v>Rob</v>
      </c>
      <c r="J535" s="7" t="str">
        <f>INDEX([1]products!$A$1:$G$49,MATCH([1]orders!$D535,[1]products!$A$1:$A$49,0),MATCH([1]orders!J$1,[1]products!$A$1:$G$1,0))</f>
        <v>D</v>
      </c>
      <c r="K535" s="19">
        <f>INDEX([1]products!$A$1:$G$49,MATCH([1]orders!$D535,[1]products!$A$1:$A$49,0),MATCH([1]orders!K$1,[1]products!$A$1:$G$1,0))</f>
        <v>0.5</v>
      </c>
      <c r="L535" s="20">
        <f>INDEX([1]products!$A$1:$G$49,MATCH([1]orders!$D535,[1]products!$A$1:$A$49,0),MATCH([1]orders!L$1,[1]products!$A$1:$G$1,0))</f>
        <v>5.3699999999999992</v>
      </c>
      <c r="M535" s="20">
        <f t="shared" si="8"/>
        <v>21.479999999999997</v>
      </c>
      <c r="N535" s="7" t="str" cm="1">
        <f t="array" ref="N535">_xlfn.IFS(I535="Rob","Robusta",I535="Exc","Excelsa",I535="Ara","Arabica",I535="Lib","Liberica")</f>
        <v>Robusta</v>
      </c>
      <c r="O535" s="7" t="str" cm="1">
        <f t="array" ref="O535">_xlfn.IFS(J535="M","Medium",J535="L","Light",J535="D","Dark")</f>
        <v>Dark</v>
      </c>
      <c r="P535" s="7" t="str">
        <f>_xlfn.XLOOKUP(Order_Table[[#This Row],[Customer ID]],[1]customers!$A$1:$A$1001,[1]customers!$I$1:$I$1001,,0)</f>
        <v>No</v>
      </c>
    </row>
    <row r="536" spans="1:16" x14ac:dyDescent="0.35">
      <c r="A536" s="16" t="s">
        <v>1049</v>
      </c>
      <c r="B536" s="21">
        <v>44563</v>
      </c>
      <c r="C536" s="16" t="s">
        <v>1050</v>
      </c>
      <c r="D536" s="7" t="s">
        <v>41</v>
      </c>
      <c r="E536" s="16">
        <v>2</v>
      </c>
      <c r="F536" s="16" t="str">
        <f>_xlfn.XLOOKUP([1]orders!C536,[1]customers!$A$2:$A$1001,[1]customers!$B$2:$B$1001,,0)</f>
        <v>Kris O'Cullen</v>
      </c>
      <c r="G536" s="16" t="str">
        <f>IF(_xlfn.XLOOKUP(C536,[1]customers!$A$2:$A$1001,[1]customers!$C$2:$C$1001,,0)=0,"",_xlfn.XLOOKUP(C536,[1]customers!$A$2:$A$1001,[1]customers!$C$2:$C$1001,,0))</f>
        <v>koculleneu@ca.gov</v>
      </c>
      <c r="H536" s="16" t="str">
        <f>_xlfn.XLOOKUP(C536,[1]customers!$A$2:$A$1001,[1]customers!$G$2:$G$1001,,0)</f>
        <v>Ireland</v>
      </c>
      <c r="I536" s="7" t="str">
        <f>INDEX([1]products!$A$1:$G$49,MATCH([1]orders!$D536,[1]products!$A$1:$A$49,0),MATCH([1]orders!I$1,[1]products!$A$1:$G$1,0))</f>
        <v>Rob</v>
      </c>
      <c r="J536" s="7" t="str">
        <f>INDEX([1]products!$A$1:$G$49,MATCH([1]orders!$D536,[1]products!$A$1:$A$49,0),MATCH([1]orders!J$1,[1]products!$A$1:$G$1,0))</f>
        <v>M</v>
      </c>
      <c r="K536" s="19">
        <f>INDEX([1]products!$A$1:$G$49,MATCH([1]orders!$D536,[1]products!$A$1:$A$49,0),MATCH([1]orders!K$1,[1]products!$A$1:$G$1,0))</f>
        <v>2.5</v>
      </c>
      <c r="L536" s="20">
        <f>INDEX([1]products!$A$1:$G$49,MATCH([1]orders!$D536,[1]products!$A$1:$A$49,0),MATCH([1]orders!L$1,[1]products!$A$1:$G$1,0))</f>
        <v>22.884999999999998</v>
      </c>
      <c r="M536" s="20">
        <f t="shared" si="8"/>
        <v>45.769999999999996</v>
      </c>
      <c r="N536" s="7" t="str" cm="1">
        <f t="array" ref="N536">_xlfn.IFS(I536="Rob","Robusta",I536="Exc","Excelsa",I536="Ara","Arabica",I536="Lib","Liberica")</f>
        <v>Robusta</v>
      </c>
      <c r="O536" s="7" t="str" cm="1">
        <f t="array" ref="O536">_xlfn.IFS(J536="M","Medium",J536="L","Light",J536="D","Dark")</f>
        <v>Medium</v>
      </c>
      <c r="P536" s="7" t="str">
        <f>_xlfn.XLOOKUP(Order_Table[[#This Row],[Customer ID]],[1]customers!$A$1:$A$1001,[1]customers!$I$1:$I$1001,,0)</f>
        <v>Yes</v>
      </c>
    </row>
    <row r="537" spans="1:16" x14ac:dyDescent="0.35">
      <c r="A537" s="16" t="s">
        <v>1051</v>
      </c>
      <c r="B537" s="21">
        <v>44585</v>
      </c>
      <c r="C537" s="16" t="s">
        <v>1052</v>
      </c>
      <c r="D537" s="7" t="s">
        <v>19</v>
      </c>
      <c r="E537" s="16">
        <v>2</v>
      </c>
      <c r="F537" s="16" t="str">
        <f>_xlfn.XLOOKUP([1]orders!C537,[1]customers!$A$2:$A$1001,[1]customers!$B$2:$B$1001,,0)</f>
        <v>Timoteo Glisane</v>
      </c>
      <c r="G537" s="16" t="str">
        <f>IF(_xlfn.XLOOKUP(C537,[1]customers!$A$2:$A$1001,[1]customers!$C$2:$C$1001,,0)=0,"",_xlfn.XLOOKUP(C537,[1]customers!$A$2:$A$1001,[1]customers!$C$2:$C$1001,,0))</f>
        <v/>
      </c>
      <c r="H537" s="16" t="str">
        <f>_xlfn.XLOOKUP(C537,[1]customers!$A$2:$A$1001,[1]customers!$G$2:$G$1001,,0)</f>
        <v>Ireland</v>
      </c>
      <c r="I537" s="7" t="str">
        <f>INDEX([1]products!$A$1:$G$49,MATCH([1]orders!$D537,[1]products!$A$1:$A$49,0),MATCH([1]orders!I$1,[1]products!$A$1:$G$1,0))</f>
        <v>Lib</v>
      </c>
      <c r="J537" s="7" t="str">
        <f>INDEX([1]products!$A$1:$G$49,MATCH([1]orders!$D537,[1]products!$A$1:$A$49,0),MATCH([1]orders!J$1,[1]products!$A$1:$G$1,0))</f>
        <v>L</v>
      </c>
      <c r="K537" s="19">
        <f>INDEX([1]products!$A$1:$G$49,MATCH([1]orders!$D537,[1]products!$A$1:$A$49,0),MATCH([1]orders!K$1,[1]products!$A$1:$G$1,0))</f>
        <v>0.2</v>
      </c>
      <c r="L537" s="20">
        <f>INDEX([1]products!$A$1:$G$49,MATCH([1]orders!$D537,[1]products!$A$1:$A$49,0),MATCH([1]orders!L$1,[1]products!$A$1:$G$1,0))</f>
        <v>4.7549999999999999</v>
      </c>
      <c r="M537" s="20">
        <f t="shared" si="8"/>
        <v>9.51</v>
      </c>
      <c r="N537" s="7" t="str" cm="1">
        <f t="array" ref="N537">_xlfn.IFS(I537="Rob","Robusta",I537="Exc","Excelsa",I537="Ara","Arabica",I537="Lib","Liberica")</f>
        <v>Liberica</v>
      </c>
      <c r="O537" s="7" t="str" cm="1">
        <f t="array" ref="O537">_xlfn.IFS(J537="M","Medium",J537="L","Light",J537="D","Dark")</f>
        <v>Light</v>
      </c>
      <c r="P537" s="7" t="str">
        <f>_xlfn.XLOOKUP(Order_Table[[#This Row],[Customer ID]],[1]customers!$A$1:$A$1001,[1]customers!$I$1:$I$1001,,0)</f>
        <v>No</v>
      </c>
    </row>
    <row r="538" spans="1:16" x14ac:dyDescent="0.35">
      <c r="A538" s="16" t="s">
        <v>1053</v>
      </c>
      <c r="B538" s="21">
        <v>43544</v>
      </c>
      <c r="C538" s="16" t="s">
        <v>988</v>
      </c>
      <c r="D538" s="7" t="s">
        <v>101</v>
      </c>
      <c r="E538" s="16">
        <v>3</v>
      </c>
      <c r="F538" s="16" t="str">
        <f>_xlfn.XLOOKUP([1]orders!C538,[1]customers!$A$2:$A$1001,[1]customers!$B$2:$B$1001,,0)</f>
        <v>Marja Urion</v>
      </c>
      <c r="G538" s="16" t="str">
        <f>IF(_xlfn.XLOOKUP(C538,[1]customers!$A$2:$A$1001,[1]customers!$C$2:$C$1001,,0)=0,"",_xlfn.XLOOKUP(C538,[1]customers!$A$2:$A$1001,[1]customers!$C$2:$C$1001,,0))</f>
        <v>murione5@alexa.com</v>
      </c>
      <c r="H538" s="16" t="str">
        <f>_xlfn.XLOOKUP(C538,[1]customers!$A$2:$A$1001,[1]customers!$G$2:$G$1001,,0)</f>
        <v>Ireland</v>
      </c>
      <c r="I538" s="7" t="str">
        <f>INDEX([1]products!$A$1:$G$49,MATCH([1]orders!$D538,[1]products!$A$1:$A$49,0),MATCH([1]orders!I$1,[1]products!$A$1:$G$1,0))</f>
        <v>Rob</v>
      </c>
      <c r="J538" s="7" t="str">
        <f>INDEX([1]products!$A$1:$G$49,MATCH([1]orders!$D538,[1]products!$A$1:$A$49,0),MATCH([1]orders!J$1,[1]products!$A$1:$G$1,0))</f>
        <v>D</v>
      </c>
      <c r="K538" s="19">
        <f>INDEX([1]products!$A$1:$G$49,MATCH([1]orders!$D538,[1]products!$A$1:$A$49,0),MATCH([1]orders!K$1,[1]products!$A$1:$G$1,0))</f>
        <v>0.2</v>
      </c>
      <c r="L538" s="20">
        <f>INDEX([1]products!$A$1:$G$49,MATCH([1]orders!$D538,[1]products!$A$1:$A$49,0),MATCH([1]orders!L$1,[1]products!$A$1:$G$1,0))</f>
        <v>2.6849999999999996</v>
      </c>
      <c r="M538" s="20">
        <f t="shared" si="8"/>
        <v>8.0549999999999997</v>
      </c>
      <c r="N538" s="7" t="str" cm="1">
        <f t="array" ref="N538">_xlfn.IFS(I538="Rob","Robusta",I538="Exc","Excelsa",I538="Ara","Arabica",I538="Lib","Liberica")</f>
        <v>Robusta</v>
      </c>
      <c r="O538" s="7" t="str" cm="1">
        <f t="array" ref="O538">_xlfn.IFS(J538="M","Medium",J538="L","Light",J538="D","Dark")</f>
        <v>Dark</v>
      </c>
      <c r="P538" s="7" t="str">
        <f>_xlfn.XLOOKUP(Order_Table[[#This Row],[Customer ID]],[1]customers!$A$1:$A$1001,[1]customers!$I$1:$I$1001,,0)</f>
        <v>Yes</v>
      </c>
    </row>
    <row r="539" spans="1:16" x14ac:dyDescent="0.35">
      <c r="A539" s="16" t="s">
        <v>1054</v>
      </c>
      <c r="B539" s="21">
        <v>44156</v>
      </c>
      <c r="C539" s="16" t="s">
        <v>1055</v>
      </c>
      <c r="D539" s="7" t="s">
        <v>530</v>
      </c>
      <c r="E539" s="16">
        <v>4</v>
      </c>
      <c r="F539" s="16" t="str">
        <f>_xlfn.XLOOKUP([1]orders!C539,[1]customers!$A$2:$A$1001,[1]customers!$B$2:$B$1001,,0)</f>
        <v>Hildegarde Brangan</v>
      </c>
      <c r="G539" s="16" t="str">
        <f>IF(_xlfn.XLOOKUP(C539,[1]customers!$A$2:$A$1001,[1]customers!$C$2:$C$1001,,0)=0,"",_xlfn.XLOOKUP(C539,[1]customers!$A$2:$A$1001,[1]customers!$C$2:$C$1001,,0))</f>
        <v>hbranganex@woothemes.com</v>
      </c>
      <c r="H539" s="16" t="str">
        <f>_xlfn.XLOOKUP(C539,[1]customers!$A$2:$A$1001,[1]customers!$G$2:$G$1001,,0)</f>
        <v>United States</v>
      </c>
      <c r="I539" s="7" t="str">
        <f>INDEX([1]products!$A$1:$G$49,MATCH([1]orders!$D539,[1]products!$A$1:$A$49,0),MATCH([1]orders!I$1,[1]products!$A$1:$G$1,0))</f>
        <v>Exc</v>
      </c>
      <c r="J539" s="7" t="str">
        <f>INDEX([1]products!$A$1:$G$49,MATCH([1]orders!$D539,[1]products!$A$1:$A$49,0),MATCH([1]orders!J$1,[1]products!$A$1:$G$1,0))</f>
        <v>D</v>
      </c>
      <c r="K539" s="19">
        <f>INDEX([1]products!$A$1:$G$49,MATCH([1]orders!$D539,[1]products!$A$1:$A$49,0),MATCH([1]orders!K$1,[1]products!$A$1:$G$1,0))</f>
        <v>2.5</v>
      </c>
      <c r="L539" s="20">
        <f>INDEX([1]products!$A$1:$G$49,MATCH([1]orders!$D539,[1]products!$A$1:$A$49,0),MATCH([1]orders!L$1,[1]products!$A$1:$G$1,0))</f>
        <v>27.945</v>
      </c>
      <c r="M539" s="20">
        <f t="shared" si="8"/>
        <v>111.78</v>
      </c>
      <c r="N539" s="7" t="str" cm="1">
        <f t="array" ref="N539">_xlfn.IFS(I539="Rob","Robusta",I539="Exc","Excelsa",I539="Ara","Arabica",I539="Lib","Liberica")</f>
        <v>Excelsa</v>
      </c>
      <c r="O539" s="7" t="str" cm="1">
        <f t="array" ref="O539">_xlfn.IFS(J539="M","Medium",J539="L","Light",J539="D","Dark")</f>
        <v>Dark</v>
      </c>
      <c r="P539" s="7" t="str">
        <f>_xlfn.XLOOKUP(Order_Table[[#This Row],[Customer ID]],[1]customers!$A$1:$A$1001,[1]customers!$I$1:$I$1001,,0)</f>
        <v>Yes</v>
      </c>
    </row>
    <row r="540" spans="1:16" x14ac:dyDescent="0.35">
      <c r="A540" s="16" t="s">
        <v>1056</v>
      </c>
      <c r="B540" s="21">
        <v>44482</v>
      </c>
      <c r="C540" s="16" t="s">
        <v>1057</v>
      </c>
      <c r="D540" s="7" t="s">
        <v>101</v>
      </c>
      <c r="E540" s="16">
        <v>4</v>
      </c>
      <c r="F540" s="16" t="str">
        <f>_xlfn.XLOOKUP([1]orders!C540,[1]customers!$A$2:$A$1001,[1]customers!$B$2:$B$1001,,0)</f>
        <v>Amii Gallyon</v>
      </c>
      <c r="G540" s="16" t="str">
        <f>IF(_xlfn.XLOOKUP(C540,[1]customers!$A$2:$A$1001,[1]customers!$C$2:$C$1001,,0)=0,"",_xlfn.XLOOKUP(C540,[1]customers!$A$2:$A$1001,[1]customers!$C$2:$C$1001,,0))</f>
        <v>agallyoney@engadget.com</v>
      </c>
      <c r="H540" s="16" t="str">
        <f>_xlfn.XLOOKUP(C540,[1]customers!$A$2:$A$1001,[1]customers!$G$2:$G$1001,,0)</f>
        <v>United States</v>
      </c>
      <c r="I540" s="7" t="str">
        <f>INDEX([1]products!$A$1:$G$49,MATCH([1]orders!$D540,[1]products!$A$1:$A$49,0),MATCH([1]orders!I$1,[1]products!$A$1:$G$1,0))</f>
        <v>Rob</v>
      </c>
      <c r="J540" s="7" t="str">
        <f>INDEX([1]products!$A$1:$G$49,MATCH([1]orders!$D540,[1]products!$A$1:$A$49,0),MATCH([1]orders!J$1,[1]products!$A$1:$G$1,0))</f>
        <v>D</v>
      </c>
      <c r="K540" s="19">
        <f>INDEX([1]products!$A$1:$G$49,MATCH([1]orders!$D540,[1]products!$A$1:$A$49,0),MATCH([1]orders!K$1,[1]products!$A$1:$G$1,0))</f>
        <v>0.2</v>
      </c>
      <c r="L540" s="20">
        <f>INDEX([1]products!$A$1:$G$49,MATCH([1]orders!$D540,[1]products!$A$1:$A$49,0),MATCH([1]orders!L$1,[1]products!$A$1:$G$1,0))</f>
        <v>2.6849999999999996</v>
      </c>
      <c r="M540" s="20">
        <f t="shared" si="8"/>
        <v>10.739999999999998</v>
      </c>
      <c r="N540" s="7" t="str" cm="1">
        <f t="array" ref="N540">_xlfn.IFS(I540="Rob","Robusta",I540="Exc","Excelsa",I540="Ara","Arabica",I540="Lib","Liberica")</f>
        <v>Robusta</v>
      </c>
      <c r="O540" s="7" t="str" cm="1">
        <f t="array" ref="O540">_xlfn.IFS(J540="M","Medium",J540="L","Light",J540="D","Dark")</f>
        <v>Dark</v>
      </c>
      <c r="P540" s="7" t="str">
        <f>_xlfn.XLOOKUP(Order_Table[[#This Row],[Customer ID]],[1]customers!$A$1:$A$1001,[1]customers!$I$1:$I$1001,,0)</f>
        <v>Yes</v>
      </c>
    </row>
    <row r="541" spans="1:16" x14ac:dyDescent="0.35">
      <c r="A541" s="16" t="s">
        <v>1058</v>
      </c>
      <c r="B541" s="21">
        <v>44488</v>
      </c>
      <c r="C541" s="16" t="s">
        <v>1059</v>
      </c>
      <c r="D541" s="7" t="s">
        <v>146</v>
      </c>
      <c r="E541" s="16">
        <v>5</v>
      </c>
      <c r="F541" s="16" t="str">
        <f>_xlfn.XLOOKUP([1]orders!C541,[1]customers!$A$2:$A$1001,[1]customers!$B$2:$B$1001,,0)</f>
        <v>Birgit Domange</v>
      </c>
      <c r="G541" s="16" t="str">
        <f>IF(_xlfn.XLOOKUP(C541,[1]customers!$A$2:$A$1001,[1]customers!$C$2:$C$1001,,0)=0,"",_xlfn.XLOOKUP(C541,[1]customers!$A$2:$A$1001,[1]customers!$C$2:$C$1001,,0))</f>
        <v>bdomangeez@yahoo.co.jp</v>
      </c>
      <c r="H541" s="16" t="str">
        <f>_xlfn.XLOOKUP(C541,[1]customers!$A$2:$A$1001,[1]customers!$G$2:$G$1001,,0)</f>
        <v>United States</v>
      </c>
      <c r="I541" s="7" t="str">
        <f>INDEX([1]products!$A$1:$G$49,MATCH([1]orders!$D541,[1]products!$A$1:$A$49,0),MATCH([1]orders!I$1,[1]products!$A$1:$G$1,0))</f>
        <v>Rob</v>
      </c>
      <c r="J541" s="7" t="str">
        <f>INDEX([1]products!$A$1:$G$49,MATCH([1]orders!$D541,[1]products!$A$1:$A$49,0),MATCH([1]orders!J$1,[1]products!$A$1:$G$1,0))</f>
        <v>D</v>
      </c>
      <c r="K541" s="19">
        <f>INDEX([1]products!$A$1:$G$49,MATCH([1]orders!$D541,[1]products!$A$1:$A$49,0),MATCH([1]orders!K$1,[1]products!$A$1:$G$1,0))</f>
        <v>0.5</v>
      </c>
      <c r="L541" s="20">
        <f>INDEX([1]products!$A$1:$G$49,MATCH([1]orders!$D541,[1]products!$A$1:$A$49,0),MATCH([1]orders!L$1,[1]products!$A$1:$G$1,0))</f>
        <v>5.3699999999999992</v>
      </c>
      <c r="M541" s="20">
        <f t="shared" si="8"/>
        <v>26.849999999999994</v>
      </c>
      <c r="N541" s="7" t="str" cm="1">
        <f t="array" ref="N541">_xlfn.IFS(I541="Rob","Robusta",I541="Exc","Excelsa",I541="Ara","Arabica",I541="Lib","Liberica")</f>
        <v>Robusta</v>
      </c>
      <c r="O541" s="7" t="str" cm="1">
        <f t="array" ref="O541">_xlfn.IFS(J541="M","Medium",J541="L","Light",J541="D","Dark")</f>
        <v>Dark</v>
      </c>
      <c r="P541" s="7" t="str">
        <f>_xlfn.XLOOKUP(Order_Table[[#This Row],[Customer ID]],[1]customers!$A$1:$A$1001,[1]customers!$I$1:$I$1001,,0)</f>
        <v>No</v>
      </c>
    </row>
    <row r="542" spans="1:16" x14ac:dyDescent="0.35">
      <c r="A542" s="16" t="s">
        <v>1060</v>
      </c>
      <c r="B542" s="21">
        <v>43584</v>
      </c>
      <c r="C542" s="16" t="s">
        <v>1061</v>
      </c>
      <c r="D542" s="7" t="s">
        <v>132</v>
      </c>
      <c r="E542" s="16">
        <v>4</v>
      </c>
      <c r="F542" s="16" t="str">
        <f>_xlfn.XLOOKUP([1]orders!C542,[1]customers!$A$2:$A$1001,[1]customers!$B$2:$B$1001,,0)</f>
        <v>Killian Osler</v>
      </c>
      <c r="G542" s="16" t="str">
        <f>IF(_xlfn.XLOOKUP(C542,[1]customers!$A$2:$A$1001,[1]customers!$C$2:$C$1001,,0)=0,"",_xlfn.XLOOKUP(C542,[1]customers!$A$2:$A$1001,[1]customers!$C$2:$C$1001,,0))</f>
        <v>koslerf0@gmpg.org</v>
      </c>
      <c r="H542" s="16" t="str">
        <f>_xlfn.XLOOKUP(C542,[1]customers!$A$2:$A$1001,[1]customers!$G$2:$G$1001,,0)</f>
        <v>United States</v>
      </c>
      <c r="I542" s="7" t="str">
        <f>INDEX([1]products!$A$1:$G$49,MATCH([1]orders!$D542,[1]products!$A$1:$A$49,0),MATCH([1]orders!I$1,[1]products!$A$1:$G$1,0))</f>
        <v>Lib</v>
      </c>
      <c r="J542" s="7" t="str">
        <f>INDEX([1]products!$A$1:$G$49,MATCH([1]orders!$D542,[1]products!$A$1:$A$49,0),MATCH([1]orders!J$1,[1]products!$A$1:$G$1,0))</f>
        <v>L</v>
      </c>
      <c r="K542" s="19">
        <f>INDEX([1]products!$A$1:$G$49,MATCH([1]orders!$D542,[1]products!$A$1:$A$49,0),MATCH([1]orders!K$1,[1]products!$A$1:$G$1,0))</f>
        <v>1</v>
      </c>
      <c r="L542" s="20">
        <f>INDEX([1]products!$A$1:$G$49,MATCH([1]orders!$D542,[1]products!$A$1:$A$49,0),MATCH([1]orders!L$1,[1]products!$A$1:$G$1,0))</f>
        <v>15.85</v>
      </c>
      <c r="M542" s="20">
        <f t="shared" si="8"/>
        <v>63.4</v>
      </c>
      <c r="N542" s="7" t="str" cm="1">
        <f t="array" ref="N542">_xlfn.IFS(I542="Rob","Robusta",I542="Exc","Excelsa",I542="Ara","Arabica",I542="Lib","Liberica")</f>
        <v>Liberica</v>
      </c>
      <c r="O542" s="7" t="str" cm="1">
        <f t="array" ref="O542">_xlfn.IFS(J542="M","Medium",J542="L","Light",J542="D","Dark")</f>
        <v>Light</v>
      </c>
      <c r="P542" s="7" t="str">
        <f>_xlfn.XLOOKUP(Order_Table[[#This Row],[Customer ID]],[1]customers!$A$1:$A$1001,[1]customers!$I$1:$I$1001,,0)</f>
        <v>Yes</v>
      </c>
    </row>
    <row r="543" spans="1:16" x14ac:dyDescent="0.35">
      <c r="A543" s="16" t="s">
        <v>1062</v>
      </c>
      <c r="B543" s="21">
        <v>43750</v>
      </c>
      <c r="C543" s="16" t="s">
        <v>1063</v>
      </c>
      <c r="D543" s="7" t="s">
        <v>118</v>
      </c>
      <c r="E543" s="16">
        <v>1</v>
      </c>
      <c r="F543" s="16" t="str">
        <f>_xlfn.XLOOKUP([1]orders!C543,[1]customers!$A$2:$A$1001,[1]customers!$B$2:$B$1001,,0)</f>
        <v>Lora Dukes</v>
      </c>
      <c r="G543" s="16" t="str">
        <f>IF(_xlfn.XLOOKUP(C543,[1]customers!$A$2:$A$1001,[1]customers!$C$2:$C$1001,,0)=0,"",_xlfn.XLOOKUP(C543,[1]customers!$A$2:$A$1001,[1]customers!$C$2:$C$1001,,0))</f>
        <v/>
      </c>
      <c r="H543" s="16" t="str">
        <f>_xlfn.XLOOKUP(C543,[1]customers!$A$2:$A$1001,[1]customers!$G$2:$G$1001,,0)</f>
        <v>Ireland</v>
      </c>
      <c r="I543" s="7" t="str">
        <f>INDEX([1]products!$A$1:$G$49,MATCH([1]orders!$D543,[1]products!$A$1:$A$49,0),MATCH([1]orders!I$1,[1]products!$A$1:$G$1,0))</f>
        <v>Ara</v>
      </c>
      <c r="J543" s="7" t="str">
        <f>INDEX([1]products!$A$1:$G$49,MATCH([1]orders!$D543,[1]products!$A$1:$A$49,0),MATCH([1]orders!J$1,[1]products!$A$1:$G$1,0))</f>
        <v>D</v>
      </c>
      <c r="K543" s="19">
        <f>INDEX([1]products!$A$1:$G$49,MATCH([1]orders!$D543,[1]products!$A$1:$A$49,0),MATCH([1]orders!K$1,[1]products!$A$1:$G$1,0))</f>
        <v>2.5</v>
      </c>
      <c r="L543" s="20">
        <f>INDEX([1]products!$A$1:$G$49,MATCH([1]orders!$D543,[1]products!$A$1:$A$49,0),MATCH([1]orders!L$1,[1]products!$A$1:$G$1,0))</f>
        <v>22.884999999999998</v>
      </c>
      <c r="M543" s="20">
        <f t="shared" si="8"/>
        <v>22.884999999999998</v>
      </c>
      <c r="N543" s="7" t="str" cm="1">
        <f t="array" ref="N543">_xlfn.IFS(I543="Rob","Robusta",I543="Exc","Excelsa",I543="Ara","Arabica",I543="Lib","Liberica")</f>
        <v>Arabica</v>
      </c>
      <c r="O543" s="7" t="str" cm="1">
        <f t="array" ref="O543">_xlfn.IFS(J543="M","Medium",J543="L","Light",J543="D","Dark")</f>
        <v>Dark</v>
      </c>
      <c r="P543" s="7" t="str">
        <f>_xlfn.XLOOKUP(Order_Table[[#This Row],[Customer ID]],[1]customers!$A$1:$A$1001,[1]customers!$I$1:$I$1001,,0)</f>
        <v>Yes</v>
      </c>
    </row>
    <row r="544" spans="1:16" x14ac:dyDescent="0.35">
      <c r="A544" s="16" t="s">
        <v>1064</v>
      </c>
      <c r="B544" s="21">
        <v>44335</v>
      </c>
      <c r="C544" s="16" t="s">
        <v>1065</v>
      </c>
      <c r="D544" s="7" t="s">
        <v>171</v>
      </c>
      <c r="E544" s="16">
        <v>4</v>
      </c>
      <c r="F544" s="16" t="str">
        <f>_xlfn.XLOOKUP([1]orders!C544,[1]customers!$A$2:$A$1001,[1]customers!$B$2:$B$1001,,0)</f>
        <v>Zack Pellett</v>
      </c>
      <c r="G544" s="16" t="str">
        <f>IF(_xlfn.XLOOKUP(C544,[1]customers!$A$2:$A$1001,[1]customers!$C$2:$C$1001,,0)=0,"",_xlfn.XLOOKUP(C544,[1]customers!$A$2:$A$1001,[1]customers!$C$2:$C$1001,,0))</f>
        <v>zpellettf2@dailymotion.com</v>
      </c>
      <c r="H544" s="16" t="str">
        <f>_xlfn.XLOOKUP(C544,[1]customers!$A$2:$A$1001,[1]customers!$G$2:$G$1001,,0)</f>
        <v>United States</v>
      </c>
      <c r="I544" s="7" t="str">
        <f>INDEX([1]products!$A$1:$G$49,MATCH([1]orders!$D544,[1]products!$A$1:$A$49,0),MATCH([1]orders!I$1,[1]products!$A$1:$G$1,0))</f>
        <v>Ara</v>
      </c>
      <c r="J544" s="7" t="str">
        <f>INDEX([1]products!$A$1:$G$49,MATCH([1]orders!$D544,[1]products!$A$1:$A$49,0),MATCH([1]orders!J$1,[1]products!$A$1:$G$1,0))</f>
        <v>M</v>
      </c>
      <c r="K544" s="19">
        <f>INDEX([1]products!$A$1:$G$49,MATCH([1]orders!$D544,[1]products!$A$1:$A$49,0),MATCH([1]orders!K$1,[1]products!$A$1:$G$1,0))</f>
        <v>2.5</v>
      </c>
      <c r="L544" s="20">
        <f>INDEX([1]products!$A$1:$G$49,MATCH([1]orders!$D544,[1]products!$A$1:$A$49,0),MATCH([1]orders!L$1,[1]products!$A$1:$G$1,0))</f>
        <v>25.874999999999996</v>
      </c>
      <c r="M544" s="20">
        <f t="shared" si="8"/>
        <v>103.49999999999999</v>
      </c>
      <c r="N544" s="7" t="str" cm="1">
        <f t="array" ref="N544">_xlfn.IFS(I544="Rob","Robusta",I544="Exc","Excelsa",I544="Ara","Arabica",I544="Lib","Liberica")</f>
        <v>Arabica</v>
      </c>
      <c r="O544" s="7" t="str" cm="1">
        <f t="array" ref="O544">_xlfn.IFS(J544="M","Medium",J544="L","Light",J544="D","Dark")</f>
        <v>Medium</v>
      </c>
      <c r="P544" s="7" t="str">
        <f>_xlfn.XLOOKUP(Order_Table[[#This Row],[Customer ID]],[1]customers!$A$1:$A$1001,[1]customers!$I$1:$I$1001,,0)</f>
        <v>No</v>
      </c>
    </row>
    <row r="545" spans="1:16" x14ac:dyDescent="0.35">
      <c r="A545" s="16" t="s">
        <v>1066</v>
      </c>
      <c r="B545" s="21">
        <v>44380</v>
      </c>
      <c r="C545" s="16" t="s">
        <v>1067</v>
      </c>
      <c r="D545" s="7" t="s">
        <v>10</v>
      </c>
      <c r="E545" s="16">
        <v>2</v>
      </c>
      <c r="F545" s="16" t="str">
        <f>_xlfn.XLOOKUP([1]orders!C545,[1]customers!$A$2:$A$1001,[1]customers!$B$2:$B$1001,,0)</f>
        <v>Ilaire Sprakes</v>
      </c>
      <c r="G545" s="16" t="str">
        <f>IF(_xlfn.XLOOKUP(C545,[1]customers!$A$2:$A$1001,[1]customers!$C$2:$C$1001,,0)=0,"",_xlfn.XLOOKUP(C545,[1]customers!$A$2:$A$1001,[1]customers!$C$2:$C$1001,,0))</f>
        <v>isprakesf3@spiegel.de</v>
      </c>
      <c r="H545" s="16" t="str">
        <f>_xlfn.XLOOKUP(C545,[1]customers!$A$2:$A$1001,[1]customers!$G$2:$G$1001,,0)</f>
        <v>United States</v>
      </c>
      <c r="I545" s="7" t="str">
        <f>INDEX([1]products!$A$1:$G$49,MATCH([1]orders!$D545,[1]products!$A$1:$A$49,0),MATCH([1]orders!I$1,[1]products!$A$1:$G$1,0))</f>
        <v>Rob</v>
      </c>
      <c r="J545" s="7" t="str">
        <f>INDEX([1]products!$A$1:$G$49,MATCH([1]orders!$D545,[1]products!$A$1:$A$49,0),MATCH([1]orders!J$1,[1]products!$A$1:$G$1,0))</f>
        <v>L</v>
      </c>
      <c r="K545" s="19">
        <f>INDEX([1]products!$A$1:$G$49,MATCH([1]orders!$D545,[1]products!$A$1:$A$49,0),MATCH([1]orders!K$1,[1]products!$A$1:$G$1,0))</f>
        <v>2.5</v>
      </c>
      <c r="L545" s="20">
        <f>INDEX([1]products!$A$1:$G$49,MATCH([1]orders!$D545,[1]products!$A$1:$A$49,0),MATCH([1]orders!L$1,[1]products!$A$1:$G$1,0))</f>
        <v>27.484999999999996</v>
      </c>
      <c r="M545" s="20">
        <f t="shared" si="8"/>
        <v>54.969999999999992</v>
      </c>
      <c r="N545" s="7" t="str" cm="1">
        <f t="array" ref="N545">_xlfn.IFS(I545="Rob","Robusta",I545="Exc","Excelsa",I545="Ara","Arabica",I545="Lib","Liberica")</f>
        <v>Robusta</v>
      </c>
      <c r="O545" s="7" t="str" cm="1">
        <f t="array" ref="O545">_xlfn.IFS(J545="M","Medium",J545="L","Light",J545="D","Dark")</f>
        <v>Light</v>
      </c>
      <c r="P545" s="7" t="str">
        <f>_xlfn.XLOOKUP(Order_Table[[#This Row],[Customer ID]],[1]customers!$A$1:$A$1001,[1]customers!$I$1:$I$1001,,0)</f>
        <v>No</v>
      </c>
    </row>
    <row r="546" spans="1:16" x14ac:dyDescent="0.35">
      <c r="A546" s="16" t="s">
        <v>1068</v>
      </c>
      <c r="B546" s="21">
        <v>43869</v>
      </c>
      <c r="C546" s="16" t="s">
        <v>1069</v>
      </c>
      <c r="D546" s="7" t="s">
        <v>192</v>
      </c>
      <c r="E546" s="16">
        <v>2</v>
      </c>
      <c r="F546" s="16" t="str">
        <f>_xlfn.XLOOKUP([1]orders!C546,[1]customers!$A$2:$A$1001,[1]customers!$B$2:$B$1001,,0)</f>
        <v>Heda Fromant</v>
      </c>
      <c r="G546" s="16" t="str">
        <f>IF(_xlfn.XLOOKUP(C546,[1]customers!$A$2:$A$1001,[1]customers!$C$2:$C$1001,,0)=0,"",_xlfn.XLOOKUP(C546,[1]customers!$A$2:$A$1001,[1]customers!$C$2:$C$1001,,0))</f>
        <v>hfromantf4@ucsd.edu</v>
      </c>
      <c r="H546" s="16" t="str">
        <f>_xlfn.XLOOKUP(C546,[1]customers!$A$2:$A$1001,[1]customers!$G$2:$G$1001,,0)</f>
        <v>United States</v>
      </c>
      <c r="I546" s="7" t="str">
        <f>INDEX([1]products!$A$1:$G$49,MATCH([1]orders!$D546,[1]products!$A$1:$A$49,0),MATCH([1]orders!I$1,[1]products!$A$1:$G$1,0))</f>
        <v>Ara</v>
      </c>
      <c r="J546" s="7" t="str">
        <f>INDEX([1]products!$A$1:$G$49,MATCH([1]orders!$D546,[1]products!$A$1:$A$49,0),MATCH([1]orders!J$1,[1]products!$A$1:$G$1,0))</f>
        <v>L</v>
      </c>
      <c r="K546" s="19">
        <f>INDEX([1]products!$A$1:$G$49,MATCH([1]orders!$D546,[1]products!$A$1:$A$49,0),MATCH([1]orders!K$1,[1]products!$A$1:$G$1,0))</f>
        <v>0.5</v>
      </c>
      <c r="L546" s="20">
        <f>INDEX([1]products!$A$1:$G$49,MATCH([1]orders!$D546,[1]products!$A$1:$A$49,0),MATCH([1]orders!L$1,[1]products!$A$1:$G$1,0))</f>
        <v>7.77</v>
      </c>
      <c r="M546" s="20">
        <f t="shared" si="8"/>
        <v>15.54</v>
      </c>
      <c r="N546" s="7" t="str" cm="1">
        <f t="array" ref="N546">_xlfn.IFS(I546="Rob","Robusta",I546="Exc","Excelsa",I546="Ara","Arabica",I546="Lib","Liberica")</f>
        <v>Arabica</v>
      </c>
      <c r="O546" s="7" t="str" cm="1">
        <f t="array" ref="O546">_xlfn.IFS(J546="M","Medium",J546="L","Light",J546="D","Dark")</f>
        <v>Light</v>
      </c>
      <c r="P546" s="7" t="str">
        <f>_xlfn.XLOOKUP(Order_Table[[#This Row],[Customer ID]],[1]customers!$A$1:$A$1001,[1]customers!$I$1:$I$1001,,0)</f>
        <v>No</v>
      </c>
    </row>
    <row r="547" spans="1:16" x14ac:dyDescent="0.35">
      <c r="A547" s="16" t="s">
        <v>1070</v>
      </c>
      <c r="B547" s="21">
        <v>44120</v>
      </c>
      <c r="C547" s="16" t="s">
        <v>1071</v>
      </c>
      <c r="D547" s="7" t="s">
        <v>38</v>
      </c>
      <c r="E547" s="16">
        <v>4</v>
      </c>
      <c r="F547" s="16" t="str">
        <f>_xlfn.XLOOKUP([1]orders!C547,[1]customers!$A$2:$A$1001,[1]customers!$B$2:$B$1001,,0)</f>
        <v>Rufus Flear</v>
      </c>
      <c r="G547" s="16" t="str">
        <f>IF(_xlfn.XLOOKUP(C547,[1]customers!$A$2:$A$1001,[1]customers!$C$2:$C$1001,,0)=0,"",_xlfn.XLOOKUP(C547,[1]customers!$A$2:$A$1001,[1]customers!$C$2:$C$1001,,0))</f>
        <v>rflearf5@artisteer.com</v>
      </c>
      <c r="H547" s="16" t="str">
        <f>_xlfn.XLOOKUP(C547,[1]customers!$A$2:$A$1001,[1]customers!$G$2:$G$1001,,0)</f>
        <v>United Kingdom</v>
      </c>
      <c r="I547" s="7" t="str">
        <f>INDEX([1]products!$A$1:$G$49,MATCH([1]orders!$D547,[1]products!$A$1:$A$49,0),MATCH([1]orders!I$1,[1]products!$A$1:$G$1,0))</f>
        <v>Lib</v>
      </c>
      <c r="J547" s="7" t="str">
        <f>INDEX([1]products!$A$1:$G$49,MATCH([1]orders!$D547,[1]products!$A$1:$A$49,0),MATCH([1]orders!J$1,[1]products!$A$1:$G$1,0))</f>
        <v>D</v>
      </c>
      <c r="K547" s="19">
        <f>INDEX([1]products!$A$1:$G$49,MATCH([1]orders!$D547,[1]products!$A$1:$A$49,0),MATCH([1]orders!K$1,[1]products!$A$1:$G$1,0))</f>
        <v>0.2</v>
      </c>
      <c r="L547" s="20">
        <f>INDEX([1]products!$A$1:$G$49,MATCH([1]orders!$D547,[1]products!$A$1:$A$49,0),MATCH([1]orders!L$1,[1]products!$A$1:$G$1,0))</f>
        <v>3.8849999999999998</v>
      </c>
      <c r="M547" s="20">
        <f t="shared" si="8"/>
        <v>15.54</v>
      </c>
      <c r="N547" s="7" t="str" cm="1">
        <f t="array" ref="N547">_xlfn.IFS(I547="Rob","Robusta",I547="Exc","Excelsa",I547="Ara","Arabica",I547="Lib","Liberica")</f>
        <v>Liberica</v>
      </c>
      <c r="O547" s="7" t="str" cm="1">
        <f t="array" ref="O547">_xlfn.IFS(J547="M","Medium",J547="L","Light",J547="D","Dark")</f>
        <v>Dark</v>
      </c>
      <c r="P547" s="7" t="str">
        <f>_xlfn.XLOOKUP(Order_Table[[#This Row],[Customer ID]],[1]customers!$A$1:$A$1001,[1]customers!$I$1:$I$1001,,0)</f>
        <v>No</v>
      </c>
    </row>
    <row r="548" spans="1:16" x14ac:dyDescent="0.35">
      <c r="A548" s="16" t="s">
        <v>1072</v>
      </c>
      <c r="B548" s="21">
        <v>44127</v>
      </c>
      <c r="C548" s="16" t="s">
        <v>1073</v>
      </c>
      <c r="D548" s="7" t="s">
        <v>530</v>
      </c>
      <c r="E548" s="16">
        <v>3</v>
      </c>
      <c r="F548" s="16" t="str">
        <f>_xlfn.XLOOKUP([1]orders!C548,[1]customers!$A$2:$A$1001,[1]customers!$B$2:$B$1001,,0)</f>
        <v>Dom Milella</v>
      </c>
      <c r="G548" s="16" t="str">
        <f>IF(_xlfn.XLOOKUP(C548,[1]customers!$A$2:$A$1001,[1]customers!$C$2:$C$1001,,0)=0,"",_xlfn.XLOOKUP(C548,[1]customers!$A$2:$A$1001,[1]customers!$C$2:$C$1001,,0))</f>
        <v/>
      </c>
      <c r="H548" s="16" t="str">
        <f>_xlfn.XLOOKUP(C548,[1]customers!$A$2:$A$1001,[1]customers!$G$2:$G$1001,,0)</f>
        <v>Ireland</v>
      </c>
      <c r="I548" s="7" t="str">
        <f>INDEX([1]products!$A$1:$G$49,MATCH([1]orders!$D548,[1]products!$A$1:$A$49,0),MATCH([1]orders!I$1,[1]products!$A$1:$G$1,0))</f>
        <v>Exc</v>
      </c>
      <c r="J548" s="7" t="str">
        <f>INDEX([1]products!$A$1:$G$49,MATCH([1]orders!$D548,[1]products!$A$1:$A$49,0),MATCH([1]orders!J$1,[1]products!$A$1:$G$1,0))</f>
        <v>D</v>
      </c>
      <c r="K548" s="19">
        <f>INDEX([1]products!$A$1:$G$49,MATCH([1]orders!$D548,[1]products!$A$1:$A$49,0),MATCH([1]orders!K$1,[1]products!$A$1:$G$1,0))</f>
        <v>2.5</v>
      </c>
      <c r="L548" s="20">
        <f>INDEX([1]products!$A$1:$G$49,MATCH([1]orders!$D548,[1]products!$A$1:$A$49,0),MATCH([1]orders!L$1,[1]products!$A$1:$G$1,0))</f>
        <v>27.945</v>
      </c>
      <c r="M548" s="20">
        <f t="shared" si="8"/>
        <v>83.835000000000008</v>
      </c>
      <c r="N548" s="7" t="str" cm="1">
        <f t="array" ref="N548">_xlfn.IFS(I548="Rob","Robusta",I548="Exc","Excelsa",I548="Ara","Arabica",I548="Lib","Liberica")</f>
        <v>Excelsa</v>
      </c>
      <c r="O548" s="7" t="str" cm="1">
        <f t="array" ref="O548">_xlfn.IFS(J548="M","Medium",J548="L","Light",J548="D","Dark")</f>
        <v>Dark</v>
      </c>
      <c r="P548" s="7" t="str">
        <f>_xlfn.XLOOKUP(Order_Table[[#This Row],[Customer ID]],[1]customers!$A$1:$A$1001,[1]customers!$I$1:$I$1001,,0)</f>
        <v>No</v>
      </c>
    </row>
    <row r="549" spans="1:16" x14ac:dyDescent="0.35">
      <c r="A549" s="16" t="s">
        <v>1074</v>
      </c>
      <c r="B549" s="21">
        <v>44265</v>
      </c>
      <c r="C549" s="16" t="s">
        <v>1075</v>
      </c>
      <c r="D549" s="7" t="s">
        <v>182</v>
      </c>
      <c r="E549" s="16">
        <v>3</v>
      </c>
      <c r="F549" s="16" t="str">
        <f>_xlfn.XLOOKUP([1]orders!C549,[1]customers!$A$2:$A$1001,[1]customers!$B$2:$B$1001,,0)</f>
        <v>Wilek Lightollers</v>
      </c>
      <c r="G549" s="16" t="str">
        <f>IF(_xlfn.XLOOKUP(C549,[1]customers!$A$2:$A$1001,[1]customers!$C$2:$C$1001,,0)=0,"",_xlfn.XLOOKUP(C549,[1]customers!$A$2:$A$1001,[1]customers!$C$2:$C$1001,,0))</f>
        <v>wlightollersf9@baidu.com</v>
      </c>
      <c r="H549" s="16" t="str">
        <f>_xlfn.XLOOKUP(C549,[1]customers!$A$2:$A$1001,[1]customers!$G$2:$G$1001,,0)</f>
        <v>United States</v>
      </c>
      <c r="I549" s="7" t="str">
        <f>INDEX([1]products!$A$1:$G$49,MATCH([1]orders!$D549,[1]products!$A$1:$A$49,0),MATCH([1]orders!I$1,[1]products!$A$1:$G$1,0))</f>
        <v>Rob</v>
      </c>
      <c r="J549" s="7" t="str">
        <f>INDEX([1]products!$A$1:$G$49,MATCH([1]orders!$D549,[1]products!$A$1:$A$49,0),MATCH([1]orders!J$1,[1]products!$A$1:$G$1,0))</f>
        <v>L</v>
      </c>
      <c r="K549" s="19">
        <f>INDEX([1]products!$A$1:$G$49,MATCH([1]orders!$D549,[1]products!$A$1:$A$49,0),MATCH([1]orders!K$1,[1]products!$A$1:$G$1,0))</f>
        <v>0.2</v>
      </c>
      <c r="L549" s="20">
        <f>INDEX([1]products!$A$1:$G$49,MATCH([1]orders!$D549,[1]products!$A$1:$A$49,0),MATCH([1]orders!L$1,[1]products!$A$1:$G$1,0))</f>
        <v>3.5849999999999995</v>
      </c>
      <c r="M549" s="20">
        <f t="shared" si="8"/>
        <v>10.754999999999999</v>
      </c>
      <c r="N549" s="7" t="str" cm="1">
        <f t="array" ref="N549">_xlfn.IFS(I549="Rob","Robusta",I549="Exc","Excelsa",I549="Ara","Arabica",I549="Lib","Liberica")</f>
        <v>Robusta</v>
      </c>
      <c r="O549" s="7" t="str" cm="1">
        <f t="array" ref="O549">_xlfn.IFS(J549="M","Medium",J549="L","Light",J549="D","Dark")</f>
        <v>Light</v>
      </c>
      <c r="P549" s="7" t="str">
        <f>_xlfn.XLOOKUP(Order_Table[[#This Row],[Customer ID]],[1]customers!$A$1:$A$1001,[1]customers!$I$1:$I$1001,,0)</f>
        <v>Yes</v>
      </c>
    </row>
    <row r="550" spans="1:16" x14ac:dyDescent="0.35">
      <c r="A550" s="16" t="s">
        <v>1076</v>
      </c>
      <c r="B550" s="21">
        <v>44384</v>
      </c>
      <c r="C550" s="16" t="s">
        <v>1077</v>
      </c>
      <c r="D550" s="7" t="s">
        <v>254</v>
      </c>
      <c r="E550" s="16">
        <v>3</v>
      </c>
      <c r="F550" s="16" t="str">
        <f>_xlfn.XLOOKUP([1]orders!C550,[1]customers!$A$2:$A$1001,[1]customers!$B$2:$B$1001,,0)</f>
        <v>Bette-ann Munden</v>
      </c>
      <c r="G550" s="16" t="str">
        <f>IF(_xlfn.XLOOKUP(C550,[1]customers!$A$2:$A$1001,[1]customers!$C$2:$C$1001,,0)=0,"",_xlfn.XLOOKUP(C550,[1]customers!$A$2:$A$1001,[1]customers!$C$2:$C$1001,,0))</f>
        <v>bmundenf8@elpais.com</v>
      </c>
      <c r="H550" s="16" t="str">
        <f>_xlfn.XLOOKUP(C550,[1]customers!$A$2:$A$1001,[1]customers!$G$2:$G$1001,,0)</f>
        <v>United States</v>
      </c>
      <c r="I550" s="7" t="str">
        <f>INDEX([1]products!$A$1:$G$49,MATCH([1]orders!$D550,[1]products!$A$1:$A$49,0),MATCH([1]orders!I$1,[1]products!$A$1:$G$1,0))</f>
        <v>Exc</v>
      </c>
      <c r="J550" s="7" t="str">
        <f>INDEX([1]products!$A$1:$G$49,MATCH([1]orders!$D550,[1]products!$A$1:$A$49,0),MATCH([1]orders!J$1,[1]products!$A$1:$G$1,0))</f>
        <v>L</v>
      </c>
      <c r="K550" s="19">
        <f>INDEX([1]products!$A$1:$G$49,MATCH([1]orders!$D550,[1]products!$A$1:$A$49,0),MATCH([1]orders!K$1,[1]products!$A$1:$G$1,0))</f>
        <v>0.2</v>
      </c>
      <c r="L550" s="20">
        <f>INDEX([1]products!$A$1:$G$49,MATCH([1]orders!$D550,[1]products!$A$1:$A$49,0),MATCH([1]orders!L$1,[1]products!$A$1:$G$1,0))</f>
        <v>4.4550000000000001</v>
      </c>
      <c r="M550" s="20">
        <f t="shared" si="8"/>
        <v>13.365</v>
      </c>
      <c r="N550" s="7" t="str" cm="1">
        <f t="array" ref="N550">_xlfn.IFS(I550="Rob","Robusta",I550="Exc","Excelsa",I550="Ara","Arabica",I550="Lib","Liberica")</f>
        <v>Excelsa</v>
      </c>
      <c r="O550" s="7" t="str" cm="1">
        <f t="array" ref="O550">_xlfn.IFS(J550="M","Medium",J550="L","Light",J550="D","Dark")</f>
        <v>Light</v>
      </c>
      <c r="P550" s="7" t="str">
        <f>_xlfn.XLOOKUP(Order_Table[[#This Row],[Customer ID]],[1]customers!$A$1:$A$1001,[1]customers!$I$1:$I$1001,,0)</f>
        <v>Yes</v>
      </c>
    </row>
    <row r="551" spans="1:16" x14ac:dyDescent="0.35">
      <c r="A551" s="16" t="s">
        <v>1078</v>
      </c>
      <c r="B551" s="21">
        <v>44232</v>
      </c>
      <c r="C551" s="16" t="s">
        <v>1075</v>
      </c>
      <c r="D551" s="7" t="s">
        <v>254</v>
      </c>
      <c r="E551" s="16">
        <v>4</v>
      </c>
      <c r="F551" s="16" t="str">
        <f>_xlfn.XLOOKUP([1]orders!C551,[1]customers!$A$2:$A$1001,[1]customers!$B$2:$B$1001,,0)</f>
        <v>Wilek Lightollers</v>
      </c>
      <c r="G551" s="16" t="str">
        <f>IF(_xlfn.XLOOKUP(C551,[1]customers!$A$2:$A$1001,[1]customers!$C$2:$C$1001,,0)=0,"",_xlfn.XLOOKUP(C551,[1]customers!$A$2:$A$1001,[1]customers!$C$2:$C$1001,,0))</f>
        <v>wlightollersf9@baidu.com</v>
      </c>
      <c r="H551" s="16" t="str">
        <f>_xlfn.XLOOKUP(C551,[1]customers!$A$2:$A$1001,[1]customers!$G$2:$G$1001,,0)</f>
        <v>United States</v>
      </c>
      <c r="I551" s="7" t="str">
        <f>INDEX([1]products!$A$1:$G$49,MATCH([1]orders!$D551,[1]products!$A$1:$A$49,0),MATCH([1]orders!I$1,[1]products!$A$1:$G$1,0))</f>
        <v>Exc</v>
      </c>
      <c r="J551" s="7" t="str">
        <f>INDEX([1]products!$A$1:$G$49,MATCH([1]orders!$D551,[1]products!$A$1:$A$49,0),MATCH([1]orders!J$1,[1]products!$A$1:$G$1,0))</f>
        <v>L</v>
      </c>
      <c r="K551" s="19">
        <f>INDEX([1]products!$A$1:$G$49,MATCH([1]orders!$D551,[1]products!$A$1:$A$49,0),MATCH([1]orders!K$1,[1]products!$A$1:$G$1,0))</f>
        <v>0.2</v>
      </c>
      <c r="L551" s="20">
        <f>INDEX([1]products!$A$1:$G$49,MATCH([1]orders!$D551,[1]products!$A$1:$A$49,0),MATCH([1]orders!L$1,[1]products!$A$1:$G$1,0))</f>
        <v>4.4550000000000001</v>
      </c>
      <c r="M551" s="20">
        <f t="shared" si="8"/>
        <v>17.82</v>
      </c>
      <c r="N551" s="7" t="str" cm="1">
        <f t="array" ref="N551">_xlfn.IFS(I551="Rob","Robusta",I551="Exc","Excelsa",I551="Ara","Arabica",I551="Lib","Liberica")</f>
        <v>Excelsa</v>
      </c>
      <c r="O551" s="7" t="str" cm="1">
        <f t="array" ref="O551">_xlfn.IFS(J551="M","Medium",J551="L","Light",J551="D","Dark")</f>
        <v>Light</v>
      </c>
      <c r="P551" s="7" t="str">
        <f>_xlfn.XLOOKUP(Order_Table[[#This Row],[Customer ID]],[1]customers!$A$1:$A$1001,[1]customers!$I$1:$I$1001,,0)</f>
        <v>Yes</v>
      </c>
    </row>
    <row r="552" spans="1:16" x14ac:dyDescent="0.35">
      <c r="A552" s="16" t="s">
        <v>1079</v>
      </c>
      <c r="B552" s="21">
        <v>44176</v>
      </c>
      <c r="C552" s="16" t="s">
        <v>1080</v>
      </c>
      <c r="D552" s="7" t="s">
        <v>38</v>
      </c>
      <c r="E552" s="16">
        <v>6</v>
      </c>
      <c r="F552" s="16" t="str">
        <f>_xlfn.XLOOKUP([1]orders!C552,[1]customers!$A$2:$A$1001,[1]customers!$B$2:$B$1001,,0)</f>
        <v>Nick Brakespear</v>
      </c>
      <c r="G552" s="16" t="str">
        <f>IF(_xlfn.XLOOKUP(C552,[1]customers!$A$2:$A$1001,[1]customers!$C$2:$C$1001,,0)=0,"",_xlfn.XLOOKUP(C552,[1]customers!$A$2:$A$1001,[1]customers!$C$2:$C$1001,,0))</f>
        <v>nbrakespearfa@rediff.com</v>
      </c>
      <c r="H552" s="16" t="str">
        <f>_xlfn.XLOOKUP(C552,[1]customers!$A$2:$A$1001,[1]customers!$G$2:$G$1001,,0)</f>
        <v>United States</v>
      </c>
      <c r="I552" s="7" t="str">
        <f>INDEX([1]products!$A$1:$G$49,MATCH([1]orders!$D552,[1]products!$A$1:$A$49,0),MATCH([1]orders!I$1,[1]products!$A$1:$G$1,0))</f>
        <v>Lib</v>
      </c>
      <c r="J552" s="7" t="str">
        <f>INDEX([1]products!$A$1:$G$49,MATCH([1]orders!$D552,[1]products!$A$1:$A$49,0),MATCH([1]orders!J$1,[1]products!$A$1:$G$1,0))</f>
        <v>D</v>
      </c>
      <c r="K552" s="19">
        <f>INDEX([1]products!$A$1:$G$49,MATCH([1]orders!$D552,[1]products!$A$1:$A$49,0),MATCH([1]orders!K$1,[1]products!$A$1:$G$1,0))</f>
        <v>0.2</v>
      </c>
      <c r="L552" s="20">
        <f>INDEX([1]products!$A$1:$G$49,MATCH([1]orders!$D552,[1]products!$A$1:$A$49,0),MATCH([1]orders!L$1,[1]products!$A$1:$G$1,0))</f>
        <v>3.8849999999999998</v>
      </c>
      <c r="M552" s="20">
        <f t="shared" si="8"/>
        <v>23.31</v>
      </c>
      <c r="N552" s="7" t="str" cm="1">
        <f t="array" ref="N552">_xlfn.IFS(I552="Rob","Robusta",I552="Exc","Excelsa",I552="Ara","Arabica",I552="Lib","Liberica")</f>
        <v>Liberica</v>
      </c>
      <c r="O552" s="7" t="str" cm="1">
        <f t="array" ref="O552">_xlfn.IFS(J552="M","Medium",J552="L","Light",J552="D","Dark")</f>
        <v>Dark</v>
      </c>
      <c r="P552" s="7" t="str">
        <f>_xlfn.XLOOKUP(Order_Table[[#This Row],[Customer ID]],[1]customers!$A$1:$A$1001,[1]customers!$I$1:$I$1001,,0)</f>
        <v>Yes</v>
      </c>
    </row>
    <row r="553" spans="1:16" x14ac:dyDescent="0.35">
      <c r="A553" s="16" t="s">
        <v>1081</v>
      </c>
      <c r="B553" s="21">
        <v>44694</v>
      </c>
      <c r="C553" s="16" t="s">
        <v>1082</v>
      </c>
      <c r="D553" s="7" t="s">
        <v>51</v>
      </c>
      <c r="E553" s="16">
        <v>2</v>
      </c>
      <c r="F553" s="16" t="str">
        <f>_xlfn.XLOOKUP([1]orders!C553,[1]customers!$A$2:$A$1001,[1]customers!$B$2:$B$1001,,0)</f>
        <v>Malynda Glawsop</v>
      </c>
      <c r="G553" s="16" t="str">
        <f>IF(_xlfn.XLOOKUP(C553,[1]customers!$A$2:$A$1001,[1]customers!$C$2:$C$1001,,0)=0,"",_xlfn.XLOOKUP(C553,[1]customers!$A$2:$A$1001,[1]customers!$C$2:$C$1001,,0))</f>
        <v>mglawsopfb@reverbnation.com</v>
      </c>
      <c r="H553" s="16" t="str">
        <f>_xlfn.XLOOKUP(C553,[1]customers!$A$2:$A$1001,[1]customers!$G$2:$G$1001,,0)</f>
        <v>United States</v>
      </c>
      <c r="I553" s="7" t="str">
        <f>INDEX([1]products!$A$1:$G$49,MATCH([1]orders!$D553,[1]products!$A$1:$A$49,0),MATCH([1]orders!I$1,[1]products!$A$1:$G$1,0))</f>
        <v>Exc</v>
      </c>
      <c r="J553" s="7" t="str">
        <f>INDEX([1]products!$A$1:$G$49,MATCH([1]orders!$D553,[1]products!$A$1:$A$49,0),MATCH([1]orders!J$1,[1]products!$A$1:$G$1,0))</f>
        <v>D</v>
      </c>
      <c r="K553" s="19">
        <f>INDEX([1]products!$A$1:$G$49,MATCH([1]orders!$D553,[1]products!$A$1:$A$49,0),MATCH([1]orders!K$1,[1]products!$A$1:$G$1,0))</f>
        <v>0.2</v>
      </c>
      <c r="L553" s="20">
        <f>INDEX([1]products!$A$1:$G$49,MATCH([1]orders!$D553,[1]products!$A$1:$A$49,0),MATCH([1]orders!L$1,[1]products!$A$1:$G$1,0))</f>
        <v>3.645</v>
      </c>
      <c r="M553" s="20">
        <f t="shared" si="8"/>
        <v>7.29</v>
      </c>
      <c r="N553" s="7" t="str" cm="1">
        <f t="array" ref="N553">_xlfn.IFS(I553="Rob","Robusta",I553="Exc","Excelsa",I553="Ara","Arabica",I553="Lib","Liberica")</f>
        <v>Excelsa</v>
      </c>
      <c r="O553" s="7" t="str" cm="1">
        <f t="array" ref="O553">_xlfn.IFS(J553="M","Medium",J553="L","Light",J553="D","Dark")</f>
        <v>Dark</v>
      </c>
      <c r="P553" s="7" t="str">
        <f>_xlfn.XLOOKUP(Order_Table[[#This Row],[Customer ID]],[1]customers!$A$1:$A$1001,[1]customers!$I$1:$I$1001,,0)</f>
        <v>No</v>
      </c>
    </row>
    <row r="554" spans="1:16" x14ac:dyDescent="0.35">
      <c r="A554" s="16" t="s">
        <v>1083</v>
      </c>
      <c r="B554" s="21">
        <v>43761</v>
      </c>
      <c r="C554" s="16" t="s">
        <v>1084</v>
      </c>
      <c r="D554" s="7" t="s">
        <v>254</v>
      </c>
      <c r="E554" s="16">
        <v>4</v>
      </c>
      <c r="F554" s="16" t="str">
        <f>_xlfn.XLOOKUP([1]orders!C554,[1]customers!$A$2:$A$1001,[1]customers!$B$2:$B$1001,,0)</f>
        <v>Granville Alberts</v>
      </c>
      <c r="G554" s="16" t="str">
        <f>IF(_xlfn.XLOOKUP(C554,[1]customers!$A$2:$A$1001,[1]customers!$C$2:$C$1001,,0)=0,"",_xlfn.XLOOKUP(C554,[1]customers!$A$2:$A$1001,[1]customers!$C$2:$C$1001,,0))</f>
        <v>galbertsfc@etsy.com</v>
      </c>
      <c r="H554" s="16" t="str">
        <f>_xlfn.XLOOKUP(C554,[1]customers!$A$2:$A$1001,[1]customers!$G$2:$G$1001,,0)</f>
        <v>United Kingdom</v>
      </c>
      <c r="I554" s="7" t="str">
        <f>INDEX([1]products!$A$1:$G$49,MATCH([1]orders!$D554,[1]products!$A$1:$A$49,0),MATCH([1]orders!I$1,[1]products!$A$1:$G$1,0))</f>
        <v>Exc</v>
      </c>
      <c r="J554" s="7" t="str">
        <f>INDEX([1]products!$A$1:$G$49,MATCH([1]orders!$D554,[1]products!$A$1:$A$49,0),MATCH([1]orders!J$1,[1]products!$A$1:$G$1,0))</f>
        <v>L</v>
      </c>
      <c r="K554" s="19">
        <f>INDEX([1]products!$A$1:$G$49,MATCH([1]orders!$D554,[1]products!$A$1:$A$49,0),MATCH([1]orders!K$1,[1]products!$A$1:$G$1,0))</f>
        <v>0.2</v>
      </c>
      <c r="L554" s="20">
        <f>INDEX([1]products!$A$1:$G$49,MATCH([1]orders!$D554,[1]products!$A$1:$A$49,0),MATCH([1]orders!L$1,[1]products!$A$1:$G$1,0))</f>
        <v>4.4550000000000001</v>
      </c>
      <c r="M554" s="20">
        <f t="shared" si="8"/>
        <v>17.82</v>
      </c>
      <c r="N554" s="7" t="str" cm="1">
        <f t="array" ref="N554">_xlfn.IFS(I554="Rob","Robusta",I554="Exc","Excelsa",I554="Ara","Arabica",I554="Lib","Liberica")</f>
        <v>Excelsa</v>
      </c>
      <c r="O554" s="7" t="str" cm="1">
        <f t="array" ref="O554">_xlfn.IFS(J554="M","Medium",J554="L","Light",J554="D","Dark")</f>
        <v>Light</v>
      </c>
      <c r="P554" s="7" t="str">
        <f>_xlfn.XLOOKUP(Order_Table[[#This Row],[Customer ID]],[1]customers!$A$1:$A$1001,[1]customers!$I$1:$I$1001,,0)</f>
        <v>Yes</v>
      </c>
    </row>
    <row r="555" spans="1:16" x14ac:dyDescent="0.35">
      <c r="A555" s="16" t="s">
        <v>1085</v>
      </c>
      <c r="B555" s="21">
        <v>44085</v>
      </c>
      <c r="C555" s="16" t="s">
        <v>1086</v>
      </c>
      <c r="D555" s="7" t="s">
        <v>9</v>
      </c>
      <c r="E555" s="16">
        <v>5</v>
      </c>
      <c r="F555" s="16" t="str">
        <f>_xlfn.XLOOKUP([1]orders!C555,[1]customers!$A$2:$A$1001,[1]customers!$B$2:$B$1001,,0)</f>
        <v>Vasily Polglase</v>
      </c>
      <c r="G555" s="16" t="str">
        <f>IF(_xlfn.XLOOKUP(C555,[1]customers!$A$2:$A$1001,[1]customers!$C$2:$C$1001,,0)=0,"",_xlfn.XLOOKUP(C555,[1]customers!$A$2:$A$1001,[1]customers!$C$2:$C$1001,,0))</f>
        <v>vpolglasefd@about.me</v>
      </c>
      <c r="H555" s="16" t="str">
        <f>_xlfn.XLOOKUP(C555,[1]customers!$A$2:$A$1001,[1]customers!$G$2:$G$1001,,0)</f>
        <v>United States</v>
      </c>
      <c r="I555" s="7" t="str">
        <f>INDEX([1]products!$A$1:$G$49,MATCH([1]orders!$D555,[1]products!$A$1:$A$49,0),MATCH([1]orders!I$1,[1]products!$A$1:$G$1,0))</f>
        <v>Exc</v>
      </c>
      <c r="J555" s="7" t="str">
        <f>INDEX([1]products!$A$1:$G$49,MATCH([1]orders!$D555,[1]products!$A$1:$A$49,0),MATCH([1]orders!J$1,[1]products!$A$1:$G$1,0))</f>
        <v>M</v>
      </c>
      <c r="K555" s="19">
        <f>INDEX([1]products!$A$1:$G$49,MATCH([1]orders!$D555,[1]products!$A$1:$A$49,0),MATCH([1]orders!K$1,[1]products!$A$1:$G$1,0))</f>
        <v>1</v>
      </c>
      <c r="L555" s="20">
        <f>INDEX([1]products!$A$1:$G$49,MATCH([1]orders!$D555,[1]products!$A$1:$A$49,0),MATCH([1]orders!L$1,[1]products!$A$1:$G$1,0))</f>
        <v>13.75</v>
      </c>
      <c r="M555" s="20">
        <f t="shared" si="8"/>
        <v>68.75</v>
      </c>
      <c r="N555" s="7" t="str" cm="1">
        <f t="array" ref="N555">_xlfn.IFS(I555="Rob","Robusta",I555="Exc","Excelsa",I555="Ara","Arabica",I555="Lib","Liberica")</f>
        <v>Excelsa</v>
      </c>
      <c r="O555" s="7" t="str" cm="1">
        <f t="array" ref="O555">_xlfn.IFS(J555="M","Medium",J555="L","Light",J555="D","Dark")</f>
        <v>Medium</v>
      </c>
      <c r="P555" s="7" t="str">
        <f>_xlfn.XLOOKUP(Order_Table[[#This Row],[Customer ID]],[1]customers!$A$1:$A$1001,[1]customers!$I$1:$I$1001,,0)</f>
        <v>No</v>
      </c>
    </row>
    <row r="556" spans="1:16" x14ac:dyDescent="0.35">
      <c r="A556" s="16" t="s">
        <v>1087</v>
      </c>
      <c r="B556" s="21">
        <v>43737</v>
      </c>
      <c r="C556" s="16" t="s">
        <v>1088</v>
      </c>
      <c r="D556" s="7" t="s">
        <v>10</v>
      </c>
      <c r="E556" s="16">
        <v>2</v>
      </c>
      <c r="F556" s="16" t="str">
        <f>_xlfn.XLOOKUP([1]orders!C556,[1]customers!$A$2:$A$1001,[1]customers!$B$2:$B$1001,,0)</f>
        <v>Madelaine Sharples</v>
      </c>
      <c r="G556" s="16" t="str">
        <f>IF(_xlfn.XLOOKUP(C556,[1]customers!$A$2:$A$1001,[1]customers!$C$2:$C$1001,,0)=0,"",_xlfn.XLOOKUP(C556,[1]customers!$A$2:$A$1001,[1]customers!$C$2:$C$1001,,0))</f>
        <v/>
      </c>
      <c r="H556" s="16" t="str">
        <f>_xlfn.XLOOKUP(C556,[1]customers!$A$2:$A$1001,[1]customers!$G$2:$G$1001,,0)</f>
        <v>United Kingdom</v>
      </c>
      <c r="I556" s="7" t="str">
        <f>INDEX([1]products!$A$1:$G$49,MATCH([1]orders!$D556,[1]products!$A$1:$A$49,0),MATCH([1]orders!I$1,[1]products!$A$1:$G$1,0))</f>
        <v>Rob</v>
      </c>
      <c r="J556" s="7" t="str">
        <f>INDEX([1]products!$A$1:$G$49,MATCH([1]orders!$D556,[1]products!$A$1:$A$49,0),MATCH([1]orders!J$1,[1]products!$A$1:$G$1,0))</f>
        <v>L</v>
      </c>
      <c r="K556" s="19">
        <f>INDEX([1]products!$A$1:$G$49,MATCH([1]orders!$D556,[1]products!$A$1:$A$49,0),MATCH([1]orders!K$1,[1]products!$A$1:$G$1,0))</f>
        <v>2.5</v>
      </c>
      <c r="L556" s="20">
        <f>INDEX([1]products!$A$1:$G$49,MATCH([1]orders!$D556,[1]products!$A$1:$A$49,0),MATCH([1]orders!L$1,[1]products!$A$1:$G$1,0))</f>
        <v>27.484999999999996</v>
      </c>
      <c r="M556" s="20">
        <f t="shared" si="8"/>
        <v>54.969999999999992</v>
      </c>
      <c r="N556" s="7" t="str" cm="1">
        <f t="array" ref="N556">_xlfn.IFS(I556="Rob","Robusta",I556="Exc","Excelsa",I556="Ara","Arabica",I556="Lib","Liberica")</f>
        <v>Robusta</v>
      </c>
      <c r="O556" s="7" t="str" cm="1">
        <f t="array" ref="O556">_xlfn.IFS(J556="M","Medium",J556="L","Light",J556="D","Dark")</f>
        <v>Light</v>
      </c>
      <c r="P556" s="7" t="str">
        <f>_xlfn.XLOOKUP(Order_Table[[#This Row],[Customer ID]],[1]customers!$A$1:$A$1001,[1]customers!$I$1:$I$1001,,0)</f>
        <v>Yes</v>
      </c>
    </row>
    <row r="557" spans="1:16" x14ac:dyDescent="0.35">
      <c r="A557" s="16" t="s">
        <v>1089</v>
      </c>
      <c r="B557" s="21">
        <v>44258</v>
      </c>
      <c r="C557" s="16" t="s">
        <v>1090</v>
      </c>
      <c r="D557" s="7" t="s">
        <v>9</v>
      </c>
      <c r="E557" s="16">
        <v>6</v>
      </c>
      <c r="F557" s="16" t="str">
        <f>_xlfn.XLOOKUP([1]orders!C557,[1]customers!$A$2:$A$1001,[1]customers!$B$2:$B$1001,,0)</f>
        <v>Sigfrid Busch</v>
      </c>
      <c r="G557" s="16" t="str">
        <f>IF(_xlfn.XLOOKUP(C557,[1]customers!$A$2:$A$1001,[1]customers!$C$2:$C$1001,,0)=0,"",_xlfn.XLOOKUP(C557,[1]customers!$A$2:$A$1001,[1]customers!$C$2:$C$1001,,0))</f>
        <v>sbuschff@so-net.ne.jp</v>
      </c>
      <c r="H557" s="16" t="str">
        <f>_xlfn.XLOOKUP(C557,[1]customers!$A$2:$A$1001,[1]customers!$G$2:$G$1001,,0)</f>
        <v>Ireland</v>
      </c>
      <c r="I557" s="7" t="str">
        <f>INDEX([1]products!$A$1:$G$49,MATCH([1]orders!$D557,[1]products!$A$1:$A$49,0),MATCH([1]orders!I$1,[1]products!$A$1:$G$1,0))</f>
        <v>Exc</v>
      </c>
      <c r="J557" s="7" t="str">
        <f>INDEX([1]products!$A$1:$G$49,MATCH([1]orders!$D557,[1]products!$A$1:$A$49,0),MATCH([1]orders!J$1,[1]products!$A$1:$G$1,0))</f>
        <v>M</v>
      </c>
      <c r="K557" s="19">
        <f>INDEX([1]products!$A$1:$G$49,MATCH([1]orders!$D557,[1]products!$A$1:$A$49,0),MATCH([1]orders!K$1,[1]products!$A$1:$G$1,0))</f>
        <v>1</v>
      </c>
      <c r="L557" s="20">
        <f>INDEX([1]products!$A$1:$G$49,MATCH([1]orders!$D557,[1]products!$A$1:$A$49,0),MATCH([1]orders!L$1,[1]products!$A$1:$G$1,0))</f>
        <v>13.75</v>
      </c>
      <c r="M557" s="20">
        <f t="shared" si="8"/>
        <v>82.5</v>
      </c>
      <c r="N557" s="7" t="str" cm="1">
        <f t="array" ref="N557">_xlfn.IFS(I557="Rob","Robusta",I557="Exc","Excelsa",I557="Ara","Arabica",I557="Lib","Liberica")</f>
        <v>Excelsa</v>
      </c>
      <c r="O557" s="7" t="str" cm="1">
        <f t="array" ref="O557">_xlfn.IFS(J557="M","Medium",J557="L","Light",J557="D","Dark")</f>
        <v>Medium</v>
      </c>
      <c r="P557" s="7" t="str">
        <f>_xlfn.XLOOKUP(Order_Table[[#This Row],[Customer ID]],[1]customers!$A$1:$A$1001,[1]customers!$I$1:$I$1001,,0)</f>
        <v>No</v>
      </c>
    </row>
    <row r="558" spans="1:16" x14ac:dyDescent="0.35">
      <c r="A558" s="16" t="s">
        <v>1091</v>
      </c>
      <c r="B558" s="21">
        <v>44523</v>
      </c>
      <c r="C558" s="16" t="s">
        <v>1092</v>
      </c>
      <c r="D558" s="7" t="s">
        <v>77</v>
      </c>
      <c r="E558" s="16">
        <v>2</v>
      </c>
      <c r="F558" s="16" t="str">
        <f>_xlfn.XLOOKUP([1]orders!C558,[1]customers!$A$2:$A$1001,[1]customers!$B$2:$B$1001,,0)</f>
        <v>Cissiee Raisbeck</v>
      </c>
      <c r="G558" s="16" t="str">
        <f>IF(_xlfn.XLOOKUP(C558,[1]customers!$A$2:$A$1001,[1]customers!$C$2:$C$1001,,0)=0,"",_xlfn.XLOOKUP(C558,[1]customers!$A$2:$A$1001,[1]customers!$C$2:$C$1001,,0))</f>
        <v>craisbeckfg@webnode.com</v>
      </c>
      <c r="H558" s="16" t="str">
        <f>_xlfn.XLOOKUP(C558,[1]customers!$A$2:$A$1001,[1]customers!$G$2:$G$1001,,0)</f>
        <v>United States</v>
      </c>
      <c r="I558" s="7" t="str">
        <f>INDEX([1]products!$A$1:$G$49,MATCH([1]orders!$D558,[1]products!$A$1:$A$49,0),MATCH([1]orders!I$1,[1]products!$A$1:$G$1,0))</f>
        <v>Lib</v>
      </c>
      <c r="J558" s="7" t="str">
        <f>INDEX([1]products!$A$1:$G$49,MATCH([1]orders!$D558,[1]products!$A$1:$A$49,0),MATCH([1]orders!J$1,[1]products!$A$1:$G$1,0))</f>
        <v>M</v>
      </c>
      <c r="K558" s="19">
        <f>INDEX([1]products!$A$1:$G$49,MATCH([1]orders!$D558,[1]products!$A$1:$A$49,0),MATCH([1]orders!K$1,[1]products!$A$1:$G$1,0))</f>
        <v>0.2</v>
      </c>
      <c r="L558" s="20">
        <f>INDEX([1]products!$A$1:$G$49,MATCH([1]orders!$D558,[1]products!$A$1:$A$49,0),MATCH([1]orders!L$1,[1]products!$A$1:$G$1,0))</f>
        <v>4.3650000000000002</v>
      </c>
      <c r="M558" s="20">
        <f t="shared" si="8"/>
        <v>8.73</v>
      </c>
      <c r="N558" s="7" t="str" cm="1">
        <f t="array" ref="N558">_xlfn.IFS(I558="Rob","Robusta",I558="Exc","Excelsa",I558="Ara","Arabica",I558="Lib","Liberica")</f>
        <v>Liberica</v>
      </c>
      <c r="O558" s="7" t="str" cm="1">
        <f t="array" ref="O558">_xlfn.IFS(J558="M","Medium",J558="L","Light",J558="D","Dark")</f>
        <v>Medium</v>
      </c>
      <c r="P558" s="7" t="str">
        <f>_xlfn.XLOOKUP(Order_Table[[#This Row],[Customer ID]],[1]customers!$A$1:$A$1001,[1]customers!$I$1:$I$1001,,0)</f>
        <v>Yes</v>
      </c>
    </row>
    <row r="559" spans="1:16" x14ac:dyDescent="0.35">
      <c r="A559" s="16" t="s">
        <v>1093</v>
      </c>
      <c r="B559" s="21">
        <v>44506</v>
      </c>
      <c r="C559" s="16" t="s">
        <v>988</v>
      </c>
      <c r="D559" s="7" t="s">
        <v>137</v>
      </c>
      <c r="E559" s="16">
        <v>4</v>
      </c>
      <c r="F559" s="16" t="str">
        <f>_xlfn.XLOOKUP([1]orders!C559,[1]customers!$A$2:$A$1001,[1]customers!$B$2:$B$1001,,0)</f>
        <v>Marja Urion</v>
      </c>
      <c r="G559" s="16" t="str">
        <f>IF(_xlfn.XLOOKUP(C559,[1]customers!$A$2:$A$1001,[1]customers!$C$2:$C$1001,,0)=0,"",_xlfn.XLOOKUP(C559,[1]customers!$A$2:$A$1001,[1]customers!$C$2:$C$1001,,0))</f>
        <v>murione5@alexa.com</v>
      </c>
      <c r="H559" s="16" t="str">
        <f>_xlfn.XLOOKUP(C559,[1]customers!$A$2:$A$1001,[1]customers!$G$2:$G$1001,,0)</f>
        <v>Ireland</v>
      </c>
      <c r="I559" s="7" t="str">
        <f>INDEX([1]products!$A$1:$G$49,MATCH([1]orders!$D559,[1]products!$A$1:$A$49,0),MATCH([1]orders!I$1,[1]products!$A$1:$G$1,0))</f>
        <v>Exc</v>
      </c>
      <c r="J559" s="7" t="str">
        <f>INDEX([1]products!$A$1:$G$49,MATCH([1]orders!$D559,[1]products!$A$1:$A$49,0),MATCH([1]orders!J$1,[1]products!$A$1:$G$1,0))</f>
        <v>L</v>
      </c>
      <c r="K559" s="19">
        <f>INDEX([1]products!$A$1:$G$49,MATCH([1]orders!$D559,[1]products!$A$1:$A$49,0),MATCH([1]orders!K$1,[1]products!$A$1:$G$1,0))</f>
        <v>1</v>
      </c>
      <c r="L559" s="20">
        <f>INDEX([1]products!$A$1:$G$49,MATCH([1]orders!$D559,[1]products!$A$1:$A$49,0),MATCH([1]orders!L$1,[1]products!$A$1:$G$1,0))</f>
        <v>14.85</v>
      </c>
      <c r="M559" s="20">
        <f t="shared" si="8"/>
        <v>59.4</v>
      </c>
      <c r="N559" s="7" t="str" cm="1">
        <f t="array" ref="N559">_xlfn.IFS(I559="Rob","Robusta",I559="Exc","Excelsa",I559="Ara","Arabica",I559="Lib","Liberica")</f>
        <v>Excelsa</v>
      </c>
      <c r="O559" s="7" t="str" cm="1">
        <f t="array" ref="O559">_xlfn.IFS(J559="M","Medium",J559="L","Light",J559="D","Dark")</f>
        <v>Light</v>
      </c>
      <c r="P559" s="7" t="str">
        <f>_xlfn.XLOOKUP(Order_Table[[#This Row],[Customer ID]],[1]customers!$A$1:$A$1001,[1]customers!$I$1:$I$1001,,0)</f>
        <v>Yes</v>
      </c>
    </row>
    <row r="560" spans="1:16" x14ac:dyDescent="0.35">
      <c r="A560" s="16" t="s">
        <v>1094</v>
      </c>
      <c r="B560" s="21">
        <v>44225</v>
      </c>
      <c r="C560" s="16" t="s">
        <v>1095</v>
      </c>
      <c r="D560" s="7" t="s">
        <v>38</v>
      </c>
      <c r="E560" s="16">
        <v>4</v>
      </c>
      <c r="F560" s="16" t="str">
        <f>_xlfn.XLOOKUP([1]orders!C560,[1]customers!$A$2:$A$1001,[1]customers!$B$2:$B$1001,,0)</f>
        <v>Kenton Wetherick</v>
      </c>
      <c r="G560" s="16" t="str">
        <f>IF(_xlfn.XLOOKUP(C560,[1]customers!$A$2:$A$1001,[1]customers!$C$2:$C$1001,,0)=0,"",_xlfn.XLOOKUP(C560,[1]customers!$A$2:$A$1001,[1]customers!$C$2:$C$1001,,0))</f>
        <v/>
      </c>
      <c r="H560" s="16" t="str">
        <f>_xlfn.XLOOKUP(C560,[1]customers!$A$2:$A$1001,[1]customers!$G$2:$G$1001,,0)</f>
        <v>United States</v>
      </c>
      <c r="I560" s="7" t="str">
        <f>INDEX([1]products!$A$1:$G$49,MATCH([1]orders!$D560,[1]products!$A$1:$A$49,0),MATCH([1]orders!I$1,[1]products!$A$1:$G$1,0))</f>
        <v>Lib</v>
      </c>
      <c r="J560" s="7" t="str">
        <f>INDEX([1]products!$A$1:$G$49,MATCH([1]orders!$D560,[1]products!$A$1:$A$49,0),MATCH([1]orders!J$1,[1]products!$A$1:$G$1,0))</f>
        <v>D</v>
      </c>
      <c r="K560" s="19">
        <f>INDEX([1]products!$A$1:$G$49,MATCH([1]orders!$D560,[1]products!$A$1:$A$49,0),MATCH([1]orders!K$1,[1]products!$A$1:$G$1,0))</f>
        <v>0.2</v>
      </c>
      <c r="L560" s="20">
        <f>INDEX([1]products!$A$1:$G$49,MATCH([1]orders!$D560,[1]products!$A$1:$A$49,0),MATCH([1]orders!L$1,[1]products!$A$1:$G$1,0))</f>
        <v>3.8849999999999998</v>
      </c>
      <c r="M560" s="20">
        <f t="shared" si="8"/>
        <v>15.54</v>
      </c>
      <c r="N560" s="7" t="str" cm="1">
        <f t="array" ref="N560">_xlfn.IFS(I560="Rob","Robusta",I560="Exc","Excelsa",I560="Ara","Arabica",I560="Lib","Liberica")</f>
        <v>Liberica</v>
      </c>
      <c r="O560" s="7" t="str" cm="1">
        <f t="array" ref="O560">_xlfn.IFS(J560="M","Medium",J560="L","Light",J560="D","Dark")</f>
        <v>Dark</v>
      </c>
      <c r="P560" s="7" t="str">
        <f>_xlfn.XLOOKUP(Order_Table[[#This Row],[Customer ID]],[1]customers!$A$1:$A$1001,[1]customers!$I$1:$I$1001,,0)</f>
        <v>Yes</v>
      </c>
    </row>
    <row r="561" spans="1:16" x14ac:dyDescent="0.35">
      <c r="A561" s="16" t="s">
        <v>1096</v>
      </c>
      <c r="B561" s="21">
        <v>44667</v>
      </c>
      <c r="C561" s="16" t="s">
        <v>1097</v>
      </c>
      <c r="D561" s="7" t="s">
        <v>6</v>
      </c>
      <c r="E561" s="16">
        <v>3</v>
      </c>
      <c r="F561" s="16" t="str">
        <f>_xlfn.XLOOKUP([1]orders!C561,[1]customers!$A$2:$A$1001,[1]customers!$B$2:$B$1001,,0)</f>
        <v>Reamonn Aynold</v>
      </c>
      <c r="G561" s="16" t="str">
        <f>IF(_xlfn.XLOOKUP(C561,[1]customers!$A$2:$A$1001,[1]customers!$C$2:$C$1001,,0)=0,"",_xlfn.XLOOKUP(C561,[1]customers!$A$2:$A$1001,[1]customers!$C$2:$C$1001,,0))</f>
        <v>raynoldfj@ustream.tv</v>
      </c>
      <c r="H561" s="16" t="str">
        <f>_xlfn.XLOOKUP(C561,[1]customers!$A$2:$A$1001,[1]customers!$G$2:$G$1001,,0)</f>
        <v>United States</v>
      </c>
      <c r="I561" s="7" t="str">
        <f>INDEX([1]products!$A$1:$G$49,MATCH([1]orders!$D561,[1]products!$A$1:$A$49,0),MATCH([1]orders!I$1,[1]products!$A$1:$G$1,0))</f>
        <v>Ara</v>
      </c>
      <c r="J561" s="7" t="str">
        <f>INDEX([1]products!$A$1:$G$49,MATCH([1]orders!$D561,[1]products!$A$1:$A$49,0),MATCH([1]orders!J$1,[1]products!$A$1:$G$1,0))</f>
        <v>L</v>
      </c>
      <c r="K561" s="19">
        <f>INDEX([1]products!$A$1:$G$49,MATCH([1]orders!$D561,[1]products!$A$1:$A$49,0),MATCH([1]orders!K$1,[1]products!$A$1:$G$1,0))</f>
        <v>1</v>
      </c>
      <c r="L561" s="20">
        <f>INDEX([1]products!$A$1:$G$49,MATCH([1]orders!$D561,[1]products!$A$1:$A$49,0),MATCH([1]orders!L$1,[1]products!$A$1:$G$1,0))</f>
        <v>12.95</v>
      </c>
      <c r="M561" s="20">
        <f t="shared" si="8"/>
        <v>38.849999999999994</v>
      </c>
      <c r="N561" s="7" t="str" cm="1">
        <f t="array" ref="N561">_xlfn.IFS(I561="Rob","Robusta",I561="Exc","Excelsa",I561="Ara","Arabica",I561="Lib","Liberica")</f>
        <v>Arabica</v>
      </c>
      <c r="O561" s="7" t="str" cm="1">
        <f t="array" ref="O561">_xlfn.IFS(J561="M","Medium",J561="L","Light",J561="D","Dark")</f>
        <v>Light</v>
      </c>
      <c r="P561" s="7" t="str">
        <f>_xlfn.XLOOKUP(Order_Table[[#This Row],[Customer ID]],[1]customers!$A$1:$A$1001,[1]customers!$I$1:$I$1001,,0)</f>
        <v>Yes</v>
      </c>
    </row>
    <row r="562" spans="1:16" x14ac:dyDescent="0.35">
      <c r="A562" s="16" t="s">
        <v>1098</v>
      </c>
      <c r="B562" s="21">
        <v>44401</v>
      </c>
      <c r="C562" s="16" t="s">
        <v>1099</v>
      </c>
      <c r="D562" s="7" t="s">
        <v>112</v>
      </c>
      <c r="E562" s="16">
        <v>6</v>
      </c>
      <c r="F562" s="16" t="str">
        <f>_xlfn.XLOOKUP([1]orders!C562,[1]customers!$A$2:$A$1001,[1]customers!$B$2:$B$1001,,0)</f>
        <v>Hatty Dovydenas</v>
      </c>
      <c r="G562" s="16" t="str">
        <f>IF(_xlfn.XLOOKUP(C562,[1]customers!$A$2:$A$1001,[1]customers!$C$2:$C$1001,,0)=0,"",_xlfn.XLOOKUP(C562,[1]customers!$A$2:$A$1001,[1]customers!$C$2:$C$1001,,0))</f>
        <v/>
      </c>
      <c r="H562" s="16" t="str">
        <f>_xlfn.XLOOKUP(C562,[1]customers!$A$2:$A$1001,[1]customers!$G$2:$G$1001,,0)</f>
        <v>United States</v>
      </c>
      <c r="I562" s="7" t="str">
        <f>INDEX([1]products!$A$1:$G$49,MATCH([1]orders!$D562,[1]products!$A$1:$A$49,0),MATCH([1]orders!I$1,[1]products!$A$1:$G$1,0))</f>
        <v>Exc</v>
      </c>
      <c r="J562" s="7" t="str">
        <f>INDEX([1]products!$A$1:$G$49,MATCH([1]orders!$D562,[1]products!$A$1:$A$49,0),MATCH([1]orders!J$1,[1]products!$A$1:$G$1,0))</f>
        <v>M</v>
      </c>
      <c r="K562" s="19">
        <f>INDEX([1]products!$A$1:$G$49,MATCH([1]orders!$D562,[1]products!$A$1:$A$49,0),MATCH([1]orders!K$1,[1]products!$A$1:$G$1,0))</f>
        <v>2.5</v>
      </c>
      <c r="L562" s="20">
        <f>INDEX([1]products!$A$1:$G$49,MATCH([1]orders!$D562,[1]products!$A$1:$A$49,0),MATCH([1]orders!L$1,[1]products!$A$1:$G$1,0))</f>
        <v>31.624999999999996</v>
      </c>
      <c r="M562" s="20">
        <f t="shared" si="8"/>
        <v>189.74999999999997</v>
      </c>
      <c r="N562" s="7" t="str" cm="1">
        <f t="array" ref="N562">_xlfn.IFS(I562="Rob","Robusta",I562="Exc","Excelsa",I562="Ara","Arabica",I562="Lib","Liberica")</f>
        <v>Excelsa</v>
      </c>
      <c r="O562" s="7" t="str" cm="1">
        <f t="array" ref="O562">_xlfn.IFS(J562="M","Medium",J562="L","Light",J562="D","Dark")</f>
        <v>Medium</v>
      </c>
      <c r="P562" s="7" t="str">
        <f>_xlfn.XLOOKUP(Order_Table[[#This Row],[Customer ID]],[1]customers!$A$1:$A$1001,[1]customers!$I$1:$I$1001,,0)</f>
        <v>Yes</v>
      </c>
    </row>
    <row r="563" spans="1:16" x14ac:dyDescent="0.35">
      <c r="A563" s="16" t="s">
        <v>1100</v>
      </c>
      <c r="B563" s="21">
        <v>43688</v>
      </c>
      <c r="C563" s="16" t="s">
        <v>1101</v>
      </c>
      <c r="D563" s="7" t="s">
        <v>54</v>
      </c>
      <c r="E563" s="16">
        <v>6</v>
      </c>
      <c r="F563" s="16" t="str">
        <f>_xlfn.XLOOKUP([1]orders!C563,[1]customers!$A$2:$A$1001,[1]customers!$B$2:$B$1001,,0)</f>
        <v>Nathaniel Bloxland</v>
      </c>
      <c r="G563" s="16" t="str">
        <f>IF(_xlfn.XLOOKUP(C563,[1]customers!$A$2:$A$1001,[1]customers!$C$2:$C$1001,,0)=0,"",_xlfn.XLOOKUP(C563,[1]customers!$A$2:$A$1001,[1]customers!$C$2:$C$1001,,0))</f>
        <v/>
      </c>
      <c r="H563" s="16" t="str">
        <f>_xlfn.XLOOKUP(C563,[1]customers!$A$2:$A$1001,[1]customers!$G$2:$G$1001,,0)</f>
        <v>Ireland</v>
      </c>
      <c r="I563" s="7" t="str">
        <f>INDEX([1]products!$A$1:$G$49,MATCH([1]orders!$D563,[1]products!$A$1:$A$49,0),MATCH([1]orders!I$1,[1]products!$A$1:$G$1,0))</f>
        <v>Ara</v>
      </c>
      <c r="J563" s="7" t="str">
        <f>INDEX([1]products!$A$1:$G$49,MATCH([1]orders!$D563,[1]products!$A$1:$A$49,0),MATCH([1]orders!J$1,[1]products!$A$1:$G$1,0))</f>
        <v>D</v>
      </c>
      <c r="K563" s="19">
        <f>INDEX([1]products!$A$1:$G$49,MATCH([1]orders!$D563,[1]products!$A$1:$A$49,0),MATCH([1]orders!K$1,[1]products!$A$1:$G$1,0))</f>
        <v>0.2</v>
      </c>
      <c r="L563" s="20">
        <f>INDEX([1]products!$A$1:$G$49,MATCH([1]orders!$D563,[1]products!$A$1:$A$49,0),MATCH([1]orders!L$1,[1]products!$A$1:$G$1,0))</f>
        <v>2.9849999999999999</v>
      </c>
      <c r="M563" s="20">
        <f t="shared" si="8"/>
        <v>17.91</v>
      </c>
      <c r="N563" s="7" t="str" cm="1">
        <f t="array" ref="N563">_xlfn.IFS(I563="Rob","Robusta",I563="Exc","Excelsa",I563="Ara","Arabica",I563="Lib","Liberica")</f>
        <v>Arabica</v>
      </c>
      <c r="O563" s="7" t="str" cm="1">
        <f t="array" ref="O563">_xlfn.IFS(J563="M","Medium",J563="L","Light",J563="D","Dark")</f>
        <v>Dark</v>
      </c>
      <c r="P563" s="7" t="str">
        <f>_xlfn.XLOOKUP(Order_Table[[#This Row],[Customer ID]],[1]customers!$A$1:$A$1001,[1]customers!$I$1:$I$1001,,0)</f>
        <v>Yes</v>
      </c>
    </row>
    <row r="564" spans="1:16" x14ac:dyDescent="0.35">
      <c r="A564" s="16" t="s">
        <v>1102</v>
      </c>
      <c r="B564" s="21">
        <v>43669</v>
      </c>
      <c r="C564" s="16" t="s">
        <v>1103</v>
      </c>
      <c r="D564" s="7" t="s">
        <v>19</v>
      </c>
      <c r="E564" s="16">
        <v>6</v>
      </c>
      <c r="F564" s="16" t="str">
        <f>_xlfn.XLOOKUP([1]orders!C564,[1]customers!$A$2:$A$1001,[1]customers!$B$2:$B$1001,,0)</f>
        <v>Brendan Grece</v>
      </c>
      <c r="G564" s="16" t="str">
        <f>IF(_xlfn.XLOOKUP(C564,[1]customers!$A$2:$A$1001,[1]customers!$C$2:$C$1001,,0)=0,"",_xlfn.XLOOKUP(C564,[1]customers!$A$2:$A$1001,[1]customers!$C$2:$C$1001,,0))</f>
        <v>bgrecefm@naver.com</v>
      </c>
      <c r="H564" s="16" t="str">
        <f>_xlfn.XLOOKUP(C564,[1]customers!$A$2:$A$1001,[1]customers!$G$2:$G$1001,,0)</f>
        <v>United Kingdom</v>
      </c>
      <c r="I564" s="7" t="str">
        <f>INDEX([1]products!$A$1:$G$49,MATCH([1]orders!$D564,[1]products!$A$1:$A$49,0),MATCH([1]orders!I$1,[1]products!$A$1:$G$1,0))</f>
        <v>Lib</v>
      </c>
      <c r="J564" s="7" t="str">
        <f>INDEX([1]products!$A$1:$G$49,MATCH([1]orders!$D564,[1]products!$A$1:$A$49,0),MATCH([1]orders!J$1,[1]products!$A$1:$G$1,0))</f>
        <v>L</v>
      </c>
      <c r="K564" s="19">
        <f>INDEX([1]products!$A$1:$G$49,MATCH([1]orders!$D564,[1]products!$A$1:$A$49,0),MATCH([1]orders!K$1,[1]products!$A$1:$G$1,0))</f>
        <v>0.2</v>
      </c>
      <c r="L564" s="20">
        <f>INDEX([1]products!$A$1:$G$49,MATCH([1]orders!$D564,[1]products!$A$1:$A$49,0),MATCH([1]orders!L$1,[1]products!$A$1:$G$1,0))</f>
        <v>4.7549999999999999</v>
      </c>
      <c r="M564" s="20">
        <f t="shared" si="8"/>
        <v>28.53</v>
      </c>
      <c r="N564" s="7" t="str" cm="1">
        <f t="array" ref="N564">_xlfn.IFS(I564="Rob","Robusta",I564="Exc","Excelsa",I564="Ara","Arabica",I564="Lib","Liberica")</f>
        <v>Liberica</v>
      </c>
      <c r="O564" s="7" t="str" cm="1">
        <f t="array" ref="O564">_xlfn.IFS(J564="M","Medium",J564="L","Light",J564="D","Dark")</f>
        <v>Light</v>
      </c>
      <c r="P564" s="7" t="str">
        <f>_xlfn.XLOOKUP(Order_Table[[#This Row],[Customer ID]],[1]customers!$A$1:$A$1001,[1]customers!$I$1:$I$1001,,0)</f>
        <v>No</v>
      </c>
    </row>
    <row r="565" spans="1:16" x14ac:dyDescent="0.35">
      <c r="A565" s="16" t="s">
        <v>1104</v>
      </c>
      <c r="B565" s="21">
        <v>43991</v>
      </c>
      <c r="C565" s="16" t="s">
        <v>1105</v>
      </c>
      <c r="D565" s="7" t="s">
        <v>9</v>
      </c>
      <c r="E565" s="16">
        <v>6</v>
      </c>
      <c r="F565" s="16" t="str">
        <f>_xlfn.XLOOKUP([1]orders!C565,[1]customers!$A$2:$A$1001,[1]customers!$B$2:$B$1001,,0)</f>
        <v>Don Flintiff</v>
      </c>
      <c r="G565" s="16" t="str">
        <f>IF(_xlfn.XLOOKUP(C565,[1]customers!$A$2:$A$1001,[1]customers!$C$2:$C$1001,,0)=0,"",_xlfn.XLOOKUP(C565,[1]customers!$A$2:$A$1001,[1]customers!$C$2:$C$1001,,0))</f>
        <v>dflintiffg1@e-recht24.de</v>
      </c>
      <c r="H565" s="16" t="str">
        <f>_xlfn.XLOOKUP(C565,[1]customers!$A$2:$A$1001,[1]customers!$G$2:$G$1001,,0)</f>
        <v>United Kingdom</v>
      </c>
      <c r="I565" s="7" t="str">
        <f>INDEX([1]products!$A$1:$G$49,MATCH([1]orders!$D565,[1]products!$A$1:$A$49,0),MATCH([1]orders!I$1,[1]products!$A$1:$G$1,0))</f>
        <v>Exc</v>
      </c>
      <c r="J565" s="7" t="str">
        <f>INDEX([1]products!$A$1:$G$49,MATCH([1]orders!$D565,[1]products!$A$1:$A$49,0),MATCH([1]orders!J$1,[1]products!$A$1:$G$1,0))</f>
        <v>M</v>
      </c>
      <c r="K565" s="19">
        <f>INDEX([1]products!$A$1:$G$49,MATCH([1]orders!$D565,[1]products!$A$1:$A$49,0),MATCH([1]orders!K$1,[1]products!$A$1:$G$1,0))</f>
        <v>1</v>
      </c>
      <c r="L565" s="20">
        <f>INDEX([1]products!$A$1:$G$49,MATCH([1]orders!$D565,[1]products!$A$1:$A$49,0),MATCH([1]orders!L$1,[1]products!$A$1:$G$1,0))</f>
        <v>13.75</v>
      </c>
      <c r="M565" s="20">
        <f t="shared" si="8"/>
        <v>82.5</v>
      </c>
      <c r="N565" s="7" t="str" cm="1">
        <f t="array" ref="N565">_xlfn.IFS(I565="Rob","Robusta",I565="Exc","Excelsa",I565="Ara","Arabica",I565="Lib","Liberica")</f>
        <v>Excelsa</v>
      </c>
      <c r="O565" s="7" t="str" cm="1">
        <f t="array" ref="O565">_xlfn.IFS(J565="M","Medium",J565="L","Light",J565="D","Dark")</f>
        <v>Medium</v>
      </c>
      <c r="P565" s="7" t="str">
        <f>_xlfn.XLOOKUP(Order_Table[[#This Row],[Customer ID]],[1]customers!$A$1:$A$1001,[1]customers!$I$1:$I$1001,,0)</f>
        <v>No</v>
      </c>
    </row>
    <row r="566" spans="1:16" x14ac:dyDescent="0.35">
      <c r="A566" s="16" t="s">
        <v>1106</v>
      </c>
      <c r="B566" s="21">
        <v>43883</v>
      </c>
      <c r="C566" s="16" t="s">
        <v>1107</v>
      </c>
      <c r="D566" s="7" t="s">
        <v>157</v>
      </c>
      <c r="E566" s="16">
        <v>2</v>
      </c>
      <c r="F566" s="16" t="str">
        <f>_xlfn.XLOOKUP([1]orders!C566,[1]customers!$A$2:$A$1001,[1]customers!$B$2:$B$1001,,0)</f>
        <v>Abbe Thys</v>
      </c>
      <c r="G566" s="16" t="str">
        <f>IF(_xlfn.XLOOKUP(C566,[1]customers!$A$2:$A$1001,[1]customers!$C$2:$C$1001,,0)=0,"",_xlfn.XLOOKUP(C566,[1]customers!$A$2:$A$1001,[1]customers!$C$2:$C$1001,,0))</f>
        <v>athysfo@cdc.gov</v>
      </c>
      <c r="H566" s="16" t="str">
        <f>_xlfn.XLOOKUP(C566,[1]customers!$A$2:$A$1001,[1]customers!$G$2:$G$1001,,0)</f>
        <v>United States</v>
      </c>
      <c r="I566" s="7" t="str">
        <f>INDEX([1]products!$A$1:$G$49,MATCH([1]orders!$D566,[1]products!$A$1:$A$49,0),MATCH([1]orders!I$1,[1]products!$A$1:$G$1,0))</f>
        <v>Rob</v>
      </c>
      <c r="J566" s="7" t="str">
        <f>INDEX([1]products!$A$1:$G$49,MATCH([1]orders!$D566,[1]products!$A$1:$A$49,0),MATCH([1]orders!J$1,[1]products!$A$1:$G$1,0))</f>
        <v>L</v>
      </c>
      <c r="K566" s="19">
        <f>INDEX([1]products!$A$1:$G$49,MATCH([1]orders!$D566,[1]products!$A$1:$A$49,0),MATCH([1]orders!K$1,[1]products!$A$1:$G$1,0))</f>
        <v>0.5</v>
      </c>
      <c r="L566" s="20">
        <f>INDEX([1]products!$A$1:$G$49,MATCH([1]orders!$D566,[1]products!$A$1:$A$49,0),MATCH([1]orders!L$1,[1]products!$A$1:$G$1,0))</f>
        <v>7.169999999999999</v>
      </c>
      <c r="M566" s="20">
        <f t="shared" si="8"/>
        <v>14.339999999999998</v>
      </c>
      <c r="N566" s="7" t="str" cm="1">
        <f t="array" ref="N566">_xlfn.IFS(I566="Rob","Robusta",I566="Exc","Excelsa",I566="Ara","Arabica",I566="Lib","Liberica")</f>
        <v>Robusta</v>
      </c>
      <c r="O566" s="7" t="str" cm="1">
        <f t="array" ref="O566">_xlfn.IFS(J566="M","Medium",J566="L","Light",J566="D","Dark")</f>
        <v>Light</v>
      </c>
      <c r="P566" s="7" t="str">
        <f>_xlfn.XLOOKUP(Order_Table[[#This Row],[Customer ID]],[1]customers!$A$1:$A$1001,[1]customers!$I$1:$I$1001,,0)</f>
        <v>No</v>
      </c>
    </row>
    <row r="567" spans="1:16" x14ac:dyDescent="0.35">
      <c r="A567" s="16" t="s">
        <v>1108</v>
      </c>
      <c r="B567" s="21">
        <v>44031</v>
      </c>
      <c r="C567" s="16" t="s">
        <v>1109</v>
      </c>
      <c r="D567" s="7" t="s">
        <v>35</v>
      </c>
      <c r="E567" s="16">
        <v>4</v>
      </c>
      <c r="F567" s="16" t="str">
        <f>_xlfn.XLOOKUP([1]orders!C567,[1]customers!$A$2:$A$1001,[1]customers!$B$2:$B$1001,,0)</f>
        <v>Jackquelin Chugg</v>
      </c>
      <c r="G567" s="16" t="str">
        <f>IF(_xlfn.XLOOKUP(C567,[1]customers!$A$2:$A$1001,[1]customers!$C$2:$C$1001,,0)=0,"",_xlfn.XLOOKUP(C567,[1]customers!$A$2:$A$1001,[1]customers!$C$2:$C$1001,,0))</f>
        <v>jchuggfp@about.me</v>
      </c>
      <c r="H567" s="16" t="str">
        <f>_xlfn.XLOOKUP(C567,[1]customers!$A$2:$A$1001,[1]customers!$G$2:$G$1001,,0)</f>
        <v>United States</v>
      </c>
      <c r="I567" s="7" t="str">
        <f>INDEX([1]products!$A$1:$G$49,MATCH([1]orders!$D567,[1]products!$A$1:$A$49,0),MATCH([1]orders!I$1,[1]products!$A$1:$G$1,0))</f>
        <v>Rob</v>
      </c>
      <c r="J567" s="7" t="str">
        <f>INDEX([1]products!$A$1:$G$49,MATCH([1]orders!$D567,[1]products!$A$1:$A$49,0),MATCH([1]orders!J$1,[1]products!$A$1:$G$1,0))</f>
        <v>D</v>
      </c>
      <c r="K567" s="19">
        <f>INDEX([1]products!$A$1:$G$49,MATCH([1]orders!$D567,[1]products!$A$1:$A$49,0),MATCH([1]orders!K$1,[1]products!$A$1:$G$1,0))</f>
        <v>2.5</v>
      </c>
      <c r="L567" s="20">
        <f>INDEX([1]products!$A$1:$G$49,MATCH([1]orders!$D567,[1]products!$A$1:$A$49,0),MATCH([1]orders!L$1,[1]products!$A$1:$G$1,0))</f>
        <v>20.584999999999997</v>
      </c>
      <c r="M567" s="20">
        <f t="shared" si="8"/>
        <v>82.339999999999989</v>
      </c>
      <c r="N567" s="7" t="str" cm="1">
        <f t="array" ref="N567">_xlfn.IFS(I567="Rob","Robusta",I567="Exc","Excelsa",I567="Ara","Arabica",I567="Lib","Liberica")</f>
        <v>Robusta</v>
      </c>
      <c r="O567" s="7" t="str" cm="1">
        <f t="array" ref="O567">_xlfn.IFS(J567="M","Medium",J567="L","Light",J567="D","Dark")</f>
        <v>Dark</v>
      </c>
      <c r="P567" s="7" t="str">
        <f>_xlfn.XLOOKUP(Order_Table[[#This Row],[Customer ID]],[1]customers!$A$1:$A$1001,[1]customers!$I$1:$I$1001,,0)</f>
        <v>No</v>
      </c>
    </row>
    <row r="568" spans="1:16" x14ac:dyDescent="0.35">
      <c r="A568" s="16" t="s">
        <v>1110</v>
      </c>
      <c r="B568" s="21">
        <v>44459</v>
      </c>
      <c r="C568" s="16" t="s">
        <v>1111</v>
      </c>
      <c r="D568" s="7" t="s">
        <v>44</v>
      </c>
      <c r="E568" s="16">
        <v>6</v>
      </c>
      <c r="F568" s="16" t="str">
        <f>_xlfn.XLOOKUP([1]orders!C568,[1]customers!$A$2:$A$1001,[1]customers!$B$2:$B$1001,,0)</f>
        <v>Audra Kelston</v>
      </c>
      <c r="G568" s="16" t="str">
        <f>IF(_xlfn.XLOOKUP(C568,[1]customers!$A$2:$A$1001,[1]customers!$C$2:$C$1001,,0)=0,"",_xlfn.XLOOKUP(C568,[1]customers!$A$2:$A$1001,[1]customers!$C$2:$C$1001,,0))</f>
        <v>akelstonfq@sakura.ne.jp</v>
      </c>
      <c r="H568" s="16" t="str">
        <f>_xlfn.XLOOKUP(C568,[1]customers!$A$2:$A$1001,[1]customers!$G$2:$G$1001,,0)</f>
        <v>United States</v>
      </c>
      <c r="I568" s="7" t="str">
        <f>INDEX([1]products!$A$1:$G$49,MATCH([1]orders!$D568,[1]products!$A$1:$A$49,0),MATCH([1]orders!I$1,[1]products!$A$1:$G$1,0))</f>
        <v>Ara</v>
      </c>
      <c r="J568" s="7" t="str">
        <f>INDEX([1]products!$A$1:$G$49,MATCH([1]orders!$D568,[1]products!$A$1:$A$49,0),MATCH([1]orders!J$1,[1]products!$A$1:$G$1,0))</f>
        <v>M</v>
      </c>
      <c r="K568" s="19">
        <f>INDEX([1]products!$A$1:$G$49,MATCH([1]orders!$D568,[1]products!$A$1:$A$49,0),MATCH([1]orders!K$1,[1]products!$A$1:$G$1,0))</f>
        <v>0.2</v>
      </c>
      <c r="L568" s="20">
        <f>INDEX([1]products!$A$1:$G$49,MATCH([1]orders!$D568,[1]products!$A$1:$A$49,0),MATCH([1]orders!L$1,[1]products!$A$1:$G$1,0))</f>
        <v>3.375</v>
      </c>
      <c r="M568" s="20">
        <f t="shared" si="8"/>
        <v>20.25</v>
      </c>
      <c r="N568" s="7" t="str" cm="1">
        <f t="array" ref="N568">_xlfn.IFS(I568="Rob","Robusta",I568="Exc","Excelsa",I568="Ara","Arabica",I568="Lib","Liberica")</f>
        <v>Arabica</v>
      </c>
      <c r="O568" s="7" t="str" cm="1">
        <f t="array" ref="O568">_xlfn.IFS(J568="M","Medium",J568="L","Light",J568="D","Dark")</f>
        <v>Medium</v>
      </c>
      <c r="P568" s="7" t="str">
        <f>_xlfn.XLOOKUP(Order_Table[[#This Row],[Customer ID]],[1]customers!$A$1:$A$1001,[1]customers!$I$1:$I$1001,,0)</f>
        <v>Yes</v>
      </c>
    </row>
    <row r="569" spans="1:16" x14ac:dyDescent="0.35">
      <c r="A569" s="16" t="s">
        <v>1112</v>
      </c>
      <c r="B569" s="21">
        <v>44318</v>
      </c>
      <c r="C569" s="16" t="s">
        <v>1113</v>
      </c>
      <c r="D569" s="7" t="s">
        <v>10</v>
      </c>
      <c r="E569" s="16">
        <v>6</v>
      </c>
      <c r="F569" s="16" t="str">
        <f>_xlfn.XLOOKUP([1]orders!C569,[1]customers!$A$2:$A$1001,[1]customers!$B$2:$B$1001,,0)</f>
        <v>Elvina Angel</v>
      </c>
      <c r="G569" s="16" t="str">
        <f>IF(_xlfn.XLOOKUP(C569,[1]customers!$A$2:$A$1001,[1]customers!$C$2:$C$1001,,0)=0,"",_xlfn.XLOOKUP(C569,[1]customers!$A$2:$A$1001,[1]customers!$C$2:$C$1001,,0))</f>
        <v/>
      </c>
      <c r="H569" s="16" t="str">
        <f>_xlfn.XLOOKUP(C569,[1]customers!$A$2:$A$1001,[1]customers!$G$2:$G$1001,,0)</f>
        <v>Ireland</v>
      </c>
      <c r="I569" s="7" t="str">
        <f>INDEX([1]products!$A$1:$G$49,MATCH([1]orders!$D569,[1]products!$A$1:$A$49,0),MATCH([1]orders!I$1,[1]products!$A$1:$G$1,0))</f>
        <v>Rob</v>
      </c>
      <c r="J569" s="7" t="str">
        <f>INDEX([1]products!$A$1:$G$49,MATCH([1]orders!$D569,[1]products!$A$1:$A$49,0),MATCH([1]orders!J$1,[1]products!$A$1:$G$1,0))</f>
        <v>L</v>
      </c>
      <c r="K569" s="19">
        <f>INDEX([1]products!$A$1:$G$49,MATCH([1]orders!$D569,[1]products!$A$1:$A$49,0),MATCH([1]orders!K$1,[1]products!$A$1:$G$1,0))</f>
        <v>2.5</v>
      </c>
      <c r="L569" s="20">
        <f>INDEX([1]products!$A$1:$G$49,MATCH([1]orders!$D569,[1]products!$A$1:$A$49,0),MATCH([1]orders!L$1,[1]products!$A$1:$G$1,0))</f>
        <v>27.484999999999996</v>
      </c>
      <c r="M569" s="20">
        <f t="shared" si="8"/>
        <v>164.90999999999997</v>
      </c>
      <c r="N569" s="7" t="str" cm="1">
        <f t="array" ref="N569">_xlfn.IFS(I569="Rob","Robusta",I569="Exc","Excelsa",I569="Ara","Arabica",I569="Lib","Liberica")</f>
        <v>Robusta</v>
      </c>
      <c r="O569" s="7" t="str" cm="1">
        <f t="array" ref="O569">_xlfn.IFS(J569="M","Medium",J569="L","Light",J569="D","Dark")</f>
        <v>Light</v>
      </c>
      <c r="P569" s="7" t="str">
        <f>_xlfn.XLOOKUP(Order_Table[[#This Row],[Customer ID]],[1]customers!$A$1:$A$1001,[1]customers!$I$1:$I$1001,,0)</f>
        <v>No</v>
      </c>
    </row>
    <row r="570" spans="1:16" x14ac:dyDescent="0.35">
      <c r="A570" s="16" t="s">
        <v>1114</v>
      </c>
      <c r="B570" s="21">
        <v>44526</v>
      </c>
      <c r="C570" s="16" t="s">
        <v>1115</v>
      </c>
      <c r="D570" s="7" t="s">
        <v>19</v>
      </c>
      <c r="E570" s="16">
        <v>4</v>
      </c>
      <c r="F570" s="16" t="str">
        <f>_xlfn.XLOOKUP([1]orders!C570,[1]customers!$A$2:$A$1001,[1]customers!$B$2:$B$1001,,0)</f>
        <v>Claiborne Mottram</v>
      </c>
      <c r="G570" s="16" t="str">
        <f>IF(_xlfn.XLOOKUP(C570,[1]customers!$A$2:$A$1001,[1]customers!$C$2:$C$1001,,0)=0,"",_xlfn.XLOOKUP(C570,[1]customers!$A$2:$A$1001,[1]customers!$C$2:$C$1001,,0))</f>
        <v>cmottramfs@harvard.edu</v>
      </c>
      <c r="H570" s="16" t="str">
        <f>_xlfn.XLOOKUP(C570,[1]customers!$A$2:$A$1001,[1]customers!$G$2:$G$1001,,0)</f>
        <v>United States</v>
      </c>
      <c r="I570" s="7" t="str">
        <f>INDEX([1]products!$A$1:$G$49,MATCH([1]orders!$D570,[1]products!$A$1:$A$49,0),MATCH([1]orders!I$1,[1]products!$A$1:$G$1,0))</f>
        <v>Lib</v>
      </c>
      <c r="J570" s="7" t="str">
        <f>INDEX([1]products!$A$1:$G$49,MATCH([1]orders!$D570,[1]products!$A$1:$A$49,0),MATCH([1]orders!J$1,[1]products!$A$1:$G$1,0))</f>
        <v>L</v>
      </c>
      <c r="K570" s="19">
        <f>INDEX([1]products!$A$1:$G$49,MATCH([1]orders!$D570,[1]products!$A$1:$A$49,0),MATCH([1]orders!K$1,[1]products!$A$1:$G$1,0))</f>
        <v>0.2</v>
      </c>
      <c r="L570" s="20">
        <f>INDEX([1]products!$A$1:$G$49,MATCH([1]orders!$D570,[1]products!$A$1:$A$49,0),MATCH([1]orders!L$1,[1]products!$A$1:$G$1,0))</f>
        <v>4.7549999999999999</v>
      </c>
      <c r="M570" s="20">
        <f t="shared" si="8"/>
        <v>19.02</v>
      </c>
      <c r="N570" s="7" t="str" cm="1">
        <f t="array" ref="N570">_xlfn.IFS(I570="Rob","Robusta",I570="Exc","Excelsa",I570="Ara","Arabica",I570="Lib","Liberica")</f>
        <v>Liberica</v>
      </c>
      <c r="O570" s="7" t="str" cm="1">
        <f t="array" ref="O570">_xlfn.IFS(J570="M","Medium",J570="L","Light",J570="D","Dark")</f>
        <v>Light</v>
      </c>
      <c r="P570" s="7" t="str">
        <f>_xlfn.XLOOKUP(Order_Table[[#This Row],[Customer ID]],[1]customers!$A$1:$A$1001,[1]customers!$I$1:$I$1001,,0)</f>
        <v>Yes</v>
      </c>
    </row>
    <row r="571" spans="1:16" x14ac:dyDescent="0.35">
      <c r="A571" s="16" t="s">
        <v>1116</v>
      </c>
      <c r="B571" s="21">
        <v>43879</v>
      </c>
      <c r="C571" s="16" t="s">
        <v>1105</v>
      </c>
      <c r="D571" s="7" t="s">
        <v>118</v>
      </c>
      <c r="E571" s="16">
        <v>6</v>
      </c>
      <c r="F571" s="16" t="str">
        <f>_xlfn.XLOOKUP([1]orders!C571,[1]customers!$A$2:$A$1001,[1]customers!$B$2:$B$1001,,0)</f>
        <v>Don Flintiff</v>
      </c>
      <c r="G571" s="16" t="str">
        <f>IF(_xlfn.XLOOKUP(C571,[1]customers!$A$2:$A$1001,[1]customers!$C$2:$C$1001,,0)=0,"",_xlfn.XLOOKUP(C571,[1]customers!$A$2:$A$1001,[1]customers!$C$2:$C$1001,,0))</f>
        <v>dflintiffg1@e-recht24.de</v>
      </c>
      <c r="H571" s="16" t="str">
        <f>_xlfn.XLOOKUP(C571,[1]customers!$A$2:$A$1001,[1]customers!$G$2:$G$1001,,0)</f>
        <v>United Kingdom</v>
      </c>
      <c r="I571" s="7" t="str">
        <f>INDEX([1]products!$A$1:$G$49,MATCH([1]orders!$D571,[1]products!$A$1:$A$49,0),MATCH([1]orders!I$1,[1]products!$A$1:$G$1,0))</f>
        <v>Ara</v>
      </c>
      <c r="J571" s="7" t="str">
        <f>INDEX([1]products!$A$1:$G$49,MATCH([1]orders!$D571,[1]products!$A$1:$A$49,0),MATCH([1]orders!J$1,[1]products!$A$1:$G$1,0))</f>
        <v>D</v>
      </c>
      <c r="K571" s="19">
        <f>INDEX([1]products!$A$1:$G$49,MATCH([1]orders!$D571,[1]products!$A$1:$A$49,0),MATCH([1]orders!K$1,[1]products!$A$1:$G$1,0))</f>
        <v>2.5</v>
      </c>
      <c r="L571" s="20">
        <f>INDEX([1]products!$A$1:$G$49,MATCH([1]orders!$D571,[1]products!$A$1:$A$49,0),MATCH([1]orders!L$1,[1]products!$A$1:$G$1,0))</f>
        <v>22.884999999999998</v>
      </c>
      <c r="M571" s="20">
        <f t="shared" si="8"/>
        <v>137.31</v>
      </c>
      <c r="N571" s="7" t="str" cm="1">
        <f t="array" ref="N571">_xlfn.IFS(I571="Rob","Robusta",I571="Exc","Excelsa",I571="Ara","Arabica",I571="Lib","Liberica")</f>
        <v>Arabica</v>
      </c>
      <c r="O571" s="7" t="str" cm="1">
        <f t="array" ref="O571">_xlfn.IFS(J571="M","Medium",J571="L","Light",J571="D","Dark")</f>
        <v>Dark</v>
      </c>
      <c r="P571" s="7" t="str">
        <f>_xlfn.XLOOKUP(Order_Table[[#This Row],[Customer ID]],[1]customers!$A$1:$A$1001,[1]customers!$I$1:$I$1001,,0)</f>
        <v>No</v>
      </c>
    </row>
    <row r="572" spans="1:16" x14ac:dyDescent="0.35">
      <c r="A572" s="16" t="s">
        <v>1117</v>
      </c>
      <c r="B572" s="21">
        <v>43928</v>
      </c>
      <c r="C572" s="16" t="s">
        <v>1118</v>
      </c>
      <c r="D572" s="7" t="s">
        <v>67</v>
      </c>
      <c r="E572" s="16">
        <v>4</v>
      </c>
      <c r="F572" s="16" t="str">
        <f>_xlfn.XLOOKUP([1]orders!C572,[1]customers!$A$2:$A$1001,[1]customers!$B$2:$B$1001,,0)</f>
        <v>Donalt Sangwin</v>
      </c>
      <c r="G572" s="16" t="str">
        <f>IF(_xlfn.XLOOKUP(C572,[1]customers!$A$2:$A$1001,[1]customers!$C$2:$C$1001,,0)=0,"",_xlfn.XLOOKUP(C572,[1]customers!$A$2:$A$1001,[1]customers!$C$2:$C$1001,,0))</f>
        <v>dsangwinfu@weebly.com</v>
      </c>
      <c r="H572" s="16" t="str">
        <f>_xlfn.XLOOKUP(C572,[1]customers!$A$2:$A$1001,[1]customers!$G$2:$G$1001,,0)</f>
        <v>United States</v>
      </c>
      <c r="I572" s="7" t="str">
        <f>INDEX([1]products!$A$1:$G$49,MATCH([1]orders!$D572,[1]products!$A$1:$A$49,0),MATCH([1]orders!I$1,[1]products!$A$1:$G$1,0))</f>
        <v>Ara</v>
      </c>
      <c r="J572" s="7" t="str">
        <f>INDEX([1]products!$A$1:$G$49,MATCH([1]orders!$D572,[1]products!$A$1:$A$49,0),MATCH([1]orders!J$1,[1]products!$A$1:$G$1,0))</f>
        <v>M</v>
      </c>
      <c r="K572" s="19">
        <f>INDEX([1]products!$A$1:$G$49,MATCH([1]orders!$D572,[1]products!$A$1:$A$49,0),MATCH([1]orders!K$1,[1]products!$A$1:$G$1,0))</f>
        <v>0.5</v>
      </c>
      <c r="L572" s="20">
        <f>INDEX([1]products!$A$1:$G$49,MATCH([1]orders!$D572,[1]products!$A$1:$A$49,0),MATCH([1]orders!L$1,[1]products!$A$1:$G$1,0))</f>
        <v>6.75</v>
      </c>
      <c r="M572" s="20">
        <f t="shared" si="8"/>
        <v>27</v>
      </c>
      <c r="N572" s="7" t="str" cm="1">
        <f t="array" ref="N572">_xlfn.IFS(I572="Rob","Robusta",I572="Exc","Excelsa",I572="Ara","Arabica",I572="Lib","Liberica")</f>
        <v>Arabica</v>
      </c>
      <c r="O572" s="7" t="str" cm="1">
        <f t="array" ref="O572">_xlfn.IFS(J572="M","Medium",J572="L","Light",J572="D","Dark")</f>
        <v>Medium</v>
      </c>
      <c r="P572" s="7" t="str">
        <f>_xlfn.XLOOKUP(Order_Table[[#This Row],[Customer ID]],[1]customers!$A$1:$A$1001,[1]customers!$I$1:$I$1001,,0)</f>
        <v>No</v>
      </c>
    </row>
    <row r="573" spans="1:16" x14ac:dyDescent="0.35">
      <c r="A573" s="16" t="s">
        <v>1119</v>
      </c>
      <c r="B573" s="21">
        <v>44592</v>
      </c>
      <c r="C573" s="16" t="s">
        <v>1120</v>
      </c>
      <c r="D573" s="7" t="s">
        <v>176</v>
      </c>
      <c r="E573" s="16">
        <v>4</v>
      </c>
      <c r="F573" s="16" t="str">
        <f>_xlfn.XLOOKUP([1]orders!C573,[1]customers!$A$2:$A$1001,[1]customers!$B$2:$B$1001,,0)</f>
        <v>Elizabet Aizikowitz</v>
      </c>
      <c r="G573" s="16" t="str">
        <f>IF(_xlfn.XLOOKUP(C573,[1]customers!$A$2:$A$1001,[1]customers!$C$2:$C$1001,,0)=0,"",_xlfn.XLOOKUP(C573,[1]customers!$A$2:$A$1001,[1]customers!$C$2:$C$1001,,0))</f>
        <v>eaizikowitzfv@virginia.edu</v>
      </c>
      <c r="H573" s="16" t="str">
        <f>_xlfn.XLOOKUP(C573,[1]customers!$A$2:$A$1001,[1]customers!$G$2:$G$1001,,0)</f>
        <v>United Kingdom</v>
      </c>
      <c r="I573" s="7" t="str">
        <f>INDEX([1]products!$A$1:$G$49,MATCH([1]orders!$D573,[1]products!$A$1:$A$49,0),MATCH([1]orders!I$1,[1]products!$A$1:$G$1,0))</f>
        <v>Exc</v>
      </c>
      <c r="J573" s="7" t="str">
        <f>INDEX([1]products!$A$1:$G$49,MATCH([1]orders!$D573,[1]products!$A$1:$A$49,0),MATCH([1]orders!J$1,[1]products!$A$1:$G$1,0))</f>
        <v>L</v>
      </c>
      <c r="K573" s="19">
        <f>INDEX([1]products!$A$1:$G$49,MATCH([1]orders!$D573,[1]products!$A$1:$A$49,0),MATCH([1]orders!K$1,[1]products!$A$1:$G$1,0))</f>
        <v>0.5</v>
      </c>
      <c r="L573" s="20">
        <f>INDEX([1]products!$A$1:$G$49,MATCH([1]orders!$D573,[1]products!$A$1:$A$49,0),MATCH([1]orders!L$1,[1]products!$A$1:$G$1,0))</f>
        <v>8.91</v>
      </c>
      <c r="M573" s="20">
        <f t="shared" si="8"/>
        <v>35.64</v>
      </c>
      <c r="N573" s="7" t="str" cm="1">
        <f t="array" ref="N573">_xlfn.IFS(I573="Rob","Robusta",I573="Exc","Excelsa",I573="Ara","Arabica",I573="Lib","Liberica")</f>
        <v>Excelsa</v>
      </c>
      <c r="O573" s="7" t="str" cm="1">
        <f t="array" ref="O573">_xlfn.IFS(J573="M","Medium",J573="L","Light",J573="D","Dark")</f>
        <v>Light</v>
      </c>
      <c r="P573" s="7" t="str">
        <f>_xlfn.XLOOKUP(Order_Table[[#This Row],[Customer ID]],[1]customers!$A$1:$A$1001,[1]customers!$I$1:$I$1001,,0)</f>
        <v>No</v>
      </c>
    </row>
    <row r="574" spans="1:16" x14ac:dyDescent="0.35">
      <c r="A574" s="16" t="s">
        <v>1121</v>
      </c>
      <c r="B574" s="21">
        <v>43515</v>
      </c>
      <c r="C574" s="16" t="s">
        <v>1122</v>
      </c>
      <c r="D574" s="7" t="s">
        <v>54</v>
      </c>
      <c r="E574" s="16">
        <v>2</v>
      </c>
      <c r="F574" s="16" t="str">
        <f>_xlfn.XLOOKUP([1]orders!C574,[1]customers!$A$2:$A$1001,[1]customers!$B$2:$B$1001,,0)</f>
        <v>Herbie Peppard</v>
      </c>
      <c r="G574" s="16" t="str">
        <f>IF(_xlfn.XLOOKUP(C574,[1]customers!$A$2:$A$1001,[1]customers!$C$2:$C$1001,,0)=0,"",_xlfn.XLOOKUP(C574,[1]customers!$A$2:$A$1001,[1]customers!$C$2:$C$1001,,0))</f>
        <v/>
      </c>
      <c r="H574" s="16" t="str">
        <f>_xlfn.XLOOKUP(C574,[1]customers!$A$2:$A$1001,[1]customers!$G$2:$G$1001,,0)</f>
        <v>United States</v>
      </c>
      <c r="I574" s="7" t="str">
        <f>INDEX([1]products!$A$1:$G$49,MATCH([1]orders!$D574,[1]products!$A$1:$A$49,0),MATCH([1]orders!I$1,[1]products!$A$1:$G$1,0))</f>
        <v>Ara</v>
      </c>
      <c r="J574" s="7" t="str">
        <f>INDEX([1]products!$A$1:$G$49,MATCH([1]orders!$D574,[1]products!$A$1:$A$49,0),MATCH([1]orders!J$1,[1]products!$A$1:$G$1,0))</f>
        <v>D</v>
      </c>
      <c r="K574" s="19">
        <f>INDEX([1]products!$A$1:$G$49,MATCH([1]orders!$D574,[1]products!$A$1:$A$49,0),MATCH([1]orders!K$1,[1]products!$A$1:$G$1,0))</f>
        <v>0.2</v>
      </c>
      <c r="L574" s="20">
        <f>INDEX([1]products!$A$1:$G$49,MATCH([1]orders!$D574,[1]products!$A$1:$A$49,0),MATCH([1]orders!L$1,[1]products!$A$1:$G$1,0))</f>
        <v>2.9849999999999999</v>
      </c>
      <c r="M574" s="20">
        <f t="shared" si="8"/>
        <v>5.97</v>
      </c>
      <c r="N574" s="7" t="str" cm="1">
        <f t="array" ref="N574">_xlfn.IFS(I574="Rob","Robusta",I574="Exc","Excelsa",I574="Ara","Arabica",I574="Lib","Liberica")</f>
        <v>Arabica</v>
      </c>
      <c r="O574" s="7" t="str" cm="1">
        <f t="array" ref="O574">_xlfn.IFS(J574="M","Medium",J574="L","Light",J574="D","Dark")</f>
        <v>Dark</v>
      </c>
      <c r="P574" s="7" t="str">
        <f>_xlfn.XLOOKUP(Order_Table[[#This Row],[Customer ID]],[1]customers!$A$1:$A$1001,[1]customers!$I$1:$I$1001,,0)</f>
        <v>Yes</v>
      </c>
    </row>
    <row r="575" spans="1:16" x14ac:dyDescent="0.35">
      <c r="A575" s="16" t="s">
        <v>1123</v>
      </c>
      <c r="B575" s="21">
        <v>43781</v>
      </c>
      <c r="C575" s="16" t="s">
        <v>1124</v>
      </c>
      <c r="D575" s="7" t="s">
        <v>61</v>
      </c>
      <c r="E575" s="16">
        <v>6</v>
      </c>
      <c r="F575" s="16" t="str">
        <f>_xlfn.XLOOKUP([1]orders!C575,[1]customers!$A$2:$A$1001,[1]customers!$B$2:$B$1001,,0)</f>
        <v>Cornie Venour</v>
      </c>
      <c r="G575" s="16" t="str">
        <f>IF(_xlfn.XLOOKUP(C575,[1]customers!$A$2:$A$1001,[1]customers!$C$2:$C$1001,,0)=0,"",_xlfn.XLOOKUP(C575,[1]customers!$A$2:$A$1001,[1]customers!$C$2:$C$1001,,0))</f>
        <v>cvenourfx@ask.com</v>
      </c>
      <c r="H575" s="16" t="str">
        <f>_xlfn.XLOOKUP(C575,[1]customers!$A$2:$A$1001,[1]customers!$G$2:$G$1001,,0)</f>
        <v>United States</v>
      </c>
      <c r="I575" s="7" t="str">
        <f>INDEX([1]products!$A$1:$G$49,MATCH([1]orders!$D575,[1]products!$A$1:$A$49,0),MATCH([1]orders!I$1,[1]products!$A$1:$G$1,0))</f>
        <v>Ara</v>
      </c>
      <c r="J575" s="7" t="str">
        <f>INDEX([1]products!$A$1:$G$49,MATCH([1]orders!$D575,[1]products!$A$1:$A$49,0),MATCH([1]orders!J$1,[1]products!$A$1:$G$1,0))</f>
        <v>M</v>
      </c>
      <c r="K575" s="19">
        <f>INDEX([1]products!$A$1:$G$49,MATCH([1]orders!$D575,[1]products!$A$1:$A$49,0),MATCH([1]orders!K$1,[1]products!$A$1:$G$1,0))</f>
        <v>1</v>
      </c>
      <c r="L575" s="20">
        <f>INDEX([1]products!$A$1:$G$49,MATCH([1]orders!$D575,[1]products!$A$1:$A$49,0),MATCH([1]orders!L$1,[1]products!$A$1:$G$1,0))</f>
        <v>11.25</v>
      </c>
      <c r="M575" s="20">
        <f t="shared" si="8"/>
        <v>67.5</v>
      </c>
      <c r="N575" s="7" t="str" cm="1">
        <f t="array" ref="N575">_xlfn.IFS(I575="Rob","Robusta",I575="Exc","Excelsa",I575="Ara","Arabica",I575="Lib","Liberica")</f>
        <v>Arabica</v>
      </c>
      <c r="O575" s="7" t="str" cm="1">
        <f t="array" ref="O575">_xlfn.IFS(J575="M","Medium",J575="L","Light",J575="D","Dark")</f>
        <v>Medium</v>
      </c>
      <c r="P575" s="7" t="str">
        <f>_xlfn.XLOOKUP(Order_Table[[#This Row],[Customer ID]],[1]customers!$A$1:$A$1001,[1]customers!$I$1:$I$1001,,0)</f>
        <v>No</v>
      </c>
    </row>
    <row r="576" spans="1:16" x14ac:dyDescent="0.35">
      <c r="A576" s="16" t="s">
        <v>1125</v>
      </c>
      <c r="B576" s="21">
        <v>44697</v>
      </c>
      <c r="C576" s="16" t="s">
        <v>1126</v>
      </c>
      <c r="D576" s="7" t="s">
        <v>182</v>
      </c>
      <c r="E576" s="16">
        <v>6</v>
      </c>
      <c r="F576" s="16" t="str">
        <f>_xlfn.XLOOKUP([1]orders!C576,[1]customers!$A$2:$A$1001,[1]customers!$B$2:$B$1001,,0)</f>
        <v>Maggy Harby</v>
      </c>
      <c r="G576" s="16" t="str">
        <f>IF(_xlfn.XLOOKUP(C576,[1]customers!$A$2:$A$1001,[1]customers!$C$2:$C$1001,,0)=0,"",_xlfn.XLOOKUP(C576,[1]customers!$A$2:$A$1001,[1]customers!$C$2:$C$1001,,0))</f>
        <v>mharbyfy@163.com</v>
      </c>
      <c r="H576" s="16" t="str">
        <f>_xlfn.XLOOKUP(C576,[1]customers!$A$2:$A$1001,[1]customers!$G$2:$G$1001,,0)</f>
        <v>United States</v>
      </c>
      <c r="I576" s="7" t="str">
        <f>INDEX([1]products!$A$1:$G$49,MATCH([1]orders!$D576,[1]products!$A$1:$A$49,0),MATCH([1]orders!I$1,[1]products!$A$1:$G$1,0))</f>
        <v>Rob</v>
      </c>
      <c r="J576" s="7" t="str">
        <f>INDEX([1]products!$A$1:$G$49,MATCH([1]orders!$D576,[1]products!$A$1:$A$49,0),MATCH([1]orders!J$1,[1]products!$A$1:$G$1,0))</f>
        <v>L</v>
      </c>
      <c r="K576" s="19">
        <f>INDEX([1]products!$A$1:$G$49,MATCH([1]orders!$D576,[1]products!$A$1:$A$49,0),MATCH([1]orders!K$1,[1]products!$A$1:$G$1,0))</f>
        <v>0.2</v>
      </c>
      <c r="L576" s="20">
        <f>INDEX([1]products!$A$1:$G$49,MATCH([1]orders!$D576,[1]products!$A$1:$A$49,0),MATCH([1]orders!L$1,[1]products!$A$1:$G$1,0))</f>
        <v>3.5849999999999995</v>
      </c>
      <c r="M576" s="20">
        <f t="shared" si="8"/>
        <v>21.509999999999998</v>
      </c>
      <c r="N576" s="7" t="str" cm="1">
        <f t="array" ref="N576">_xlfn.IFS(I576="Rob","Robusta",I576="Exc","Excelsa",I576="Ara","Arabica",I576="Lib","Liberica")</f>
        <v>Robusta</v>
      </c>
      <c r="O576" s="7" t="str" cm="1">
        <f t="array" ref="O576">_xlfn.IFS(J576="M","Medium",J576="L","Light",J576="D","Dark")</f>
        <v>Light</v>
      </c>
      <c r="P576" s="7" t="str">
        <f>_xlfn.XLOOKUP(Order_Table[[#This Row],[Customer ID]],[1]customers!$A$1:$A$1001,[1]customers!$I$1:$I$1001,,0)</f>
        <v>Yes</v>
      </c>
    </row>
    <row r="577" spans="1:16" x14ac:dyDescent="0.35">
      <c r="A577" s="16" t="s">
        <v>1127</v>
      </c>
      <c r="B577" s="21">
        <v>44239</v>
      </c>
      <c r="C577" s="16" t="s">
        <v>1128</v>
      </c>
      <c r="D577" s="7" t="s">
        <v>197</v>
      </c>
      <c r="E577" s="16">
        <v>2</v>
      </c>
      <c r="F577" s="16" t="str">
        <f>_xlfn.XLOOKUP([1]orders!C577,[1]customers!$A$2:$A$1001,[1]customers!$B$2:$B$1001,,0)</f>
        <v>Reggie Thickpenny</v>
      </c>
      <c r="G577" s="16" t="str">
        <f>IF(_xlfn.XLOOKUP(C577,[1]customers!$A$2:$A$1001,[1]customers!$C$2:$C$1001,,0)=0,"",_xlfn.XLOOKUP(C577,[1]customers!$A$2:$A$1001,[1]customers!$C$2:$C$1001,,0))</f>
        <v>rthickpennyfz@cafepress.com</v>
      </c>
      <c r="H577" s="16" t="str">
        <f>_xlfn.XLOOKUP(C577,[1]customers!$A$2:$A$1001,[1]customers!$G$2:$G$1001,,0)</f>
        <v>United States</v>
      </c>
      <c r="I577" s="7" t="str">
        <f>INDEX([1]products!$A$1:$G$49,MATCH([1]orders!$D577,[1]products!$A$1:$A$49,0),MATCH([1]orders!I$1,[1]products!$A$1:$G$1,0))</f>
        <v>Lib</v>
      </c>
      <c r="J577" s="7" t="str">
        <f>INDEX([1]products!$A$1:$G$49,MATCH([1]orders!$D577,[1]products!$A$1:$A$49,0),MATCH([1]orders!J$1,[1]products!$A$1:$G$1,0))</f>
        <v>M</v>
      </c>
      <c r="K577" s="19">
        <f>INDEX([1]products!$A$1:$G$49,MATCH([1]orders!$D577,[1]products!$A$1:$A$49,0),MATCH([1]orders!K$1,[1]products!$A$1:$G$1,0))</f>
        <v>2.5</v>
      </c>
      <c r="L577" s="20">
        <f>INDEX([1]products!$A$1:$G$49,MATCH([1]orders!$D577,[1]products!$A$1:$A$49,0),MATCH([1]orders!L$1,[1]products!$A$1:$G$1,0))</f>
        <v>33.464999999999996</v>
      </c>
      <c r="M577" s="20">
        <f t="shared" si="8"/>
        <v>66.929999999999993</v>
      </c>
      <c r="N577" s="7" t="str" cm="1">
        <f t="array" ref="N577">_xlfn.IFS(I577="Rob","Robusta",I577="Exc","Excelsa",I577="Ara","Arabica",I577="Lib","Liberica")</f>
        <v>Liberica</v>
      </c>
      <c r="O577" s="7" t="str" cm="1">
        <f t="array" ref="O577">_xlfn.IFS(J577="M","Medium",J577="L","Light",J577="D","Dark")</f>
        <v>Medium</v>
      </c>
      <c r="P577" s="7" t="str">
        <f>_xlfn.XLOOKUP(Order_Table[[#This Row],[Customer ID]],[1]customers!$A$1:$A$1001,[1]customers!$I$1:$I$1001,,0)</f>
        <v>No</v>
      </c>
    </row>
    <row r="578" spans="1:16" x14ac:dyDescent="0.35">
      <c r="A578" s="16" t="s">
        <v>1129</v>
      </c>
      <c r="B578" s="21">
        <v>44290</v>
      </c>
      <c r="C578" s="16" t="s">
        <v>1130</v>
      </c>
      <c r="D578" s="7" t="s">
        <v>54</v>
      </c>
      <c r="E578" s="16">
        <v>6</v>
      </c>
      <c r="F578" s="16" t="str">
        <f>_xlfn.XLOOKUP([1]orders!C578,[1]customers!$A$2:$A$1001,[1]customers!$B$2:$B$1001,,0)</f>
        <v>Phyllys Ormerod</v>
      </c>
      <c r="G578" s="16" t="str">
        <f>IF(_xlfn.XLOOKUP(C578,[1]customers!$A$2:$A$1001,[1]customers!$C$2:$C$1001,,0)=0,"",_xlfn.XLOOKUP(C578,[1]customers!$A$2:$A$1001,[1]customers!$C$2:$C$1001,,0))</f>
        <v>pormerodg0@redcross.org</v>
      </c>
      <c r="H578" s="16" t="str">
        <f>_xlfn.XLOOKUP(C578,[1]customers!$A$2:$A$1001,[1]customers!$G$2:$G$1001,,0)</f>
        <v>United States</v>
      </c>
      <c r="I578" s="7" t="str">
        <f>INDEX([1]products!$A$1:$G$49,MATCH([1]orders!$D578,[1]products!$A$1:$A$49,0),MATCH([1]orders!I$1,[1]products!$A$1:$G$1,0))</f>
        <v>Ara</v>
      </c>
      <c r="J578" s="7" t="str">
        <f>INDEX([1]products!$A$1:$G$49,MATCH([1]orders!$D578,[1]products!$A$1:$A$49,0),MATCH([1]orders!J$1,[1]products!$A$1:$G$1,0))</f>
        <v>D</v>
      </c>
      <c r="K578" s="19">
        <f>INDEX([1]products!$A$1:$G$49,MATCH([1]orders!$D578,[1]products!$A$1:$A$49,0),MATCH([1]orders!K$1,[1]products!$A$1:$G$1,0))</f>
        <v>0.2</v>
      </c>
      <c r="L578" s="20">
        <f>INDEX([1]products!$A$1:$G$49,MATCH([1]orders!$D578,[1]products!$A$1:$A$49,0),MATCH([1]orders!L$1,[1]products!$A$1:$G$1,0))</f>
        <v>2.9849999999999999</v>
      </c>
      <c r="M578" s="20">
        <f t="shared" si="8"/>
        <v>17.91</v>
      </c>
      <c r="N578" s="7" t="str" cm="1">
        <f t="array" ref="N578">_xlfn.IFS(I578="Rob","Robusta",I578="Exc","Excelsa",I578="Ara","Arabica",I578="Lib","Liberica")</f>
        <v>Arabica</v>
      </c>
      <c r="O578" s="7" t="str" cm="1">
        <f t="array" ref="O578">_xlfn.IFS(J578="M","Medium",J578="L","Light",J578="D","Dark")</f>
        <v>Dark</v>
      </c>
      <c r="P578" s="7" t="str">
        <f>_xlfn.XLOOKUP(Order_Table[[#This Row],[Customer ID]],[1]customers!$A$1:$A$1001,[1]customers!$I$1:$I$1001,,0)</f>
        <v>No</v>
      </c>
    </row>
    <row r="579" spans="1:16" x14ac:dyDescent="0.35">
      <c r="A579" s="16" t="s">
        <v>1131</v>
      </c>
      <c r="B579" s="21">
        <v>44410</v>
      </c>
      <c r="C579" s="16" t="s">
        <v>1105</v>
      </c>
      <c r="D579" s="7" t="s">
        <v>96</v>
      </c>
      <c r="E579" s="16">
        <v>4</v>
      </c>
      <c r="F579" s="16" t="str">
        <f>_xlfn.XLOOKUP([1]orders!C579,[1]customers!$A$2:$A$1001,[1]customers!$B$2:$B$1001,,0)</f>
        <v>Don Flintiff</v>
      </c>
      <c r="G579" s="16" t="str">
        <f>IF(_xlfn.XLOOKUP(C579,[1]customers!$A$2:$A$1001,[1]customers!$C$2:$C$1001,,0)=0,"",_xlfn.XLOOKUP(C579,[1]customers!$A$2:$A$1001,[1]customers!$C$2:$C$1001,,0))</f>
        <v>dflintiffg1@e-recht24.de</v>
      </c>
      <c r="H579" s="16" t="str">
        <f>_xlfn.XLOOKUP(C579,[1]customers!$A$2:$A$1001,[1]customers!$G$2:$G$1001,,0)</f>
        <v>United Kingdom</v>
      </c>
      <c r="I579" s="7" t="str">
        <f>INDEX([1]products!$A$1:$G$49,MATCH([1]orders!$D579,[1]products!$A$1:$A$49,0),MATCH([1]orders!I$1,[1]products!$A$1:$G$1,0))</f>
        <v>Lib</v>
      </c>
      <c r="J579" s="7" t="str">
        <f>INDEX([1]products!$A$1:$G$49,MATCH([1]orders!$D579,[1]products!$A$1:$A$49,0),MATCH([1]orders!J$1,[1]products!$A$1:$G$1,0))</f>
        <v>M</v>
      </c>
      <c r="K579" s="19">
        <f>INDEX([1]products!$A$1:$G$49,MATCH([1]orders!$D579,[1]products!$A$1:$A$49,0),MATCH([1]orders!K$1,[1]products!$A$1:$G$1,0))</f>
        <v>1</v>
      </c>
      <c r="L579" s="20">
        <f>INDEX([1]products!$A$1:$G$49,MATCH([1]orders!$D579,[1]products!$A$1:$A$49,0),MATCH([1]orders!L$1,[1]products!$A$1:$G$1,0))</f>
        <v>14.55</v>
      </c>
      <c r="M579" s="20">
        <f t="shared" ref="M579:M642" si="9">L579*E579</f>
        <v>58.2</v>
      </c>
      <c r="N579" s="7" t="str" cm="1">
        <f t="array" ref="N579">_xlfn.IFS(I579="Rob","Robusta",I579="Exc","Excelsa",I579="Ara","Arabica",I579="Lib","Liberica")</f>
        <v>Liberica</v>
      </c>
      <c r="O579" s="7" t="str" cm="1">
        <f t="array" ref="O579">_xlfn.IFS(J579="M","Medium",J579="L","Light",J579="D","Dark")</f>
        <v>Medium</v>
      </c>
      <c r="P579" s="7" t="str">
        <f>_xlfn.XLOOKUP(Order_Table[[#This Row],[Customer ID]],[1]customers!$A$1:$A$1001,[1]customers!$I$1:$I$1001,,0)</f>
        <v>No</v>
      </c>
    </row>
    <row r="580" spans="1:16" x14ac:dyDescent="0.35">
      <c r="A580" s="16" t="s">
        <v>1132</v>
      </c>
      <c r="B580" s="21">
        <v>44720</v>
      </c>
      <c r="C580" s="16" t="s">
        <v>1133</v>
      </c>
      <c r="D580" s="7" t="s">
        <v>254</v>
      </c>
      <c r="E580" s="16">
        <v>3</v>
      </c>
      <c r="F580" s="16" t="str">
        <f>_xlfn.XLOOKUP([1]orders!C580,[1]customers!$A$2:$A$1001,[1]customers!$B$2:$B$1001,,0)</f>
        <v>Tymon Zanetti</v>
      </c>
      <c r="G580" s="16" t="str">
        <f>IF(_xlfn.XLOOKUP(C580,[1]customers!$A$2:$A$1001,[1]customers!$C$2:$C$1001,,0)=0,"",_xlfn.XLOOKUP(C580,[1]customers!$A$2:$A$1001,[1]customers!$C$2:$C$1001,,0))</f>
        <v>tzanettig2@gravatar.com</v>
      </c>
      <c r="H580" s="16" t="str">
        <f>_xlfn.XLOOKUP(C580,[1]customers!$A$2:$A$1001,[1]customers!$G$2:$G$1001,,0)</f>
        <v>Ireland</v>
      </c>
      <c r="I580" s="7" t="str">
        <f>INDEX([1]products!$A$1:$G$49,MATCH([1]orders!$D580,[1]products!$A$1:$A$49,0),MATCH([1]orders!I$1,[1]products!$A$1:$G$1,0))</f>
        <v>Exc</v>
      </c>
      <c r="J580" s="7" t="str">
        <f>INDEX([1]products!$A$1:$G$49,MATCH([1]orders!$D580,[1]products!$A$1:$A$49,0),MATCH([1]orders!J$1,[1]products!$A$1:$G$1,0))</f>
        <v>L</v>
      </c>
      <c r="K580" s="19">
        <f>INDEX([1]products!$A$1:$G$49,MATCH([1]orders!$D580,[1]products!$A$1:$A$49,0),MATCH([1]orders!K$1,[1]products!$A$1:$G$1,0))</f>
        <v>0.2</v>
      </c>
      <c r="L580" s="20">
        <f>INDEX([1]products!$A$1:$G$49,MATCH([1]orders!$D580,[1]products!$A$1:$A$49,0),MATCH([1]orders!L$1,[1]products!$A$1:$G$1,0))</f>
        <v>4.4550000000000001</v>
      </c>
      <c r="M580" s="20">
        <f t="shared" si="9"/>
        <v>13.365</v>
      </c>
      <c r="N580" s="7" t="str" cm="1">
        <f t="array" ref="N580">_xlfn.IFS(I580="Rob","Robusta",I580="Exc","Excelsa",I580="Ara","Arabica",I580="Lib","Liberica")</f>
        <v>Excelsa</v>
      </c>
      <c r="O580" s="7" t="str" cm="1">
        <f t="array" ref="O580">_xlfn.IFS(J580="M","Medium",J580="L","Light",J580="D","Dark")</f>
        <v>Light</v>
      </c>
      <c r="P580" s="7" t="str">
        <f>_xlfn.XLOOKUP(Order_Table[[#This Row],[Customer ID]],[1]customers!$A$1:$A$1001,[1]customers!$I$1:$I$1001,,0)</f>
        <v>No</v>
      </c>
    </row>
    <row r="581" spans="1:16" x14ac:dyDescent="0.35">
      <c r="A581" s="16" t="s">
        <v>1132</v>
      </c>
      <c r="B581" s="21">
        <v>44720</v>
      </c>
      <c r="C581" s="16" t="s">
        <v>1133</v>
      </c>
      <c r="D581" s="7" t="s">
        <v>67</v>
      </c>
      <c r="E581" s="16">
        <v>5</v>
      </c>
      <c r="F581" s="16" t="str">
        <f>_xlfn.XLOOKUP([1]orders!C581,[1]customers!$A$2:$A$1001,[1]customers!$B$2:$B$1001,,0)</f>
        <v>Tymon Zanetti</v>
      </c>
      <c r="G581" s="16" t="str">
        <f>IF(_xlfn.XLOOKUP(C581,[1]customers!$A$2:$A$1001,[1]customers!$C$2:$C$1001,,0)=0,"",_xlfn.XLOOKUP(C581,[1]customers!$A$2:$A$1001,[1]customers!$C$2:$C$1001,,0))</f>
        <v>tzanettig2@gravatar.com</v>
      </c>
      <c r="H581" s="16" t="str">
        <f>_xlfn.XLOOKUP(C581,[1]customers!$A$2:$A$1001,[1]customers!$G$2:$G$1001,,0)</f>
        <v>Ireland</v>
      </c>
      <c r="I581" s="7" t="str">
        <f>INDEX([1]products!$A$1:$G$49,MATCH([1]orders!$D581,[1]products!$A$1:$A$49,0),MATCH([1]orders!I$1,[1]products!$A$1:$G$1,0))</f>
        <v>Ara</v>
      </c>
      <c r="J581" s="7" t="str">
        <f>INDEX([1]products!$A$1:$G$49,MATCH([1]orders!$D581,[1]products!$A$1:$A$49,0),MATCH([1]orders!J$1,[1]products!$A$1:$G$1,0))</f>
        <v>M</v>
      </c>
      <c r="K581" s="19">
        <f>INDEX([1]products!$A$1:$G$49,MATCH([1]orders!$D581,[1]products!$A$1:$A$49,0),MATCH([1]orders!K$1,[1]products!$A$1:$G$1,0))</f>
        <v>0.5</v>
      </c>
      <c r="L581" s="20">
        <f>INDEX([1]products!$A$1:$G$49,MATCH([1]orders!$D581,[1]products!$A$1:$A$49,0),MATCH([1]orders!L$1,[1]products!$A$1:$G$1,0))</f>
        <v>6.75</v>
      </c>
      <c r="M581" s="20">
        <f t="shared" si="9"/>
        <v>33.75</v>
      </c>
      <c r="N581" s="7" t="str" cm="1">
        <f t="array" ref="N581">_xlfn.IFS(I581="Rob","Robusta",I581="Exc","Excelsa",I581="Ara","Arabica",I581="Lib","Liberica")</f>
        <v>Arabica</v>
      </c>
      <c r="O581" s="7" t="str" cm="1">
        <f t="array" ref="O581">_xlfn.IFS(J581="M","Medium",J581="L","Light",J581="D","Dark")</f>
        <v>Medium</v>
      </c>
      <c r="P581" s="7" t="str">
        <f>_xlfn.XLOOKUP(Order_Table[[#This Row],[Customer ID]],[1]customers!$A$1:$A$1001,[1]customers!$I$1:$I$1001,,0)</f>
        <v>No</v>
      </c>
    </row>
    <row r="582" spans="1:16" x14ac:dyDescent="0.35">
      <c r="A582" s="16" t="s">
        <v>1134</v>
      </c>
      <c r="B582" s="21">
        <v>43965</v>
      </c>
      <c r="C582" s="16" t="s">
        <v>1135</v>
      </c>
      <c r="D582" s="7" t="s">
        <v>137</v>
      </c>
      <c r="E582" s="16">
        <v>3</v>
      </c>
      <c r="F582" s="16" t="str">
        <f>_xlfn.XLOOKUP([1]orders!C582,[1]customers!$A$2:$A$1001,[1]customers!$B$2:$B$1001,,0)</f>
        <v>Reinaldos Kirtley</v>
      </c>
      <c r="G582" s="16" t="str">
        <f>IF(_xlfn.XLOOKUP(C582,[1]customers!$A$2:$A$1001,[1]customers!$C$2:$C$1001,,0)=0,"",_xlfn.XLOOKUP(C582,[1]customers!$A$2:$A$1001,[1]customers!$C$2:$C$1001,,0))</f>
        <v>rkirtleyg4@hatena.ne.jp</v>
      </c>
      <c r="H582" s="16" t="str">
        <f>_xlfn.XLOOKUP(C582,[1]customers!$A$2:$A$1001,[1]customers!$G$2:$G$1001,,0)</f>
        <v>United States</v>
      </c>
      <c r="I582" s="7" t="str">
        <f>INDEX([1]products!$A$1:$G$49,MATCH([1]orders!$D582,[1]products!$A$1:$A$49,0),MATCH([1]orders!I$1,[1]products!$A$1:$G$1,0))</f>
        <v>Exc</v>
      </c>
      <c r="J582" s="7" t="str">
        <f>INDEX([1]products!$A$1:$G$49,MATCH([1]orders!$D582,[1]products!$A$1:$A$49,0),MATCH([1]orders!J$1,[1]products!$A$1:$G$1,0))</f>
        <v>L</v>
      </c>
      <c r="K582" s="19">
        <f>INDEX([1]products!$A$1:$G$49,MATCH([1]orders!$D582,[1]products!$A$1:$A$49,0),MATCH([1]orders!K$1,[1]products!$A$1:$G$1,0))</f>
        <v>1</v>
      </c>
      <c r="L582" s="20">
        <f>INDEX([1]products!$A$1:$G$49,MATCH([1]orders!$D582,[1]products!$A$1:$A$49,0),MATCH([1]orders!L$1,[1]products!$A$1:$G$1,0))</f>
        <v>14.85</v>
      </c>
      <c r="M582" s="20">
        <f t="shared" si="9"/>
        <v>44.55</v>
      </c>
      <c r="N582" s="7" t="str" cm="1">
        <f t="array" ref="N582">_xlfn.IFS(I582="Rob","Robusta",I582="Exc","Excelsa",I582="Ara","Arabica",I582="Lib","Liberica")</f>
        <v>Excelsa</v>
      </c>
      <c r="O582" s="7" t="str" cm="1">
        <f t="array" ref="O582">_xlfn.IFS(J582="M","Medium",J582="L","Light",J582="D","Dark")</f>
        <v>Light</v>
      </c>
      <c r="P582" s="7" t="str">
        <f>_xlfn.XLOOKUP(Order_Table[[#This Row],[Customer ID]],[1]customers!$A$1:$A$1001,[1]customers!$I$1:$I$1001,,0)</f>
        <v>Yes</v>
      </c>
    </row>
    <row r="583" spans="1:16" x14ac:dyDescent="0.35">
      <c r="A583" s="16" t="s">
        <v>1136</v>
      </c>
      <c r="B583" s="21">
        <v>44190</v>
      </c>
      <c r="C583" s="16" t="s">
        <v>1137</v>
      </c>
      <c r="D583" s="7" t="s">
        <v>176</v>
      </c>
      <c r="E583" s="16">
        <v>5</v>
      </c>
      <c r="F583" s="16" t="str">
        <f>_xlfn.XLOOKUP([1]orders!C583,[1]customers!$A$2:$A$1001,[1]customers!$B$2:$B$1001,,0)</f>
        <v>Carney Clemencet</v>
      </c>
      <c r="G583" s="16" t="str">
        <f>IF(_xlfn.XLOOKUP(C583,[1]customers!$A$2:$A$1001,[1]customers!$C$2:$C$1001,,0)=0,"",_xlfn.XLOOKUP(C583,[1]customers!$A$2:$A$1001,[1]customers!$C$2:$C$1001,,0))</f>
        <v>cclemencetg5@weather.com</v>
      </c>
      <c r="H583" s="16" t="str">
        <f>_xlfn.XLOOKUP(C583,[1]customers!$A$2:$A$1001,[1]customers!$G$2:$G$1001,,0)</f>
        <v>United Kingdom</v>
      </c>
      <c r="I583" s="7" t="str">
        <f>INDEX([1]products!$A$1:$G$49,MATCH([1]orders!$D583,[1]products!$A$1:$A$49,0),MATCH([1]orders!I$1,[1]products!$A$1:$G$1,0))</f>
        <v>Exc</v>
      </c>
      <c r="J583" s="7" t="str">
        <f>INDEX([1]products!$A$1:$G$49,MATCH([1]orders!$D583,[1]products!$A$1:$A$49,0),MATCH([1]orders!J$1,[1]products!$A$1:$G$1,0))</f>
        <v>L</v>
      </c>
      <c r="K583" s="19">
        <f>INDEX([1]products!$A$1:$G$49,MATCH([1]orders!$D583,[1]products!$A$1:$A$49,0),MATCH([1]orders!K$1,[1]products!$A$1:$G$1,0))</f>
        <v>0.5</v>
      </c>
      <c r="L583" s="20">
        <f>INDEX([1]products!$A$1:$G$49,MATCH([1]orders!$D583,[1]products!$A$1:$A$49,0),MATCH([1]orders!L$1,[1]products!$A$1:$G$1,0))</f>
        <v>8.91</v>
      </c>
      <c r="M583" s="20">
        <f t="shared" si="9"/>
        <v>44.55</v>
      </c>
      <c r="N583" s="7" t="str" cm="1">
        <f t="array" ref="N583">_xlfn.IFS(I583="Rob","Robusta",I583="Exc","Excelsa",I583="Ara","Arabica",I583="Lib","Liberica")</f>
        <v>Excelsa</v>
      </c>
      <c r="O583" s="7" t="str" cm="1">
        <f t="array" ref="O583">_xlfn.IFS(J583="M","Medium",J583="L","Light",J583="D","Dark")</f>
        <v>Light</v>
      </c>
      <c r="P583" s="7" t="str">
        <f>_xlfn.XLOOKUP(Order_Table[[#This Row],[Customer ID]],[1]customers!$A$1:$A$1001,[1]customers!$I$1:$I$1001,,0)</f>
        <v>Yes</v>
      </c>
    </row>
    <row r="584" spans="1:16" x14ac:dyDescent="0.35">
      <c r="A584" s="16" t="s">
        <v>1138</v>
      </c>
      <c r="B584" s="21">
        <v>44382</v>
      </c>
      <c r="C584" s="16" t="s">
        <v>1139</v>
      </c>
      <c r="D584" s="7" t="s">
        <v>245</v>
      </c>
      <c r="E584" s="16">
        <v>5</v>
      </c>
      <c r="F584" s="16" t="str">
        <f>_xlfn.XLOOKUP([1]orders!C584,[1]customers!$A$2:$A$1001,[1]customers!$B$2:$B$1001,,0)</f>
        <v>Russell Donet</v>
      </c>
      <c r="G584" s="16" t="str">
        <f>IF(_xlfn.XLOOKUP(C584,[1]customers!$A$2:$A$1001,[1]customers!$C$2:$C$1001,,0)=0,"",_xlfn.XLOOKUP(C584,[1]customers!$A$2:$A$1001,[1]customers!$C$2:$C$1001,,0))</f>
        <v>rdonetg6@oakley.com</v>
      </c>
      <c r="H584" s="16" t="str">
        <f>_xlfn.XLOOKUP(C584,[1]customers!$A$2:$A$1001,[1]customers!$G$2:$G$1001,,0)</f>
        <v>United States</v>
      </c>
      <c r="I584" s="7" t="str">
        <f>INDEX([1]products!$A$1:$G$49,MATCH([1]orders!$D584,[1]products!$A$1:$A$49,0),MATCH([1]orders!I$1,[1]products!$A$1:$G$1,0))</f>
        <v>Exc</v>
      </c>
      <c r="J584" s="7" t="str">
        <f>INDEX([1]products!$A$1:$G$49,MATCH([1]orders!$D584,[1]products!$A$1:$A$49,0),MATCH([1]orders!J$1,[1]products!$A$1:$G$1,0))</f>
        <v>D</v>
      </c>
      <c r="K584" s="19">
        <f>INDEX([1]products!$A$1:$G$49,MATCH([1]orders!$D584,[1]products!$A$1:$A$49,0),MATCH([1]orders!K$1,[1]products!$A$1:$G$1,0))</f>
        <v>1</v>
      </c>
      <c r="L584" s="20">
        <f>INDEX([1]products!$A$1:$G$49,MATCH([1]orders!$D584,[1]products!$A$1:$A$49,0),MATCH([1]orders!L$1,[1]products!$A$1:$G$1,0))</f>
        <v>12.15</v>
      </c>
      <c r="M584" s="20">
        <f t="shared" si="9"/>
        <v>60.75</v>
      </c>
      <c r="N584" s="7" t="str" cm="1">
        <f t="array" ref="N584">_xlfn.IFS(I584="Rob","Robusta",I584="Exc","Excelsa",I584="Ara","Arabica",I584="Lib","Liberica")</f>
        <v>Excelsa</v>
      </c>
      <c r="O584" s="7" t="str" cm="1">
        <f t="array" ref="O584">_xlfn.IFS(J584="M","Medium",J584="L","Light",J584="D","Dark")</f>
        <v>Dark</v>
      </c>
      <c r="P584" s="7" t="str">
        <f>_xlfn.XLOOKUP(Order_Table[[#This Row],[Customer ID]],[1]customers!$A$1:$A$1001,[1]customers!$I$1:$I$1001,,0)</f>
        <v>No</v>
      </c>
    </row>
    <row r="585" spans="1:16" x14ac:dyDescent="0.35">
      <c r="A585" s="16" t="s">
        <v>1140</v>
      </c>
      <c r="B585" s="21">
        <v>43538</v>
      </c>
      <c r="C585" s="16" t="s">
        <v>1141</v>
      </c>
      <c r="D585" s="7" t="s">
        <v>182</v>
      </c>
      <c r="E585" s="16">
        <v>1</v>
      </c>
      <c r="F585" s="16" t="str">
        <f>_xlfn.XLOOKUP([1]orders!C585,[1]customers!$A$2:$A$1001,[1]customers!$B$2:$B$1001,,0)</f>
        <v>Sidney Gawen</v>
      </c>
      <c r="G585" s="16" t="str">
        <f>IF(_xlfn.XLOOKUP(C585,[1]customers!$A$2:$A$1001,[1]customers!$C$2:$C$1001,,0)=0,"",_xlfn.XLOOKUP(C585,[1]customers!$A$2:$A$1001,[1]customers!$C$2:$C$1001,,0))</f>
        <v>sgaweng7@creativecommons.org</v>
      </c>
      <c r="H585" s="16" t="str">
        <f>_xlfn.XLOOKUP(C585,[1]customers!$A$2:$A$1001,[1]customers!$G$2:$G$1001,,0)</f>
        <v>United States</v>
      </c>
      <c r="I585" s="7" t="str">
        <f>INDEX([1]products!$A$1:$G$49,MATCH([1]orders!$D585,[1]products!$A$1:$A$49,0),MATCH([1]orders!I$1,[1]products!$A$1:$G$1,0))</f>
        <v>Rob</v>
      </c>
      <c r="J585" s="7" t="str">
        <f>INDEX([1]products!$A$1:$G$49,MATCH([1]orders!$D585,[1]products!$A$1:$A$49,0),MATCH([1]orders!J$1,[1]products!$A$1:$G$1,0))</f>
        <v>L</v>
      </c>
      <c r="K585" s="19">
        <f>INDEX([1]products!$A$1:$G$49,MATCH([1]orders!$D585,[1]products!$A$1:$A$49,0),MATCH([1]orders!K$1,[1]products!$A$1:$G$1,0))</f>
        <v>0.2</v>
      </c>
      <c r="L585" s="20">
        <f>INDEX([1]products!$A$1:$G$49,MATCH([1]orders!$D585,[1]products!$A$1:$A$49,0),MATCH([1]orders!L$1,[1]products!$A$1:$G$1,0))</f>
        <v>3.5849999999999995</v>
      </c>
      <c r="M585" s="20">
        <f t="shared" si="9"/>
        <v>3.5849999999999995</v>
      </c>
      <c r="N585" s="7" t="str" cm="1">
        <f t="array" ref="N585">_xlfn.IFS(I585="Rob","Robusta",I585="Exc","Excelsa",I585="Ara","Arabica",I585="Lib","Liberica")</f>
        <v>Robusta</v>
      </c>
      <c r="O585" s="7" t="str" cm="1">
        <f t="array" ref="O585">_xlfn.IFS(J585="M","Medium",J585="L","Light",J585="D","Dark")</f>
        <v>Light</v>
      </c>
      <c r="P585" s="7" t="str">
        <f>_xlfn.XLOOKUP(Order_Table[[#This Row],[Customer ID]],[1]customers!$A$1:$A$1001,[1]customers!$I$1:$I$1001,,0)</f>
        <v>Yes</v>
      </c>
    </row>
    <row r="586" spans="1:16" x14ac:dyDescent="0.35">
      <c r="A586" s="16" t="s">
        <v>1142</v>
      </c>
      <c r="B586" s="21">
        <v>44262</v>
      </c>
      <c r="C586" s="16" t="s">
        <v>1143</v>
      </c>
      <c r="D586" s="7" t="s">
        <v>182</v>
      </c>
      <c r="E586" s="16">
        <v>6</v>
      </c>
      <c r="F586" s="16" t="str">
        <f>_xlfn.XLOOKUP([1]orders!C586,[1]customers!$A$2:$A$1001,[1]customers!$B$2:$B$1001,,0)</f>
        <v>Rickey Readie</v>
      </c>
      <c r="G586" s="16" t="str">
        <f>IF(_xlfn.XLOOKUP(C586,[1]customers!$A$2:$A$1001,[1]customers!$C$2:$C$1001,,0)=0,"",_xlfn.XLOOKUP(C586,[1]customers!$A$2:$A$1001,[1]customers!$C$2:$C$1001,,0))</f>
        <v>rreadieg8@guardian.co.uk</v>
      </c>
      <c r="H586" s="16" t="str">
        <f>_xlfn.XLOOKUP(C586,[1]customers!$A$2:$A$1001,[1]customers!$G$2:$G$1001,,0)</f>
        <v>United States</v>
      </c>
      <c r="I586" s="7" t="str">
        <f>INDEX([1]products!$A$1:$G$49,MATCH([1]orders!$D586,[1]products!$A$1:$A$49,0),MATCH([1]orders!I$1,[1]products!$A$1:$G$1,0))</f>
        <v>Rob</v>
      </c>
      <c r="J586" s="7" t="str">
        <f>INDEX([1]products!$A$1:$G$49,MATCH([1]orders!$D586,[1]products!$A$1:$A$49,0),MATCH([1]orders!J$1,[1]products!$A$1:$G$1,0))</f>
        <v>L</v>
      </c>
      <c r="K586" s="19">
        <f>INDEX([1]products!$A$1:$G$49,MATCH([1]orders!$D586,[1]products!$A$1:$A$49,0),MATCH([1]orders!K$1,[1]products!$A$1:$G$1,0))</f>
        <v>0.2</v>
      </c>
      <c r="L586" s="20">
        <f>INDEX([1]products!$A$1:$G$49,MATCH([1]orders!$D586,[1]products!$A$1:$A$49,0),MATCH([1]orders!L$1,[1]products!$A$1:$G$1,0))</f>
        <v>3.5849999999999995</v>
      </c>
      <c r="M586" s="20">
        <f t="shared" si="9"/>
        <v>21.509999999999998</v>
      </c>
      <c r="N586" s="7" t="str" cm="1">
        <f t="array" ref="N586">_xlfn.IFS(I586="Rob","Robusta",I586="Exc","Excelsa",I586="Ara","Arabica",I586="Lib","Liberica")</f>
        <v>Robusta</v>
      </c>
      <c r="O586" s="7" t="str" cm="1">
        <f t="array" ref="O586">_xlfn.IFS(J586="M","Medium",J586="L","Light",J586="D","Dark")</f>
        <v>Light</v>
      </c>
      <c r="P586" s="7" t="str">
        <f>_xlfn.XLOOKUP(Order_Table[[#This Row],[Customer ID]],[1]customers!$A$1:$A$1001,[1]customers!$I$1:$I$1001,,0)</f>
        <v>No</v>
      </c>
    </row>
    <row r="587" spans="1:16" x14ac:dyDescent="0.35">
      <c r="A587" s="16" t="s">
        <v>1144</v>
      </c>
      <c r="B587" s="21">
        <v>44505</v>
      </c>
      <c r="C587" s="16" t="s">
        <v>1145</v>
      </c>
      <c r="D587" s="7" t="s">
        <v>3</v>
      </c>
      <c r="E587" s="16">
        <v>2</v>
      </c>
      <c r="F587" s="16" t="str">
        <f>_xlfn.XLOOKUP([1]orders!C587,[1]customers!$A$2:$A$1001,[1]customers!$B$2:$B$1001,,0)</f>
        <v>Cody Verissimo</v>
      </c>
      <c r="G587" s="16" t="str">
        <f>IF(_xlfn.XLOOKUP(C587,[1]customers!$A$2:$A$1001,[1]customers!$C$2:$C$1001,,0)=0,"",_xlfn.XLOOKUP(C587,[1]customers!$A$2:$A$1001,[1]customers!$C$2:$C$1001,,0))</f>
        <v>cverissimogh@theglobeandmail.com</v>
      </c>
      <c r="H587" s="16" t="str">
        <f>_xlfn.XLOOKUP(C587,[1]customers!$A$2:$A$1001,[1]customers!$G$2:$G$1001,,0)</f>
        <v>United Kingdom</v>
      </c>
      <c r="I587" s="7" t="str">
        <f>INDEX([1]products!$A$1:$G$49,MATCH([1]orders!$D587,[1]products!$A$1:$A$49,0),MATCH([1]orders!I$1,[1]products!$A$1:$G$1,0))</f>
        <v>Exc</v>
      </c>
      <c r="J587" s="7" t="str">
        <f>INDEX([1]products!$A$1:$G$49,MATCH([1]orders!$D587,[1]products!$A$1:$A$49,0),MATCH([1]orders!J$1,[1]products!$A$1:$G$1,0))</f>
        <v>M</v>
      </c>
      <c r="K587" s="19">
        <f>INDEX([1]products!$A$1:$G$49,MATCH([1]orders!$D587,[1]products!$A$1:$A$49,0),MATCH([1]orders!K$1,[1]products!$A$1:$G$1,0))</f>
        <v>0.5</v>
      </c>
      <c r="L587" s="20">
        <f>INDEX([1]products!$A$1:$G$49,MATCH([1]orders!$D587,[1]products!$A$1:$A$49,0),MATCH([1]orders!L$1,[1]products!$A$1:$G$1,0))</f>
        <v>8.25</v>
      </c>
      <c r="M587" s="20">
        <f t="shared" si="9"/>
        <v>16.5</v>
      </c>
      <c r="N587" s="7" t="str" cm="1">
        <f t="array" ref="N587">_xlfn.IFS(I587="Rob","Robusta",I587="Exc","Excelsa",I587="Ara","Arabica",I587="Lib","Liberica")</f>
        <v>Excelsa</v>
      </c>
      <c r="O587" s="7" t="str" cm="1">
        <f t="array" ref="O587">_xlfn.IFS(J587="M","Medium",J587="L","Light",J587="D","Dark")</f>
        <v>Medium</v>
      </c>
      <c r="P587" s="7" t="str">
        <f>_xlfn.XLOOKUP(Order_Table[[#This Row],[Customer ID]],[1]customers!$A$1:$A$1001,[1]customers!$I$1:$I$1001,,0)</f>
        <v>Yes</v>
      </c>
    </row>
    <row r="588" spans="1:16" x14ac:dyDescent="0.35">
      <c r="A588" s="16" t="s">
        <v>1146</v>
      </c>
      <c r="B588" s="21">
        <v>43867</v>
      </c>
      <c r="C588" s="16" t="s">
        <v>1147</v>
      </c>
      <c r="D588" s="7" t="s">
        <v>10</v>
      </c>
      <c r="E588" s="16">
        <v>3</v>
      </c>
      <c r="F588" s="16" t="str">
        <f>_xlfn.XLOOKUP([1]orders!C588,[1]customers!$A$2:$A$1001,[1]customers!$B$2:$B$1001,,0)</f>
        <v>Zilvia Claisse</v>
      </c>
      <c r="G588" s="16" t="str">
        <f>IF(_xlfn.XLOOKUP(C588,[1]customers!$A$2:$A$1001,[1]customers!$C$2:$C$1001,,0)=0,"",_xlfn.XLOOKUP(C588,[1]customers!$A$2:$A$1001,[1]customers!$C$2:$C$1001,,0))</f>
        <v/>
      </c>
      <c r="H588" s="16" t="str">
        <f>_xlfn.XLOOKUP(C588,[1]customers!$A$2:$A$1001,[1]customers!$G$2:$G$1001,,0)</f>
        <v>United States</v>
      </c>
      <c r="I588" s="7" t="str">
        <f>INDEX([1]products!$A$1:$G$49,MATCH([1]orders!$D588,[1]products!$A$1:$A$49,0),MATCH([1]orders!I$1,[1]products!$A$1:$G$1,0))</f>
        <v>Rob</v>
      </c>
      <c r="J588" s="7" t="str">
        <f>INDEX([1]products!$A$1:$G$49,MATCH([1]orders!$D588,[1]products!$A$1:$A$49,0),MATCH([1]orders!J$1,[1]products!$A$1:$G$1,0))</f>
        <v>L</v>
      </c>
      <c r="K588" s="19">
        <f>INDEX([1]products!$A$1:$G$49,MATCH([1]orders!$D588,[1]products!$A$1:$A$49,0),MATCH([1]orders!K$1,[1]products!$A$1:$G$1,0))</f>
        <v>2.5</v>
      </c>
      <c r="L588" s="20">
        <f>INDEX([1]products!$A$1:$G$49,MATCH([1]orders!$D588,[1]products!$A$1:$A$49,0),MATCH([1]orders!L$1,[1]products!$A$1:$G$1,0))</f>
        <v>27.484999999999996</v>
      </c>
      <c r="M588" s="20">
        <f t="shared" si="9"/>
        <v>82.454999999999984</v>
      </c>
      <c r="N588" s="7" t="str" cm="1">
        <f t="array" ref="N588">_xlfn.IFS(I588="Rob","Robusta",I588="Exc","Excelsa",I588="Ara","Arabica",I588="Lib","Liberica")</f>
        <v>Robusta</v>
      </c>
      <c r="O588" s="7" t="str" cm="1">
        <f t="array" ref="O588">_xlfn.IFS(J588="M","Medium",J588="L","Light",J588="D","Dark")</f>
        <v>Light</v>
      </c>
      <c r="P588" s="7" t="str">
        <f>_xlfn.XLOOKUP(Order_Table[[#This Row],[Customer ID]],[1]customers!$A$1:$A$1001,[1]customers!$I$1:$I$1001,,0)</f>
        <v>No</v>
      </c>
    </row>
    <row r="589" spans="1:16" x14ac:dyDescent="0.35">
      <c r="A589" s="16" t="s">
        <v>1148</v>
      </c>
      <c r="B589" s="21">
        <v>44267</v>
      </c>
      <c r="C589" s="16" t="s">
        <v>1149</v>
      </c>
      <c r="D589" s="7" t="s">
        <v>123</v>
      </c>
      <c r="E589" s="16">
        <v>1</v>
      </c>
      <c r="F589" s="16" t="str">
        <f>_xlfn.XLOOKUP([1]orders!C589,[1]customers!$A$2:$A$1001,[1]customers!$B$2:$B$1001,,0)</f>
        <v>Bar O' Mahony</v>
      </c>
      <c r="G589" s="16" t="str">
        <f>IF(_xlfn.XLOOKUP(C589,[1]customers!$A$2:$A$1001,[1]customers!$C$2:$C$1001,,0)=0,"",_xlfn.XLOOKUP(C589,[1]customers!$A$2:$A$1001,[1]customers!$C$2:$C$1001,,0))</f>
        <v>bogb@elpais.com</v>
      </c>
      <c r="H589" s="16" t="str">
        <f>_xlfn.XLOOKUP(C589,[1]customers!$A$2:$A$1001,[1]customers!$G$2:$G$1001,,0)</f>
        <v>United States</v>
      </c>
      <c r="I589" s="7" t="str">
        <f>INDEX([1]products!$A$1:$G$49,MATCH([1]orders!$D589,[1]products!$A$1:$A$49,0),MATCH([1]orders!I$1,[1]products!$A$1:$G$1,0))</f>
        <v>Lib</v>
      </c>
      <c r="J589" s="7" t="str">
        <f>INDEX([1]products!$A$1:$G$49,MATCH([1]orders!$D589,[1]products!$A$1:$A$49,0),MATCH([1]orders!J$1,[1]products!$A$1:$G$1,0))</f>
        <v>D</v>
      </c>
      <c r="K589" s="19">
        <f>INDEX([1]products!$A$1:$G$49,MATCH([1]orders!$D589,[1]products!$A$1:$A$49,0),MATCH([1]orders!K$1,[1]products!$A$1:$G$1,0))</f>
        <v>0.5</v>
      </c>
      <c r="L589" s="20">
        <f>INDEX([1]products!$A$1:$G$49,MATCH([1]orders!$D589,[1]products!$A$1:$A$49,0),MATCH([1]orders!L$1,[1]products!$A$1:$G$1,0))</f>
        <v>7.77</v>
      </c>
      <c r="M589" s="20">
        <f t="shared" si="9"/>
        <v>7.77</v>
      </c>
      <c r="N589" s="7" t="str" cm="1">
        <f t="array" ref="N589">_xlfn.IFS(I589="Rob","Robusta",I589="Exc","Excelsa",I589="Ara","Arabica",I589="Lib","Liberica")</f>
        <v>Liberica</v>
      </c>
      <c r="O589" s="7" t="str" cm="1">
        <f t="array" ref="O589">_xlfn.IFS(J589="M","Medium",J589="L","Light",J589="D","Dark")</f>
        <v>Dark</v>
      </c>
      <c r="P589" s="7" t="str">
        <f>_xlfn.XLOOKUP(Order_Table[[#This Row],[Customer ID]],[1]customers!$A$1:$A$1001,[1]customers!$I$1:$I$1001,,0)</f>
        <v>Yes</v>
      </c>
    </row>
    <row r="590" spans="1:16" x14ac:dyDescent="0.35">
      <c r="A590" s="16" t="s">
        <v>1150</v>
      </c>
      <c r="B590" s="21">
        <v>44046</v>
      </c>
      <c r="C590" s="16" t="s">
        <v>1151</v>
      </c>
      <c r="D590" s="7" t="s">
        <v>22</v>
      </c>
      <c r="E590" s="16">
        <v>2</v>
      </c>
      <c r="F590" s="16" t="str">
        <f>_xlfn.XLOOKUP([1]orders!C590,[1]customers!$A$2:$A$1001,[1]customers!$B$2:$B$1001,,0)</f>
        <v>Valenka Stansbury</v>
      </c>
      <c r="G590" s="16" t="str">
        <f>IF(_xlfn.XLOOKUP(C590,[1]customers!$A$2:$A$1001,[1]customers!$C$2:$C$1001,,0)=0,"",_xlfn.XLOOKUP(C590,[1]customers!$A$2:$A$1001,[1]customers!$C$2:$C$1001,,0))</f>
        <v>vstansburygc@unblog.fr</v>
      </c>
      <c r="H590" s="16" t="str">
        <f>_xlfn.XLOOKUP(C590,[1]customers!$A$2:$A$1001,[1]customers!$G$2:$G$1001,,0)</f>
        <v>United States</v>
      </c>
      <c r="I590" s="7" t="str">
        <f>INDEX([1]products!$A$1:$G$49,MATCH([1]orders!$D590,[1]products!$A$1:$A$49,0),MATCH([1]orders!I$1,[1]products!$A$1:$G$1,0))</f>
        <v>Rob</v>
      </c>
      <c r="J590" s="7" t="str">
        <f>INDEX([1]products!$A$1:$G$49,MATCH([1]orders!$D590,[1]products!$A$1:$A$49,0),MATCH([1]orders!J$1,[1]products!$A$1:$G$1,0))</f>
        <v>M</v>
      </c>
      <c r="K590" s="19">
        <f>INDEX([1]products!$A$1:$G$49,MATCH([1]orders!$D590,[1]products!$A$1:$A$49,0),MATCH([1]orders!K$1,[1]products!$A$1:$G$1,0))</f>
        <v>0.5</v>
      </c>
      <c r="L590" s="20">
        <f>INDEX([1]products!$A$1:$G$49,MATCH([1]orders!$D590,[1]products!$A$1:$A$49,0),MATCH([1]orders!L$1,[1]products!$A$1:$G$1,0))</f>
        <v>5.97</v>
      </c>
      <c r="M590" s="20">
        <f t="shared" si="9"/>
        <v>11.94</v>
      </c>
      <c r="N590" s="7" t="str" cm="1">
        <f t="array" ref="N590">_xlfn.IFS(I590="Rob","Robusta",I590="Exc","Excelsa",I590="Ara","Arabica",I590="Lib","Liberica")</f>
        <v>Robusta</v>
      </c>
      <c r="O590" s="7" t="str" cm="1">
        <f t="array" ref="O590">_xlfn.IFS(J590="M","Medium",J590="L","Light",J590="D","Dark")</f>
        <v>Medium</v>
      </c>
      <c r="P590" s="7" t="str">
        <f>_xlfn.XLOOKUP(Order_Table[[#This Row],[Customer ID]],[1]customers!$A$1:$A$1001,[1]customers!$I$1:$I$1001,,0)</f>
        <v>Yes</v>
      </c>
    </row>
    <row r="591" spans="1:16" x14ac:dyDescent="0.35">
      <c r="A591" s="16" t="s">
        <v>1152</v>
      </c>
      <c r="B591" s="21">
        <v>43671</v>
      </c>
      <c r="C591" s="16" t="s">
        <v>1153</v>
      </c>
      <c r="D591" s="7" t="s">
        <v>30</v>
      </c>
      <c r="E591" s="16">
        <v>6</v>
      </c>
      <c r="F591" s="16" t="str">
        <f>_xlfn.XLOOKUP([1]orders!C591,[1]customers!$A$2:$A$1001,[1]customers!$B$2:$B$1001,,0)</f>
        <v>Daniel Heinonen</v>
      </c>
      <c r="G591" s="16" t="str">
        <f>IF(_xlfn.XLOOKUP(C591,[1]customers!$A$2:$A$1001,[1]customers!$C$2:$C$1001,,0)=0,"",_xlfn.XLOOKUP(C591,[1]customers!$A$2:$A$1001,[1]customers!$C$2:$C$1001,,0))</f>
        <v>dheinonengd@printfriendly.com</v>
      </c>
      <c r="H591" s="16" t="str">
        <f>_xlfn.XLOOKUP(C591,[1]customers!$A$2:$A$1001,[1]customers!$G$2:$G$1001,,0)</f>
        <v>United States</v>
      </c>
      <c r="I591" s="7" t="str">
        <f>INDEX([1]products!$A$1:$G$49,MATCH([1]orders!$D591,[1]products!$A$1:$A$49,0),MATCH([1]orders!I$1,[1]products!$A$1:$G$1,0))</f>
        <v>Exc</v>
      </c>
      <c r="J591" s="7" t="str">
        <f>INDEX([1]products!$A$1:$G$49,MATCH([1]orders!$D591,[1]products!$A$1:$A$49,0),MATCH([1]orders!J$1,[1]products!$A$1:$G$1,0))</f>
        <v>L</v>
      </c>
      <c r="K591" s="19">
        <f>INDEX([1]products!$A$1:$G$49,MATCH([1]orders!$D591,[1]products!$A$1:$A$49,0),MATCH([1]orders!K$1,[1]products!$A$1:$G$1,0))</f>
        <v>2.5</v>
      </c>
      <c r="L591" s="20">
        <f>INDEX([1]products!$A$1:$G$49,MATCH([1]orders!$D591,[1]products!$A$1:$A$49,0),MATCH([1]orders!L$1,[1]products!$A$1:$G$1,0))</f>
        <v>34.154999999999994</v>
      </c>
      <c r="M591" s="20">
        <f t="shared" si="9"/>
        <v>204.92999999999995</v>
      </c>
      <c r="N591" s="7" t="str" cm="1">
        <f t="array" ref="N591">_xlfn.IFS(I591="Rob","Robusta",I591="Exc","Excelsa",I591="Ara","Arabica",I591="Lib","Liberica")</f>
        <v>Excelsa</v>
      </c>
      <c r="O591" s="7" t="str" cm="1">
        <f t="array" ref="O591">_xlfn.IFS(J591="M","Medium",J591="L","Light",J591="D","Dark")</f>
        <v>Light</v>
      </c>
      <c r="P591" s="7" t="str">
        <f>_xlfn.XLOOKUP(Order_Table[[#This Row],[Customer ID]],[1]customers!$A$1:$A$1001,[1]customers!$I$1:$I$1001,,0)</f>
        <v>No</v>
      </c>
    </row>
    <row r="592" spans="1:16" x14ac:dyDescent="0.35">
      <c r="A592" s="16" t="s">
        <v>1154</v>
      </c>
      <c r="B592" s="21">
        <v>43950</v>
      </c>
      <c r="C592" s="16" t="s">
        <v>1155</v>
      </c>
      <c r="D592" s="7" t="s">
        <v>112</v>
      </c>
      <c r="E592" s="16">
        <v>2</v>
      </c>
      <c r="F592" s="16" t="str">
        <f>_xlfn.XLOOKUP([1]orders!C592,[1]customers!$A$2:$A$1001,[1]customers!$B$2:$B$1001,,0)</f>
        <v>Jewelle Shenton</v>
      </c>
      <c r="G592" s="16" t="str">
        <f>IF(_xlfn.XLOOKUP(C592,[1]customers!$A$2:$A$1001,[1]customers!$C$2:$C$1001,,0)=0,"",_xlfn.XLOOKUP(C592,[1]customers!$A$2:$A$1001,[1]customers!$C$2:$C$1001,,0))</f>
        <v>jshentonge@google.com.hk</v>
      </c>
      <c r="H592" s="16" t="str">
        <f>_xlfn.XLOOKUP(C592,[1]customers!$A$2:$A$1001,[1]customers!$G$2:$G$1001,,0)</f>
        <v>United States</v>
      </c>
      <c r="I592" s="7" t="str">
        <f>INDEX([1]products!$A$1:$G$49,MATCH([1]orders!$D592,[1]products!$A$1:$A$49,0),MATCH([1]orders!I$1,[1]products!$A$1:$G$1,0))</f>
        <v>Exc</v>
      </c>
      <c r="J592" s="7" t="str">
        <f>INDEX([1]products!$A$1:$G$49,MATCH([1]orders!$D592,[1]products!$A$1:$A$49,0),MATCH([1]orders!J$1,[1]products!$A$1:$G$1,0))</f>
        <v>M</v>
      </c>
      <c r="K592" s="19">
        <f>INDEX([1]products!$A$1:$G$49,MATCH([1]orders!$D592,[1]products!$A$1:$A$49,0),MATCH([1]orders!K$1,[1]products!$A$1:$G$1,0))</f>
        <v>2.5</v>
      </c>
      <c r="L592" s="20">
        <f>INDEX([1]products!$A$1:$G$49,MATCH([1]orders!$D592,[1]products!$A$1:$A$49,0),MATCH([1]orders!L$1,[1]products!$A$1:$G$1,0))</f>
        <v>31.624999999999996</v>
      </c>
      <c r="M592" s="20">
        <f t="shared" si="9"/>
        <v>63.249999999999993</v>
      </c>
      <c r="N592" s="7" t="str" cm="1">
        <f t="array" ref="N592">_xlfn.IFS(I592="Rob","Robusta",I592="Exc","Excelsa",I592="Ara","Arabica",I592="Lib","Liberica")</f>
        <v>Excelsa</v>
      </c>
      <c r="O592" s="7" t="str" cm="1">
        <f t="array" ref="O592">_xlfn.IFS(J592="M","Medium",J592="L","Light",J592="D","Dark")</f>
        <v>Medium</v>
      </c>
      <c r="P592" s="7" t="str">
        <f>_xlfn.XLOOKUP(Order_Table[[#This Row],[Customer ID]],[1]customers!$A$1:$A$1001,[1]customers!$I$1:$I$1001,,0)</f>
        <v>Yes</v>
      </c>
    </row>
    <row r="593" spans="1:16" x14ac:dyDescent="0.35">
      <c r="A593" s="16" t="s">
        <v>1156</v>
      </c>
      <c r="B593" s="21">
        <v>43587</v>
      </c>
      <c r="C593" s="16" t="s">
        <v>1157</v>
      </c>
      <c r="D593" s="7" t="s">
        <v>101</v>
      </c>
      <c r="E593" s="16">
        <v>3</v>
      </c>
      <c r="F593" s="16" t="str">
        <f>_xlfn.XLOOKUP([1]orders!C593,[1]customers!$A$2:$A$1001,[1]customers!$B$2:$B$1001,,0)</f>
        <v>Jennifer Wilkisson</v>
      </c>
      <c r="G593" s="16" t="str">
        <f>IF(_xlfn.XLOOKUP(C593,[1]customers!$A$2:$A$1001,[1]customers!$C$2:$C$1001,,0)=0,"",_xlfn.XLOOKUP(C593,[1]customers!$A$2:$A$1001,[1]customers!$C$2:$C$1001,,0))</f>
        <v>jwilkissongf@nba.com</v>
      </c>
      <c r="H593" s="16" t="str">
        <f>_xlfn.XLOOKUP(C593,[1]customers!$A$2:$A$1001,[1]customers!$G$2:$G$1001,,0)</f>
        <v>United States</v>
      </c>
      <c r="I593" s="7" t="str">
        <f>INDEX([1]products!$A$1:$G$49,MATCH([1]orders!$D593,[1]products!$A$1:$A$49,0),MATCH([1]orders!I$1,[1]products!$A$1:$G$1,0))</f>
        <v>Rob</v>
      </c>
      <c r="J593" s="7" t="str">
        <f>INDEX([1]products!$A$1:$G$49,MATCH([1]orders!$D593,[1]products!$A$1:$A$49,0),MATCH([1]orders!J$1,[1]products!$A$1:$G$1,0))</f>
        <v>D</v>
      </c>
      <c r="K593" s="19">
        <f>INDEX([1]products!$A$1:$G$49,MATCH([1]orders!$D593,[1]products!$A$1:$A$49,0),MATCH([1]orders!K$1,[1]products!$A$1:$G$1,0))</f>
        <v>0.2</v>
      </c>
      <c r="L593" s="20">
        <f>INDEX([1]products!$A$1:$G$49,MATCH([1]orders!$D593,[1]products!$A$1:$A$49,0),MATCH([1]orders!L$1,[1]products!$A$1:$G$1,0))</f>
        <v>2.6849999999999996</v>
      </c>
      <c r="M593" s="20">
        <f t="shared" si="9"/>
        <v>8.0549999999999997</v>
      </c>
      <c r="N593" s="7" t="str" cm="1">
        <f t="array" ref="N593">_xlfn.IFS(I593="Rob","Robusta",I593="Exc","Excelsa",I593="Ara","Arabica",I593="Lib","Liberica")</f>
        <v>Robusta</v>
      </c>
      <c r="O593" s="7" t="str" cm="1">
        <f t="array" ref="O593">_xlfn.IFS(J593="M","Medium",J593="L","Light",J593="D","Dark")</f>
        <v>Dark</v>
      </c>
      <c r="P593" s="7" t="str">
        <f>_xlfn.XLOOKUP(Order_Table[[#This Row],[Customer ID]],[1]customers!$A$1:$A$1001,[1]customers!$I$1:$I$1001,,0)</f>
        <v>Yes</v>
      </c>
    </row>
    <row r="594" spans="1:16" x14ac:dyDescent="0.35">
      <c r="A594" s="16" t="s">
        <v>1158</v>
      </c>
      <c r="B594" s="21">
        <v>44437</v>
      </c>
      <c r="C594" s="16" t="s">
        <v>1159</v>
      </c>
      <c r="D594" s="7" t="s">
        <v>171</v>
      </c>
      <c r="E594" s="16">
        <v>2</v>
      </c>
      <c r="F594" s="16" t="str">
        <f>_xlfn.XLOOKUP([1]orders!C594,[1]customers!$A$2:$A$1001,[1]customers!$B$2:$B$1001,,0)</f>
        <v>Kylie Mowat</v>
      </c>
      <c r="G594" s="16" t="str">
        <f>IF(_xlfn.XLOOKUP(C594,[1]customers!$A$2:$A$1001,[1]customers!$C$2:$C$1001,,0)=0,"",_xlfn.XLOOKUP(C594,[1]customers!$A$2:$A$1001,[1]customers!$C$2:$C$1001,,0))</f>
        <v/>
      </c>
      <c r="H594" s="16" t="str">
        <f>_xlfn.XLOOKUP(C594,[1]customers!$A$2:$A$1001,[1]customers!$G$2:$G$1001,,0)</f>
        <v>United States</v>
      </c>
      <c r="I594" s="7" t="str">
        <f>INDEX([1]products!$A$1:$G$49,MATCH([1]orders!$D594,[1]products!$A$1:$A$49,0),MATCH([1]orders!I$1,[1]products!$A$1:$G$1,0))</f>
        <v>Ara</v>
      </c>
      <c r="J594" s="7" t="str">
        <f>INDEX([1]products!$A$1:$G$49,MATCH([1]orders!$D594,[1]products!$A$1:$A$49,0),MATCH([1]orders!J$1,[1]products!$A$1:$G$1,0))</f>
        <v>M</v>
      </c>
      <c r="K594" s="19">
        <f>INDEX([1]products!$A$1:$G$49,MATCH([1]orders!$D594,[1]products!$A$1:$A$49,0),MATCH([1]orders!K$1,[1]products!$A$1:$G$1,0))</f>
        <v>2.5</v>
      </c>
      <c r="L594" s="20">
        <f>INDEX([1]products!$A$1:$G$49,MATCH([1]orders!$D594,[1]products!$A$1:$A$49,0),MATCH([1]orders!L$1,[1]products!$A$1:$G$1,0))</f>
        <v>25.874999999999996</v>
      </c>
      <c r="M594" s="20">
        <f t="shared" si="9"/>
        <v>51.749999999999993</v>
      </c>
      <c r="N594" s="7" t="str" cm="1">
        <f t="array" ref="N594">_xlfn.IFS(I594="Rob","Robusta",I594="Exc","Excelsa",I594="Ara","Arabica",I594="Lib","Liberica")</f>
        <v>Arabica</v>
      </c>
      <c r="O594" s="7" t="str" cm="1">
        <f t="array" ref="O594">_xlfn.IFS(J594="M","Medium",J594="L","Light",J594="D","Dark")</f>
        <v>Medium</v>
      </c>
      <c r="P594" s="7" t="str">
        <f>_xlfn.XLOOKUP(Order_Table[[#This Row],[Customer ID]],[1]customers!$A$1:$A$1001,[1]customers!$I$1:$I$1001,,0)</f>
        <v>No</v>
      </c>
    </row>
    <row r="595" spans="1:16" x14ac:dyDescent="0.35">
      <c r="A595" s="16" t="s">
        <v>1160</v>
      </c>
      <c r="B595" s="21">
        <v>43903</v>
      </c>
      <c r="C595" s="16" t="s">
        <v>1145</v>
      </c>
      <c r="D595" s="7" t="s">
        <v>530</v>
      </c>
      <c r="E595" s="16">
        <v>1</v>
      </c>
      <c r="F595" s="16" t="str">
        <f>_xlfn.XLOOKUP([1]orders!C595,[1]customers!$A$2:$A$1001,[1]customers!$B$2:$B$1001,,0)</f>
        <v>Cody Verissimo</v>
      </c>
      <c r="G595" s="16" t="str">
        <f>IF(_xlfn.XLOOKUP(C595,[1]customers!$A$2:$A$1001,[1]customers!$C$2:$C$1001,,0)=0,"",_xlfn.XLOOKUP(C595,[1]customers!$A$2:$A$1001,[1]customers!$C$2:$C$1001,,0))</f>
        <v>cverissimogh@theglobeandmail.com</v>
      </c>
      <c r="H595" s="16" t="str">
        <f>_xlfn.XLOOKUP(C595,[1]customers!$A$2:$A$1001,[1]customers!$G$2:$G$1001,,0)</f>
        <v>United Kingdom</v>
      </c>
      <c r="I595" s="7" t="str">
        <f>INDEX([1]products!$A$1:$G$49,MATCH([1]orders!$D595,[1]products!$A$1:$A$49,0),MATCH([1]orders!I$1,[1]products!$A$1:$G$1,0))</f>
        <v>Exc</v>
      </c>
      <c r="J595" s="7" t="str">
        <f>INDEX([1]products!$A$1:$G$49,MATCH([1]orders!$D595,[1]products!$A$1:$A$49,0),MATCH([1]orders!J$1,[1]products!$A$1:$G$1,0))</f>
        <v>D</v>
      </c>
      <c r="K595" s="19">
        <f>INDEX([1]products!$A$1:$G$49,MATCH([1]orders!$D595,[1]products!$A$1:$A$49,0),MATCH([1]orders!K$1,[1]products!$A$1:$G$1,0))</f>
        <v>2.5</v>
      </c>
      <c r="L595" s="20">
        <f>INDEX([1]products!$A$1:$G$49,MATCH([1]orders!$D595,[1]products!$A$1:$A$49,0),MATCH([1]orders!L$1,[1]products!$A$1:$G$1,0))</f>
        <v>27.945</v>
      </c>
      <c r="M595" s="20">
        <f t="shared" si="9"/>
        <v>27.945</v>
      </c>
      <c r="N595" s="7" t="str" cm="1">
        <f t="array" ref="N595">_xlfn.IFS(I595="Rob","Robusta",I595="Exc","Excelsa",I595="Ara","Arabica",I595="Lib","Liberica")</f>
        <v>Excelsa</v>
      </c>
      <c r="O595" s="7" t="str" cm="1">
        <f t="array" ref="O595">_xlfn.IFS(J595="M","Medium",J595="L","Light",J595="D","Dark")</f>
        <v>Dark</v>
      </c>
      <c r="P595" s="7" t="str">
        <f>_xlfn.XLOOKUP(Order_Table[[#This Row],[Customer ID]],[1]customers!$A$1:$A$1001,[1]customers!$I$1:$I$1001,,0)</f>
        <v>Yes</v>
      </c>
    </row>
    <row r="596" spans="1:16" x14ac:dyDescent="0.35">
      <c r="A596" s="16" t="s">
        <v>1161</v>
      </c>
      <c r="B596" s="21">
        <v>43512</v>
      </c>
      <c r="C596" s="16" t="s">
        <v>1162</v>
      </c>
      <c r="D596" s="7" t="s">
        <v>204</v>
      </c>
      <c r="E596" s="16">
        <v>2</v>
      </c>
      <c r="F596" s="16" t="str">
        <f>_xlfn.XLOOKUP([1]orders!C596,[1]customers!$A$2:$A$1001,[1]customers!$B$2:$B$1001,,0)</f>
        <v>Gabriel Starcks</v>
      </c>
      <c r="G596" s="16" t="str">
        <f>IF(_xlfn.XLOOKUP(C596,[1]customers!$A$2:$A$1001,[1]customers!$C$2:$C$1001,,0)=0,"",_xlfn.XLOOKUP(C596,[1]customers!$A$2:$A$1001,[1]customers!$C$2:$C$1001,,0))</f>
        <v>gstarcksgi@abc.net.au</v>
      </c>
      <c r="H596" s="16" t="str">
        <f>_xlfn.XLOOKUP(C596,[1]customers!$A$2:$A$1001,[1]customers!$G$2:$G$1001,,0)</f>
        <v>United States</v>
      </c>
      <c r="I596" s="7" t="str">
        <f>INDEX([1]products!$A$1:$G$49,MATCH([1]orders!$D596,[1]products!$A$1:$A$49,0),MATCH([1]orders!I$1,[1]products!$A$1:$G$1,0))</f>
        <v>Ara</v>
      </c>
      <c r="J596" s="7" t="str">
        <f>INDEX([1]products!$A$1:$G$49,MATCH([1]orders!$D596,[1]products!$A$1:$A$49,0),MATCH([1]orders!J$1,[1]products!$A$1:$G$1,0))</f>
        <v>L</v>
      </c>
      <c r="K596" s="19">
        <f>INDEX([1]products!$A$1:$G$49,MATCH([1]orders!$D596,[1]products!$A$1:$A$49,0),MATCH([1]orders!K$1,[1]products!$A$1:$G$1,0))</f>
        <v>2.5</v>
      </c>
      <c r="L596" s="20">
        <f>INDEX([1]products!$A$1:$G$49,MATCH([1]orders!$D596,[1]products!$A$1:$A$49,0),MATCH([1]orders!L$1,[1]products!$A$1:$G$1,0))</f>
        <v>29.784999999999997</v>
      </c>
      <c r="M596" s="20">
        <f t="shared" si="9"/>
        <v>59.569999999999993</v>
      </c>
      <c r="N596" s="7" t="str" cm="1">
        <f t="array" ref="N596">_xlfn.IFS(I596="Rob","Robusta",I596="Exc","Excelsa",I596="Ara","Arabica",I596="Lib","Liberica")</f>
        <v>Arabica</v>
      </c>
      <c r="O596" s="7" t="str" cm="1">
        <f t="array" ref="O596">_xlfn.IFS(J596="M","Medium",J596="L","Light",J596="D","Dark")</f>
        <v>Light</v>
      </c>
      <c r="P596" s="7" t="str">
        <f>_xlfn.XLOOKUP(Order_Table[[#This Row],[Customer ID]],[1]customers!$A$1:$A$1001,[1]customers!$I$1:$I$1001,,0)</f>
        <v>No</v>
      </c>
    </row>
    <row r="597" spans="1:16" x14ac:dyDescent="0.35">
      <c r="A597" s="16" t="s">
        <v>1163</v>
      </c>
      <c r="B597" s="21">
        <v>44527</v>
      </c>
      <c r="C597" s="16" t="s">
        <v>1164</v>
      </c>
      <c r="D597" s="7" t="s">
        <v>137</v>
      </c>
      <c r="E597" s="16">
        <v>1</v>
      </c>
      <c r="F597" s="16" t="str">
        <f>_xlfn.XLOOKUP([1]orders!C597,[1]customers!$A$2:$A$1001,[1]customers!$B$2:$B$1001,,0)</f>
        <v>Darby Dummer</v>
      </c>
      <c r="G597" s="16" t="str">
        <f>IF(_xlfn.XLOOKUP(C597,[1]customers!$A$2:$A$1001,[1]customers!$C$2:$C$1001,,0)=0,"",_xlfn.XLOOKUP(C597,[1]customers!$A$2:$A$1001,[1]customers!$C$2:$C$1001,,0))</f>
        <v/>
      </c>
      <c r="H597" s="16" t="str">
        <f>_xlfn.XLOOKUP(C597,[1]customers!$A$2:$A$1001,[1]customers!$G$2:$G$1001,,0)</f>
        <v>United Kingdom</v>
      </c>
      <c r="I597" s="7" t="str">
        <f>INDEX([1]products!$A$1:$G$49,MATCH([1]orders!$D597,[1]products!$A$1:$A$49,0),MATCH([1]orders!I$1,[1]products!$A$1:$G$1,0))</f>
        <v>Exc</v>
      </c>
      <c r="J597" s="7" t="str">
        <f>INDEX([1]products!$A$1:$G$49,MATCH([1]orders!$D597,[1]products!$A$1:$A$49,0),MATCH([1]orders!J$1,[1]products!$A$1:$G$1,0))</f>
        <v>L</v>
      </c>
      <c r="K597" s="19">
        <f>INDEX([1]products!$A$1:$G$49,MATCH([1]orders!$D597,[1]products!$A$1:$A$49,0),MATCH([1]orders!K$1,[1]products!$A$1:$G$1,0))</f>
        <v>1</v>
      </c>
      <c r="L597" s="20">
        <f>INDEX([1]products!$A$1:$G$49,MATCH([1]orders!$D597,[1]products!$A$1:$A$49,0),MATCH([1]orders!L$1,[1]products!$A$1:$G$1,0))</f>
        <v>14.85</v>
      </c>
      <c r="M597" s="20">
        <f t="shared" si="9"/>
        <v>14.85</v>
      </c>
      <c r="N597" s="7" t="str" cm="1">
        <f t="array" ref="N597">_xlfn.IFS(I597="Rob","Robusta",I597="Exc","Excelsa",I597="Ara","Arabica",I597="Lib","Liberica")</f>
        <v>Excelsa</v>
      </c>
      <c r="O597" s="7" t="str" cm="1">
        <f t="array" ref="O597">_xlfn.IFS(J597="M","Medium",J597="L","Light",J597="D","Dark")</f>
        <v>Light</v>
      </c>
      <c r="P597" s="7" t="str">
        <f>_xlfn.XLOOKUP(Order_Table[[#This Row],[Customer ID]],[1]customers!$A$1:$A$1001,[1]customers!$I$1:$I$1001,,0)</f>
        <v>No</v>
      </c>
    </row>
    <row r="598" spans="1:16" x14ac:dyDescent="0.35">
      <c r="A598" s="16" t="s">
        <v>1165</v>
      </c>
      <c r="B598" s="21">
        <v>44523</v>
      </c>
      <c r="C598" s="16" t="s">
        <v>1166</v>
      </c>
      <c r="D598" s="7" t="s">
        <v>67</v>
      </c>
      <c r="E598" s="16">
        <v>5</v>
      </c>
      <c r="F598" s="16" t="str">
        <f>_xlfn.XLOOKUP([1]orders!C598,[1]customers!$A$2:$A$1001,[1]customers!$B$2:$B$1001,,0)</f>
        <v>Kienan Scholard</v>
      </c>
      <c r="G598" s="16" t="str">
        <f>IF(_xlfn.XLOOKUP(C598,[1]customers!$A$2:$A$1001,[1]customers!$C$2:$C$1001,,0)=0,"",_xlfn.XLOOKUP(C598,[1]customers!$A$2:$A$1001,[1]customers!$C$2:$C$1001,,0))</f>
        <v>kscholardgk@sbwire.com</v>
      </c>
      <c r="H598" s="16" t="str">
        <f>_xlfn.XLOOKUP(C598,[1]customers!$A$2:$A$1001,[1]customers!$G$2:$G$1001,,0)</f>
        <v>United States</v>
      </c>
      <c r="I598" s="7" t="str">
        <f>INDEX([1]products!$A$1:$G$49,MATCH([1]orders!$D598,[1]products!$A$1:$A$49,0),MATCH([1]orders!I$1,[1]products!$A$1:$G$1,0))</f>
        <v>Ara</v>
      </c>
      <c r="J598" s="7" t="str">
        <f>INDEX([1]products!$A$1:$G$49,MATCH([1]orders!$D598,[1]products!$A$1:$A$49,0),MATCH([1]orders!J$1,[1]products!$A$1:$G$1,0))</f>
        <v>M</v>
      </c>
      <c r="K598" s="19">
        <f>INDEX([1]products!$A$1:$G$49,MATCH([1]orders!$D598,[1]products!$A$1:$A$49,0),MATCH([1]orders!K$1,[1]products!$A$1:$G$1,0))</f>
        <v>0.5</v>
      </c>
      <c r="L598" s="20">
        <f>INDEX([1]products!$A$1:$G$49,MATCH([1]orders!$D598,[1]products!$A$1:$A$49,0),MATCH([1]orders!L$1,[1]products!$A$1:$G$1,0))</f>
        <v>6.75</v>
      </c>
      <c r="M598" s="20">
        <f t="shared" si="9"/>
        <v>33.75</v>
      </c>
      <c r="N598" s="7" t="str" cm="1">
        <f t="array" ref="N598">_xlfn.IFS(I598="Rob","Robusta",I598="Exc","Excelsa",I598="Ara","Arabica",I598="Lib","Liberica")</f>
        <v>Arabica</v>
      </c>
      <c r="O598" s="7" t="str" cm="1">
        <f t="array" ref="O598">_xlfn.IFS(J598="M","Medium",J598="L","Light",J598="D","Dark")</f>
        <v>Medium</v>
      </c>
      <c r="P598" s="7" t="str">
        <f>_xlfn.XLOOKUP(Order_Table[[#This Row],[Customer ID]],[1]customers!$A$1:$A$1001,[1]customers!$I$1:$I$1001,,0)</f>
        <v>No</v>
      </c>
    </row>
    <row r="599" spans="1:16" x14ac:dyDescent="0.35">
      <c r="A599" s="16" t="s">
        <v>1167</v>
      </c>
      <c r="B599" s="21">
        <v>44532</v>
      </c>
      <c r="C599" s="16" t="s">
        <v>1168</v>
      </c>
      <c r="D599" s="7" t="s">
        <v>104</v>
      </c>
      <c r="E599" s="16">
        <v>4</v>
      </c>
      <c r="F599" s="16" t="str">
        <f>_xlfn.XLOOKUP([1]orders!C599,[1]customers!$A$2:$A$1001,[1]customers!$B$2:$B$1001,,0)</f>
        <v>Bo Kindley</v>
      </c>
      <c r="G599" s="16" t="str">
        <f>IF(_xlfn.XLOOKUP(C599,[1]customers!$A$2:$A$1001,[1]customers!$C$2:$C$1001,,0)=0,"",_xlfn.XLOOKUP(C599,[1]customers!$A$2:$A$1001,[1]customers!$C$2:$C$1001,,0))</f>
        <v>bkindleygl@wikimedia.org</v>
      </c>
      <c r="H599" s="16" t="str">
        <f>_xlfn.XLOOKUP(C599,[1]customers!$A$2:$A$1001,[1]customers!$G$2:$G$1001,,0)</f>
        <v>United States</v>
      </c>
      <c r="I599" s="7" t="str">
        <f>INDEX([1]products!$A$1:$G$49,MATCH([1]orders!$D599,[1]products!$A$1:$A$49,0),MATCH([1]orders!I$1,[1]products!$A$1:$G$1,0))</f>
        <v>Lib</v>
      </c>
      <c r="J599" s="7" t="str">
        <f>INDEX([1]products!$A$1:$G$49,MATCH([1]orders!$D599,[1]products!$A$1:$A$49,0),MATCH([1]orders!J$1,[1]products!$A$1:$G$1,0))</f>
        <v>L</v>
      </c>
      <c r="K599" s="19">
        <f>INDEX([1]products!$A$1:$G$49,MATCH([1]orders!$D599,[1]products!$A$1:$A$49,0),MATCH([1]orders!K$1,[1]products!$A$1:$G$1,0))</f>
        <v>2.5</v>
      </c>
      <c r="L599" s="20">
        <f>INDEX([1]products!$A$1:$G$49,MATCH([1]orders!$D599,[1]products!$A$1:$A$49,0),MATCH([1]orders!L$1,[1]products!$A$1:$G$1,0))</f>
        <v>36.454999999999998</v>
      </c>
      <c r="M599" s="20">
        <f t="shared" si="9"/>
        <v>145.82</v>
      </c>
      <c r="N599" s="7" t="str" cm="1">
        <f t="array" ref="N599">_xlfn.IFS(I599="Rob","Robusta",I599="Exc","Excelsa",I599="Ara","Arabica",I599="Lib","Liberica")</f>
        <v>Liberica</v>
      </c>
      <c r="O599" s="7" t="str" cm="1">
        <f t="array" ref="O599">_xlfn.IFS(J599="M","Medium",J599="L","Light",J599="D","Dark")</f>
        <v>Light</v>
      </c>
      <c r="P599" s="7" t="str">
        <f>_xlfn.XLOOKUP(Order_Table[[#This Row],[Customer ID]],[1]customers!$A$1:$A$1001,[1]customers!$I$1:$I$1001,,0)</f>
        <v>Yes</v>
      </c>
    </row>
    <row r="600" spans="1:16" x14ac:dyDescent="0.35">
      <c r="A600" s="16" t="s">
        <v>1169</v>
      </c>
      <c r="B600" s="21">
        <v>43471</v>
      </c>
      <c r="C600" s="16" t="s">
        <v>1170</v>
      </c>
      <c r="D600" s="7" t="s">
        <v>162</v>
      </c>
      <c r="E600" s="16">
        <v>4</v>
      </c>
      <c r="F600" s="16" t="str">
        <f>_xlfn.XLOOKUP([1]orders!C600,[1]customers!$A$2:$A$1001,[1]customers!$B$2:$B$1001,,0)</f>
        <v>Krissie Hammett</v>
      </c>
      <c r="G600" s="16" t="str">
        <f>IF(_xlfn.XLOOKUP(C600,[1]customers!$A$2:$A$1001,[1]customers!$C$2:$C$1001,,0)=0,"",_xlfn.XLOOKUP(C600,[1]customers!$A$2:$A$1001,[1]customers!$C$2:$C$1001,,0))</f>
        <v>khammettgm@dmoz.org</v>
      </c>
      <c r="H600" s="16" t="str">
        <f>_xlfn.XLOOKUP(C600,[1]customers!$A$2:$A$1001,[1]customers!$G$2:$G$1001,,0)</f>
        <v>United States</v>
      </c>
      <c r="I600" s="7" t="str">
        <f>INDEX([1]products!$A$1:$G$49,MATCH([1]orders!$D600,[1]products!$A$1:$A$49,0),MATCH([1]orders!I$1,[1]products!$A$1:$G$1,0))</f>
        <v>Rob</v>
      </c>
      <c r="J600" s="7" t="str">
        <f>INDEX([1]products!$A$1:$G$49,MATCH([1]orders!$D600,[1]products!$A$1:$A$49,0),MATCH([1]orders!J$1,[1]products!$A$1:$G$1,0))</f>
        <v>M</v>
      </c>
      <c r="K600" s="19">
        <f>INDEX([1]products!$A$1:$G$49,MATCH([1]orders!$D600,[1]products!$A$1:$A$49,0),MATCH([1]orders!K$1,[1]products!$A$1:$G$1,0))</f>
        <v>0.2</v>
      </c>
      <c r="L600" s="20">
        <f>INDEX([1]products!$A$1:$G$49,MATCH([1]orders!$D600,[1]products!$A$1:$A$49,0),MATCH([1]orders!L$1,[1]products!$A$1:$G$1,0))</f>
        <v>2.9849999999999999</v>
      </c>
      <c r="M600" s="20">
        <f t="shared" si="9"/>
        <v>11.94</v>
      </c>
      <c r="N600" s="7" t="str" cm="1">
        <f t="array" ref="N600">_xlfn.IFS(I600="Rob","Robusta",I600="Exc","Excelsa",I600="Ara","Arabica",I600="Lib","Liberica")</f>
        <v>Robusta</v>
      </c>
      <c r="O600" s="7" t="str" cm="1">
        <f t="array" ref="O600">_xlfn.IFS(J600="M","Medium",J600="L","Light",J600="D","Dark")</f>
        <v>Medium</v>
      </c>
      <c r="P600" s="7" t="str">
        <f>_xlfn.XLOOKUP(Order_Table[[#This Row],[Customer ID]],[1]customers!$A$1:$A$1001,[1]customers!$I$1:$I$1001,,0)</f>
        <v>Yes</v>
      </c>
    </row>
    <row r="601" spans="1:16" x14ac:dyDescent="0.35">
      <c r="A601" s="16" t="s">
        <v>1171</v>
      </c>
      <c r="B601" s="21">
        <v>44321</v>
      </c>
      <c r="C601" s="16" t="s">
        <v>1172</v>
      </c>
      <c r="D601" s="7" t="s">
        <v>54</v>
      </c>
      <c r="E601" s="16">
        <v>4</v>
      </c>
      <c r="F601" s="16" t="str">
        <f>_xlfn.XLOOKUP([1]orders!C601,[1]customers!$A$2:$A$1001,[1]customers!$B$2:$B$1001,,0)</f>
        <v>Alisha Hulburt</v>
      </c>
      <c r="G601" s="16" t="str">
        <f>IF(_xlfn.XLOOKUP(C601,[1]customers!$A$2:$A$1001,[1]customers!$C$2:$C$1001,,0)=0,"",_xlfn.XLOOKUP(C601,[1]customers!$A$2:$A$1001,[1]customers!$C$2:$C$1001,,0))</f>
        <v>ahulburtgn@fda.gov</v>
      </c>
      <c r="H601" s="16" t="str">
        <f>_xlfn.XLOOKUP(C601,[1]customers!$A$2:$A$1001,[1]customers!$G$2:$G$1001,,0)</f>
        <v>United States</v>
      </c>
      <c r="I601" s="7" t="str">
        <f>INDEX([1]products!$A$1:$G$49,MATCH([1]orders!$D601,[1]products!$A$1:$A$49,0),MATCH([1]orders!I$1,[1]products!$A$1:$G$1,0))</f>
        <v>Ara</v>
      </c>
      <c r="J601" s="7" t="str">
        <f>INDEX([1]products!$A$1:$G$49,MATCH([1]orders!$D601,[1]products!$A$1:$A$49,0),MATCH([1]orders!J$1,[1]products!$A$1:$G$1,0))</f>
        <v>D</v>
      </c>
      <c r="K601" s="19">
        <f>INDEX([1]products!$A$1:$G$49,MATCH([1]orders!$D601,[1]products!$A$1:$A$49,0),MATCH([1]orders!K$1,[1]products!$A$1:$G$1,0))</f>
        <v>0.2</v>
      </c>
      <c r="L601" s="20">
        <f>INDEX([1]products!$A$1:$G$49,MATCH([1]orders!$D601,[1]products!$A$1:$A$49,0),MATCH([1]orders!L$1,[1]products!$A$1:$G$1,0))</f>
        <v>2.9849999999999999</v>
      </c>
      <c r="M601" s="20">
        <f t="shared" si="9"/>
        <v>11.94</v>
      </c>
      <c r="N601" s="7" t="str" cm="1">
        <f t="array" ref="N601">_xlfn.IFS(I601="Rob","Robusta",I601="Exc","Excelsa",I601="Ara","Arabica",I601="Lib","Liberica")</f>
        <v>Arabica</v>
      </c>
      <c r="O601" s="7" t="str" cm="1">
        <f t="array" ref="O601">_xlfn.IFS(J601="M","Medium",J601="L","Light",J601="D","Dark")</f>
        <v>Dark</v>
      </c>
      <c r="P601" s="7" t="str">
        <f>_xlfn.XLOOKUP(Order_Table[[#This Row],[Customer ID]],[1]customers!$A$1:$A$1001,[1]customers!$I$1:$I$1001,,0)</f>
        <v>Yes</v>
      </c>
    </row>
    <row r="602" spans="1:16" x14ac:dyDescent="0.35">
      <c r="A602" s="16" t="s">
        <v>1173</v>
      </c>
      <c r="B602" s="21">
        <v>44492</v>
      </c>
      <c r="C602" s="16" t="s">
        <v>1174</v>
      </c>
      <c r="D602" s="7" t="s">
        <v>123</v>
      </c>
      <c r="E602" s="16">
        <v>1</v>
      </c>
      <c r="F602" s="16" t="str">
        <f>_xlfn.XLOOKUP([1]orders!C602,[1]customers!$A$2:$A$1001,[1]customers!$B$2:$B$1001,,0)</f>
        <v>Peyter Lauritzen</v>
      </c>
      <c r="G602" s="16" t="str">
        <f>IF(_xlfn.XLOOKUP(C602,[1]customers!$A$2:$A$1001,[1]customers!$C$2:$C$1001,,0)=0,"",_xlfn.XLOOKUP(C602,[1]customers!$A$2:$A$1001,[1]customers!$C$2:$C$1001,,0))</f>
        <v>plauritzengo@photobucket.com</v>
      </c>
      <c r="H602" s="16" t="str">
        <f>_xlfn.XLOOKUP(C602,[1]customers!$A$2:$A$1001,[1]customers!$G$2:$G$1001,,0)</f>
        <v>United States</v>
      </c>
      <c r="I602" s="7" t="str">
        <f>INDEX([1]products!$A$1:$G$49,MATCH([1]orders!$D602,[1]products!$A$1:$A$49,0),MATCH([1]orders!I$1,[1]products!$A$1:$G$1,0))</f>
        <v>Lib</v>
      </c>
      <c r="J602" s="7" t="str">
        <f>INDEX([1]products!$A$1:$G$49,MATCH([1]orders!$D602,[1]products!$A$1:$A$49,0),MATCH([1]orders!J$1,[1]products!$A$1:$G$1,0))</f>
        <v>D</v>
      </c>
      <c r="K602" s="19">
        <f>INDEX([1]products!$A$1:$G$49,MATCH([1]orders!$D602,[1]products!$A$1:$A$49,0),MATCH([1]orders!K$1,[1]products!$A$1:$G$1,0))</f>
        <v>0.5</v>
      </c>
      <c r="L602" s="20">
        <f>INDEX([1]products!$A$1:$G$49,MATCH([1]orders!$D602,[1]products!$A$1:$A$49,0),MATCH([1]orders!L$1,[1]products!$A$1:$G$1,0))</f>
        <v>7.77</v>
      </c>
      <c r="M602" s="20">
        <f t="shared" si="9"/>
        <v>7.77</v>
      </c>
      <c r="N602" s="7" t="str" cm="1">
        <f t="array" ref="N602">_xlfn.IFS(I602="Rob","Robusta",I602="Exc","Excelsa",I602="Ara","Arabica",I602="Lib","Liberica")</f>
        <v>Liberica</v>
      </c>
      <c r="O602" s="7" t="str" cm="1">
        <f t="array" ref="O602">_xlfn.IFS(J602="M","Medium",J602="L","Light",J602="D","Dark")</f>
        <v>Dark</v>
      </c>
      <c r="P602" s="7" t="str">
        <f>_xlfn.XLOOKUP(Order_Table[[#This Row],[Customer ID]],[1]customers!$A$1:$A$1001,[1]customers!$I$1:$I$1001,,0)</f>
        <v>No</v>
      </c>
    </row>
    <row r="603" spans="1:16" x14ac:dyDescent="0.35">
      <c r="A603" s="16" t="s">
        <v>1175</v>
      </c>
      <c r="B603" s="21">
        <v>43815</v>
      </c>
      <c r="C603" s="16" t="s">
        <v>1176</v>
      </c>
      <c r="D603" s="7" t="s">
        <v>10</v>
      </c>
      <c r="E603" s="16">
        <v>4</v>
      </c>
      <c r="F603" s="16" t="str">
        <f>_xlfn.XLOOKUP([1]orders!C603,[1]customers!$A$2:$A$1001,[1]customers!$B$2:$B$1001,,0)</f>
        <v>Aurelia Burgwin</v>
      </c>
      <c r="G603" s="16" t="str">
        <f>IF(_xlfn.XLOOKUP(C603,[1]customers!$A$2:$A$1001,[1]customers!$C$2:$C$1001,,0)=0,"",_xlfn.XLOOKUP(C603,[1]customers!$A$2:$A$1001,[1]customers!$C$2:$C$1001,,0))</f>
        <v>aburgwingp@redcross.org</v>
      </c>
      <c r="H603" s="16" t="str">
        <f>_xlfn.XLOOKUP(C603,[1]customers!$A$2:$A$1001,[1]customers!$G$2:$G$1001,,0)</f>
        <v>United States</v>
      </c>
      <c r="I603" s="7" t="str">
        <f>INDEX([1]products!$A$1:$G$49,MATCH([1]orders!$D603,[1]products!$A$1:$A$49,0),MATCH([1]orders!I$1,[1]products!$A$1:$G$1,0))</f>
        <v>Rob</v>
      </c>
      <c r="J603" s="7" t="str">
        <f>INDEX([1]products!$A$1:$G$49,MATCH([1]orders!$D603,[1]products!$A$1:$A$49,0),MATCH([1]orders!J$1,[1]products!$A$1:$G$1,0))</f>
        <v>L</v>
      </c>
      <c r="K603" s="19">
        <f>INDEX([1]products!$A$1:$G$49,MATCH([1]orders!$D603,[1]products!$A$1:$A$49,0),MATCH([1]orders!K$1,[1]products!$A$1:$G$1,0))</f>
        <v>2.5</v>
      </c>
      <c r="L603" s="20">
        <f>INDEX([1]products!$A$1:$G$49,MATCH([1]orders!$D603,[1]products!$A$1:$A$49,0),MATCH([1]orders!L$1,[1]products!$A$1:$G$1,0))</f>
        <v>27.484999999999996</v>
      </c>
      <c r="M603" s="20">
        <f t="shared" si="9"/>
        <v>109.93999999999998</v>
      </c>
      <c r="N603" s="7" t="str" cm="1">
        <f t="array" ref="N603">_xlfn.IFS(I603="Rob","Robusta",I603="Exc","Excelsa",I603="Ara","Arabica",I603="Lib","Liberica")</f>
        <v>Robusta</v>
      </c>
      <c r="O603" s="7" t="str" cm="1">
        <f t="array" ref="O603">_xlfn.IFS(J603="M","Medium",J603="L","Light",J603="D","Dark")</f>
        <v>Light</v>
      </c>
      <c r="P603" s="7" t="str">
        <f>_xlfn.XLOOKUP(Order_Table[[#This Row],[Customer ID]],[1]customers!$A$1:$A$1001,[1]customers!$I$1:$I$1001,,0)</f>
        <v>Yes</v>
      </c>
    </row>
    <row r="604" spans="1:16" x14ac:dyDescent="0.35">
      <c r="A604" s="16" t="s">
        <v>1177</v>
      </c>
      <c r="B604" s="21">
        <v>43603</v>
      </c>
      <c r="C604" s="16" t="s">
        <v>1178</v>
      </c>
      <c r="D604" s="7" t="s">
        <v>254</v>
      </c>
      <c r="E604" s="16">
        <v>5</v>
      </c>
      <c r="F604" s="16" t="str">
        <f>_xlfn.XLOOKUP([1]orders!C604,[1]customers!$A$2:$A$1001,[1]customers!$B$2:$B$1001,,0)</f>
        <v>Emalee Rolin</v>
      </c>
      <c r="G604" s="16" t="str">
        <f>IF(_xlfn.XLOOKUP(C604,[1]customers!$A$2:$A$1001,[1]customers!$C$2:$C$1001,,0)=0,"",_xlfn.XLOOKUP(C604,[1]customers!$A$2:$A$1001,[1]customers!$C$2:$C$1001,,0))</f>
        <v>erolingq@google.fr</v>
      </c>
      <c r="H604" s="16" t="str">
        <f>_xlfn.XLOOKUP(C604,[1]customers!$A$2:$A$1001,[1]customers!$G$2:$G$1001,,0)</f>
        <v>United States</v>
      </c>
      <c r="I604" s="7" t="str">
        <f>INDEX([1]products!$A$1:$G$49,MATCH([1]orders!$D604,[1]products!$A$1:$A$49,0),MATCH([1]orders!I$1,[1]products!$A$1:$G$1,0))</f>
        <v>Exc</v>
      </c>
      <c r="J604" s="7" t="str">
        <f>INDEX([1]products!$A$1:$G$49,MATCH([1]orders!$D604,[1]products!$A$1:$A$49,0),MATCH([1]orders!J$1,[1]products!$A$1:$G$1,0))</f>
        <v>L</v>
      </c>
      <c r="K604" s="19">
        <f>INDEX([1]products!$A$1:$G$49,MATCH([1]orders!$D604,[1]products!$A$1:$A$49,0),MATCH([1]orders!K$1,[1]products!$A$1:$G$1,0))</f>
        <v>0.2</v>
      </c>
      <c r="L604" s="20">
        <f>INDEX([1]products!$A$1:$G$49,MATCH([1]orders!$D604,[1]products!$A$1:$A$49,0),MATCH([1]orders!L$1,[1]products!$A$1:$G$1,0))</f>
        <v>4.4550000000000001</v>
      </c>
      <c r="M604" s="20">
        <f t="shared" si="9"/>
        <v>22.274999999999999</v>
      </c>
      <c r="N604" s="7" t="str" cm="1">
        <f t="array" ref="N604">_xlfn.IFS(I604="Rob","Robusta",I604="Exc","Excelsa",I604="Ara","Arabica",I604="Lib","Liberica")</f>
        <v>Excelsa</v>
      </c>
      <c r="O604" s="7" t="str" cm="1">
        <f t="array" ref="O604">_xlfn.IFS(J604="M","Medium",J604="L","Light",J604="D","Dark")</f>
        <v>Light</v>
      </c>
      <c r="P604" s="7" t="str">
        <f>_xlfn.XLOOKUP(Order_Table[[#This Row],[Customer ID]],[1]customers!$A$1:$A$1001,[1]customers!$I$1:$I$1001,,0)</f>
        <v>Yes</v>
      </c>
    </row>
    <row r="605" spans="1:16" x14ac:dyDescent="0.35">
      <c r="A605" s="16" t="s">
        <v>1179</v>
      </c>
      <c r="B605" s="21">
        <v>43660</v>
      </c>
      <c r="C605" s="16" t="s">
        <v>1180</v>
      </c>
      <c r="D605" s="7" t="s">
        <v>162</v>
      </c>
      <c r="E605" s="16">
        <v>3</v>
      </c>
      <c r="F605" s="16" t="str">
        <f>_xlfn.XLOOKUP([1]orders!C605,[1]customers!$A$2:$A$1001,[1]customers!$B$2:$B$1001,,0)</f>
        <v>Donavon Fowle</v>
      </c>
      <c r="G605" s="16" t="str">
        <f>IF(_xlfn.XLOOKUP(C605,[1]customers!$A$2:$A$1001,[1]customers!$C$2:$C$1001,,0)=0,"",_xlfn.XLOOKUP(C605,[1]customers!$A$2:$A$1001,[1]customers!$C$2:$C$1001,,0))</f>
        <v>dfowlegr@epa.gov</v>
      </c>
      <c r="H605" s="16" t="str">
        <f>_xlfn.XLOOKUP(C605,[1]customers!$A$2:$A$1001,[1]customers!$G$2:$G$1001,,0)</f>
        <v>United States</v>
      </c>
      <c r="I605" s="7" t="str">
        <f>INDEX([1]products!$A$1:$G$49,MATCH([1]orders!$D605,[1]products!$A$1:$A$49,0),MATCH([1]orders!I$1,[1]products!$A$1:$G$1,0))</f>
        <v>Rob</v>
      </c>
      <c r="J605" s="7" t="str">
        <f>INDEX([1]products!$A$1:$G$49,MATCH([1]orders!$D605,[1]products!$A$1:$A$49,0),MATCH([1]orders!J$1,[1]products!$A$1:$G$1,0))</f>
        <v>M</v>
      </c>
      <c r="K605" s="19">
        <f>INDEX([1]products!$A$1:$G$49,MATCH([1]orders!$D605,[1]products!$A$1:$A$49,0),MATCH([1]orders!K$1,[1]products!$A$1:$G$1,0))</f>
        <v>0.2</v>
      </c>
      <c r="L605" s="20">
        <f>INDEX([1]products!$A$1:$G$49,MATCH([1]orders!$D605,[1]products!$A$1:$A$49,0),MATCH([1]orders!L$1,[1]products!$A$1:$G$1,0))</f>
        <v>2.9849999999999999</v>
      </c>
      <c r="M605" s="20">
        <f t="shared" si="9"/>
        <v>8.9550000000000001</v>
      </c>
      <c r="N605" s="7" t="str" cm="1">
        <f t="array" ref="N605">_xlfn.IFS(I605="Rob","Robusta",I605="Exc","Excelsa",I605="Ara","Arabica",I605="Lib","Liberica")</f>
        <v>Robusta</v>
      </c>
      <c r="O605" s="7" t="str" cm="1">
        <f t="array" ref="O605">_xlfn.IFS(J605="M","Medium",J605="L","Light",J605="D","Dark")</f>
        <v>Medium</v>
      </c>
      <c r="P605" s="7" t="str">
        <f>_xlfn.XLOOKUP(Order_Table[[#This Row],[Customer ID]],[1]customers!$A$1:$A$1001,[1]customers!$I$1:$I$1001,,0)</f>
        <v>No</v>
      </c>
    </row>
    <row r="606" spans="1:16" x14ac:dyDescent="0.35">
      <c r="A606" s="16" t="s">
        <v>1181</v>
      </c>
      <c r="B606" s="21">
        <v>44148</v>
      </c>
      <c r="C606" s="16" t="s">
        <v>1182</v>
      </c>
      <c r="D606" s="7" t="s">
        <v>109</v>
      </c>
      <c r="E606" s="16">
        <v>4</v>
      </c>
      <c r="F606" s="16" t="str">
        <f>_xlfn.XLOOKUP([1]orders!C606,[1]customers!$A$2:$A$1001,[1]customers!$B$2:$B$1001,,0)</f>
        <v>Jorge Bettison</v>
      </c>
      <c r="G606" s="16" t="str">
        <f>IF(_xlfn.XLOOKUP(C606,[1]customers!$A$2:$A$1001,[1]customers!$C$2:$C$1001,,0)=0,"",_xlfn.XLOOKUP(C606,[1]customers!$A$2:$A$1001,[1]customers!$C$2:$C$1001,,0))</f>
        <v/>
      </c>
      <c r="H606" s="16" t="str">
        <f>_xlfn.XLOOKUP(C606,[1]customers!$A$2:$A$1001,[1]customers!$G$2:$G$1001,,0)</f>
        <v>Ireland</v>
      </c>
      <c r="I606" s="7" t="str">
        <f>INDEX([1]products!$A$1:$G$49,MATCH([1]orders!$D606,[1]products!$A$1:$A$49,0),MATCH([1]orders!I$1,[1]products!$A$1:$G$1,0))</f>
        <v>Lib</v>
      </c>
      <c r="J606" s="7" t="str">
        <f>INDEX([1]products!$A$1:$G$49,MATCH([1]orders!$D606,[1]products!$A$1:$A$49,0),MATCH([1]orders!J$1,[1]products!$A$1:$G$1,0))</f>
        <v>D</v>
      </c>
      <c r="K606" s="19">
        <f>INDEX([1]products!$A$1:$G$49,MATCH([1]orders!$D606,[1]products!$A$1:$A$49,0),MATCH([1]orders!K$1,[1]products!$A$1:$G$1,0))</f>
        <v>2.5</v>
      </c>
      <c r="L606" s="20">
        <f>INDEX([1]products!$A$1:$G$49,MATCH([1]orders!$D606,[1]products!$A$1:$A$49,0),MATCH([1]orders!L$1,[1]products!$A$1:$G$1,0))</f>
        <v>29.784999999999997</v>
      </c>
      <c r="M606" s="20">
        <f t="shared" si="9"/>
        <v>119.13999999999999</v>
      </c>
      <c r="N606" s="7" t="str" cm="1">
        <f t="array" ref="N606">_xlfn.IFS(I606="Rob","Robusta",I606="Exc","Excelsa",I606="Ara","Arabica",I606="Lib","Liberica")</f>
        <v>Liberica</v>
      </c>
      <c r="O606" s="7" t="str" cm="1">
        <f t="array" ref="O606">_xlfn.IFS(J606="M","Medium",J606="L","Light",J606="D","Dark")</f>
        <v>Dark</v>
      </c>
      <c r="P606" s="7" t="str">
        <f>_xlfn.XLOOKUP(Order_Table[[#This Row],[Customer ID]],[1]customers!$A$1:$A$1001,[1]customers!$I$1:$I$1001,,0)</f>
        <v>No</v>
      </c>
    </row>
    <row r="607" spans="1:16" x14ac:dyDescent="0.35">
      <c r="A607" s="16" t="s">
        <v>1183</v>
      </c>
      <c r="B607" s="21">
        <v>44028</v>
      </c>
      <c r="C607" s="16" t="s">
        <v>1184</v>
      </c>
      <c r="D607" s="7" t="s">
        <v>204</v>
      </c>
      <c r="E607" s="16">
        <v>5</v>
      </c>
      <c r="F607" s="16" t="str">
        <f>_xlfn.XLOOKUP([1]orders!C607,[1]customers!$A$2:$A$1001,[1]customers!$B$2:$B$1001,,0)</f>
        <v>Wang Powlesland</v>
      </c>
      <c r="G607" s="16" t="str">
        <f>IF(_xlfn.XLOOKUP(C607,[1]customers!$A$2:$A$1001,[1]customers!$C$2:$C$1001,,0)=0,"",_xlfn.XLOOKUP(C607,[1]customers!$A$2:$A$1001,[1]customers!$C$2:$C$1001,,0))</f>
        <v>wpowleslandgt@soundcloud.com</v>
      </c>
      <c r="H607" s="16" t="str">
        <f>_xlfn.XLOOKUP(C607,[1]customers!$A$2:$A$1001,[1]customers!$G$2:$G$1001,,0)</f>
        <v>United States</v>
      </c>
      <c r="I607" s="7" t="str">
        <f>INDEX([1]products!$A$1:$G$49,MATCH([1]orders!$D607,[1]products!$A$1:$A$49,0),MATCH([1]orders!I$1,[1]products!$A$1:$G$1,0))</f>
        <v>Ara</v>
      </c>
      <c r="J607" s="7" t="str">
        <f>INDEX([1]products!$A$1:$G$49,MATCH([1]orders!$D607,[1]products!$A$1:$A$49,0),MATCH([1]orders!J$1,[1]products!$A$1:$G$1,0))</f>
        <v>L</v>
      </c>
      <c r="K607" s="19">
        <f>INDEX([1]products!$A$1:$G$49,MATCH([1]orders!$D607,[1]products!$A$1:$A$49,0),MATCH([1]orders!K$1,[1]products!$A$1:$G$1,0))</f>
        <v>2.5</v>
      </c>
      <c r="L607" s="20">
        <f>INDEX([1]products!$A$1:$G$49,MATCH([1]orders!$D607,[1]products!$A$1:$A$49,0),MATCH([1]orders!L$1,[1]products!$A$1:$G$1,0))</f>
        <v>29.784999999999997</v>
      </c>
      <c r="M607" s="20">
        <f t="shared" si="9"/>
        <v>148.92499999999998</v>
      </c>
      <c r="N607" s="7" t="str" cm="1">
        <f t="array" ref="N607">_xlfn.IFS(I607="Rob","Robusta",I607="Exc","Excelsa",I607="Ara","Arabica",I607="Lib","Liberica")</f>
        <v>Arabica</v>
      </c>
      <c r="O607" s="7" t="str" cm="1">
        <f t="array" ref="O607">_xlfn.IFS(J607="M","Medium",J607="L","Light",J607="D","Dark")</f>
        <v>Light</v>
      </c>
      <c r="P607" s="7" t="str">
        <f>_xlfn.XLOOKUP(Order_Table[[#This Row],[Customer ID]],[1]customers!$A$1:$A$1001,[1]customers!$I$1:$I$1001,,0)</f>
        <v>Yes</v>
      </c>
    </row>
    <row r="608" spans="1:16" x14ac:dyDescent="0.35">
      <c r="A608" s="16" t="s">
        <v>1185</v>
      </c>
      <c r="B608" s="21">
        <v>44138</v>
      </c>
      <c r="C608" s="16" t="s">
        <v>1145</v>
      </c>
      <c r="D608" s="7" t="s">
        <v>104</v>
      </c>
      <c r="E608" s="16">
        <v>3</v>
      </c>
      <c r="F608" s="16" t="str">
        <f>_xlfn.XLOOKUP([1]orders!C608,[1]customers!$A$2:$A$1001,[1]customers!$B$2:$B$1001,,0)</f>
        <v>Cody Verissimo</v>
      </c>
      <c r="G608" s="16" t="str">
        <f>IF(_xlfn.XLOOKUP(C608,[1]customers!$A$2:$A$1001,[1]customers!$C$2:$C$1001,,0)=0,"",_xlfn.XLOOKUP(C608,[1]customers!$A$2:$A$1001,[1]customers!$C$2:$C$1001,,0))</f>
        <v>cverissimogh@theglobeandmail.com</v>
      </c>
      <c r="H608" s="16" t="str">
        <f>_xlfn.XLOOKUP(C608,[1]customers!$A$2:$A$1001,[1]customers!$G$2:$G$1001,,0)</f>
        <v>United Kingdom</v>
      </c>
      <c r="I608" s="7" t="str">
        <f>INDEX([1]products!$A$1:$G$49,MATCH([1]orders!$D608,[1]products!$A$1:$A$49,0),MATCH([1]orders!I$1,[1]products!$A$1:$G$1,0))</f>
        <v>Lib</v>
      </c>
      <c r="J608" s="7" t="str">
        <f>INDEX([1]products!$A$1:$G$49,MATCH([1]orders!$D608,[1]products!$A$1:$A$49,0),MATCH([1]orders!J$1,[1]products!$A$1:$G$1,0))</f>
        <v>L</v>
      </c>
      <c r="K608" s="19">
        <f>INDEX([1]products!$A$1:$G$49,MATCH([1]orders!$D608,[1]products!$A$1:$A$49,0),MATCH([1]orders!K$1,[1]products!$A$1:$G$1,0))</f>
        <v>2.5</v>
      </c>
      <c r="L608" s="20">
        <f>INDEX([1]products!$A$1:$G$49,MATCH([1]orders!$D608,[1]products!$A$1:$A$49,0),MATCH([1]orders!L$1,[1]products!$A$1:$G$1,0))</f>
        <v>36.454999999999998</v>
      </c>
      <c r="M608" s="20">
        <f t="shared" si="9"/>
        <v>109.36499999999999</v>
      </c>
      <c r="N608" s="7" t="str" cm="1">
        <f t="array" ref="N608">_xlfn.IFS(I608="Rob","Robusta",I608="Exc","Excelsa",I608="Ara","Arabica",I608="Lib","Liberica")</f>
        <v>Liberica</v>
      </c>
      <c r="O608" s="7" t="str" cm="1">
        <f t="array" ref="O608">_xlfn.IFS(J608="M","Medium",J608="L","Light",J608="D","Dark")</f>
        <v>Light</v>
      </c>
      <c r="P608" s="7" t="str">
        <f>_xlfn.XLOOKUP(Order_Table[[#This Row],[Customer ID]],[1]customers!$A$1:$A$1001,[1]customers!$I$1:$I$1001,,0)</f>
        <v>Yes</v>
      </c>
    </row>
    <row r="609" spans="1:16" x14ac:dyDescent="0.35">
      <c r="A609" s="16" t="s">
        <v>1186</v>
      </c>
      <c r="B609" s="21">
        <v>44640</v>
      </c>
      <c r="C609" s="16" t="s">
        <v>1187</v>
      </c>
      <c r="D609" s="7" t="s">
        <v>51</v>
      </c>
      <c r="E609" s="16">
        <v>1</v>
      </c>
      <c r="F609" s="16" t="str">
        <f>_xlfn.XLOOKUP([1]orders!C609,[1]customers!$A$2:$A$1001,[1]customers!$B$2:$B$1001,,0)</f>
        <v>Laurence Ellingham</v>
      </c>
      <c r="G609" s="16" t="str">
        <f>IF(_xlfn.XLOOKUP(C609,[1]customers!$A$2:$A$1001,[1]customers!$C$2:$C$1001,,0)=0,"",_xlfn.XLOOKUP(C609,[1]customers!$A$2:$A$1001,[1]customers!$C$2:$C$1001,,0))</f>
        <v>lellinghamgv@sciencedaily.com</v>
      </c>
      <c r="H609" s="16" t="str">
        <f>_xlfn.XLOOKUP(C609,[1]customers!$A$2:$A$1001,[1]customers!$G$2:$G$1001,,0)</f>
        <v>United States</v>
      </c>
      <c r="I609" s="7" t="str">
        <f>INDEX([1]products!$A$1:$G$49,MATCH([1]orders!$D609,[1]products!$A$1:$A$49,0),MATCH([1]orders!I$1,[1]products!$A$1:$G$1,0))</f>
        <v>Exc</v>
      </c>
      <c r="J609" s="7" t="str">
        <f>INDEX([1]products!$A$1:$G$49,MATCH([1]orders!$D609,[1]products!$A$1:$A$49,0),MATCH([1]orders!J$1,[1]products!$A$1:$G$1,0))</f>
        <v>D</v>
      </c>
      <c r="K609" s="19">
        <f>INDEX([1]products!$A$1:$G$49,MATCH([1]orders!$D609,[1]products!$A$1:$A$49,0),MATCH([1]orders!K$1,[1]products!$A$1:$G$1,0))</f>
        <v>0.2</v>
      </c>
      <c r="L609" s="20">
        <f>INDEX([1]products!$A$1:$G$49,MATCH([1]orders!$D609,[1]products!$A$1:$A$49,0),MATCH([1]orders!L$1,[1]products!$A$1:$G$1,0))</f>
        <v>3.645</v>
      </c>
      <c r="M609" s="20">
        <f t="shared" si="9"/>
        <v>3.645</v>
      </c>
      <c r="N609" s="7" t="str" cm="1">
        <f t="array" ref="N609">_xlfn.IFS(I609="Rob","Robusta",I609="Exc","Excelsa",I609="Ara","Arabica",I609="Lib","Liberica")</f>
        <v>Excelsa</v>
      </c>
      <c r="O609" s="7" t="str" cm="1">
        <f t="array" ref="O609">_xlfn.IFS(J609="M","Medium",J609="L","Light",J609="D","Dark")</f>
        <v>Dark</v>
      </c>
      <c r="P609" s="7" t="str">
        <f>_xlfn.XLOOKUP(Order_Table[[#This Row],[Customer ID]],[1]customers!$A$1:$A$1001,[1]customers!$I$1:$I$1001,,0)</f>
        <v>Yes</v>
      </c>
    </row>
    <row r="610" spans="1:16" x14ac:dyDescent="0.35">
      <c r="A610" s="16" t="s">
        <v>1188</v>
      </c>
      <c r="B610" s="21">
        <v>44608</v>
      </c>
      <c r="C610" s="16" t="s">
        <v>1189</v>
      </c>
      <c r="D610" s="7" t="s">
        <v>530</v>
      </c>
      <c r="E610" s="16">
        <v>2</v>
      </c>
      <c r="F610" s="16" t="str">
        <f>_xlfn.XLOOKUP([1]orders!C610,[1]customers!$A$2:$A$1001,[1]customers!$B$2:$B$1001,,0)</f>
        <v>Billy Neiland</v>
      </c>
      <c r="G610" s="16" t="str">
        <f>IF(_xlfn.XLOOKUP(C610,[1]customers!$A$2:$A$1001,[1]customers!$C$2:$C$1001,,0)=0,"",_xlfn.XLOOKUP(C610,[1]customers!$A$2:$A$1001,[1]customers!$C$2:$C$1001,,0))</f>
        <v/>
      </c>
      <c r="H610" s="16" t="str">
        <f>_xlfn.XLOOKUP(C610,[1]customers!$A$2:$A$1001,[1]customers!$G$2:$G$1001,,0)</f>
        <v>United States</v>
      </c>
      <c r="I610" s="7" t="str">
        <f>INDEX([1]products!$A$1:$G$49,MATCH([1]orders!$D610,[1]products!$A$1:$A$49,0),MATCH([1]orders!I$1,[1]products!$A$1:$G$1,0))</f>
        <v>Exc</v>
      </c>
      <c r="J610" s="7" t="str">
        <f>INDEX([1]products!$A$1:$G$49,MATCH([1]orders!$D610,[1]products!$A$1:$A$49,0),MATCH([1]orders!J$1,[1]products!$A$1:$G$1,0))</f>
        <v>D</v>
      </c>
      <c r="K610" s="19">
        <f>INDEX([1]products!$A$1:$G$49,MATCH([1]orders!$D610,[1]products!$A$1:$A$49,0),MATCH([1]orders!K$1,[1]products!$A$1:$G$1,0))</f>
        <v>2.5</v>
      </c>
      <c r="L610" s="20">
        <f>INDEX([1]products!$A$1:$G$49,MATCH([1]orders!$D610,[1]products!$A$1:$A$49,0),MATCH([1]orders!L$1,[1]products!$A$1:$G$1,0))</f>
        <v>27.945</v>
      </c>
      <c r="M610" s="20">
        <f t="shared" si="9"/>
        <v>55.89</v>
      </c>
      <c r="N610" s="7" t="str" cm="1">
        <f t="array" ref="N610">_xlfn.IFS(I610="Rob","Robusta",I610="Exc","Excelsa",I610="Ara","Arabica",I610="Lib","Liberica")</f>
        <v>Excelsa</v>
      </c>
      <c r="O610" s="7" t="str" cm="1">
        <f t="array" ref="O610">_xlfn.IFS(J610="M","Medium",J610="L","Light",J610="D","Dark")</f>
        <v>Dark</v>
      </c>
      <c r="P610" s="7" t="str">
        <f>_xlfn.XLOOKUP(Order_Table[[#This Row],[Customer ID]],[1]customers!$A$1:$A$1001,[1]customers!$I$1:$I$1001,,0)</f>
        <v>No</v>
      </c>
    </row>
    <row r="611" spans="1:16" x14ac:dyDescent="0.35">
      <c r="A611" s="16" t="s">
        <v>1190</v>
      </c>
      <c r="B611" s="21">
        <v>44147</v>
      </c>
      <c r="C611" s="16" t="s">
        <v>1191</v>
      </c>
      <c r="D611" s="7" t="s">
        <v>77</v>
      </c>
      <c r="E611" s="16">
        <v>6</v>
      </c>
      <c r="F611" s="16" t="str">
        <f>_xlfn.XLOOKUP([1]orders!C611,[1]customers!$A$2:$A$1001,[1]customers!$B$2:$B$1001,,0)</f>
        <v>Ancell Fendt</v>
      </c>
      <c r="G611" s="16" t="str">
        <f>IF(_xlfn.XLOOKUP(C611,[1]customers!$A$2:$A$1001,[1]customers!$C$2:$C$1001,,0)=0,"",_xlfn.XLOOKUP(C611,[1]customers!$A$2:$A$1001,[1]customers!$C$2:$C$1001,,0))</f>
        <v>afendtgx@forbes.com</v>
      </c>
      <c r="H611" s="16" t="str">
        <f>_xlfn.XLOOKUP(C611,[1]customers!$A$2:$A$1001,[1]customers!$G$2:$G$1001,,0)</f>
        <v>United States</v>
      </c>
      <c r="I611" s="7" t="str">
        <f>INDEX([1]products!$A$1:$G$49,MATCH([1]orders!$D611,[1]products!$A$1:$A$49,0),MATCH([1]orders!I$1,[1]products!$A$1:$G$1,0))</f>
        <v>Lib</v>
      </c>
      <c r="J611" s="7" t="str">
        <f>INDEX([1]products!$A$1:$G$49,MATCH([1]orders!$D611,[1]products!$A$1:$A$49,0),MATCH([1]orders!J$1,[1]products!$A$1:$G$1,0))</f>
        <v>M</v>
      </c>
      <c r="K611" s="19">
        <f>INDEX([1]products!$A$1:$G$49,MATCH([1]orders!$D611,[1]products!$A$1:$A$49,0),MATCH([1]orders!K$1,[1]products!$A$1:$G$1,0))</f>
        <v>0.2</v>
      </c>
      <c r="L611" s="20">
        <f>INDEX([1]products!$A$1:$G$49,MATCH([1]orders!$D611,[1]products!$A$1:$A$49,0),MATCH([1]orders!L$1,[1]products!$A$1:$G$1,0))</f>
        <v>4.3650000000000002</v>
      </c>
      <c r="M611" s="20">
        <f t="shared" si="9"/>
        <v>26.19</v>
      </c>
      <c r="N611" s="7" t="str" cm="1">
        <f t="array" ref="N611">_xlfn.IFS(I611="Rob","Robusta",I611="Exc","Excelsa",I611="Ara","Arabica",I611="Lib","Liberica")</f>
        <v>Liberica</v>
      </c>
      <c r="O611" s="7" t="str" cm="1">
        <f t="array" ref="O611">_xlfn.IFS(J611="M","Medium",J611="L","Light",J611="D","Dark")</f>
        <v>Medium</v>
      </c>
      <c r="P611" s="7" t="str">
        <f>_xlfn.XLOOKUP(Order_Table[[#This Row],[Customer ID]],[1]customers!$A$1:$A$1001,[1]customers!$I$1:$I$1001,,0)</f>
        <v>Yes</v>
      </c>
    </row>
    <row r="612" spans="1:16" x14ac:dyDescent="0.35">
      <c r="A612" s="16" t="s">
        <v>1192</v>
      </c>
      <c r="B612" s="21">
        <v>43743</v>
      </c>
      <c r="C612" s="16" t="s">
        <v>1193</v>
      </c>
      <c r="D612" s="7" t="s">
        <v>2</v>
      </c>
      <c r="E612" s="16">
        <v>4</v>
      </c>
      <c r="F612" s="16" t="str">
        <f>_xlfn.XLOOKUP([1]orders!C612,[1]customers!$A$2:$A$1001,[1]customers!$B$2:$B$1001,,0)</f>
        <v>Angelia Cleyburn</v>
      </c>
      <c r="G612" s="16" t="str">
        <f>IF(_xlfn.XLOOKUP(C612,[1]customers!$A$2:$A$1001,[1]customers!$C$2:$C$1001,,0)=0,"",_xlfn.XLOOKUP(C612,[1]customers!$A$2:$A$1001,[1]customers!$C$2:$C$1001,,0))</f>
        <v>acleyburngy@lycos.com</v>
      </c>
      <c r="H612" s="16" t="str">
        <f>_xlfn.XLOOKUP(C612,[1]customers!$A$2:$A$1001,[1]customers!$G$2:$G$1001,,0)</f>
        <v>United States</v>
      </c>
      <c r="I612" s="7" t="str">
        <f>INDEX([1]products!$A$1:$G$49,MATCH([1]orders!$D612,[1]products!$A$1:$A$49,0),MATCH([1]orders!I$1,[1]products!$A$1:$G$1,0))</f>
        <v>Rob</v>
      </c>
      <c r="J612" s="7" t="str">
        <f>INDEX([1]products!$A$1:$G$49,MATCH([1]orders!$D612,[1]products!$A$1:$A$49,0),MATCH([1]orders!J$1,[1]products!$A$1:$G$1,0))</f>
        <v>M</v>
      </c>
      <c r="K612" s="19">
        <f>INDEX([1]products!$A$1:$G$49,MATCH([1]orders!$D612,[1]products!$A$1:$A$49,0),MATCH([1]orders!K$1,[1]products!$A$1:$G$1,0))</f>
        <v>1</v>
      </c>
      <c r="L612" s="20">
        <f>INDEX([1]products!$A$1:$G$49,MATCH([1]orders!$D612,[1]products!$A$1:$A$49,0),MATCH([1]orders!L$1,[1]products!$A$1:$G$1,0))</f>
        <v>9.9499999999999993</v>
      </c>
      <c r="M612" s="20">
        <f t="shared" si="9"/>
        <v>39.799999999999997</v>
      </c>
      <c r="N612" s="7" t="str" cm="1">
        <f t="array" ref="N612">_xlfn.IFS(I612="Rob","Robusta",I612="Exc","Excelsa",I612="Ara","Arabica",I612="Lib","Liberica")</f>
        <v>Robusta</v>
      </c>
      <c r="O612" s="7" t="str" cm="1">
        <f t="array" ref="O612">_xlfn.IFS(J612="M","Medium",J612="L","Light",J612="D","Dark")</f>
        <v>Medium</v>
      </c>
      <c r="P612" s="7" t="str">
        <f>_xlfn.XLOOKUP(Order_Table[[#This Row],[Customer ID]],[1]customers!$A$1:$A$1001,[1]customers!$I$1:$I$1001,,0)</f>
        <v>No</v>
      </c>
    </row>
    <row r="613" spans="1:16" x14ac:dyDescent="0.35">
      <c r="A613" s="16" t="s">
        <v>1194</v>
      </c>
      <c r="B613" s="21">
        <v>43739</v>
      </c>
      <c r="C613" s="16" t="s">
        <v>1195</v>
      </c>
      <c r="D613" s="7" t="s">
        <v>30</v>
      </c>
      <c r="E613" s="16">
        <v>2</v>
      </c>
      <c r="F613" s="16" t="str">
        <f>_xlfn.XLOOKUP([1]orders!C613,[1]customers!$A$2:$A$1001,[1]customers!$B$2:$B$1001,,0)</f>
        <v>Temple Castiglione</v>
      </c>
      <c r="G613" s="16" t="str">
        <f>IF(_xlfn.XLOOKUP(C613,[1]customers!$A$2:$A$1001,[1]customers!$C$2:$C$1001,,0)=0,"",_xlfn.XLOOKUP(C613,[1]customers!$A$2:$A$1001,[1]customers!$C$2:$C$1001,,0))</f>
        <v>tcastiglionegz@xing.com</v>
      </c>
      <c r="H613" s="16" t="str">
        <f>_xlfn.XLOOKUP(C613,[1]customers!$A$2:$A$1001,[1]customers!$G$2:$G$1001,,0)</f>
        <v>United States</v>
      </c>
      <c r="I613" s="7" t="str">
        <f>INDEX([1]products!$A$1:$G$49,MATCH([1]orders!$D613,[1]products!$A$1:$A$49,0),MATCH([1]orders!I$1,[1]products!$A$1:$G$1,0))</f>
        <v>Exc</v>
      </c>
      <c r="J613" s="7" t="str">
        <f>INDEX([1]products!$A$1:$G$49,MATCH([1]orders!$D613,[1]products!$A$1:$A$49,0),MATCH([1]orders!J$1,[1]products!$A$1:$G$1,0))</f>
        <v>L</v>
      </c>
      <c r="K613" s="19">
        <f>INDEX([1]products!$A$1:$G$49,MATCH([1]orders!$D613,[1]products!$A$1:$A$49,0),MATCH([1]orders!K$1,[1]products!$A$1:$G$1,0))</f>
        <v>2.5</v>
      </c>
      <c r="L613" s="20">
        <f>INDEX([1]products!$A$1:$G$49,MATCH([1]orders!$D613,[1]products!$A$1:$A$49,0),MATCH([1]orders!L$1,[1]products!$A$1:$G$1,0))</f>
        <v>34.154999999999994</v>
      </c>
      <c r="M613" s="20">
        <f t="shared" si="9"/>
        <v>68.309999999999988</v>
      </c>
      <c r="N613" s="7" t="str" cm="1">
        <f t="array" ref="N613">_xlfn.IFS(I613="Rob","Robusta",I613="Exc","Excelsa",I613="Ara","Arabica",I613="Lib","Liberica")</f>
        <v>Excelsa</v>
      </c>
      <c r="O613" s="7" t="str" cm="1">
        <f t="array" ref="O613">_xlfn.IFS(J613="M","Medium",J613="L","Light",J613="D","Dark")</f>
        <v>Light</v>
      </c>
      <c r="P613" s="7" t="str">
        <f>_xlfn.XLOOKUP(Order_Table[[#This Row],[Customer ID]],[1]customers!$A$1:$A$1001,[1]customers!$I$1:$I$1001,,0)</f>
        <v>No</v>
      </c>
    </row>
    <row r="614" spans="1:16" x14ac:dyDescent="0.35">
      <c r="A614" s="16" t="s">
        <v>1196</v>
      </c>
      <c r="B614" s="21">
        <v>43896</v>
      </c>
      <c r="C614" s="16" t="s">
        <v>1197</v>
      </c>
      <c r="D614" s="7" t="s">
        <v>44</v>
      </c>
      <c r="E614" s="16">
        <v>4</v>
      </c>
      <c r="F614" s="16" t="str">
        <f>_xlfn.XLOOKUP([1]orders!C614,[1]customers!$A$2:$A$1001,[1]customers!$B$2:$B$1001,,0)</f>
        <v>Betti Lacasa</v>
      </c>
      <c r="G614" s="16" t="str">
        <f>IF(_xlfn.XLOOKUP(C614,[1]customers!$A$2:$A$1001,[1]customers!$C$2:$C$1001,,0)=0,"",_xlfn.XLOOKUP(C614,[1]customers!$A$2:$A$1001,[1]customers!$C$2:$C$1001,,0))</f>
        <v/>
      </c>
      <c r="H614" s="16" t="str">
        <f>_xlfn.XLOOKUP(C614,[1]customers!$A$2:$A$1001,[1]customers!$G$2:$G$1001,,0)</f>
        <v>Ireland</v>
      </c>
      <c r="I614" s="7" t="str">
        <f>INDEX([1]products!$A$1:$G$49,MATCH([1]orders!$D614,[1]products!$A$1:$A$49,0),MATCH([1]orders!I$1,[1]products!$A$1:$G$1,0))</f>
        <v>Ara</v>
      </c>
      <c r="J614" s="7" t="str">
        <f>INDEX([1]products!$A$1:$G$49,MATCH([1]orders!$D614,[1]products!$A$1:$A$49,0),MATCH([1]orders!J$1,[1]products!$A$1:$G$1,0))</f>
        <v>M</v>
      </c>
      <c r="K614" s="19">
        <f>INDEX([1]products!$A$1:$G$49,MATCH([1]orders!$D614,[1]products!$A$1:$A$49,0),MATCH([1]orders!K$1,[1]products!$A$1:$G$1,0))</f>
        <v>0.2</v>
      </c>
      <c r="L614" s="20">
        <f>INDEX([1]products!$A$1:$G$49,MATCH([1]orders!$D614,[1]products!$A$1:$A$49,0),MATCH([1]orders!L$1,[1]products!$A$1:$G$1,0))</f>
        <v>3.375</v>
      </c>
      <c r="M614" s="20">
        <f t="shared" si="9"/>
        <v>13.5</v>
      </c>
      <c r="N614" s="7" t="str" cm="1">
        <f t="array" ref="N614">_xlfn.IFS(I614="Rob","Robusta",I614="Exc","Excelsa",I614="Ara","Arabica",I614="Lib","Liberica")</f>
        <v>Arabica</v>
      </c>
      <c r="O614" s="7" t="str" cm="1">
        <f t="array" ref="O614">_xlfn.IFS(J614="M","Medium",J614="L","Light",J614="D","Dark")</f>
        <v>Medium</v>
      </c>
      <c r="P614" s="7" t="str">
        <f>_xlfn.XLOOKUP(Order_Table[[#This Row],[Customer ID]],[1]customers!$A$1:$A$1001,[1]customers!$I$1:$I$1001,,0)</f>
        <v>No</v>
      </c>
    </row>
    <row r="615" spans="1:16" x14ac:dyDescent="0.35">
      <c r="A615" s="16" t="s">
        <v>1198</v>
      </c>
      <c r="B615" s="21">
        <v>43761</v>
      </c>
      <c r="C615" s="16" t="s">
        <v>1199</v>
      </c>
      <c r="D615" s="7" t="s">
        <v>22</v>
      </c>
      <c r="E615" s="16">
        <v>1</v>
      </c>
      <c r="F615" s="16" t="str">
        <f>_xlfn.XLOOKUP([1]orders!C615,[1]customers!$A$2:$A$1001,[1]customers!$B$2:$B$1001,,0)</f>
        <v>Gunilla Lynch</v>
      </c>
      <c r="G615" s="16" t="str">
        <f>IF(_xlfn.XLOOKUP(C615,[1]customers!$A$2:$A$1001,[1]customers!$C$2:$C$1001,,0)=0,"",_xlfn.XLOOKUP(C615,[1]customers!$A$2:$A$1001,[1]customers!$C$2:$C$1001,,0))</f>
        <v/>
      </c>
      <c r="H615" s="16" t="str">
        <f>_xlfn.XLOOKUP(C615,[1]customers!$A$2:$A$1001,[1]customers!$G$2:$G$1001,,0)</f>
        <v>United States</v>
      </c>
      <c r="I615" s="7" t="str">
        <f>INDEX([1]products!$A$1:$G$49,MATCH([1]orders!$D615,[1]products!$A$1:$A$49,0),MATCH([1]orders!I$1,[1]products!$A$1:$G$1,0))</f>
        <v>Rob</v>
      </c>
      <c r="J615" s="7" t="str">
        <f>INDEX([1]products!$A$1:$G$49,MATCH([1]orders!$D615,[1]products!$A$1:$A$49,0),MATCH([1]orders!J$1,[1]products!$A$1:$G$1,0))</f>
        <v>M</v>
      </c>
      <c r="K615" s="19">
        <f>INDEX([1]products!$A$1:$G$49,MATCH([1]orders!$D615,[1]products!$A$1:$A$49,0),MATCH([1]orders!K$1,[1]products!$A$1:$G$1,0))</f>
        <v>0.5</v>
      </c>
      <c r="L615" s="20">
        <f>INDEX([1]products!$A$1:$G$49,MATCH([1]orders!$D615,[1]products!$A$1:$A$49,0),MATCH([1]orders!L$1,[1]products!$A$1:$G$1,0))</f>
        <v>5.97</v>
      </c>
      <c r="M615" s="20">
        <f t="shared" si="9"/>
        <v>5.97</v>
      </c>
      <c r="N615" s="7" t="str" cm="1">
        <f t="array" ref="N615">_xlfn.IFS(I615="Rob","Robusta",I615="Exc","Excelsa",I615="Ara","Arabica",I615="Lib","Liberica")</f>
        <v>Robusta</v>
      </c>
      <c r="O615" s="7" t="str" cm="1">
        <f t="array" ref="O615">_xlfn.IFS(J615="M","Medium",J615="L","Light",J615="D","Dark")</f>
        <v>Medium</v>
      </c>
      <c r="P615" s="7" t="str">
        <f>_xlfn.XLOOKUP(Order_Table[[#This Row],[Customer ID]],[1]customers!$A$1:$A$1001,[1]customers!$I$1:$I$1001,,0)</f>
        <v>No</v>
      </c>
    </row>
    <row r="616" spans="1:16" x14ac:dyDescent="0.35">
      <c r="A616" s="16" t="s">
        <v>1200</v>
      </c>
      <c r="B616" s="21">
        <v>43944</v>
      </c>
      <c r="C616" s="16" t="s">
        <v>1145</v>
      </c>
      <c r="D616" s="7" t="s">
        <v>22</v>
      </c>
      <c r="E616" s="16">
        <v>5</v>
      </c>
      <c r="F616" s="16" t="str">
        <f>_xlfn.XLOOKUP([1]orders!C616,[1]customers!$A$2:$A$1001,[1]customers!$B$2:$B$1001,,0)</f>
        <v>Cody Verissimo</v>
      </c>
      <c r="G616" s="16" t="str">
        <f>IF(_xlfn.XLOOKUP(C616,[1]customers!$A$2:$A$1001,[1]customers!$C$2:$C$1001,,0)=0,"",_xlfn.XLOOKUP(C616,[1]customers!$A$2:$A$1001,[1]customers!$C$2:$C$1001,,0))</f>
        <v>cverissimogh@theglobeandmail.com</v>
      </c>
      <c r="H616" s="16" t="str">
        <f>_xlfn.XLOOKUP(C616,[1]customers!$A$2:$A$1001,[1]customers!$G$2:$G$1001,,0)</f>
        <v>United Kingdom</v>
      </c>
      <c r="I616" s="7" t="str">
        <f>INDEX([1]products!$A$1:$G$49,MATCH([1]orders!$D616,[1]products!$A$1:$A$49,0),MATCH([1]orders!I$1,[1]products!$A$1:$G$1,0))</f>
        <v>Rob</v>
      </c>
      <c r="J616" s="7" t="str">
        <f>INDEX([1]products!$A$1:$G$49,MATCH([1]orders!$D616,[1]products!$A$1:$A$49,0),MATCH([1]orders!J$1,[1]products!$A$1:$G$1,0))</f>
        <v>M</v>
      </c>
      <c r="K616" s="19">
        <f>INDEX([1]products!$A$1:$G$49,MATCH([1]orders!$D616,[1]products!$A$1:$A$49,0),MATCH([1]orders!K$1,[1]products!$A$1:$G$1,0))</f>
        <v>0.5</v>
      </c>
      <c r="L616" s="20">
        <f>INDEX([1]products!$A$1:$G$49,MATCH([1]orders!$D616,[1]products!$A$1:$A$49,0),MATCH([1]orders!L$1,[1]products!$A$1:$G$1,0))</f>
        <v>5.97</v>
      </c>
      <c r="M616" s="20">
        <f t="shared" si="9"/>
        <v>29.849999999999998</v>
      </c>
      <c r="N616" s="7" t="str" cm="1">
        <f t="array" ref="N616">_xlfn.IFS(I616="Rob","Robusta",I616="Exc","Excelsa",I616="Ara","Arabica",I616="Lib","Liberica")</f>
        <v>Robusta</v>
      </c>
      <c r="O616" s="7" t="str" cm="1">
        <f t="array" ref="O616">_xlfn.IFS(J616="M","Medium",J616="L","Light",J616="D","Dark")</f>
        <v>Medium</v>
      </c>
      <c r="P616" s="7" t="str">
        <f>_xlfn.XLOOKUP(Order_Table[[#This Row],[Customer ID]],[1]customers!$A$1:$A$1001,[1]customers!$I$1:$I$1001,,0)</f>
        <v>Yes</v>
      </c>
    </row>
    <row r="617" spans="1:16" x14ac:dyDescent="0.35">
      <c r="A617" s="16" t="s">
        <v>1201</v>
      </c>
      <c r="B617" s="21">
        <v>44006</v>
      </c>
      <c r="C617" s="16" t="s">
        <v>1202</v>
      </c>
      <c r="D617" s="7" t="s">
        <v>104</v>
      </c>
      <c r="E617" s="16">
        <v>2</v>
      </c>
      <c r="F617" s="16" t="str">
        <f>_xlfn.XLOOKUP([1]orders!C617,[1]customers!$A$2:$A$1001,[1]customers!$B$2:$B$1001,,0)</f>
        <v>Shay Couronne</v>
      </c>
      <c r="G617" s="16" t="str">
        <f>IF(_xlfn.XLOOKUP(C617,[1]customers!$A$2:$A$1001,[1]customers!$C$2:$C$1001,,0)=0,"",_xlfn.XLOOKUP(C617,[1]customers!$A$2:$A$1001,[1]customers!$C$2:$C$1001,,0))</f>
        <v>scouronneh3@mozilla.org</v>
      </c>
      <c r="H617" s="16" t="str">
        <f>_xlfn.XLOOKUP(C617,[1]customers!$A$2:$A$1001,[1]customers!$G$2:$G$1001,,0)</f>
        <v>United States</v>
      </c>
      <c r="I617" s="7" t="str">
        <f>INDEX([1]products!$A$1:$G$49,MATCH([1]orders!$D617,[1]products!$A$1:$A$49,0),MATCH([1]orders!I$1,[1]products!$A$1:$G$1,0))</f>
        <v>Lib</v>
      </c>
      <c r="J617" s="7" t="str">
        <f>INDEX([1]products!$A$1:$G$49,MATCH([1]orders!$D617,[1]products!$A$1:$A$49,0),MATCH([1]orders!J$1,[1]products!$A$1:$G$1,0))</f>
        <v>L</v>
      </c>
      <c r="K617" s="19">
        <f>INDEX([1]products!$A$1:$G$49,MATCH([1]orders!$D617,[1]products!$A$1:$A$49,0),MATCH([1]orders!K$1,[1]products!$A$1:$G$1,0))</f>
        <v>2.5</v>
      </c>
      <c r="L617" s="20">
        <f>INDEX([1]products!$A$1:$G$49,MATCH([1]orders!$D617,[1]products!$A$1:$A$49,0),MATCH([1]orders!L$1,[1]products!$A$1:$G$1,0))</f>
        <v>36.454999999999998</v>
      </c>
      <c r="M617" s="20">
        <f t="shared" si="9"/>
        <v>72.91</v>
      </c>
      <c r="N617" s="7" t="str" cm="1">
        <f t="array" ref="N617">_xlfn.IFS(I617="Rob","Robusta",I617="Exc","Excelsa",I617="Ara","Arabica",I617="Lib","Liberica")</f>
        <v>Liberica</v>
      </c>
      <c r="O617" s="7" t="str" cm="1">
        <f t="array" ref="O617">_xlfn.IFS(J617="M","Medium",J617="L","Light",J617="D","Dark")</f>
        <v>Light</v>
      </c>
      <c r="P617" s="7" t="str">
        <f>_xlfn.XLOOKUP(Order_Table[[#This Row],[Customer ID]],[1]customers!$A$1:$A$1001,[1]customers!$I$1:$I$1001,,0)</f>
        <v>Yes</v>
      </c>
    </row>
    <row r="618" spans="1:16" x14ac:dyDescent="0.35">
      <c r="A618" s="16" t="s">
        <v>1203</v>
      </c>
      <c r="B618" s="21">
        <v>44271</v>
      </c>
      <c r="C618" s="16" t="s">
        <v>1204</v>
      </c>
      <c r="D618" s="7" t="s">
        <v>112</v>
      </c>
      <c r="E618" s="16">
        <v>4</v>
      </c>
      <c r="F618" s="16" t="str">
        <f>_xlfn.XLOOKUP([1]orders!C618,[1]customers!$A$2:$A$1001,[1]customers!$B$2:$B$1001,,0)</f>
        <v>Linus Flippelli</v>
      </c>
      <c r="G618" s="16" t="str">
        <f>IF(_xlfn.XLOOKUP(C618,[1]customers!$A$2:$A$1001,[1]customers!$C$2:$C$1001,,0)=0,"",_xlfn.XLOOKUP(C618,[1]customers!$A$2:$A$1001,[1]customers!$C$2:$C$1001,,0))</f>
        <v>lflippellih4@github.io</v>
      </c>
      <c r="H618" s="16" t="str">
        <f>_xlfn.XLOOKUP(C618,[1]customers!$A$2:$A$1001,[1]customers!$G$2:$G$1001,,0)</f>
        <v>United Kingdom</v>
      </c>
      <c r="I618" s="7" t="str">
        <f>INDEX([1]products!$A$1:$G$49,MATCH([1]orders!$D618,[1]products!$A$1:$A$49,0),MATCH([1]orders!I$1,[1]products!$A$1:$G$1,0))</f>
        <v>Exc</v>
      </c>
      <c r="J618" s="7" t="str">
        <f>INDEX([1]products!$A$1:$G$49,MATCH([1]orders!$D618,[1]products!$A$1:$A$49,0),MATCH([1]orders!J$1,[1]products!$A$1:$G$1,0))</f>
        <v>M</v>
      </c>
      <c r="K618" s="19">
        <f>INDEX([1]products!$A$1:$G$49,MATCH([1]orders!$D618,[1]products!$A$1:$A$49,0),MATCH([1]orders!K$1,[1]products!$A$1:$G$1,0))</f>
        <v>2.5</v>
      </c>
      <c r="L618" s="20">
        <f>INDEX([1]products!$A$1:$G$49,MATCH([1]orders!$D618,[1]products!$A$1:$A$49,0),MATCH([1]orders!L$1,[1]products!$A$1:$G$1,0))</f>
        <v>31.624999999999996</v>
      </c>
      <c r="M618" s="20">
        <f t="shared" si="9"/>
        <v>126.49999999999999</v>
      </c>
      <c r="N618" s="7" t="str" cm="1">
        <f t="array" ref="N618">_xlfn.IFS(I618="Rob","Robusta",I618="Exc","Excelsa",I618="Ara","Arabica",I618="Lib","Liberica")</f>
        <v>Excelsa</v>
      </c>
      <c r="O618" s="7" t="str" cm="1">
        <f t="array" ref="O618">_xlfn.IFS(J618="M","Medium",J618="L","Light",J618="D","Dark")</f>
        <v>Medium</v>
      </c>
      <c r="P618" s="7" t="str">
        <f>_xlfn.XLOOKUP(Order_Table[[#This Row],[Customer ID]],[1]customers!$A$1:$A$1001,[1]customers!$I$1:$I$1001,,0)</f>
        <v>No</v>
      </c>
    </row>
    <row r="619" spans="1:16" x14ac:dyDescent="0.35">
      <c r="A619" s="16" t="s">
        <v>1205</v>
      </c>
      <c r="B619" s="21">
        <v>43928</v>
      </c>
      <c r="C619" s="16" t="s">
        <v>1206</v>
      </c>
      <c r="D619" s="7" t="s">
        <v>197</v>
      </c>
      <c r="E619" s="16">
        <v>1</v>
      </c>
      <c r="F619" s="16" t="str">
        <f>_xlfn.XLOOKUP([1]orders!C619,[1]customers!$A$2:$A$1001,[1]customers!$B$2:$B$1001,,0)</f>
        <v>Rachelle Elizabeth</v>
      </c>
      <c r="G619" s="16" t="str">
        <f>IF(_xlfn.XLOOKUP(C619,[1]customers!$A$2:$A$1001,[1]customers!$C$2:$C$1001,,0)=0,"",_xlfn.XLOOKUP(C619,[1]customers!$A$2:$A$1001,[1]customers!$C$2:$C$1001,,0))</f>
        <v>relizabethh5@live.com</v>
      </c>
      <c r="H619" s="16" t="str">
        <f>_xlfn.XLOOKUP(C619,[1]customers!$A$2:$A$1001,[1]customers!$G$2:$G$1001,,0)</f>
        <v>United States</v>
      </c>
      <c r="I619" s="7" t="str">
        <f>INDEX([1]products!$A$1:$G$49,MATCH([1]orders!$D619,[1]products!$A$1:$A$49,0),MATCH([1]orders!I$1,[1]products!$A$1:$G$1,0))</f>
        <v>Lib</v>
      </c>
      <c r="J619" s="7" t="str">
        <f>INDEX([1]products!$A$1:$G$49,MATCH([1]orders!$D619,[1]products!$A$1:$A$49,0),MATCH([1]orders!J$1,[1]products!$A$1:$G$1,0))</f>
        <v>M</v>
      </c>
      <c r="K619" s="19">
        <f>INDEX([1]products!$A$1:$G$49,MATCH([1]orders!$D619,[1]products!$A$1:$A$49,0),MATCH([1]orders!K$1,[1]products!$A$1:$G$1,0))</f>
        <v>2.5</v>
      </c>
      <c r="L619" s="20">
        <f>INDEX([1]products!$A$1:$G$49,MATCH([1]orders!$D619,[1]products!$A$1:$A$49,0),MATCH([1]orders!L$1,[1]products!$A$1:$G$1,0))</f>
        <v>33.464999999999996</v>
      </c>
      <c r="M619" s="20">
        <f t="shared" si="9"/>
        <v>33.464999999999996</v>
      </c>
      <c r="N619" s="7" t="str" cm="1">
        <f t="array" ref="N619">_xlfn.IFS(I619="Rob","Robusta",I619="Exc","Excelsa",I619="Ara","Arabica",I619="Lib","Liberica")</f>
        <v>Liberica</v>
      </c>
      <c r="O619" s="7" t="str" cm="1">
        <f t="array" ref="O619">_xlfn.IFS(J619="M","Medium",J619="L","Light",J619="D","Dark")</f>
        <v>Medium</v>
      </c>
      <c r="P619" s="7" t="str">
        <f>_xlfn.XLOOKUP(Order_Table[[#This Row],[Customer ID]],[1]customers!$A$1:$A$1001,[1]customers!$I$1:$I$1001,,0)</f>
        <v>No</v>
      </c>
    </row>
    <row r="620" spans="1:16" x14ac:dyDescent="0.35">
      <c r="A620" s="16" t="s">
        <v>1207</v>
      </c>
      <c r="B620" s="21">
        <v>44469</v>
      </c>
      <c r="C620" s="16" t="s">
        <v>1208</v>
      </c>
      <c r="D620" s="7" t="s">
        <v>245</v>
      </c>
      <c r="E620" s="16">
        <v>6</v>
      </c>
      <c r="F620" s="16" t="str">
        <f>_xlfn.XLOOKUP([1]orders!C620,[1]customers!$A$2:$A$1001,[1]customers!$B$2:$B$1001,,0)</f>
        <v>Innis Renhard</v>
      </c>
      <c r="G620" s="16" t="str">
        <f>IF(_xlfn.XLOOKUP(C620,[1]customers!$A$2:$A$1001,[1]customers!$C$2:$C$1001,,0)=0,"",_xlfn.XLOOKUP(C620,[1]customers!$A$2:$A$1001,[1]customers!$C$2:$C$1001,,0))</f>
        <v>irenhardh6@i2i.jp</v>
      </c>
      <c r="H620" s="16" t="str">
        <f>_xlfn.XLOOKUP(C620,[1]customers!$A$2:$A$1001,[1]customers!$G$2:$G$1001,,0)</f>
        <v>United States</v>
      </c>
      <c r="I620" s="7" t="str">
        <f>INDEX([1]products!$A$1:$G$49,MATCH([1]orders!$D620,[1]products!$A$1:$A$49,0),MATCH([1]orders!I$1,[1]products!$A$1:$G$1,0))</f>
        <v>Exc</v>
      </c>
      <c r="J620" s="7" t="str">
        <f>INDEX([1]products!$A$1:$G$49,MATCH([1]orders!$D620,[1]products!$A$1:$A$49,0),MATCH([1]orders!J$1,[1]products!$A$1:$G$1,0))</f>
        <v>D</v>
      </c>
      <c r="K620" s="19">
        <f>INDEX([1]products!$A$1:$G$49,MATCH([1]orders!$D620,[1]products!$A$1:$A$49,0),MATCH([1]orders!K$1,[1]products!$A$1:$G$1,0))</f>
        <v>1</v>
      </c>
      <c r="L620" s="20">
        <f>INDEX([1]products!$A$1:$G$49,MATCH([1]orders!$D620,[1]products!$A$1:$A$49,0),MATCH([1]orders!L$1,[1]products!$A$1:$G$1,0))</f>
        <v>12.15</v>
      </c>
      <c r="M620" s="20">
        <f t="shared" si="9"/>
        <v>72.900000000000006</v>
      </c>
      <c r="N620" s="7" t="str" cm="1">
        <f t="array" ref="N620">_xlfn.IFS(I620="Rob","Robusta",I620="Exc","Excelsa",I620="Ara","Arabica",I620="Lib","Liberica")</f>
        <v>Excelsa</v>
      </c>
      <c r="O620" s="7" t="str" cm="1">
        <f t="array" ref="O620">_xlfn.IFS(J620="M","Medium",J620="L","Light",J620="D","Dark")</f>
        <v>Dark</v>
      </c>
      <c r="P620" s="7" t="str">
        <f>_xlfn.XLOOKUP(Order_Table[[#This Row],[Customer ID]],[1]customers!$A$1:$A$1001,[1]customers!$I$1:$I$1001,,0)</f>
        <v>Yes</v>
      </c>
    </row>
    <row r="621" spans="1:16" x14ac:dyDescent="0.35">
      <c r="A621" s="16" t="s">
        <v>1209</v>
      </c>
      <c r="B621" s="21">
        <v>44682</v>
      </c>
      <c r="C621" s="16" t="s">
        <v>1210</v>
      </c>
      <c r="D621" s="7" t="s">
        <v>123</v>
      </c>
      <c r="E621" s="16">
        <v>2</v>
      </c>
      <c r="F621" s="16" t="str">
        <f>_xlfn.XLOOKUP([1]orders!C621,[1]customers!$A$2:$A$1001,[1]customers!$B$2:$B$1001,,0)</f>
        <v>Winne Roche</v>
      </c>
      <c r="G621" s="16" t="str">
        <f>IF(_xlfn.XLOOKUP(C621,[1]customers!$A$2:$A$1001,[1]customers!$C$2:$C$1001,,0)=0,"",_xlfn.XLOOKUP(C621,[1]customers!$A$2:$A$1001,[1]customers!$C$2:$C$1001,,0))</f>
        <v>wrocheh7@xinhuanet.com</v>
      </c>
      <c r="H621" s="16" t="str">
        <f>_xlfn.XLOOKUP(C621,[1]customers!$A$2:$A$1001,[1]customers!$G$2:$G$1001,,0)</f>
        <v>United States</v>
      </c>
      <c r="I621" s="7" t="str">
        <f>INDEX([1]products!$A$1:$G$49,MATCH([1]orders!$D621,[1]products!$A$1:$A$49,0),MATCH([1]orders!I$1,[1]products!$A$1:$G$1,0))</f>
        <v>Lib</v>
      </c>
      <c r="J621" s="7" t="str">
        <f>INDEX([1]products!$A$1:$G$49,MATCH([1]orders!$D621,[1]products!$A$1:$A$49,0),MATCH([1]orders!J$1,[1]products!$A$1:$G$1,0))</f>
        <v>D</v>
      </c>
      <c r="K621" s="19">
        <f>INDEX([1]products!$A$1:$G$49,MATCH([1]orders!$D621,[1]products!$A$1:$A$49,0),MATCH([1]orders!K$1,[1]products!$A$1:$G$1,0))</f>
        <v>0.5</v>
      </c>
      <c r="L621" s="20">
        <f>INDEX([1]products!$A$1:$G$49,MATCH([1]orders!$D621,[1]products!$A$1:$A$49,0),MATCH([1]orders!L$1,[1]products!$A$1:$G$1,0))</f>
        <v>7.77</v>
      </c>
      <c r="M621" s="20">
        <f t="shared" si="9"/>
        <v>15.54</v>
      </c>
      <c r="N621" s="7" t="str" cm="1">
        <f t="array" ref="N621">_xlfn.IFS(I621="Rob","Robusta",I621="Exc","Excelsa",I621="Ara","Arabica",I621="Lib","Liberica")</f>
        <v>Liberica</v>
      </c>
      <c r="O621" s="7" t="str" cm="1">
        <f t="array" ref="O621">_xlfn.IFS(J621="M","Medium",J621="L","Light",J621="D","Dark")</f>
        <v>Dark</v>
      </c>
      <c r="P621" s="7" t="str">
        <f>_xlfn.XLOOKUP(Order_Table[[#This Row],[Customer ID]],[1]customers!$A$1:$A$1001,[1]customers!$I$1:$I$1001,,0)</f>
        <v>Yes</v>
      </c>
    </row>
    <row r="622" spans="1:16" x14ac:dyDescent="0.35">
      <c r="A622" s="16" t="s">
        <v>1211</v>
      </c>
      <c r="B622" s="21">
        <v>44217</v>
      </c>
      <c r="C622" s="16" t="s">
        <v>1212</v>
      </c>
      <c r="D622" s="7" t="s">
        <v>44</v>
      </c>
      <c r="E622" s="16">
        <v>6</v>
      </c>
      <c r="F622" s="16" t="str">
        <f>_xlfn.XLOOKUP([1]orders!C622,[1]customers!$A$2:$A$1001,[1]customers!$B$2:$B$1001,,0)</f>
        <v>Linn Alaway</v>
      </c>
      <c r="G622" s="16" t="str">
        <f>IF(_xlfn.XLOOKUP(C622,[1]customers!$A$2:$A$1001,[1]customers!$C$2:$C$1001,,0)=0,"",_xlfn.XLOOKUP(C622,[1]customers!$A$2:$A$1001,[1]customers!$C$2:$C$1001,,0))</f>
        <v>lalawayhh@weather.com</v>
      </c>
      <c r="H622" s="16" t="str">
        <f>_xlfn.XLOOKUP(C622,[1]customers!$A$2:$A$1001,[1]customers!$G$2:$G$1001,,0)</f>
        <v>United States</v>
      </c>
      <c r="I622" s="7" t="str">
        <f>INDEX([1]products!$A$1:$G$49,MATCH([1]orders!$D622,[1]products!$A$1:$A$49,0),MATCH([1]orders!I$1,[1]products!$A$1:$G$1,0))</f>
        <v>Ara</v>
      </c>
      <c r="J622" s="7" t="str">
        <f>INDEX([1]products!$A$1:$G$49,MATCH([1]orders!$D622,[1]products!$A$1:$A$49,0),MATCH([1]orders!J$1,[1]products!$A$1:$G$1,0))</f>
        <v>M</v>
      </c>
      <c r="K622" s="19">
        <f>INDEX([1]products!$A$1:$G$49,MATCH([1]orders!$D622,[1]products!$A$1:$A$49,0),MATCH([1]orders!K$1,[1]products!$A$1:$G$1,0))</f>
        <v>0.2</v>
      </c>
      <c r="L622" s="20">
        <f>INDEX([1]products!$A$1:$G$49,MATCH([1]orders!$D622,[1]products!$A$1:$A$49,0),MATCH([1]orders!L$1,[1]products!$A$1:$G$1,0))</f>
        <v>3.375</v>
      </c>
      <c r="M622" s="20">
        <f t="shared" si="9"/>
        <v>20.25</v>
      </c>
      <c r="N622" s="7" t="str" cm="1">
        <f t="array" ref="N622">_xlfn.IFS(I622="Rob","Robusta",I622="Exc","Excelsa",I622="Ara","Arabica",I622="Lib","Liberica")</f>
        <v>Arabica</v>
      </c>
      <c r="O622" s="7" t="str" cm="1">
        <f t="array" ref="O622">_xlfn.IFS(J622="M","Medium",J622="L","Light",J622="D","Dark")</f>
        <v>Medium</v>
      </c>
      <c r="P622" s="7" t="str">
        <f>_xlfn.XLOOKUP(Order_Table[[#This Row],[Customer ID]],[1]customers!$A$1:$A$1001,[1]customers!$I$1:$I$1001,,0)</f>
        <v>No</v>
      </c>
    </row>
    <row r="623" spans="1:16" x14ac:dyDescent="0.35">
      <c r="A623" s="16" t="s">
        <v>1213</v>
      </c>
      <c r="B623" s="21">
        <v>44006</v>
      </c>
      <c r="C623" s="16" t="s">
        <v>1214</v>
      </c>
      <c r="D623" s="7" t="s">
        <v>6</v>
      </c>
      <c r="E623" s="16">
        <v>6</v>
      </c>
      <c r="F623" s="16" t="str">
        <f>_xlfn.XLOOKUP([1]orders!C623,[1]customers!$A$2:$A$1001,[1]customers!$B$2:$B$1001,,0)</f>
        <v>Cordy Odgaard</v>
      </c>
      <c r="G623" s="16" t="str">
        <f>IF(_xlfn.XLOOKUP(C623,[1]customers!$A$2:$A$1001,[1]customers!$C$2:$C$1001,,0)=0,"",_xlfn.XLOOKUP(C623,[1]customers!$A$2:$A$1001,[1]customers!$C$2:$C$1001,,0))</f>
        <v>codgaardh9@nsw.gov.au</v>
      </c>
      <c r="H623" s="16" t="str">
        <f>_xlfn.XLOOKUP(C623,[1]customers!$A$2:$A$1001,[1]customers!$G$2:$G$1001,,0)</f>
        <v>United States</v>
      </c>
      <c r="I623" s="7" t="str">
        <f>INDEX([1]products!$A$1:$G$49,MATCH([1]orders!$D623,[1]products!$A$1:$A$49,0),MATCH([1]orders!I$1,[1]products!$A$1:$G$1,0))</f>
        <v>Ara</v>
      </c>
      <c r="J623" s="7" t="str">
        <f>INDEX([1]products!$A$1:$G$49,MATCH([1]orders!$D623,[1]products!$A$1:$A$49,0),MATCH([1]orders!J$1,[1]products!$A$1:$G$1,0))</f>
        <v>L</v>
      </c>
      <c r="K623" s="19">
        <f>INDEX([1]products!$A$1:$G$49,MATCH([1]orders!$D623,[1]products!$A$1:$A$49,0),MATCH([1]orders!K$1,[1]products!$A$1:$G$1,0))</f>
        <v>1</v>
      </c>
      <c r="L623" s="20">
        <f>INDEX([1]products!$A$1:$G$49,MATCH([1]orders!$D623,[1]products!$A$1:$A$49,0),MATCH([1]orders!L$1,[1]products!$A$1:$G$1,0))</f>
        <v>12.95</v>
      </c>
      <c r="M623" s="20">
        <f t="shared" si="9"/>
        <v>77.699999999999989</v>
      </c>
      <c r="N623" s="7" t="str" cm="1">
        <f t="array" ref="N623">_xlfn.IFS(I623="Rob","Robusta",I623="Exc","Excelsa",I623="Ara","Arabica",I623="Lib","Liberica")</f>
        <v>Arabica</v>
      </c>
      <c r="O623" s="7" t="str" cm="1">
        <f t="array" ref="O623">_xlfn.IFS(J623="M","Medium",J623="L","Light",J623="D","Dark")</f>
        <v>Light</v>
      </c>
      <c r="P623" s="7" t="str">
        <f>_xlfn.XLOOKUP(Order_Table[[#This Row],[Customer ID]],[1]customers!$A$1:$A$1001,[1]customers!$I$1:$I$1001,,0)</f>
        <v>No</v>
      </c>
    </row>
    <row r="624" spans="1:16" x14ac:dyDescent="0.35">
      <c r="A624" s="16" t="s">
        <v>1215</v>
      </c>
      <c r="B624" s="21">
        <v>43527</v>
      </c>
      <c r="C624" s="16" t="s">
        <v>1216</v>
      </c>
      <c r="D624" s="7" t="s">
        <v>197</v>
      </c>
      <c r="E624" s="16">
        <v>4</v>
      </c>
      <c r="F624" s="16" t="str">
        <f>_xlfn.XLOOKUP([1]orders!C624,[1]customers!$A$2:$A$1001,[1]customers!$B$2:$B$1001,,0)</f>
        <v>Bertine Byrd</v>
      </c>
      <c r="G624" s="16" t="str">
        <f>IF(_xlfn.XLOOKUP(C624,[1]customers!$A$2:$A$1001,[1]customers!$C$2:$C$1001,,0)=0,"",_xlfn.XLOOKUP(C624,[1]customers!$A$2:$A$1001,[1]customers!$C$2:$C$1001,,0))</f>
        <v>bbyrdha@4shared.com</v>
      </c>
      <c r="H624" s="16" t="str">
        <f>_xlfn.XLOOKUP(C624,[1]customers!$A$2:$A$1001,[1]customers!$G$2:$G$1001,,0)</f>
        <v>United States</v>
      </c>
      <c r="I624" s="7" t="str">
        <f>INDEX([1]products!$A$1:$G$49,MATCH([1]orders!$D624,[1]products!$A$1:$A$49,0),MATCH([1]orders!I$1,[1]products!$A$1:$G$1,0))</f>
        <v>Lib</v>
      </c>
      <c r="J624" s="7" t="str">
        <f>INDEX([1]products!$A$1:$G$49,MATCH([1]orders!$D624,[1]products!$A$1:$A$49,0),MATCH([1]orders!J$1,[1]products!$A$1:$G$1,0))</f>
        <v>M</v>
      </c>
      <c r="K624" s="19">
        <f>INDEX([1]products!$A$1:$G$49,MATCH([1]orders!$D624,[1]products!$A$1:$A$49,0),MATCH([1]orders!K$1,[1]products!$A$1:$G$1,0))</f>
        <v>2.5</v>
      </c>
      <c r="L624" s="20">
        <f>INDEX([1]products!$A$1:$G$49,MATCH([1]orders!$D624,[1]products!$A$1:$A$49,0),MATCH([1]orders!L$1,[1]products!$A$1:$G$1,0))</f>
        <v>33.464999999999996</v>
      </c>
      <c r="M624" s="20">
        <f t="shared" si="9"/>
        <v>133.85999999999999</v>
      </c>
      <c r="N624" s="7" t="str" cm="1">
        <f t="array" ref="N624">_xlfn.IFS(I624="Rob","Robusta",I624="Exc","Excelsa",I624="Ara","Arabica",I624="Lib","Liberica")</f>
        <v>Liberica</v>
      </c>
      <c r="O624" s="7" t="str" cm="1">
        <f t="array" ref="O624">_xlfn.IFS(J624="M","Medium",J624="L","Light",J624="D","Dark")</f>
        <v>Medium</v>
      </c>
      <c r="P624" s="7" t="str">
        <f>_xlfn.XLOOKUP(Order_Table[[#This Row],[Customer ID]],[1]customers!$A$1:$A$1001,[1]customers!$I$1:$I$1001,,0)</f>
        <v>No</v>
      </c>
    </row>
    <row r="625" spans="1:16" x14ac:dyDescent="0.35">
      <c r="A625" s="16" t="s">
        <v>1217</v>
      </c>
      <c r="B625" s="21">
        <v>44224</v>
      </c>
      <c r="C625" s="16" t="s">
        <v>1218</v>
      </c>
      <c r="D625" s="7" t="s">
        <v>245</v>
      </c>
      <c r="E625" s="16">
        <v>1</v>
      </c>
      <c r="F625" s="16" t="str">
        <f>_xlfn.XLOOKUP([1]orders!C625,[1]customers!$A$2:$A$1001,[1]customers!$B$2:$B$1001,,0)</f>
        <v>Nelie Garnson</v>
      </c>
      <c r="G625" s="16" t="str">
        <f>IF(_xlfn.XLOOKUP(C625,[1]customers!$A$2:$A$1001,[1]customers!$C$2:$C$1001,,0)=0,"",_xlfn.XLOOKUP(C625,[1]customers!$A$2:$A$1001,[1]customers!$C$2:$C$1001,,0))</f>
        <v/>
      </c>
      <c r="H625" s="16" t="str">
        <f>_xlfn.XLOOKUP(C625,[1]customers!$A$2:$A$1001,[1]customers!$G$2:$G$1001,,0)</f>
        <v>United Kingdom</v>
      </c>
      <c r="I625" s="7" t="str">
        <f>INDEX([1]products!$A$1:$G$49,MATCH([1]orders!$D625,[1]products!$A$1:$A$49,0),MATCH([1]orders!I$1,[1]products!$A$1:$G$1,0))</f>
        <v>Exc</v>
      </c>
      <c r="J625" s="7" t="str">
        <f>INDEX([1]products!$A$1:$G$49,MATCH([1]orders!$D625,[1]products!$A$1:$A$49,0),MATCH([1]orders!J$1,[1]products!$A$1:$G$1,0))</f>
        <v>D</v>
      </c>
      <c r="K625" s="19">
        <f>INDEX([1]products!$A$1:$G$49,MATCH([1]orders!$D625,[1]products!$A$1:$A$49,0),MATCH([1]orders!K$1,[1]products!$A$1:$G$1,0))</f>
        <v>1</v>
      </c>
      <c r="L625" s="20">
        <f>INDEX([1]products!$A$1:$G$49,MATCH([1]orders!$D625,[1]products!$A$1:$A$49,0),MATCH([1]orders!L$1,[1]products!$A$1:$G$1,0))</f>
        <v>12.15</v>
      </c>
      <c r="M625" s="20">
        <f t="shared" si="9"/>
        <v>12.15</v>
      </c>
      <c r="N625" s="7" t="str" cm="1">
        <f t="array" ref="N625">_xlfn.IFS(I625="Rob","Robusta",I625="Exc","Excelsa",I625="Ara","Arabica",I625="Lib","Liberica")</f>
        <v>Excelsa</v>
      </c>
      <c r="O625" s="7" t="str" cm="1">
        <f t="array" ref="O625">_xlfn.IFS(J625="M","Medium",J625="L","Light",J625="D","Dark")</f>
        <v>Dark</v>
      </c>
      <c r="P625" s="7" t="str">
        <f>_xlfn.XLOOKUP(Order_Table[[#This Row],[Customer ID]],[1]customers!$A$1:$A$1001,[1]customers!$I$1:$I$1001,,0)</f>
        <v>No</v>
      </c>
    </row>
    <row r="626" spans="1:16" x14ac:dyDescent="0.35">
      <c r="A626" s="16" t="s">
        <v>1219</v>
      </c>
      <c r="B626" s="21">
        <v>44010</v>
      </c>
      <c r="C626" s="16" t="s">
        <v>1220</v>
      </c>
      <c r="D626" s="7" t="s">
        <v>112</v>
      </c>
      <c r="E626" s="16">
        <v>2</v>
      </c>
      <c r="F626" s="16" t="str">
        <f>_xlfn.XLOOKUP([1]orders!C626,[1]customers!$A$2:$A$1001,[1]customers!$B$2:$B$1001,,0)</f>
        <v>Dianne Chardin</v>
      </c>
      <c r="G626" s="16" t="str">
        <f>IF(_xlfn.XLOOKUP(C626,[1]customers!$A$2:$A$1001,[1]customers!$C$2:$C$1001,,0)=0,"",_xlfn.XLOOKUP(C626,[1]customers!$A$2:$A$1001,[1]customers!$C$2:$C$1001,,0))</f>
        <v>dchardinhc@nhs.uk</v>
      </c>
      <c r="H626" s="16" t="str">
        <f>_xlfn.XLOOKUP(C626,[1]customers!$A$2:$A$1001,[1]customers!$G$2:$G$1001,,0)</f>
        <v>Ireland</v>
      </c>
      <c r="I626" s="7" t="str">
        <f>INDEX([1]products!$A$1:$G$49,MATCH([1]orders!$D626,[1]products!$A$1:$A$49,0),MATCH([1]orders!I$1,[1]products!$A$1:$G$1,0))</f>
        <v>Exc</v>
      </c>
      <c r="J626" s="7" t="str">
        <f>INDEX([1]products!$A$1:$G$49,MATCH([1]orders!$D626,[1]products!$A$1:$A$49,0),MATCH([1]orders!J$1,[1]products!$A$1:$G$1,0))</f>
        <v>M</v>
      </c>
      <c r="K626" s="19">
        <f>INDEX([1]products!$A$1:$G$49,MATCH([1]orders!$D626,[1]products!$A$1:$A$49,0),MATCH([1]orders!K$1,[1]products!$A$1:$G$1,0))</f>
        <v>2.5</v>
      </c>
      <c r="L626" s="20">
        <f>INDEX([1]products!$A$1:$G$49,MATCH([1]orders!$D626,[1]products!$A$1:$A$49,0),MATCH([1]orders!L$1,[1]products!$A$1:$G$1,0))</f>
        <v>31.624999999999996</v>
      </c>
      <c r="M626" s="20">
        <f t="shared" si="9"/>
        <v>63.249999999999993</v>
      </c>
      <c r="N626" s="7" t="str" cm="1">
        <f t="array" ref="N626">_xlfn.IFS(I626="Rob","Robusta",I626="Exc","Excelsa",I626="Ara","Arabica",I626="Lib","Liberica")</f>
        <v>Excelsa</v>
      </c>
      <c r="O626" s="7" t="str" cm="1">
        <f t="array" ref="O626">_xlfn.IFS(J626="M","Medium",J626="L","Light",J626="D","Dark")</f>
        <v>Medium</v>
      </c>
      <c r="P626" s="7" t="str">
        <f>_xlfn.XLOOKUP(Order_Table[[#This Row],[Customer ID]],[1]customers!$A$1:$A$1001,[1]customers!$I$1:$I$1001,,0)</f>
        <v>Yes</v>
      </c>
    </row>
    <row r="627" spans="1:16" x14ac:dyDescent="0.35">
      <c r="A627" s="16" t="s">
        <v>1221</v>
      </c>
      <c r="B627" s="21">
        <v>44017</v>
      </c>
      <c r="C627" s="16" t="s">
        <v>1222</v>
      </c>
      <c r="D627" s="7" t="s">
        <v>157</v>
      </c>
      <c r="E627" s="16">
        <v>5</v>
      </c>
      <c r="F627" s="16" t="str">
        <f>_xlfn.XLOOKUP([1]orders!C627,[1]customers!$A$2:$A$1001,[1]customers!$B$2:$B$1001,,0)</f>
        <v>Hailee Radbone</v>
      </c>
      <c r="G627" s="16" t="str">
        <f>IF(_xlfn.XLOOKUP(C627,[1]customers!$A$2:$A$1001,[1]customers!$C$2:$C$1001,,0)=0,"",_xlfn.XLOOKUP(C627,[1]customers!$A$2:$A$1001,[1]customers!$C$2:$C$1001,,0))</f>
        <v>hradbonehd@newsvine.com</v>
      </c>
      <c r="H627" s="16" t="str">
        <f>_xlfn.XLOOKUP(C627,[1]customers!$A$2:$A$1001,[1]customers!$G$2:$G$1001,,0)</f>
        <v>United States</v>
      </c>
      <c r="I627" s="7" t="str">
        <f>INDEX([1]products!$A$1:$G$49,MATCH([1]orders!$D627,[1]products!$A$1:$A$49,0),MATCH([1]orders!I$1,[1]products!$A$1:$G$1,0))</f>
        <v>Rob</v>
      </c>
      <c r="J627" s="7" t="str">
        <f>INDEX([1]products!$A$1:$G$49,MATCH([1]orders!$D627,[1]products!$A$1:$A$49,0),MATCH([1]orders!J$1,[1]products!$A$1:$G$1,0))</f>
        <v>L</v>
      </c>
      <c r="K627" s="19">
        <f>INDEX([1]products!$A$1:$G$49,MATCH([1]orders!$D627,[1]products!$A$1:$A$49,0),MATCH([1]orders!K$1,[1]products!$A$1:$G$1,0))</f>
        <v>0.5</v>
      </c>
      <c r="L627" s="20">
        <f>INDEX([1]products!$A$1:$G$49,MATCH([1]orders!$D627,[1]products!$A$1:$A$49,0),MATCH([1]orders!L$1,[1]products!$A$1:$G$1,0))</f>
        <v>7.169999999999999</v>
      </c>
      <c r="M627" s="20">
        <f t="shared" si="9"/>
        <v>35.849999999999994</v>
      </c>
      <c r="N627" s="7" t="str" cm="1">
        <f t="array" ref="N627">_xlfn.IFS(I627="Rob","Robusta",I627="Exc","Excelsa",I627="Ara","Arabica",I627="Lib","Liberica")</f>
        <v>Robusta</v>
      </c>
      <c r="O627" s="7" t="str" cm="1">
        <f t="array" ref="O627">_xlfn.IFS(J627="M","Medium",J627="L","Light",J627="D","Dark")</f>
        <v>Light</v>
      </c>
      <c r="P627" s="7" t="str">
        <f>_xlfn.XLOOKUP(Order_Table[[#This Row],[Customer ID]],[1]customers!$A$1:$A$1001,[1]customers!$I$1:$I$1001,,0)</f>
        <v>No</v>
      </c>
    </row>
    <row r="628" spans="1:16" x14ac:dyDescent="0.35">
      <c r="A628" s="16" t="s">
        <v>1223</v>
      </c>
      <c r="B628" s="21">
        <v>43526</v>
      </c>
      <c r="C628" s="16" t="s">
        <v>1224</v>
      </c>
      <c r="D628" s="7" t="s">
        <v>171</v>
      </c>
      <c r="E628" s="16">
        <v>3</v>
      </c>
      <c r="F628" s="16" t="str">
        <f>_xlfn.XLOOKUP([1]orders!C628,[1]customers!$A$2:$A$1001,[1]customers!$B$2:$B$1001,,0)</f>
        <v>Wallis Bernth</v>
      </c>
      <c r="G628" s="16" t="str">
        <f>IF(_xlfn.XLOOKUP(C628,[1]customers!$A$2:$A$1001,[1]customers!$C$2:$C$1001,,0)=0,"",_xlfn.XLOOKUP(C628,[1]customers!$A$2:$A$1001,[1]customers!$C$2:$C$1001,,0))</f>
        <v>wbernthhe@miitbeian.gov.cn</v>
      </c>
      <c r="H628" s="16" t="str">
        <f>_xlfn.XLOOKUP(C628,[1]customers!$A$2:$A$1001,[1]customers!$G$2:$G$1001,,0)</f>
        <v>United States</v>
      </c>
      <c r="I628" s="7" t="str">
        <f>INDEX([1]products!$A$1:$G$49,MATCH([1]orders!$D628,[1]products!$A$1:$A$49,0),MATCH([1]orders!I$1,[1]products!$A$1:$G$1,0))</f>
        <v>Ara</v>
      </c>
      <c r="J628" s="7" t="str">
        <f>INDEX([1]products!$A$1:$G$49,MATCH([1]orders!$D628,[1]products!$A$1:$A$49,0),MATCH([1]orders!J$1,[1]products!$A$1:$G$1,0))</f>
        <v>M</v>
      </c>
      <c r="K628" s="19">
        <f>INDEX([1]products!$A$1:$G$49,MATCH([1]orders!$D628,[1]products!$A$1:$A$49,0),MATCH([1]orders!K$1,[1]products!$A$1:$G$1,0))</f>
        <v>2.5</v>
      </c>
      <c r="L628" s="20">
        <f>INDEX([1]products!$A$1:$G$49,MATCH([1]orders!$D628,[1]products!$A$1:$A$49,0),MATCH([1]orders!L$1,[1]products!$A$1:$G$1,0))</f>
        <v>25.874999999999996</v>
      </c>
      <c r="M628" s="20">
        <f t="shared" si="9"/>
        <v>77.624999999999986</v>
      </c>
      <c r="N628" s="7" t="str" cm="1">
        <f t="array" ref="N628">_xlfn.IFS(I628="Rob","Robusta",I628="Exc","Excelsa",I628="Ara","Arabica",I628="Lib","Liberica")</f>
        <v>Arabica</v>
      </c>
      <c r="O628" s="7" t="str" cm="1">
        <f t="array" ref="O628">_xlfn.IFS(J628="M","Medium",J628="L","Light",J628="D","Dark")</f>
        <v>Medium</v>
      </c>
      <c r="P628" s="7" t="str">
        <f>_xlfn.XLOOKUP(Order_Table[[#This Row],[Customer ID]],[1]customers!$A$1:$A$1001,[1]customers!$I$1:$I$1001,,0)</f>
        <v>No</v>
      </c>
    </row>
    <row r="629" spans="1:16" x14ac:dyDescent="0.35">
      <c r="A629" s="16" t="s">
        <v>1225</v>
      </c>
      <c r="B629" s="21">
        <v>44682</v>
      </c>
      <c r="C629" s="16" t="s">
        <v>1226</v>
      </c>
      <c r="D629" s="7" t="s">
        <v>112</v>
      </c>
      <c r="E629" s="16">
        <v>2</v>
      </c>
      <c r="F629" s="16" t="str">
        <f>_xlfn.XLOOKUP([1]orders!C629,[1]customers!$A$2:$A$1001,[1]customers!$B$2:$B$1001,,0)</f>
        <v>Byron Acarson</v>
      </c>
      <c r="G629" s="16" t="str">
        <f>IF(_xlfn.XLOOKUP(C629,[1]customers!$A$2:$A$1001,[1]customers!$C$2:$C$1001,,0)=0,"",_xlfn.XLOOKUP(C629,[1]customers!$A$2:$A$1001,[1]customers!$C$2:$C$1001,,0))</f>
        <v>bacarsonhf@cnn.com</v>
      </c>
      <c r="H629" s="16" t="str">
        <f>_xlfn.XLOOKUP(C629,[1]customers!$A$2:$A$1001,[1]customers!$G$2:$G$1001,,0)</f>
        <v>United States</v>
      </c>
      <c r="I629" s="7" t="str">
        <f>INDEX([1]products!$A$1:$G$49,MATCH([1]orders!$D629,[1]products!$A$1:$A$49,0),MATCH([1]orders!I$1,[1]products!$A$1:$G$1,0))</f>
        <v>Exc</v>
      </c>
      <c r="J629" s="7" t="str">
        <f>INDEX([1]products!$A$1:$G$49,MATCH([1]orders!$D629,[1]products!$A$1:$A$49,0),MATCH([1]orders!J$1,[1]products!$A$1:$G$1,0))</f>
        <v>M</v>
      </c>
      <c r="K629" s="19">
        <f>INDEX([1]products!$A$1:$G$49,MATCH([1]orders!$D629,[1]products!$A$1:$A$49,0),MATCH([1]orders!K$1,[1]products!$A$1:$G$1,0))</f>
        <v>2.5</v>
      </c>
      <c r="L629" s="20">
        <f>INDEX([1]products!$A$1:$G$49,MATCH([1]orders!$D629,[1]products!$A$1:$A$49,0),MATCH([1]orders!L$1,[1]products!$A$1:$G$1,0))</f>
        <v>31.624999999999996</v>
      </c>
      <c r="M629" s="20">
        <f t="shared" si="9"/>
        <v>63.249999999999993</v>
      </c>
      <c r="N629" s="7" t="str" cm="1">
        <f t="array" ref="N629">_xlfn.IFS(I629="Rob","Robusta",I629="Exc","Excelsa",I629="Ara","Arabica",I629="Lib","Liberica")</f>
        <v>Excelsa</v>
      </c>
      <c r="O629" s="7" t="str" cm="1">
        <f t="array" ref="O629">_xlfn.IFS(J629="M","Medium",J629="L","Light",J629="D","Dark")</f>
        <v>Medium</v>
      </c>
      <c r="P629" s="7" t="str">
        <f>_xlfn.XLOOKUP(Order_Table[[#This Row],[Customer ID]],[1]customers!$A$1:$A$1001,[1]customers!$I$1:$I$1001,,0)</f>
        <v>Yes</v>
      </c>
    </row>
    <row r="630" spans="1:16" x14ac:dyDescent="0.35">
      <c r="A630" s="16" t="s">
        <v>1227</v>
      </c>
      <c r="B630" s="21">
        <v>44680</v>
      </c>
      <c r="C630" s="16" t="s">
        <v>1228</v>
      </c>
      <c r="D630" s="7" t="s">
        <v>254</v>
      </c>
      <c r="E630" s="16">
        <v>6</v>
      </c>
      <c r="F630" s="16" t="str">
        <f>_xlfn.XLOOKUP([1]orders!C630,[1]customers!$A$2:$A$1001,[1]customers!$B$2:$B$1001,,0)</f>
        <v>Faunie Brigham</v>
      </c>
      <c r="G630" s="16" t="str">
        <f>IF(_xlfn.XLOOKUP(C630,[1]customers!$A$2:$A$1001,[1]customers!$C$2:$C$1001,,0)=0,"",_xlfn.XLOOKUP(C630,[1]customers!$A$2:$A$1001,[1]customers!$C$2:$C$1001,,0))</f>
        <v>fbrighamhg@blog.com</v>
      </c>
      <c r="H630" s="16" t="str">
        <f>_xlfn.XLOOKUP(C630,[1]customers!$A$2:$A$1001,[1]customers!$G$2:$G$1001,,0)</f>
        <v>Ireland</v>
      </c>
      <c r="I630" s="7" t="str">
        <f>INDEX([1]products!$A$1:$G$49,MATCH([1]orders!$D630,[1]products!$A$1:$A$49,0),MATCH([1]orders!I$1,[1]products!$A$1:$G$1,0))</f>
        <v>Exc</v>
      </c>
      <c r="J630" s="7" t="str">
        <f>INDEX([1]products!$A$1:$G$49,MATCH([1]orders!$D630,[1]products!$A$1:$A$49,0),MATCH([1]orders!J$1,[1]products!$A$1:$G$1,0))</f>
        <v>L</v>
      </c>
      <c r="K630" s="19">
        <f>INDEX([1]products!$A$1:$G$49,MATCH([1]orders!$D630,[1]products!$A$1:$A$49,0),MATCH([1]orders!K$1,[1]products!$A$1:$G$1,0))</f>
        <v>0.2</v>
      </c>
      <c r="L630" s="20">
        <f>INDEX([1]products!$A$1:$G$49,MATCH([1]orders!$D630,[1]products!$A$1:$A$49,0),MATCH([1]orders!L$1,[1]products!$A$1:$G$1,0))</f>
        <v>4.4550000000000001</v>
      </c>
      <c r="M630" s="20">
        <f t="shared" si="9"/>
        <v>26.73</v>
      </c>
      <c r="N630" s="7" t="str" cm="1">
        <f t="array" ref="N630">_xlfn.IFS(I630="Rob","Robusta",I630="Exc","Excelsa",I630="Ara","Arabica",I630="Lib","Liberica")</f>
        <v>Excelsa</v>
      </c>
      <c r="O630" s="7" t="str" cm="1">
        <f t="array" ref="O630">_xlfn.IFS(J630="M","Medium",J630="L","Light",J630="D","Dark")</f>
        <v>Light</v>
      </c>
      <c r="P630" s="7" t="str">
        <f>_xlfn.XLOOKUP(Order_Table[[#This Row],[Customer ID]],[1]customers!$A$1:$A$1001,[1]customers!$I$1:$I$1001,,0)</f>
        <v>Yes</v>
      </c>
    </row>
    <row r="631" spans="1:16" x14ac:dyDescent="0.35">
      <c r="A631" s="16" t="s">
        <v>1227</v>
      </c>
      <c r="B631" s="21">
        <v>44680</v>
      </c>
      <c r="C631" s="16" t="s">
        <v>1228</v>
      </c>
      <c r="D631" s="7" t="s">
        <v>123</v>
      </c>
      <c r="E631" s="16">
        <v>4</v>
      </c>
      <c r="F631" s="16" t="str">
        <f>_xlfn.XLOOKUP([1]orders!C631,[1]customers!$A$2:$A$1001,[1]customers!$B$2:$B$1001,,0)</f>
        <v>Faunie Brigham</v>
      </c>
      <c r="G631" s="16" t="str">
        <f>IF(_xlfn.XLOOKUP(C631,[1]customers!$A$2:$A$1001,[1]customers!$C$2:$C$1001,,0)=0,"",_xlfn.XLOOKUP(C631,[1]customers!$A$2:$A$1001,[1]customers!$C$2:$C$1001,,0))</f>
        <v>fbrighamhg@blog.com</v>
      </c>
      <c r="H631" s="16" t="str">
        <f>_xlfn.XLOOKUP(C631,[1]customers!$A$2:$A$1001,[1]customers!$G$2:$G$1001,,0)</f>
        <v>Ireland</v>
      </c>
      <c r="I631" s="7" t="str">
        <f>INDEX([1]products!$A$1:$G$49,MATCH([1]orders!$D631,[1]products!$A$1:$A$49,0),MATCH([1]orders!I$1,[1]products!$A$1:$G$1,0))</f>
        <v>Lib</v>
      </c>
      <c r="J631" s="7" t="str">
        <f>INDEX([1]products!$A$1:$G$49,MATCH([1]orders!$D631,[1]products!$A$1:$A$49,0),MATCH([1]orders!J$1,[1]products!$A$1:$G$1,0))</f>
        <v>D</v>
      </c>
      <c r="K631" s="19">
        <f>INDEX([1]products!$A$1:$G$49,MATCH([1]orders!$D631,[1]products!$A$1:$A$49,0),MATCH([1]orders!K$1,[1]products!$A$1:$G$1,0))</f>
        <v>0.5</v>
      </c>
      <c r="L631" s="20">
        <f>INDEX([1]products!$A$1:$G$49,MATCH([1]orders!$D631,[1]products!$A$1:$A$49,0),MATCH([1]orders!L$1,[1]products!$A$1:$G$1,0))</f>
        <v>7.77</v>
      </c>
      <c r="M631" s="20">
        <f t="shared" si="9"/>
        <v>31.08</v>
      </c>
      <c r="N631" s="7" t="str" cm="1">
        <f t="array" ref="N631">_xlfn.IFS(I631="Rob","Robusta",I631="Exc","Excelsa",I631="Ara","Arabica",I631="Lib","Liberica")</f>
        <v>Liberica</v>
      </c>
      <c r="O631" s="7" t="str" cm="1">
        <f t="array" ref="O631">_xlfn.IFS(J631="M","Medium",J631="L","Light",J631="D","Dark")</f>
        <v>Dark</v>
      </c>
      <c r="P631" s="7" t="str">
        <f>_xlfn.XLOOKUP(Order_Table[[#This Row],[Customer ID]],[1]customers!$A$1:$A$1001,[1]customers!$I$1:$I$1001,,0)</f>
        <v>Yes</v>
      </c>
    </row>
    <row r="632" spans="1:16" x14ac:dyDescent="0.35">
      <c r="A632" s="16" t="s">
        <v>1227</v>
      </c>
      <c r="B632" s="21">
        <v>44680</v>
      </c>
      <c r="C632" s="16" t="s">
        <v>1228</v>
      </c>
      <c r="D632" s="7" t="s">
        <v>54</v>
      </c>
      <c r="E632" s="16">
        <v>1</v>
      </c>
      <c r="F632" s="16" t="str">
        <f>_xlfn.XLOOKUP([1]orders!C632,[1]customers!$A$2:$A$1001,[1]customers!$B$2:$B$1001,,0)</f>
        <v>Faunie Brigham</v>
      </c>
      <c r="G632" s="16" t="str">
        <f>IF(_xlfn.XLOOKUP(C632,[1]customers!$A$2:$A$1001,[1]customers!$C$2:$C$1001,,0)=0,"",_xlfn.XLOOKUP(C632,[1]customers!$A$2:$A$1001,[1]customers!$C$2:$C$1001,,0))</f>
        <v>fbrighamhg@blog.com</v>
      </c>
      <c r="H632" s="16" t="str">
        <f>_xlfn.XLOOKUP(C632,[1]customers!$A$2:$A$1001,[1]customers!$G$2:$G$1001,,0)</f>
        <v>Ireland</v>
      </c>
      <c r="I632" s="7" t="str">
        <f>INDEX([1]products!$A$1:$G$49,MATCH([1]orders!$D632,[1]products!$A$1:$A$49,0),MATCH([1]orders!I$1,[1]products!$A$1:$G$1,0))</f>
        <v>Ara</v>
      </c>
      <c r="J632" s="7" t="str">
        <f>INDEX([1]products!$A$1:$G$49,MATCH([1]orders!$D632,[1]products!$A$1:$A$49,0),MATCH([1]orders!J$1,[1]products!$A$1:$G$1,0))</f>
        <v>D</v>
      </c>
      <c r="K632" s="19">
        <f>INDEX([1]products!$A$1:$G$49,MATCH([1]orders!$D632,[1]products!$A$1:$A$49,0),MATCH([1]orders!K$1,[1]products!$A$1:$G$1,0))</f>
        <v>0.2</v>
      </c>
      <c r="L632" s="20">
        <f>INDEX([1]products!$A$1:$G$49,MATCH([1]orders!$D632,[1]products!$A$1:$A$49,0),MATCH([1]orders!L$1,[1]products!$A$1:$G$1,0))</f>
        <v>2.9849999999999999</v>
      </c>
      <c r="M632" s="20">
        <f t="shared" si="9"/>
        <v>2.9849999999999999</v>
      </c>
      <c r="N632" s="7" t="str" cm="1">
        <f t="array" ref="N632">_xlfn.IFS(I632="Rob","Robusta",I632="Exc","Excelsa",I632="Ara","Arabica",I632="Lib","Liberica")</f>
        <v>Arabica</v>
      </c>
      <c r="O632" s="7" t="str" cm="1">
        <f t="array" ref="O632">_xlfn.IFS(J632="M","Medium",J632="L","Light",J632="D","Dark")</f>
        <v>Dark</v>
      </c>
      <c r="P632" s="7" t="str">
        <f>_xlfn.XLOOKUP(Order_Table[[#This Row],[Customer ID]],[1]customers!$A$1:$A$1001,[1]customers!$I$1:$I$1001,,0)</f>
        <v>Yes</v>
      </c>
    </row>
    <row r="633" spans="1:16" x14ac:dyDescent="0.35">
      <c r="A633" s="16" t="s">
        <v>1227</v>
      </c>
      <c r="B633" s="21">
        <v>44680</v>
      </c>
      <c r="C633" s="16" t="s">
        <v>1228</v>
      </c>
      <c r="D633" s="7" t="s">
        <v>35</v>
      </c>
      <c r="E633" s="16">
        <v>5</v>
      </c>
      <c r="F633" s="16" t="str">
        <f>_xlfn.XLOOKUP([1]orders!C633,[1]customers!$A$2:$A$1001,[1]customers!$B$2:$B$1001,,0)</f>
        <v>Faunie Brigham</v>
      </c>
      <c r="G633" s="16" t="str">
        <f>IF(_xlfn.XLOOKUP(C633,[1]customers!$A$2:$A$1001,[1]customers!$C$2:$C$1001,,0)=0,"",_xlfn.XLOOKUP(C633,[1]customers!$A$2:$A$1001,[1]customers!$C$2:$C$1001,,0))</f>
        <v>fbrighamhg@blog.com</v>
      </c>
      <c r="H633" s="16" t="str">
        <f>_xlfn.XLOOKUP(C633,[1]customers!$A$2:$A$1001,[1]customers!$G$2:$G$1001,,0)</f>
        <v>Ireland</v>
      </c>
      <c r="I633" s="7" t="str">
        <f>INDEX([1]products!$A$1:$G$49,MATCH([1]orders!$D633,[1]products!$A$1:$A$49,0),MATCH([1]orders!I$1,[1]products!$A$1:$G$1,0))</f>
        <v>Rob</v>
      </c>
      <c r="J633" s="7" t="str">
        <f>INDEX([1]products!$A$1:$G$49,MATCH([1]orders!$D633,[1]products!$A$1:$A$49,0),MATCH([1]orders!J$1,[1]products!$A$1:$G$1,0))</f>
        <v>D</v>
      </c>
      <c r="K633" s="19">
        <f>INDEX([1]products!$A$1:$G$49,MATCH([1]orders!$D633,[1]products!$A$1:$A$49,0),MATCH([1]orders!K$1,[1]products!$A$1:$G$1,0))</f>
        <v>2.5</v>
      </c>
      <c r="L633" s="20">
        <f>INDEX([1]products!$A$1:$G$49,MATCH([1]orders!$D633,[1]products!$A$1:$A$49,0),MATCH([1]orders!L$1,[1]products!$A$1:$G$1,0))</f>
        <v>20.584999999999997</v>
      </c>
      <c r="M633" s="20">
        <f t="shared" si="9"/>
        <v>102.92499999999998</v>
      </c>
      <c r="N633" s="7" t="str" cm="1">
        <f t="array" ref="N633">_xlfn.IFS(I633="Rob","Robusta",I633="Exc","Excelsa",I633="Ara","Arabica",I633="Lib","Liberica")</f>
        <v>Robusta</v>
      </c>
      <c r="O633" s="7" t="str" cm="1">
        <f t="array" ref="O633">_xlfn.IFS(J633="M","Medium",J633="L","Light",J633="D","Dark")</f>
        <v>Dark</v>
      </c>
      <c r="P633" s="7" t="str">
        <f>_xlfn.XLOOKUP(Order_Table[[#This Row],[Customer ID]],[1]customers!$A$1:$A$1001,[1]customers!$I$1:$I$1001,,0)</f>
        <v>Yes</v>
      </c>
    </row>
    <row r="634" spans="1:16" x14ac:dyDescent="0.35">
      <c r="A634" s="16" t="s">
        <v>1229</v>
      </c>
      <c r="B634" s="21">
        <v>44049</v>
      </c>
      <c r="C634" s="16" t="s">
        <v>1230</v>
      </c>
      <c r="D634" s="7" t="s">
        <v>176</v>
      </c>
      <c r="E634" s="16">
        <v>4</v>
      </c>
      <c r="F634" s="16" t="str">
        <f>_xlfn.XLOOKUP([1]orders!C634,[1]customers!$A$2:$A$1001,[1]customers!$B$2:$B$1001,,0)</f>
        <v>Marjorie Yoxen</v>
      </c>
      <c r="G634" s="16" t="str">
        <f>IF(_xlfn.XLOOKUP(C634,[1]customers!$A$2:$A$1001,[1]customers!$C$2:$C$1001,,0)=0,"",_xlfn.XLOOKUP(C634,[1]customers!$A$2:$A$1001,[1]customers!$C$2:$C$1001,,0))</f>
        <v>myoxenhk@google.com</v>
      </c>
      <c r="H634" s="16" t="str">
        <f>_xlfn.XLOOKUP(C634,[1]customers!$A$2:$A$1001,[1]customers!$G$2:$G$1001,,0)</f>
        <v>United States</v>
      </c>
      <c r="I634" s="7" t="str">
        <f>INDEX([1]products!$A$1:$G$49,MATCH([1]orders!$D634,[1]products!$A$1:$A$49,0),MATCH([1]orders!I$1,[1]products!$A$1:$G$1,0))</f>
        <v>Exc</v>
      </c>
      <c r="J634" s="7" t="str">
        <f>INDEX([1]products!$A$1:$G$49,MATCH([1]orders!$D634,[1]products!$A$1:$A$49,0),MATCH([1]orders!J$1,[1]products!$A$1:$G$1,0))</f>
        <v>L</v>
      </c>
      <c r="K634" s="19">
        <f>INDEX([1]products!$A$1:$G$49,MATCH([1]orders!$D634,[1]products!$A$1:$A$49,0),MATCH([1]orders!K$1,[1]products!$A$1:$G$1,0))</f>
        <v>0.5</v>
      </c>
      <c r="L634" s="20">
        <f>INDEX([1]products!$A$1:$G$49,MATCH([1]orders!$D634,[1]products!$A$1:$A$49,0),MATCH([1]orders!L$1,[1]products!$A$1:$G$1,0))</f>
        <v>8.91</v>
      </c>
      <c r="M634" s="20">
        <f t="shared" si="9"/>
        <v>35.64</v>
      </c>
      <c r="N634" s="7" t="str" cm="1">
        <f t="array" ref="N634">_xlfn.IFS(I634="Rob","Robusta",I634="Exc","Excelsa",I634="Ara","Arabica",I634="Lib","Liberica")</f>
        <v>Excelsa</v>
      </c>
      <c r="O634" s="7" t="str" cm="1">
        <f t="array" ref="O634">_xlfn.IFS(J634="M","Medium",J634="L","Light",J634="D","Dark")</f>
        <v>Light</v>
      </c>
      <c r="P634" s="7" t="str">
        <f>_xlfn.XLOOKUP(Order_Table[[#This Row],[Customer ID]],[1]customers!$A$1:$A$1001,[1]customers!$I$1:$I$1001,,0)</f>
        <v>No</v>
      </c>
    </row>
    <row r="635" spans="1:16" x14ac:dyDescent="0.35">
      <c r="A635" s="16" t="s">
        <v>1231</v>
      </c>
      <c r="B635" s="21">
        <v>43820</v>
      </c>
      <c r="C635" s="16" t="s">
        <v>1232</v>
      </c>
      <c r="D635" s="7" t="s">
        <v>189</v>
      </c>
      <c r="E635" s="16">
        <v>4</v>
      </c>
      <c r="F635" s="16" t="str">
        <f>_xlfn.XLOOKUP([1]orders!C635,[1]customers!$A$2:$A$1001,[1]customers!$B$2:$B$1001,,0)</f>
        <v>Gaspar McGavin</v>
      </c>
      <c r="G635" s="16" t="str">
        <f>IF(_xlfn.XLOOKUP(C635,[1]customers!$A$2:$A$1001,[1]customers!$C$2:$C$1001,,0)=0,"",_xlfn.XLOOKUP(C635,[1]customers!$A$2:$A$1001,[1]customers!$C$2:$C$1001,,0))</f>
        <v>gmcgavinhl@histats.com</v>
      </c>
      <c r="H635" s="16" t="str">
        <f>_xlfn.XLOOKUP(C635,[1]customers!$A$2:$A$1001,[1]customers!$G$2:$G$1001,,0)</f>
        <v>United States</v>
      </c>
      <c r="I635" s="7" t="str">
        <f>INDEX([1]products!$A$1:$G$49,MATCH([1]orders!$D635,[1]products!$A$1:$A$49,0),MATCH([1]orders!I$1,[1]products!$A$1:$G$1,0))</f>
        <v>Rob</v>
      </c>
      <c r="J635" s="7" t="str">
        <f>INDEX([1]products!$A$1:$G$49,MATCH([1]orders!$D635,[1]products!$A$1:$A$49,0),MATCH([1]orders!J$1,[1]products!$A$1:$G$1,0))</f>
        <v>L</v>
      </c>
      <c r="K635" s="19">
        <f>INDEX([1]products!$A$1:$G$49,MATCH([1]orders!$D635,[1]products!$A$1:$A$49,0),MATCH([1]orders!K$1,[1]products!$A$1:$G$1,0))</f>
        <v>1</v>
      </c>
      <c r="L635" s="20">
        <f>INDEX([1]products!$A$1:$G$49,MATCH([1]orders!$D635,[1]products!$A$1:$A$49,0),MATCH([1]orders!L$1,[1]products!$A$1:$G$1,0))</f>
        <v>11.95</v>
      </c>
      <c r="M635" s="20">
        <f t="shared" si="9"/>
        <v>47.8</v>
      </c>
      <c r="N635" s="7" t="str" cm="1">
        <f t="array" ref="N635">_xlfn.IFS(I635="Rob","Robusta",I635="Exc","Excelsa",I635="Ara","Arabica",I635="Lib","Liberica")</f>
        <v>Robusta</v>
      </c>
      <c r="O635" s="7" t="str" cm="1">
        <f t="array" ref="O635">_xlfn.IFS(J635="M","Medium",J635="L","Light",J635="D","Dark")</f>
        <v>Light</v>
      </c>
      <c r="P635" s="7" t="str">
        <f>_xlfn.XLOOKUP(Order_Table[[#This Row],[Customer ID]],[1]customers!$A$1:$A$1001,[1]customers!$I$1:$I$1001,,0)</f>
        <v>No</v>
      </c>
    </row>
    <row r="636" spans="1:16" x14ac:dyDescent="0.35">
      <c r="A636" s="16" t="s">
        <v>1233</v>
      </c>
      <c r="B636" s="21">
        <v>43940</v>
      </c>
      <c r="C636" s="16" t="s">
        <v>1234</v>
      </c>
      <c r="D636" s="7" t="s">
        <v>96</v>
      </c>
      <c r="E636" s="16">
        <v>3</v>
      </c>
      <c r="F636" s="16" t="str">
        <f>_xlfn.XLOOKUP([1]orders!C636,[1]customers!$A$2:$A$1001,[1]customers!$B$2:$B$1001,,0)</f>
        <v>Lindy Uttermare</v>
      </c>
      <c r="G636" s="16" t="str">
        <f>IF(_xlfn.XLOOKUP(C636,[1]customers!$A$2:$A$1001,[1]customers!$C$2:$C$1001,,0)=0,"",_xlfn.XLOOKUP(C636,[1]customers!$A$2:$A$1001,[1]customers!$C$2:$C$1001,,0))</f>
        <v>luttermarehm@engadget.com</v>
      </c>
      <c r="H636" s="16" t="str">
        <f>_xlfn.XLOOKUP(C636,[1]customers!$A$2:$A$1001,[1]customers!$G$2:$G$1001,,0)</f>
        <v>United States</v>
      </c>
      <c r="I636" s="7" t="str">
        <f>INDEX([1]products!$A$1:$G$49,MATCH([1]orders!$D636,[1]products!$A$1:$A$49,0),MATCH([1]orders!I$1,[1]products!$A$1:$G$1,0))</f>
        <v>Lib</v>
      </c>
      <c r="J636" s="7" t="str">
        <f>INDEX([1]products!$A$1:$G$49,MATCH([1]orders!$D636,[1]products!$A$1:$A$49,0),MATCH([1]orders!J$1,[1]products!$A$1:$G$1,0))</f>
        <v>M</v>
      </c>
      <c r="K636" s="19">
        <f>INDEX([1]products!$A$1:$G$49,MATCH([1]orders!$D636,[1]products!$A$1:$A$49,0),MATCH([1]orders!K$1,[1]products!$A$1:$G$1,0))</f>
        <v>1</v>
      </c>
      <c r="L636" s="20">
        <f>INDEX([1]products!$A$1:$G$49,MATCH([1]orders!$D636,[1]products!$A$1:$A$49,0),MATCH([1]orders!L$1,[1]products!$A$1:$G$1,0))</f>
        <v>14.55</v>
      </c>
      <c r="M636" s="20">
        <f t="shared" si="9"/>
        <v>43.650000000000006</v>
      </c>
      <c r="N636" s="7" t="str" cm="1">
        <f t="array" ref="N636">_xlfn.IFS(I636="Rob","Robusta",I636="Exc","Excelsa",I636="Ara","Arabica",I636="Lib","Liberica")</f>
        <v>Liberica</v>
      </c>
      <c r="O636" s="7" t="str" cm="1">
        <f t="array" ref="O636">_xlfn.IFS(J636="M","Medium",J636="L","Light",J636="D","Dark")</f>
        <v>Medium</v>
      </c>
      <c r="P636" s="7" t="str">
        <f>_xlfn.XLOOKUP(Order_Table[[#This Row],[Customer ID]],[1]customers!$A$1:$A$1001,[1]customers!$I$1:$I$1001,,0)</f>
        <v>No</v>
      </c>
    </row>
    <row r="637" spans="1:16" x14ac:dyDescent="0.35">
      <c r="A637" s="16" t="s">
        <v>1235</v>
      </c>
      <c r="B637" s="21">
        <v>44578</v>
      </c>
      <c r="C637" s="16" t="s">
        <v>1236</v>
      </c>
      <c r="D637" s="7" t="s">
        <v>176</v>
      </c>
      <c r="E637" s="16">
        <v>4</v>
      </c>
      <c r="F637" s="16" t="str">
        <f>_xlfn.XLOOKUP([1]orders!C637,[1]customers!$A$2:$A$1001,[1]customers!$B$2:$B$1001,,0)</f>
        <v>Eal D'Ambrogio</v>
      </c>
      <c r="G637" s="16" t="str">
        <f>IF(_xlfn.XLOOKUP(C637,[1]customers!$A$2:$A$1001,[1]customers!$C$2:$C$1001,,0)=0,"",_xlfn.XLOOKUP(C637,[1]customers!$A$2:$A$1001,[1]customers!$C$2:$C$1001,,0))</f>
        <v>edambrogiohn@techcrunch.com</v>
      </c>
      <c r="H637" s="16" t="str">
        <f>_xlfn.XLOOKUP(C637,[1]customers!$A$2:$A$1001,[1]customers!$G$2:$G$1001,,0)</f>
        <v>United States</v>
      </c>
      <c r="I637" s="7" t="str">
        <f>INDEX([1]products!$A$1:$G$49,MATCH([1]orders!$D637,[1]products!$A$1:$A$49,0),MATCH([1]orders!I$1,[1]products!$A$1:$G$1,0))</f>
        <v>Exc</v>
      </c>
      <c r="J637" s="7" t="str">
        <f>INDEX([1]products!$A$1:$G$49,MATCH([1]orders!$D637,[1]products!$A$1:$A$49,0),MATCH([1]orders!J$1,[1]products!$A$1:$G$1,0))</f>
        <v>L</v>
      </c>
      <c r="K637" s="19">
        <f>INDEX([1]products!$A$1:$G$49,MATCH([1]orders!$D637,[1]products!$A$1:$A$49,0),MATCH([1]orders!K$1,[1]products!$A$1:$G$1,0))</f>
        <v>0.5</v>
      </c>
      <c r="L637" s="20">
        <f>INDEX([1]products!$A$1:$G$49,MATCH([1]orders!$D637,[1]products!$A$1:$A$49,0),MATCH([1]orders!L$1,[1]products!$A$1:$G$1,0))</f>
        <v>8.91</v>
      </c>
      <c r="M637" s="20">
        <f t="shared" si="9"/>
        <v>35.64</v>
      </c>
      <c r="N637" s="7" t="str" cm="1">
        <f t="array" ref="N637">_xlfn.IFS(I637="Rob","Robusta",I637="Exc","Excelsa",I637="Ara","Arabica",I637="Lib","Liberica")</f>
        <v>Excelsa</v>
      </c>
      <c r="O637" s="7" t="str" cm="1">
        <f t="array" ref="O637">_xlfn.IFS(J637="M","Medium",J637="L","Light",J637="D","Dark")</f>
        <v>Light</v>
      </c>
      <c r="P637" s="7" t="str">
        <f>_xlfn.XLOOKUP(Order_Table[[#This Row],[Customer ID]],[1]customers!$A$1:$A$1001,[1]customers!$I$1:$I$1001,,0)</f>
        <v>Yes</v>
      </c>
    </row>
    <row r="638" spans="1:16" x14ac:dyDescent="0.35">
      <c r="A638" s="16" t="s">
        <v>1237</v>
      </c>
      <c r="B638" s="21">
        <v>43487</v>
      </c>
      <c r="C638" s="16" t="s">
        <v>1238</v>
      </c>
      <c r="D638" s="7" t="s">
        <v>132</v>
      </c>
      <c r="E638" s="16">
        <v>6</v>
      </c>
      <c r="F638" s="16" t="str">
        <f>_xlfn.XLOOKUP([1]orders!C638,[1]customers!$A$2:$A$1001,[1]customers!$B$2:$B$1001,,0)</f>
        <v>Carolee Winchcombe</v>
      </c>
      <c r="G638" s="16" t="str">
        <f>IF(_xlfn.XLOOKUP(C638,[1]customers!$A$2:$A$1001,[1]customers!$C$2:$C$1001,,0)=0,"",_xlfn.XLOOKUP(C638,[1]customers!$A$2:$A$1001,[1]customers!$C$2:$C$1001,,0))</f>
        <v>cwinchcombeho@jiathis.com</v>
      </c>
      <c r="H638" s="16" t="str">
        <f>_xlfn.XLOOKUP(C638,[1]customers!$A$2:$A$1001,[1]customers!$G$2:$G$1001,,0)</f>
        <v>United States</v>
      </c>
      <c r="I638" s="7" t="str">
        <f>INDEX([1]products!$A$1:$G$49,MATCH([1]orders!$D638,[1]products!$A$1:$A$49,0),MATCH([1]orders!I$1,[1]products!$A$1:$G$1,0))</f>
        <v>Lib</v>
      </c>
      <c r="J638" s="7" t="str">
        <f>INDEX([1]products!$A$1:$G$49,MATCH([1]orders!$D638,[1]products!$A$1:$A$49,0),MATCH([1]orders!J$1,[1]products!$A$1:$G$1,0))</f>
        <v>L</v>
      </c>
      <c r="K638" s="19">
        <f>INDEX([1]products!$A$1:$G$49,MATCH([1]orders!$D638,[1]products!$A$1:$A$49,0),MATCH([1]orders!K$1,[1]products!$A$1:$G$1,0))</f>
        <v>1</v>
      </c>
      <c r="L638" s="20">
        <f>INDEX([1]products!$A$1:$G$49,MATCH([1]orders!$D638,[1]products!$A$1:$A$49,0),MATCH([1]orders!L$1,[1]products!$A$1:$G$1,0))</f>
        <v>15.85</v>
      </c>
      <c r="M638" s="20">
        <f t="shared" si="9"/>
        <v>95.1</v>
      </c>
      <c r="N638" s="7" t="str" cm="1">
        <f t="array" ref="N638">_xlfn.IFS(I638="Rob","Robusta",I638="Exc","Excelsa",I638="Ara","Arabica",I638="Lib","Liberica")</f>
        <v>Liberica</v>
      </c>
      <c r="O638" s="7" t="str" cm="1">
        <f t="array" ref="O638">_xlfn.IFS(J638="M","Medium",J638="L","Light",J638="D","Dark")</f>
        <v>Light</v>
      </c>
      <c r="P638" s="7" t="str">
        <f>_xlfn.XLOOKUP(Order_Table[[#This Row],[Customer ID]],[1]customers!$A$1:$A$1001,[1]customers!$I$1:$I$1001,,0)</f>
        <v>Yes</v>
      </c>
    </row>
    <row r="639" spans="1:16" x14ac:dyDescent="0.35">
      <c r="A639" s="16" t="s">
        <v>1239</v>
      </c>
      <c r="B639" s="21">
        <v>43889</v>
      </c>
      <c r="C639" s="16" t="s">
        <v>1240</v>
      </c>
      <c r="D639" s="7" t="s">
        <v>112</v>
      </c>
      <c r="E639" s="16">
        <v>1</v>
      </c>
      <c r="F639" s="16" t="str">
        <f>_xlfn.XLOOKUP([1]orders!C639,[1]customers!$A$2:$A$1001,[1]customers!$B$2:$B$1001,,0)</f>
        <v>Benedikta Paumier</v>
      </c>
      <c r="G639" s="16" t="str">
        <f>IF(_xlfn.XLOOKUP(C639,[1]customers!$A$2:$A$1001,[1]customers!$C$2:$C$1001,,0)=0,"",_xlfn.XLOOKUP(C639,[1]customers!$A$2:$A$1001,[1]customers!$C$2:$C$1001,,0))</f>
        <v>bpaumierhp@umn.edu</v>
      </c>
      <c r="H639" s="16" t="str">
        <f>_xlfn.XLOOKUP(C639,[1]customers!$A$2:$A$1001,[1]customers!$G$2:$G$1001,,0)</f>
        <v>Ireland</v>
      </c>
      <c r="I639" s="7" t="str">
        <f>INDEX([1]products!$A$1:$G$49,MATCH([1]orders!$D639,[1]products!$A$1:$A$49,0),MATCH([1]orders!I$1,[1]products!$A$1:$G$1,0))</f>
        <v>Exc</v>
      </c>
      <c r="J639" s="7" t="str">
        <f>INDEX([1]products!$A$1:$G$49,MATCH([1]orders!$D639,[1]products!$A$1:$A$49,0),MATCH([1]orders!J$1,[1]products!$A$1:$G$1,0))</f>
        <v>M</v>
      </c>
      <c r="K639" s="19">
        <f>INDEX([1]products!$A$1:$G$49,MATCH([1]orders!$D639,[1]products!$A$1:$A$49,0),MATCH([1]orders!K$1,[1]products!$A$1:$G$1,0))</f>
        <v>2.5</v>
      </c>
      <c r="L639" s="20">
        <f>INDEX([1]products!$A$1:$G$49,MATCH([1]orders!$D639,[1]products!$A$1:$A$49,0),MATCH([1]orders!L$1,[1]products!$A$1:$G$1,0))</f>
        <v>31.624999999999996</v>
      </c>
      <c r="M639" s="20">
        <f t="shared" si="9"/>
        <v>31.624999999999996</v>
      </c>
      <c r="N639" s="7" t="str" cm="1">
        <f t="array" ref="N639">_xlfn.IFS(I639="Rob","Robusta",I639="Exc","Excelsa",I639="Ara","Arabica",I639="Lib","Liberica")</f>
        <v>Excelsa</v>
      </c>
      <c r="O639" s="7" t="str" cm="1">
        <f t="array" ref="O639">_xlfn.IFS(J639="M","Medium",J639="L","Light",J639="D","Dark")</f>
        <v>Medium</v>
      </c>
      <c r="P639" s="7" t="str">
        <f>_xlfn.XLOOKUP(Order_Table[[#This Row],[Customer ID]],[1]customers!$A$1:$A$1001,[1]customers!$I$1:$I$1001,,0)</f>
        <v>Yes</v>
      </c>
    </row>
    <row r="640" spans="1:16" x14ac:dyDescent="0.35">
      <c r="A640" s="16" t="s">
        <v>1241</v>
      </c>
      <c r="B640" s="21">
        <v>43684</v>
      </c>
      <c r="C640" s="16" t="s">
        <v>1242</v>
      </c>
      <c r="D640" s="7" t="s">
        <v>171</v>
      </c>
      <c r="E640" s="16">
        <v>3</v>
      </c>
      <c r="F640" s="16" t="str">
        <f>_xlfn.XLOOKUP([1]orders!C640,[1]customers!$A$2:$A$1001,[1]customers!$B$2:$B$1001,,0)</f>
        <v>Neville Piatto</v>
      </c>
      <c r="G640" s="16" t="str">
        <f>IF(_xlfn.XLOOKUP(C640,[1]customers!$A$2:$A$1001,[1]customers!$C$2:$C$1001,,0)=0,"",_xlfn.XLOOKUP(C640,[1]customers!$A$2:$A$1001,[1]customers!$C$2:$C$1001,,0))</f>
        <v/>
      </c>
      <c r="H640" s="16" t="str">
        <f>_xlfn.XLOOKUP(C640,[1]customers!$A$2:$A$1001,[1]customers!$G$2:$G$1001,,0)</f>
        <v>Ireland</v>
      </c>
      <c r="I640" s="7" t="str">
        <f>INDEX([1]products!$A$1:$G$49,MATCH([1]orders!$D640,[1]products!$A$1:$A$49,0),MATCH([1]orders!I$1,[1]products!$A$1:$G$1,0))</f>
        <v>Ara</v>
      </c>
      <c r="J640" s="7" t="str">
        <f>INDEX([1]products!$A$1:$G$49,MATCH([1]orders!$D640,[1]products!$A$1:$A$49,0),MATCH([1]orders!J$1,[1]products!$A$1:$G$1,0))</f>
        <v>M</v>
      </c>
      <c r="K640" s="19">
        <f>INDEX([1]products!$A$1:$G$49,MATCH([1]orders!$D640,[1]products!$A$1:$A$49,0),MATCH([1]orders!K$1,[1]products!$A$1:$G$1,0))</f>
        <v>2.5</v>
      </c>
      <c r="L640" s="20">
        <f>INDEX([1]products!$A$1:$G$49,MATCH([1]orders!$D640,[1]products!$A$1:$A$49,0),MATCH([1]orders!L$1,[1]products!$A$1:$G$1,0))</f>
        <v>25.874999999999996</v>
      </c>
      <c r="M640" s="20">
        <f t="shared" si="9"/>
        <v>77.624999999999986</v>
      </c>
      <c r="N640" s="7" t="str" cm="1">
        <f t="array" ref="N640">_xlfn.IFS(I640="Rob","Robusta",I640="Exc","Excelsa",I640="Ara","Arabica",I640="Lib","Liberica")</f>
        <v>Arabica</v>
      </c>
      <c r="O640" s="7" t="str" cm="1">
        <f t="array" ref="O640">_xlfn.IFS(J640="M","Medium",J640="L","Light",J640="D","Dark")</f>
        <v>Medium</v>
      </c>
      <c r="P640" s="7" t="str">
        <f>_xlfn.XLOOKUP(Order_Table[[#This Row],[Customer ID]],[1]customers!$A$1:$A$1001,[1]customers!$I$1:$I$1001,,0)</f>
        <v>Yes</v>
      </c>
    </row>
    <row r="641" spans="1:16" x14ac:dyDescent="0.35">
      <c r="A641" s="16" t="s">
        <v>1243</v>
      </c>
      <c r="B641" s="21">
        <v>44331</v>
      </c>
      <c r="C641" s="16" t="s">
        <v>1244</v>
      </c>
      <c r="D641" s="7" t="s">
        <v>38</v>
      </c>
      <c r="E641" s="16">
        <v>1</v>
      </c>
      <c r="F641" s="16" t="str">
        <f>_xlfn.XLOOKUP([1]orders!C641,[1]customers!$A$2:$A$1001,[1]customers!$B$2:$B$1001,,0)</f>
        <v>Jeno Capey</v>
      </c>
      <c r="G641" s="16" t="str">
        <f>IF(_xlfn.XLOOKUP(C641,[1]customers!$A$2:$A$1001,[1]customers!$C$2:$C$1001,,0)=0,"",_xlfn.XLOOKUP(C641,[1]customers!$A$2:$A$1001,[1]customers!$C$2:$C$1001,,0))</f>
        <v>jcapeyhr@bravesites.com</v>
      </c>
      <c r="H641" s="16" t="str">
        <f>_xlfn.XLOOKUP(C641,[1]customers!$A$2:$A$1001,[1]customers!$G$2:$G$1001,,0)</f>
        <v>United States</v>
      </c>
      <c r="I641" s="7" t="str">
        <f>INDEX([1]products!$A$1:$G$49,MATCH([1]orders!$D641,[1]products!$A$1:$A$49,0),MATCH([1]orders!I$1,[1]products!$A$1:$G$1,0))</f>
        <v>Lib</v>
      </c>
      <c r="J641" s="7" t="str">
        <f>INDEX([1]products!$A$1:$G$49,MATCH([1]orders!$D641,[1]products!$A$1:$A$49,0),MATCH([1]orders!J$1,[1]products!$A$1:$G$1,0))</f>
        <v>D</v>
      </c>
      <c r="K641" s="19">
        <f>INDEX([1]products!$A$1:$G$49,MATCH([1]orders!$D641,[1]products!$A$1:$A$49,0),MATCH([1]orders!K$1,[1]products!$A$1:$G$1,0))</f>
        <v>0.2</v>
      </c>
      <c r="L641" s="20">
        <f>INDEX([1]products!$A$1:$G$49,MATCH([1]orders!$D641,[1]products!$A$1:$A$49,0),MATCH([1]orders!L$1,[1]products!$A$1:$G$1,0))</f>
        <v>3.8849999999999998</v>
      </c>
      <c r="M641" s="20">
        <f t="shared" si="9"/>
        <v>3.8849999999999998</v>
      </c>
      <c r="N641" s="7" t="str" cm="1">
        <f t="array" ref="N641">_xlfn.IFS(I641="Rob","Robusta",I641="Exc","Excelsa",I641="Ara","Arabica",I641="Lib","Liberica")</f>
        <v>Liberica</v>
      </c>
      <c r="O641" s="7" t="str" cm="1">
        <f t="array" ref="O641">_xlfn.IFS(J641="M","Medium",J641="L","Light",J641="D","Dark")</f>
        <v>Dark</v>
      </c>
      <c r="P641" s="7" t="str">
        <f>_xlfn.XLOOKUP(Order_Table[[#This Row],[Customer ID]],[1]customers!$A$1:$A$1001,[1]customers!$I$1:$I$1001,,0)</f>
        <v>Yes</v>
      </c>
    </row>
    <row r="642" spans="1:16" x14ac:dyDescent="0.35">
      <c r="A642" s="16" t="s">
        <v>1245</v>
      </c>
      <c r="B642" s="21">
        <v>44547</v>
      </c>
      <c r="C642" s="16" t="s">
        <v>1246</v>
      </c>
      <c r="D642" s="7" t="s">
        <v>10</v>
      </c>
      <c r="E642" s="16">
        <v>5</v>
      </c>
      <c r="F642" s="16" t="str">
        <f>_xlfn.XLOOKUP([1]orders!C642,[1]customers!$A$2:$A$1001,[1]customers!$B$2:$B$1001,,0)</f>
        <v>Tuckie Mathonnet</v>
      </c>
      <c r="G642" s="16" t="str">
        <f>IF(_xlfn.XLOOKUP(C642,[1]customers!$A$2:$A$1001,[1]customers!$C$2:$C$1001,,0)=0,"",_xlfn.XLOOKUP(C642,[1]customers!$A$2:$A$1001,[1]customers!$C$2:$C$1001,,0))</f>
        <v>tmathonneti0@google.co.jp</v>
      </c>
      <c r="H642" s="16" t="str">
        <f>_xlfn.XLOOKUP(C642,[1]customers!$A$2:$A$1001,[1]customers!$G$2:$G$1001,,0)</f>
        <v>United States</v>
      </c>
      <c r="I642" s="7" t="str">
        <f>INDEX([1]products!$A$1:$G$49,MATCH([1]orders!$D642,[1]products!$A$1:$A$49,0),MATCH([1]orders!I$1,[1]products!$A$1:$G$1,0))</f>
        <v>Rob</v>
      </c>
      <c r="J642" s="7" t="str">
        <f>INDEX([1]products!$A$1:$G$49,MATCH([1]orders!$D642,[1]products!$A$1:$A$49,0),MATCH([1]orders!J$1,[1]products!$A$1:$G$1,0))</f>
        <v>L</v>
      </c>
      <c r="K642" s="19">
        <f>INDEX([1]products!$A$1:$G$49,MATCH([1]orders!$D642,[1]products!$A$1:$A$49,0),MATCH([1]orders!K$1,[1]products!$A$1:$G$1,0))</f>
        <v>2.5</v>
      </c>
      <c r="L642" s="20">
        <f>INDEX([1]products!$A$1:$G$49,MATCH([1]orders!$D642,[1]products!$A$1:$A$49,0),MATCH([1]orders!L$1,[1]products!$A$1:$G$1,0))</f>
        <v>27.484999999999996</v>
      </c>
      <c r="M642" s="20">
        <f t="shared" si="9"/>
        <v>137.42499999999998</v>
      </c>
      <c r="N642" s="7" t="str" cm="1">
        <f t="array" ref="N642">_xlfn.IFS(I642="Rob","Robusta",I642="Exc","Excelsa",I642="Ara","Arabica",I642="Lib","Liberica")</f>
        <v>Robusta</v>
      </c>
      <c r="O642" s="7" t="str" cm="1">
        <f t="array" ref="O642">_xlfn.IFS(J642="M","Medium",J642="L","Light",J642="D","Dark")</f>
        <v>Light</v>
      </c>
      <c r="P642" s="7" t="str">
        <f>_xlfn.XLOOKUP(Order_Table[[#This Row],[Customer ID]],[1]customers!$A$1:$A$1001,[1]customers!$I$1:$I$1001,,0)</f>
        <v>No</v>
      </c>
    </row>
    <row r="643" spans="1:16" x14ac:dyDescent="0.35">
      <c r="A643" s="16" t="s">
        <v>1247</v>
      </c>
      <c r="B643" s="21">
        <v>44448</v>
      </c>
      <c r="C643" s="16" t="s">
        <v>1248</v>
      </c>
      <c r="D643" s="7" t="s">
        <v>189</v>
      </c>
      <c r="E643" s="16">
        <v>3</v>
      </c>
      <c r="F643" s="16" t="str">
        <f>_xlfn.XLOOKUP([1]orders!C643,[1]customers!$A$2:$A$1001,[1]customers!$B$2:$B$1001,,0)</f>
        <v>Yardley Basill</v>
      </c>
      <c r="G643" s="16" t="str">
        <f>IF(_xlfn.XLOOKUP(C643,[1]customers!$A$2:$A$1001,[1]customers!$C$2:$C$1001,,0)=0,"",_xlfn.XLOOKUP(C643,[1]customers!$A$2:$A$1001,[1]customers!$C$2:$C$1001,,0))</f>
        <v>ybasillht@theguardian.com</v>
      </c>
      <c r="H643" s="16" t="str">
        <f>_xlfn.XLOOKUP(C643,[1]customers!$A$2:$A$1001,[1]customers!$G$2:$G$1001,,0)</f>
        <v>United States</v>
      </c>
      <c r="I643" s="7" t="str">
        <f>INDEX([1]products!$A$1:$G$49,MATCH([1]orders!$D643,[1]products!$A$1:$A$49,0),MATCH([1]orders!I$1,[1]products!$A$1:$G$1,0))</f>
        <v>Rob</v>
      </c>
      <c r="J643" s="7" t="str">
        <f>INDEX([1]products!$A$1:$G$49,MATCH([1]orders!$D643,[1]products!$A$1:$A$49,0),MATCH([1]orders!J$1,[1]products!$A$1:$G$1,0))</f>
        <v>L</v>
      </c>
      <c r="K643" s="19">
        <f>INDEX([1]products!$A$1:$G$49,MATCH([1]orders!$D643,[1]products!$A$1:$A$49,0),MATCH([1]orders!K$1,[1]products!$A$1:$G$1,0))</f>
        <v>1</v>
      </c>
      <c r="L643" s="20">
        <f>INDEX([1]products!$A$1:$G$49,MATCH([1]orders!$D643,[1]products!$A$1:$A$49,0),MATCH([1]orders!L$1,[1]products!$A$1:$G$1,0))</f>
        <v>11.95</v>
      </c>
      <c r="M643" s="20">
        <f t="shared" ref="M643:M706" si="10">L643*E643</f>
        <v>35.849999999999994</v>
      </c>
      <c r="N643" s="7" t="str" cm="1">
        <f t="array" ref="N643">_xlfn.IFS(I643="Rob","Robusta",I643="Exc","Excelsa",I643="Ara","Arabica",I643="Lib","Liberica")</f>
        <v>Robusta</v>
      </c>
      <c r="O643" s="7" t="str" cm="1">
        <f t="array" ref="O643">_xlfn.IFS(J643="M","Medium",J643="L","Light",J643="D","Dark")</f>
        <v>Light</v>
      </c>
      <c r="P643" s="7" t="str">
        <f>_xlfn.XLOOKUP(Order_Table[[#This Row],[Customer ID]],[1]customers!$A$1:$A$1001,[1]customers!$I$1:$I$1001,,0)</f>
        <v>Yes</v>
      </c>
    </row>
    <row r="644" spans="1:16" x14ac:dyDescent="0.35">
      <c r="A644" s="16" t="s">
        <v>1249</v>
      </c>
      <c r="B644" s="21">
        <v>43880</v>
      </c>
      <c r="C644" s="16" t="s">
        <v>1250</v>
      </c>
      <c r="D644" s="7" t="s">
        <v>64</v>
      </c>
      <c r="E644" s="16">
        <v>2</v>
      </c>
      <c r="F644" s="16" t="str">
        <f>_xlfn.XLOOKUP([1]orders!C644,[1]customers!$A$2:$A$1001,[1]customers!$B$2:$B$1001,,0)</f>
        <v>Maggy Baistow</v>
      </c>
      <c r="G644" s="16" t="str">
        <f>IF(_xlfn.XLOOKUP(C644,[1]customers!$A$2:$A$1001,[1]customers!$C$2:$C$1001,,0)=0,"",_xlfn.XLOOKUP(C644,[1]customers!$A$2:$A$1001,[1]customers!$C$2:$C$1001,,0))</f>
        <v>mbaistowhu@i2i.jp</v>
      </c>
      <c r="H644" s="16" t="str">
        <f>_xlfn.XLOOKUP(C644,[1]customers!$A$2:$A$1001,[1]customers!$G$2:$G$1001,,0)</f>
        <v>United Kingdom</v>
      </c>
      <c r="I644" s="7" t="str">
        <f>INDEX([1]products!$A$1:$G$49,MATCH([1]orders!$D644,[1]products!$A$1:$A$49,0),MATCH([1]orders!I$1,[1]products!$A$1:$G$1,0))</f>
        <v>Exc</v>
      </c>
      <c r="J644" s="7" t="str">
        <f>INDEX([1]products!$A$1:$G$49,MATCH([1]orders!$D644,[1]products!$A$1:$A$49,0),MATCH([1]orders!J$1,[1]products!$A$1:$G$1,0))</f>
        <v>M</v>
      </c>
      <c r="K644" s="19">
        <f>INDEX([1]products!$A$1:$G$49,MATCH([1]orders!$D644,[1]products!$A$1:$A$49,0),MATCH([1]orders!K$1,[1]products!$A$1:$G$1,0))</f>
        <v>0.2</v>
      </c>
      <c r="L644" s="20">
        <f>INDEX([1]products!$A$1:$G$49,MATCH([1]orders!$D644,[1]products!$A$1:$A$49,0),MATCH([1]orders!L$1,[1]products!$A$1:$G$1,0))</f>
        <v>4.125</v>
      </c>
      <c r="M644" s="20">
        <f t="shared" si="10"/>
        <v>8.25</v>
      </c>
      <c r="N644" s="7" t="str" cm="1">
        <f t="array" ref="N644">_xlfn.IFS(I644="Rob","Robusta",I644="Exc","Excelsa",I644="Ara","Arabica",I644="Lib","Liberica")</f>
        <v>Excelsa</v>
      </c>
      <c r="O644" s="7" t="str" cm="1">
        <f t="array" ref="O644">_xlfn.IFS(J644="M","Medium",J644="L","Light",J644="D","Dark")</f>
        <v>Medium</v>
      </c>
      <c r="P644" s="7" t="str">
        <f>_xlfn.XLOOKUP(Order_Table[[#This Row],[Customer ID]],[1]customers!$A$1:$A$1001,[1]customers!$I$1:$I$1001,,0)</f>
        <v>Yes</v>
      </c>
    </row>
    <row r="645" spans="1:16" x14ac:dyDescent="0.35">
      <c r="A645" s="16" t="s">
        <v>1251</v>
      </c>
      <c r="B645" s="21">
        <v>44011</v>
      </c>
      <c r="C645" s="16" t="s">
        <v>1252</v>
      </c>
      <c r="D645" s="7" t="s">
        <v>30</v>
      </c>
      <c r="E645" s="16">
        <v>3</v>
      </c>
      <c r="F645" s="16" t="str">
        <f>_xlfn.XLOOKUP([1]orders!C645,[1]customers!$A$2:$A$1001,[1]customers!$B$2:$B$1001,,0)</f>
        <v>Courtney Pallant</v>
      </c>
      <c r="G645" s="16" t="str">
        <f>IF(_xlfn.XLOOKUP(C645,[1]customers!$A$2:$A$1001,[1]customers!$C$2:$C$1001,,0)=0,"",_xlfn.XLOOKUP(C645,[1]customers!$A$2:$A$1001,[1]customers!$C$2:$C$1001,,0))</f>
        <v>cpallanthv@typepad.com</v>
      </c>
      <c r="H645" s="16" t="str">
        <f>_xlfn.XLOOKUP(C645,[1]customers!$A$2:$A$1001,[1]customers!$G$2:$G$1001,,0)</f>
        <v>United States</v>
      </c>
      <c r="I645" s="7" t="str">
        <f>INDEX([1]products!$A$1:$G$49,MATCH([1]orders!$D645,[1]products!$A$1:$A$49,0),MATCH([1]orders!I$1,[1]products!$A$1:$G$1,0))</f>
        <v>Exc</v>
      </c>
      <c r="J645" s="7" t="str">
        <f>INDEX([1]products!$A$1:$G$49,MATCH([1]orders!$D645,[1]products!$A$1:$A$49,0),MATCH([1]orders!J$1,[1]products!$A$1:$G$1,0))</f>
        <v>L</v>
      </c>
      <c r="K645" s="19">
        <f>INDEX([1]products!$A$1:$G$49,MATCH([1]orders!$D645,[1]products!$A$1:$A$49,0),MATCH([1]orders!K$1,[1]products!$A$1:$G$1,0))</f>
        <v>2.5</v>
      </c>
      <c r="L645" s="20">
        <f>INDEX([1]products!$A$1:$G$49,MATCH([1]orders!$D645,[1]products!$A$1:$A$49,0),MATCH([1]orders!L$1,[1]products!$A$1:$G$1,0))</f>
        <v>34.154999999999994</v>
      </c>
      <c r="M645" s="20">
        <f t="shared" si="10"/>
        <v>102.46499999999997</v>
      </c>
      <c r="N645" s="7" t="str" cm="1">
        <f t="array" ref="N645">_xlfn.IFS(I645="Rob","Robusta",I645="Exc","Excelsa",I645="Ara","Arabica",I645="Lib","Liberica")</f>
        <v>Excelsa</v>
      </c>
      <c r="O645" s="7" t="str" cm="1">
        <f t="array" ref="O645">_xlfn.IFS(J645="M","Medium",J645="L","Light",J645="D","Dark")</f>
        <v>Light</v>
      </c>
      <c r="P645" s="7" t="str">
        <f>_xlfn.XLOOKUP(Order_Table[[#This Row],[Customer ID]],[1]customers!$A$1:$A$1001,[1]customers!$I$1:$I$1001,,0)</f>
        <v>Yes</v>
      </c>
    </row>
    <row r="646" spans="1:16" x14ac:dyDescent="0.35">
      <c r="A646" s="16" t="s">
        <v>1253</v>
      </c>
      <c r="B646" s="21">
        <v>44694</v>
      </c>
      <c r="C646" s="16" t="s">
        <v>1254</v>
      </c>
      <c r="D646" s="7" t="s">
        <v>35</v>
      </c>
      <c r="E646" s="16">
        <v>2</v>
      </c>
      <c r="F646" s="16" t="str">
        <f>_xlfn.XLOOKUP([1]orders!C646,[1]customers!$A$2:$A$1001,[1]customers!$B$2:$B$1001,,0)</f>
        <v>Marne Mingey</v>
      </c>
      <c r="G646" s="16" t="str">
        <f>IF(_xlfn.XLOOKUP(C646,[1]customers!$A$2:$A$1001,[1]customers!$C$2:$C$1001,,0)=0,"",_xlfn.XLOOKUP(C646,[1]customers!$A$2:$A$1001,[1]customers!$C$2:$C$1001,,0))</f>
        <v/>
      </c>
      <c r="H646" s="16" t="str">
        <f>_xlfn.XLOOKUP(C646,[1]customers!$A$2:$A$1001,[1]customers!$G$2:$G$1001,,0)</f>
        <v>United States</v>
      </c>
      <c r="I646" s="7" t="str">
        <f>INDEX([1]products!$A$1:$G$49,MATCH([1]orders!$D646,[1]products!$A$1:$A$49,0),MATCH([1]orders!I$1,[1]products!$A$1:$G$1,0))</f>
        <v>Rob</v>
      </c>
      <c r="J646" s="7" t="str">
        <f>INDEX([1]products!$A$1:$G$49,MATCH([1]orders!$D646,[1]products!$A$1:$A$49,0),MATCH([1]orders!J$1,[1]products!$A$1:$G$1,0))</f>
        <v>D</v>
      </c>
      <c r="K646" s="19">
        <f>INDEX([1]products!$A$1:$G$49,MATCH([1]orders!$D646,[1]products!$A$1:$A$49,0),MATCH([1]orders!K$1,[1]products!$A$1:$G$1,0))</f>
        <v>2.5</v>
      </c>
      <c r="L646" s="20">
        <f>INDEX([1]products!$A$1:$G$49,MATCH([1]orders!$D646,[1]products!$A$1:$A$49,0),MATCH([1]orders!L$1,[1]products!$A$1:$G$1,0))</f>
        <v>20.584999999999997</v>
      </c>
      <c r="M646" s="20">
        <f t="shared" si="10"/>
        <v>41.169999999999995</v>
      </c>
      <c r="N646" s="7" t="str" cm="1">
        <f t="array" ref="N646">_xlfn.IFS(I646="Rob","Robusta",I646="Exc","Excelsa",I646="Ara","Arabica",I646="Lib","Liberica")</f>
        <v>Robusta</v>
      </c>
      <c r="O646" s="7" t="str" cm="1">
        <f t="array" ref="O646">_xlfn.IFS(J646="M","Medium",J646="L","Light",J646="D","Dark")</f>
        <v>Dark</v>
      </c>
      <c r="P646" s="7" t="str">
        <f>_xlfn.XLOOKUP(Order_Table[[#This Row],[Customer ID]],[1]customers!$A$1:$A$1001,[1]customers!$I$1:$I$1001,,0)</f>
        <v>No</v>
      </c>
    </row>
    <row r="647" spans="1:16" x14ac:dyDescent="0.35">
      <c r="A647" s="16" t="s">
        <v>1255</v>
      </c>
      <c r="B647" s="21">
        <v>44106</v>
      </c>
      <c r="C647" s="16" t="s">
        <v>1256</v>
      </c>
      <c r="D647" s="7" t="s">
        <v>118</v>
      </c>
      <c r="E647" s="16">
        <v>3</v>
      </c>
      <c r="F647" s="16" t="str">
        <f>_xlfn.XLOOKUP([1]orders!C647,[1]customers!$A$2:$A$1001,[1]customers!$B$2:$B$1001,,0)</f>
        <v>Denny O' Ronan</v>
      </c>
      <c r="G647" s="16" t="str">
        <f>IF(_xlfn.XLOOKUP(C647,[1]customers!$A$2:$A$1001,[1]customers!$C$2:$C$1001,,0)=0,"",_xlfn.XLOOKUP(C647,[1]customers!$A$2:$A$1001,[1]customers!$C$2:$C$1001,,0))</f>
        <v>dohx@redcross.org</v>
      </c>
      <c r="H647" s="16" t="str">
        <f>_xlfn.XLOOKUP(C647,[1]customers!$A$2:$A$1001,[1]customers!$G$2:$G$1001,,0)</f>
        <v>United States</v>
      </c>
      <c r="I647" s="7" t="str">
        <f>INDEX([1]products!$A$1:$G$49,MATCH([1]orders!$D647,[1]products!$A$1:$A$49,0),MATCH([1]orders!I$1,[1]products!$A$1:$G$1,0))</f>
        <v>Ara</v>
      </c>
      <c r="J647" s="7" t="str">
        <f>INDEX([1]products!$A$1:$G$49,MATCH([1]orders!$D647,[1]products!$A$1:$A$49,0),MATCH([1]orders!J$1,[1]products!$A$1:$G$1,0))</f>
        <v>D</v>
      </c>
      <c r="K647" s="19">
        <f>INDEX([1]products!$A$1:$G$49,MATCH([1]orders!$D647,[1]products!$A$1:$A$49,0),MATCH([1]orders!K$1,[1]products!$A$1:$G$1,0))</f>
        <v>2.5</v>
      </c>
      <c r="L647" s="20">
        <f>INDEX([1]products!$A$1:$G$49,MATCH([1]orders!$D647,[1]products!$A$1:$A$49,0),MATCH([1]orders!L$1,[1]products!$A$1:$G$1,0))</f>
        <v>22.884999999999998</v>
      </c>
      <c r="M647" s="20">
        <f t="shared" si="10"/>
        <v>68.655000000000001</v>
      </c>
      <c r="N647" s="7" t="str" cm="1">
        <f t="array" ref="N647">_xlfn.IFS(I647="Rob","Robusta",I647="Exc","Excelsa",I647="Ara","Arabica",I647="Lib","Liberica")</f>
        <v>Arabica</v>
      </c>
      <c r="O647" s="7" t="str" cm="1">
        <f t="array" ref="O647">_xlfn.IFS(J647="M","Medium",J647="L","Light",J647="D","Dark")</f>
        <v>Dark</v>
      </c>
      <c r="P647" s="7" t="str">
        <f>_xlfn.XLOOKUP(Order_Table[[#This Row],[Customer ID]],[1]customers!$A$1:$A$1001,[1]customers!$I$1:$I$1001,,0)</f>
        <v>Yes</v>
      </c>
    </row>
    <row r="648" spans="1:16" x14ac:dyDescent="0.35">
      <c r="A648" s="16" t="s">
        <v>1257</v>
      </c>
      <c r="B648" s="21">
        <v>44532</v>
      </c>
      <c r="C648" s="16" t="s">
        <v>1258</v>
      </c>
      <c r="D648" s="7" t="s">
        <v>27</v>
      </c>
      <c r="E648" s="16">
        <v>1</v>
      </c>
      <c r="F648" s="16" t="str">
        <f>_xlfn.XLOOKUP([1]orders!C648,[1]customers!$A$2:$A$1001,[1]customers!$B$2:$B$1001,,0)</f>
        <v>Dottie Rallin</v>
      </c>
      <c r="G648" s="16" t="str">
        <f>IF(_xlfn.XLOOKUP(C648,[1]customers!$A$2:$A$1001,[1]customers!$C$2:$C$1001,,0)=0,"",_xlfn.XLOOKUP(C648,[1]customers!$A$2:$A$1001,[1]customers!$C$2:$C$1001,,0))</f>
        <v>drallinhy@howstuffworks.com</v>
      </c>
      <c r="H648" s="16" t="str">
        <f>_xlfn.XLOOKUP(C648,[1]customers!$A$2:$A$1001,[1]customers!$G$2:$G$1001,,0)</f>
        <v>United States</v>
      </c>
      <c r="I648" s="7" t="str">
        <f>INDEX([1]products!$A$1:$G$49,MATCH([1]orders!$D648,[1]products!$A$1:$A$49,0),MATCH([1]orders!I$1,[1]products!$A$1:$G$1,0))</f>
        <v>Ara</v>
      </c>
      <c r="J648" s="7" t="str">
        <f>INDEX([1]products!$A$1:$G$49,MATCH([1]orders!$D648,[1]products!$A$1:$A$49,0),MATCH([1]orders!J$1,[1]products!$A$1:$G$1,0))</f>
        <v>D</v>
      </c>
      <c r="K648" s="19">
        <f>INDEX([1]products!$A$1:$G$49,MATCH([1]orders!$D648,[1]products!$A$1:$A$49,0),MATCH([1]orders!K$1,[1]products!$A$1:$G$1,0))</f>
        <v>1</v>
      </c>
      <c r="L648" s="20">
        <f>INDEX([1]products!$A$1:$G$49,MATCH([1]orders!$D648,[1]products!$A$1:$A$49,0),MATCH([1]orders!L$1,[1]products!$A$1:$G$1,0))</f>
        <v>9.9499999999999993</v>
      </c>
      <c r="M648" s="20">
        <f t="shared" si="10"/>
        <v>9.9499999999999993</v>
      </c>
      <c r="N648" s="7" t="str" cm="1">
        <f t="array" ref="N648">_xlfn.IFS(I648="Rob","Robusta",I648="Exc","Excelsa",I648="Ara","Arabica",I648="Lib","Liberica")</f>
        <v>Arabica</v>
      </c>
      <c r="O648" s="7" t="str" cm="1">
        <f t="array" ref="O648">_xlfn.IFS(J648="M","Medium",J648="L","Light",J648="D","Dark")</f>
        <v>Dark</v>
      </c>
      <c r="P648" s="7" t="str">
        <f>_xlfn.XLOOKUP(Order_Table[[#This Row],[Customer ID]],[1]customers!$A$1:$A$1001,[1]customers!$I$1:$I$1001,,0)</f>
        <v>Yes</v>
      </c>
    </row>
    <row r="649" spans="1:16" x14ac:dyDescent="0.35">
      <c r="A649" s="16" t="s">
        <v>1259</v>
      </c>
      <c r="B649" s="21">
        <v>44502</v>
      </c>
      <c r="C649" s="16" t="s">
        <v>1260</v>
      </c>
      <c r="D649" s="7" t="s">
        <v>83</v>
      </c>
      <c r="E649" s="16">
        <v>3</v>
      </c>
      <c r="F649" s="16" t="str">
        <f>_xlfn.XLOOKUP([1]orders!C649,[1]customers!$A$2:$A$1001,[1]customers!$B$2:$B$1001,,0)</f>
        <v>Ardith Chill</v>
      </c>
      <c r="G649" s="16" t="str">
        <f>IF(_xlfn.XLOOKUP(C649,[1]customers!$A$2:$A$1001,[1]customers!$C$2:$C$1001,,0)=0,"",_xlfn.XLOOKUP(C649,[1]customers!$A$2:$A$1001,[1]customers!$C$2:$C$1001,,0))</f>
        <v>achillhz@epa.gov</v>
      </c>
      <c r="H649" s="16" t="str">
        <f>_xlfn.XLOOKUP(C649,[1]customers!$A$2:$A$1001,[1]customers!$G$2:$G$1001,,0)</f>
        <v>United Kingdom</v>
      </c>
      <c r="I649" s="7" t="str">
        <f>INDEX([1]products!$A$1:$G$49,MATCH([1]orders!$D649,[1]products!$A$1:$A$49,0),MATCH([1]orders!I$1,[1]products!$A$1:$G$1,0))</f>
        <v>Lib</v>
      </c>
      <c r="J649" s="7" t="str">
        <f>INDEX([1]products!$A$1:$G$49,MATCH([1]orders!$D649,[1]products!$A$1:$A$49,0),MATCH([1]orders!J$1,[1]products!$A$1:$G$1,0))</f>
        <v>L</v>
      </c>
      <c r="K649" s="19">
        <f>INDEX([1]products!$A$1:$G$49,MATCH([1]orders!$D649,[1]products!$A$1:$A$49,0),MATCH([1]orders!K$1,[1]products!$A$1:$G$1,0))</f>
        <v>0.5</v>
      </c>
      <c r="L649" s="20">
        <f>INDEX([1]products!$A$1:$G$49,MATCH([1]orders!$D649,[1]products!$A$1:$A$49,0),MATCH([1]orders!L$1,[1]products!$A$1:$G$1,0))</f>
        <v>9.51</v>
      </c>
      <c r="M649" s="20">
        <f t="shared" si="10"/>
        <v>28.53</v>
      </c>
      <c r="N649" s="7" t="str" cm="1">
        <f t="array" ref="N649">_xlfn.IFS(I649="Rob","Robusta",I649="Exc","Excelsa",I649="Ara","Arabica",I649="Lib","Liberica")</f>
        <v>Liberica</v>
      </c>
      <c r="O649" s="7" t="str" cm="1">
        <f t="array" ref="O649">_xlfn.IFS(J649="M","Medium",J649="L","Light",J649="D","Dark")</f>
        <v>Light</v>
      </c>
      <c r="P649" s="7" t="str">
        <f>_xlfn.XLOOKUP(Order_Table[[#This Row],[Customer ID]],[1]customers!$A$1:$A$1001,[1]customers!$I$1:$I$1001,,0)</f>
        <v>Yes</v>
      </c>
    </row>
    <row r="650" spans="1:16" x14ac:dyDescent="0.35">
      <c r="A650" s="16" t="s">
        <v>1261</v>
      </c>
      <c r="B650" s="21">
        <v>43884</v>
      </c>
      <c r="C650" s="16" t="s">
        <v>1246</v>
      </c>
      <c r="D650" s="7" t="s">
        <v>101</v>
      </c>
      <c r="E650" s="16">
        <v>6</v>
      </c>
      <c r="F650" s="16" t="str">
        <f>_xlfn.XLOOKUP([1]orders!C650,[1]customers!$A$2:$A$1001,[1]customers!$B$2:$B$1001,,0)</f>
        <v>Tuckie Mathonnet</v>
      </c>
      <c r="G650" s="16" t="str">
        <f>IF(_xlfn.XLOOKUP(C650,[1]customers!$A$2:$A$1001,[1]customers!$C$2:$C$1001,,0)=0,"",_xlfn.XLOOKUP(C650,[1]customers!$A$2:$A$1001,[1]customers!$C$2:$C$1001,,0))</f>
        <v>tmathonneti0@google.co.jp</v>
      </c>
      <c r="H650" s="16" t="str">
        <f>_xlfn.XLOOKUP(C650,[1]customers!$A$2:$A$1001,[1]customers!$G$2:$G$1001,,0)</f>
        <v>United States</v>
      </c>
      <c r="I650" s="7" t="str">
        <f>INDEX([1]products!$A$1:$G$49,MATCH([1]orders!$D650,[1]products!$A$1:$A$49,0),MATCH([1]orders!I$1,[1]products!$A$1:$G$1,0))</f>
        <v>Rob</v>
      </c>
      <c r="J650" s="7" t="str">
        <f>INDEX([1]products!$A$1:$G$49,MATCH([1]orders!$D650,[1]products!$A$1:$A$49,0),MATCH([1]orders!J$1,[1]products!$A$1:$G$1,0))</f>
        <v>D</v>
      </c>
      <c r="K650" s="19">
        <f>INDEX([1]products!$A$1:$G$49,MATCH([1]orders!$D650,[1]products!$A$1:$A$49,0),MATCH([1]orders!K$1,[1]products!$A$1:$G$1,0))</f>
        <v>0.2</v>
      </c>
      <c r="L650" s="20">
        <f>INDEX([1]products!$A$1:$G$49,MATCH([1]orders!$D650,[1]products!$A$1:$A$49,0),MATCH([1]orders!L$1,[1]products!$A$1:$G$1,0))</f>
        <v>2.6849999999999996</v>
      </c>
      <c r="M650" s="20">
        <f t="shared" si="10"/>
        <v>16.11</v>
      </c>
      <c r="N650" s="7" t="str" cm="1">
        <f t="array" ref="N650">_xlfn.IFS(I650="Rob","Robusta",I650="Exc","Excelsa",I650="Ara","Arabica",I650="Lib","Liberica")</f>
        <v>Robusta</v>
      </c>
      <c r="O650" s="7" t="str" cm="1">
        <f t="array" ref="O650">_xlfn.IFS(J650="M","Medium",J650="L","Light",J650="D","Dark")</f>
        <v>Dark</v>
      </c>
      <c r="P650" s="7" t="str">
        <f>_xlfn.XLOOKUP(Order_Table[[#This Row],[Customer ID]],[1]customers!$A$1:$A$1001,[1]customers!$I$1:$I$1001,,0)</f>
        <v>No</v>
      </c>
    </row>
    <row r="651" spans="1:16" x14ac:dyDescent="0.35">
      <c r="A651" s="16" t="s">
        <v>1262</v>
      </c>
      <c r="B651" s="21">
        <v>44015</v>
      </c>
      <c r="C651" s="16" t="s">
        <v>1263</v>
      </c>
      <c r="D651" s="7" t="s">
        <v>132</v>
      </c>
      <c r="E651" s="16">
        <v>6</v>
      </c>
      <c r="F651" s="16" t="str">
        <f>_xlfn.XLOOKUP([1]orders!C651,[1]customers!$A$2:$A$1001,[1]customers!$B$2:$B$1001,,0)</f>
        <v>Charmane Denys</v>
      </c>
      <c r="G651" s="16" t="str">
        <f>IF(_xlfn.XLOOKUP(C651,[1]customers!$A$2:$A$1001,[1]customers!$C$2:$C$1001,,0)=0,"",_xlfn.XLOOKUP(C651,[1]customers!$A$2:$A$1001,[1]customers!$C$2:$C$1001,,0))</f>
        <v>cdenysi1@is.gd</v>
      </c>
      <c r="H651" s="16" t="str">
        <f>_xlfn.XLOOKUP(C651,[1]customers!$A$2:$A$1001,[1]customers!$G$2:$G$1001,,0)</f>
        <v>United Kingdom</v>
      </c>
      <c r="I651" s="7" t="str">
        <f>INDEX([1]products!$A$1:$G$49,MATCH([1]orders!$D651,[1]products!$A$1:$A$49,0),MATCH([1]orders!I$1,[1]products!$A$1:$G$1,0))</f>
        <v>Lib</v>
      </c>
      <c r="J651" s="7" t="str">
        <f>INDEX([1]products!$A$1:$G$49,MATCH([1]orders!$D651,[1]products!$A$1:$A$49,0),MATCH([1]orders!J$1,[1]products!$A$1:$G$1,0))</f>
        <v>L</v>
      </c>
      <c r="K651" s="19">
        <f>INDEX([1]products!$A$1:$G$49,MATCH([1]orders!$D651,[1]products!$A$1:$A$49,0),MATCH([1]orders!K$1,[1]products!$A$1:$G$1,0))</f>
        <v>1</v>
      </c>
      <c r="L651" s="20">
        <f>INDEX([1]products!$A$1:$G$49,MATCH([1]orders!$D651,[1]products!$A$1:$A$49,0),MATCH([1]orders!L$1,[1]products!$A$1:$G$1,0))</f>
        <v>15.85</v>
      </c>
      <c r="M651" s="20">
        <f t="shared" si="10"/>
        <v>95.1</v>
      </c>
      <c r="N651" s="7" t="str" cm="1">
        <f t="array" ref="N651">_xlfn.IFS(I651="Rob","Robusta",I651="Exc","Excelsa",I651="Ara","Arabica",I651="Lib","Liberica")</f>
        <v>Liberica</v>
      </c>
      <c r="O651" s="7" t="str" cm="1">
        <f t="array" ref="O651">_xlfn.IFS(J651="M","Medium",J651="L","Light",J651="D","Dark")</f>
        <v>Light</v>
      </c>
      <c r="P651" s="7" t="str">
        <f>_xlfn.XLOOKUP(Order_Table[[#This Row],[Customer ID]],[1]customers!$A$1:$A$1001,[1]customers!$I$1:$I$1001,,0)</f>
        <v>No</v>
      </c>
    </row>
    <row r="652" spans="1:16" x14ac:dyDescent="0.35">
      <c r="A652" s="16" t="s">
        <v>1264</v>
      </c>
      <c r="B652" s="21">
        <v>43507</v>
      </c>
      <c r="C652" s="16" t="s">
        <v>1265</v>
      </c>
      <c r="D652" s="7" t="s">
        <v>146</v>
      </c>
      <c r="E652" s="16">
        <v>1</v>
      </c>
      <c r="F652" s="16" t="str">
        <f>_xlfn.XLOOKUP([1]orders!C652,[1]customers!$A$2:$A$1001,[1]customers!$B$2:$B$1001,,0)</f>
        <v>Cecily Stebbings</v>
      </c>
      <c r="G652" s="16" t="str">
        <f>IF(_xlfn.XLOOKUP(C652,[1]customers!$A$2:$A$1001,[1]customers!$C$2:$C$1001,,0)=0,"",_xlfn.XLOOKUP(C652,[1]customers!$A$2:$A$1001,[1]customers!$C$2:$C$1001,,0))</f>
        <v>cstebbingsi2@drupal.org</v>
      </c>
      <c r="H652" s="16" t="str">
        <f>_xlfn.XLOOKUP(C652,[1]customers!$A$2:$A$1001,[1]customers!$G$2:$G$1001,,0)</f>
        <v>United States</v>
      </c>
      <c r="I652" s="7" t="str">
        <f>INDEX([1]products!$A$1:$G$49,MATCH([1]orders!$D652,[1]products!$A$1:$A$49,0),MATCH([1]orders!I$1,[1]products!$A$1:$G$1,0))</f>
        <v>Rob</v>
      </c>
      <c r="J652" s="7" t="str">
        <f>INDEX([1]products!$A$1:$G$49,MATCH([1]orders!$D652,[1]products!$A$1:$A$49,0),MATCH([1]orders!J$1,[1]products!$A$1:$G$1,0))</f>
        <v>D</v>
      </c>
      <c r="K652" s="19">
        <f>INDEX([1]products!$A$1:$G$49,MATCH([1]orders!$D652,[1]products!$A$1:$A$49,0),MATCH([1]orders!K$1,[1]products!$A$1:$G$1,0))</f>
        <v>0.5</v>
      </c>
      <c r="L652" s="20">
        <f>INDEX([1]products!$A$1:$G$49,MATCH([1]orders!$D652,[1]products!$A$1:$A$49,0),MATCH([1]orders!L$1,[1]products!$A$1:$G$1,0))</f>
        <v>5.3699999999999992</v>
      </c>
      <c r="M652" s="20">
        <f t="shared" si="10"/>
        <v>5.3699999999999992</v>
      </c>
      <c r="N652" s="7" t="str" cm="1">
        <f t="array" ref="N652">_xlfn.IFS(I652="Rob","Robusta",I652="Exc","Excelsa",I652="Ara","Arabica",I652="Lib","Liberica")</f>
        <v>Robusta</v>
      </c>
      <c r="O652" s="7" t="str" cm="1">
        <f t="array" ref="O652">_xlfn.IFS(J652="M","Medium",J652="L","Light",J652="D","Dark")</f>
        <v>Dark</v>
      </c>
      <c r="P652" s="7" t="str">
        <f>_xlfn.XLOOKUP(Order_Table[[#This Row],[Customer ID]],[1]customers!$A$1:$A$1001,[1]customers!$I$1:$I$1001,,0)</f>
        <v>Yes</v>
      </c>
    </row>
    <row r="653" spans="1:16" x14ac:dyDescent="0.35">
      <c r="A653" s="16" t="s">
        <v>1266</v>
      </c>
      <c r="B653" s="21">
        <v>44084</v>
      </c>
      <c r="C653" s="16" t="s">
        <v>1267</v>
      </c>
      <c r="D653" s="7" t="s">
        <v>189</v>
      </c>
      <c r="E653" s="16">
        <v>4</v>
      </c>
      <c r="F653" s="16" t="str">
        <f>_xlfn.XLOOKUP([1]orders!C653,[1]customers!$A$2:$A$1001,[1]customers!$B$2:$B$1001,,0)</f>
        <v>Giana Tonnesen</v>
      </c>
      <c r="G653" s="16" t="str">
        <f>IF(_xlfn.XLOOKUP(C653,[1]customers!$A$2:$A$1001,[1]customers!$C$2:$C$1001,,0)=0,"",_xlfn.XLOOKUP(C653,[1]customers!$A$2:$A$1001,[1]customers!$C$2:$C$1001,,0))</f>
        <v/>
      </c>
      <c r="H653" s="16" t="str">
        <f>_xlfn.XLOOKUP(C653,[1]customers!$A$2:$A$1001,[1]customers!$G$2:$G$1001,,0)</f>
        <v>United States</v>
      </c>
      <c r="I653" s="7" t="str">
        <f>INDEX([1]products!$A$1:$G$49,MATCH([1]orders!$D653,[1]products!$A$1:$A$49,0),MATCH([1]orders!I$1,[1]products!$A$1:$G$1,0))</f>
        <v>Rob</v>
      </c>
      <c r="J653" s="7" t="str">
        <f>INDEX([1]products!$A$1:$G$49,MATCH([1]orders!$D653,[1]products!$A$1:$A$49,0),MATCH([1]orders!J$1,[1]products!$A$1:$G$1,0))</f>
        <v>L</v>
      </c>
      <c r="K653" s="19">
        <f>INDEX([1]products!$A$1:$G$49,MATCH([1]orders!$D653,[1]products!$A$1:$A$49,0),MATCH([1]orders!K$1,[1]products!$A$1:$G$1,0))</f>
        <v>1</v>
      </c>
      <c r="L653" s="20">
        <f>INDEX([1]products!$A$1:$G$49,MATCH([1]orders!$D653,[1]products!$A$1:$A$49,0),MATCH([1]orders!L$1,[1]products!$A$1:$G$1,0))</f>
        <v>11.95</v>
      </c>
      <c r="M653" s="20">
        <f t="shared" si="10"/>
        <v>47.8</v>
      </c>
      <c r="N653" s="7" t="str" cm="1">
        <f t="array" ref="N653">_xlfn.IFS(I653="Rob","Robusta",I653="Exc","Excelsa",I653="Ara","Arabica",I653="Lib","Liberica")</f>
        <v>Robusta</v>
      </c>
      <c r="O653" s="7" t="str" cm="1">
        <f t="array" ref="O653">_xlfn.IFS(J653="M","Medium",J653="L","Light",J653="D","Dark")</f>
        <v>Light</v>
      </c>
      <c r="P653" s="7" t="str">
        <f>_xlfn.XLOOKUP(Order_Table[[#This Row],[Customer ID]],[1]customers!$A$1:$A$1001,[1]customers!$I$1:$I$1001,,0)</f>
        <v>No</v>
      </c>
    </row>
    <row r="654" spans="1:16" x14ac:dyDescent="0.35">
      <c r="A654" s="16" t="s">
        <v>1268</v>
      </c>
      <c r="B654" s="21">
        <v>43892</v>
      </c>
      <c r="C654" s="16" t="s">
        <v>1269</v>
      </c>
      <c r="D654" s="7" t="s">
        <v>132</v>
      </c>
      <c r="E654" s="16">
        <v>4</v>
      </c>
      <c r="F654" s="16" t="str">
        <f>_xlfn.XLOOKUP([1]orders!C654,[1]customers!$A$2:$A$1001,[1]customers!$B$2:$B$1001,,0)</f>
        <v>Rhetta Zywicki</v>
      </c>
      <c r="G654" s="16" t="str">
        <f>IF(_xlfn.XLOOKUP(C654,[1]customers!$A$2:$A$1001,[1]customers!$C$2:$C$1001,,0)=0,"",_xlfn.XLOOKUP(C654,[1]customers!$A$2:$A$1001,[1]customers!$C$2:$C$1001,,0))</f>
        <v>rzywickii4@ifeng.com</v>
      </c>
      <c r="H654" s="16" t="str">
        <f>_xlfn.XLOOKUP(C654,[1]customers!$A$2:$A$1001,[1]customers!$G$2:$G$1001,,0)</f>
        <v>Ireland</v>
      </c>
      <c r="I654" s="7" t="str">
        <f>INDEX([1]products!$A$1:$G$49,MATCH([1]orders!$D654,[1]products!$A$1:$A$49,0),MATCH([1]orders!I$1,[1]products!$A$1:$G$1,0))</f>
        <v>Lib</v>
      </c>
      <c r="J654" s="7" t="str">
        <f>INDEX([1]products!$A$1:$G$49,MATCH([1]orders!$D654,[1]products!$A$1:$A$49,0),MATCH([1]orders!J$1,[1]products!$A$1:$G$1,0))</f>
        <v>L</v>
      </c>
      <c r="K654" s="19">
        <f>INDEX([1]products!$A$1:$G$49,MATCH([1]orders!$D654,[1]products!$A$1:$A$49,0),MATCH([1]orders!K$1,[1]products!$A$1:$G$1,0))</f>
        <v>1</v>
      </c>
      <c r="L654" s="20">
        <f>INDEX([1]products!$A$1:$G$49,MATCH([1]orders!$D654,[1]products!$A$1:$A$49,0),MATCH([1]orders!L$1,[1]products!$A$1:$G$1,0))</f>
        <v>15.85</v>
      </c>
      <c r="M654" s="20">
        <f t="shared" si="10"/>
        <v>63.4</v>
      </c>
      <c r="N654" s="7" t="str" cm="1">
        <f t="array" ref="N654">_xlfn.IFS(I654="Rob","Robusta",I654="Exc","Excelsa",I654="Ara","Arabica",I654="Lib","Liberica")</f>
        <v>Liberica</v>
      </c>
      <c r="O654" s="7" t="str" cm="1">
        <f t="array" ref="O654">_xlfn.IFS(J654="M","Medium",J654="L","Light",J654="D","Dark")</f>
        <v>Light</v>
      </c>
      <c r="P654" s="7" t="str">
        <f>_xlfn.XLOOKUP(Order_Table[[#This Row],[Customer ID]],[1]customers!$A$1:$A$1001,[1]customers!$I$1:$I$1001,,0)</f>
        <v>No</v>
      </c>
    </row>
    <row r="655" spans="1:16" x14ac:dyDescent="0.35">
      <c r="A655" s="16" t="s">
        <v>1270</v>
      </c>
      <c r="B655" s="21">
        <v>44375</v>
      </c>
      <c r="C655" s="16" t="s">
        <v>1271</v>
      </c>
      <c r="D655" s="7" t="s">
        <v>171</v>
      </c>
      <c r="E655" s="16">
        <v>4</v>
      </c>
      <c r="F655" s="16" t="str">
        <f>_xlfn.XLOOKUP([1]orders!C655,[1]customers!$A$2:$A$1001,[1]customers!$B$2:$B$1001,,0)</f>
        <v>Almeria Burgett</v>
      </c>
      <c r="G655" s="16" t="str">
        <f>IF(_xlfn.XLOOKUP(C655,[1]customers!$A$2:$A$1001,[1]customers!$C$2:$C$1001,,0)=0,"",_xlfn.XLOOKUP(C655,[1]customers!$A$2:$A$1001,[1]customers!$C$2:$C$1001,,0))</f>
        <v>aburgetti5@moonfruit.com</v>
      </c>
      <c r="H655" s="16" t="str">
        <f>_xlfn.XLOOKUP(C655,[1]customers!$A$2:$A$1001,[1]customers!$G$2:$G$1001,,0)</f>
        <v>United States</v>
      </c>
      <c r="I655" s="7" t="str">
        <f>INDEX([1]products!$A$1:$G$49,MATCH([1]orders!$D655,[1]products!$A$1:$A$49,0),MATCH([1]orders!I$1,[1]products!$A$1:$G$1,0))</f>
        <v>Ara</v>
      </c>
      <c r="J655" s="7" t="str">
        <f>INDEX([1]products!$A$1:$G$49,MATCH([1]orders!$D655,[1]products!$A$1:$A$49,0),MATCH([1]orders!J$1,[1]products!$A$1:$G$1,0))</f>
        <v>M</v>
      </c>
      <c r="K655" s="19">
        <f>INDEX([1]products!$A$1:$G$49,MATCH([1]orders!$D655,[1]products!$A$1:$A$49,0),MATCH([1]orders!K$1,[1]products!$A$1:$G$1,0))</f>
        <v>2.5</v>
      </c>
      <c r="L655" s="20">
        <f>INDEX([1]products!$A$1:$G$49,MATCH([1]orders!$D655,[1]products!$A$1:$A$49,0),MATCH([1]orders!L$1,[1]products!$A$1:$G$1,0))</f>
        <v>25.874999999999996</v>
      </c>
      <c r="M655" s="20">
        <f t="shared" si="10"/>
        <v>103.49999999999999</v>
      </c>
      <c r="N655" s="7" t="str" cm="1">
        <f t="array" ref="N655">_xlfn.IFS(I655="Rob","Robusta",I655="Exc","Excelsa",I655="Ara","Arabica",I655="Lib","Liberica")</f>
        <v>Arabica</v>
      </c>
      <c r="O655" s="7" t="str" cm="1">
        <f t="array" ref="O655">_xlfn.IFS(J655="M","Medium",J655="L","Light",J655="D","Dark")</f>
        <v>Medium</v>
      </c>
      <c r="P655" s="7" t="str">
        <f>_xlfn.XLOOKUP(Order_Table[[#This Row],[Customer ID]],[1]customers!$A$1:$A$1001,[1]customers!$I$1:$I$1001,,0)</f>
        <v>No</v>
      </c>
    </row>
    <row r="656" spans="1:16" x14ac:dyDescent="0.35">
      <c r="A656" s="16" t="s">
        <v>1272</v>
      </c>
      <c r="B656" s="21">
        <v>43476</v>
      </c>
      <c r="C656" s="16" t="s">
        <v>1273</v>
      </c>
      <c r="D656" s="7" t="s">
        <v>118</v>
      </c>
      <c r="E656" s="16">
        <v>3</v>
      </c>
      <c r="F656" s="16" t="str">
        <f>_xlfn.XLOOKUP([1]orders!C656,[1]customers!$A$2:$A$1001,[1]customers!$B$2:$B$1001,,0)</f>
        <v>Marvin Malloy</v>
      </c>
      <c r="G656" s="16" t="str">
        <f>IF(_xlfn.XLOOKUP(C656,[1]customers!$A$2:$A$1001,[1]customers!$C$2:$C$1001,,0)=0,"",_xlfn.XLOOKUP(C656,[1]customers!$A$2:$A$1001,[1]customers!$C$2:$C$1001,,0))</f>
        <v>mmalloyi6@seattletimes.com</v>
      </c>
      <c r="H656" s="16" t="str">
        <f>_xlfn.XLOOKUP(C656,[1]customers!$A$2:$A$1001,[1]customers!$G$2:$G$1001,,0)</f>
        <v>United States</v>
      </c>
      <c r="I656" s="7" t="str">
        <f>INDEX([1]products!$A$1:$G$49,MATCH([1]orders!$D656,[1]products!$A$1:$A$49,0),MATCH([1]orders!I$1,[1]products!$A$1:$G$1,0))</f>
        <v>Ara</v>
      </c>
      <c r="J656" s="7" t="str">
        <f>INDEX([1]products!$A$1:$G$49,MATCH([1]orders!$D656,[1]products!$A$1:$A$49,0),MATCH([1]orders!J$1,[1]products!$A$1:$G$1,0))</f>
        <v>D</v>
      </c>
      <c r="K656" s="19">
        <f>INDEX([1]products!$A$1:$G$49,MATCH([1]orders!$D656,[1]products!$A$1:$A$49,0),MATCH([1]orders!K$1,[1]products!$A$1:$G$1,0))</f>
        <v>2.5</v>
      </c>
      <c r="L656" s="20">
        <f>INDEX([1]products!$A$1:$G$49,MATCH([1]orders!$D656,[1]products!$A$1:$A$49,0),MATCH([1]orders!L$1,[1]products!$A$1:$G$1,0))</f>
        <v>22.884999999999998</v>
      </c>
      <c r="M656" s="20">
        <f t="shared" si="10"/>
        <v>68.655000000000001</v>
      </c>
      <c r="N656" s="7" t="str" cm="1">
        <f t="array" ref="N656">_xlfn.IFS(I656="Rob","Robusta",I656="Exc","Excelsa",I656="Ara","Arabica",I656="Lib","Liberica")</f>
        <v>Arabica</v>
      </c>
      <c r="O656" s="7" t="str" cm="1">
        <f t="array" ref="O656">_xlfn.IFS(J656="M","Medium",J656="L","Light",J656="D","Dark")</f>
        <v>Dark</v>
      </c>
      <c r="P656" s="7" t="str">
        <f>_xlfn.XLOOKUP(Order_Table[[#This Row],[Customer ID]],[1]customers!$A$1:$A$1001,[1]customers!$I$1:$I$1001,,0)</f>
        <v>No</v>
      </c>
    </row>
    <row r="657" spans="1:16" x14ac:dyDescent="0.35">
      <c r="A657" s="16" t="s">
        <v>1274</v>
      </c>
      <c r="B657" s="21">
        <v>43728</v>
      </c>
      <c r="C657" s="16" t="s">
        <v>1275</v>
      </c>
      <c r="D657" s="7" t="s">
        <v>41</v>
      </c>
      <c r="E657" s="16">
        <v>2</v>
      </c>
      <c r="F657" s="16" t="str">
        <f>_xlfn.XLOOKUP([1]orders!C657,[1]customers!$A$2:$A$1001,[1]customers!$B$2:$B$1001,,0)</f>
        <v>Maxim McParland</v>
      </c>
      <c r="G657" s="16" t="str">
        <f>IF(_xlfn.XLOOKUP(C657,[1]customers!$A$2:$A$1001,[1]customers!$C$2:$C$1001,,0)=0,"",_xlfn.XLOOKUP(C657,[1]customers!$A$2:$A$1001,[1]customers!$C$2:$C$1001,,0))</f>
        <v>mmcparlandi7@w3.org</v>
      </c>
      <c r="H657" s="16" t="str">
        <f>_xlfn.XLOOKUP(C657,[1]customers!$A$2:$A$1001,[1]customers!$G$2:$G$1001,,0)</f>
        <v>United States</v>
      </c>
      <c r="I657" s="7" t="str">
        <f>INDEX([1]products!$A$1:$G$49,MATCH([1]orders!$D657,[1]products!$A$1:$A$49,0),MATCH([1]orders!I$1,[1]products!$A$1:$G$1,0))</f>
        <v>Rob</v>
      </c>
      <c r="J657" s="7" t="str">
        <f>INDEX([1]products!$A$1:$G$49,MATCH([1]orders!$D657,[1]products!$A$1:$A$49,0),MATCH([1]orders!J$1,[1]products!$A$1:$G$1,0))</f>
        <v>M</v>
      </c>
      <c r="K657" s="19">
        <f>INDEX([1]products!$A$1:$G$49,MATCH([1]orders!$D657,[1]products!$A$1:$A$49,0),MATCH([1]orders!K$1,[1]products!$A$1:$G$1,0))</f>
        <v>2.5</v>
      </c>
      <c r="L657" s="20">
        <f>INDEX([1]products!$A$1:$G$49,MATCH([1]orders!$D657,[1]products!$A$1:$A$49,0),MATCH([1]orders!L$1,[1]products!$A$1:$G$1,0))</f>
        <v>22.884999999999998</v>
      </c>
      <c r="M657" s="20">
        <f t="shared" si="10"/>
        <v>45.769999999999996</v>
      </c>
      <c r="N657" s="7" t="str" cm="1">
        <f t="array" ref="N657">_xlfn.IFS(I657="Rob","Robusta",I657="Exc","Excelsa",I657="Ara","Arabica",I657="Lib","Liberica")</f>
        <v>Robusta</v>
      </c>
      <c r="O657" s="7" t="str" cm="1">
        <f t="array" ref="O657">_xlfn.IFS(J657="M","Medium",J657="L","Light",J657="D","Dark")</f>
        <v>Medium</v>
      </c>
      <c r="P657" s="7" t="str">
        <f>_xlfn.XLOOKUP(Order_Table[[#This Row],[Customer ID]],[1]customers!$A$1:$A$1001,[1]customers!$I$1:$I$1001,,0)</f>
        <v>Yes</v>
      </c>
    </row>
    <row r="658" spans="1:16" x14ac:dyDescent="0.35">
      <c r="A658" s="16" t="s">
        <v>1276</v>
      </c>
      <c r="B658" s="21">
        <v>44485</v>
      </c>
      <c r="C658" s="16" t="s">
        <v>1277</v>
      </c>
      <c r="D658" s="7" t="s">
        <v>13</v>
      </c>
      <c r="E658" s="16">
        <v>4</v>
      </c>
      <c r="F658" s="16" t="str">
        <f>_xlfn.XLOOKUP([1]orders!C658,[1]customers!$A$2:$A$1001,[1]customers!$B$2:$B$1001,,0)</f>
        <v>Sylas Jennaroy</v>
      </c>
      <c r="G658" s="16" t="str">
        <f>IF(_xlfn.XLOOKUP(C658,[1]customers!$A$2:$A$1001,[1]customers!$C$2:$C$1001,,0)=0,"",_xlfn.XLOOKUP(C658,[1]customers!$A$2:$A$1001,[1]customers!$C$2:$C$1001,,0))</f>
        <v>sjennaroyi8@purevolume.com</v>
      </c>
      <c r="H658" s="16" t="str">
        <f>_xlfn.XLOOKUP(C658,[1]customers!$A$2:$A$1001,[1]customers!$G$2:$G$1001,,0)</f>
        <v>United States</v>
      </c>
      <c r="I658" s="7" t="str">
        <f>INDEX([1]products!$A$1:$G$49,MATCH([1]orders!$D658,[1]products!$A$1:$A$49,0),MATCH([1]orders!I$1,[1]products!$A$1:$G$1,0))</f>
        <v>Lib</v>
      </c>
      <c r="J658" s="7" t="str">
        <f>INDEX([1]products!$A$1:$G$49,MATCH([1]orders!$D658,[1]products!$A$1:$A$49,0),MATCH([1]orders!J$1,[1]products!$A$1:$G$1,0))</f>
        <v>D</v>
      </c>
      <c r="K658" s="19">
        <f>INDEX([1]products!$A$1:$G$49,MATCH([1]orders!$D658,[1]products!$A$1:$A$49,0),MATCH([1]orders!K$1,[1]products!$A$1:$G$1,0))</f>
        <v>1</v>
      </c>
      <c r="L658" s="20">
        <f>INDEX([1]products!$A$1:$G$49,MATCH([1]orders!$D658,[1]products!$A$1:$A$49,0),MATCH([1]orders!L$1,[1]products!$A$1:$G$1,0))</f>
        <v>12.95</v>
      </c>
      <c r="M658" s="20">
        <f t="shared" si="10"/>
        <v>51.8</v>
      </c>
      <c r="N658" s="7" t="str" cm="1">
        <f t="array" ref="N658">_xlfn.IFS(I658="Rob","Robusta",I658="Exc","Excelsa",I658="Ara","Arabica",I658="Lib","Liberica")</f>
        <v>Liberica</v>
      </c>
      <c r="O658" s="7" t="str" cm="1">
        <f t="array" ref="O658">_xlfn.IFS(J658="M","Medium",J658="L","Light",J658="D","Dark")</f>
        <v>Dark</v>
      </c>
      <c r="P658" s="7" t="str">
        <f>_xlfn.XLOOKUP(Order_Table[[#This Row],[Customer ID]],[1]customers!$A$1:$A$1001,[1]customers!$I$1:$I$1001,,0)</f>
        <v>No</v>
      </c>
    </row>
    <row r="659" spans="1:16" x14ac:dyDescent="0.35">
      <c r="A659" s="16" t="s">
        <v>1278</v>
      </c>
      <c r="B659" s="21">
        <v>43831</v>
      </c>
      <c r="C659" s="16" t="s">
        <v>1279</v>
      </c>
      <c r="D659" s="7" t="s">
        <v>67</v>
      </c>
      <c r="E659" s="16">
        <v>2</v>
      </c>
      <c r="F659" s="16" t="str">
        <f>_xlfn.XLOOKUP([1]orders!C659,[1]customers!$A$2:$A$1001,[1]customers!$B$2:$B$1001,,0)</f>
        <v>Wren Place</v>
      </c>
      <c r="G659" s="16" t="str">
        <f>IF(_xlfn.XLOOKUP(C659,[1]customers!$A$2:$A$1001,[1]customers!$C$2:$C$1001,,0)=0,"",_xlfn.XLOOKUP(C659,[1]customers!$A$2:$A$1001,[1]customers!$C$2:$C$1001,,0))</f>
        <v>wplacei9@wsj.com</v>
      </c>
      <c r="H659" s="16" t="str">
        <f>_xlfn.XLOOKUP(C659,[1]customers!$A$2:$A$1001,[1]customers!$G$2:$G$1001,,0)</f>
        <v>United States</v>
      </c>
      <c r="I659" s="7" t="str">
        <f>INDEX([1]products!$A$1:$G$49,MATCH([1]orders!$D659,[1]products!$A$1:$A$49,0),MATCH([1]orders!I$1,[1]products!$A$1:$G$1,0))</f>
        <v>Ara</v>
      </c>
      <c r="J659" s="7" t="str">
        <f>INDEX([1]products!$A$1:$G$49,MATCH([1]orders!$D659,[1]products!$A$1:$A$49,0),MATCH([1]orders!J$1,[1]products!$A$1:$G$1,0))</f>
        <v>M</v>
      </c>
      <c r="K659" s="19">
        <f>INDEX([1]products!$A$1:$G$49,MATCH([1]orders!$D659,[1]products!$A$1:$A$49,0),MATCH([1]orders!K$1,[1]products!$A$1:$G$1,0))</f>
        <v>0.5</v>
      </c>
      <c r="L659" s="20">
        <f>INDEX([1]products!$A$1:$G$49,MATCH([1]orders!$D659,[1]products!$A$1:$A$49,0),MATCH([1]orders!L$1,[1]products!$A$1:$G$1,0))</f>
        <v>6.75</v>
      </c>
      <c r="M659" s="20">
        <f t="shared" si="10"/>
        <v>13.5</v>
      </c>
      <c r="N659" s="7" t="str" cm="1">
        <f t="array" ref="N659">_xlfn.IFS(I659="Rob","Robusta",I659="Exc","Excelsa",I659="Ara","Arabica",I659="Lib","Liberica")</f>
        <v>Arabica</v>
      </c>
      <c r="O659" s="7" t="str" cm="1">
        <f t="array" ref="O659">_xlfn.IFS(J659="M","Medium",J659="L","Light",J659="D","Dark")</f>
        <v>Medium</v>
      </c>
      <c r="P659" s="7" t="str">
        <f>_xlfn.XLOOKUP(Order_Table[[#This Row],[Customer ID]],[1]customers!$A$1:$A$1001,[1]customers!$I$1:$I$1001,,0)</f>
        <v>Yes</v>
      </c>
    </row>
    <row r="660" spans="1:16" x14ac:dyDescent="0.35">
      <c r="A660" s="16" t="s">
        <v>1280</v>
      </c>
      <c r="B660" s="21">
        <v>44630</v>
      </c>
      <c r="C660" s="16" t="s">
        <v>1281</v>
      </c>
      <c r="D660" s="7" t="s">
        <v>3</v>
      </c>
      <c r="E660" s="16">
        <v>3</v>
      </c>
      <c r="F660" s="16" t="str">
        <f>_xlfn.XLOOKUP([1]orders!C660,[1]customers!$A$2:$A$1001,[1]customers!$B$2:$B$1001,,0)</f>
        <v>Janella Millett</v>
      </c>
      <c r="G660" s="16" t="str">
        <f>IF(_xlfn.XLOOKUP(C660,[1]customers!$A$2:$A$1001,[1]customers!$C$2:$C$1001,,0)=0,"",_xlfn.XLOOKUP(C660,[1]customers!$A$2:$A$1001,[1]customers!$C$2:$C$1001,,0))</f>
        <v>jmillettik@addtoany.com</v>
      </c>
      <c r="H660" s="16" t="str">
        <f>_xlfn.XLOOKUP(C660,[1]customers!$A$2:$A$1001,[1]customers!$G$2:$G$1001,,0)</f>
        <v>United States</v>
      </c>
      <c r="I660" s="7" t="str">
        <f>INDEX([1]products!$A$1:$G$49,MATCH([1]orders!$D660,[1]products!$A$1:$A$49,0),MATCH([1]orders!I$1,[1]products!$A$1:$G$1,0))</f>
        <v>Exc</v>
      </c>
      <c r="J660" s="7" t="str">
        <f>INDEX([1]products!$A$1:$G$49,MATCH([1]orders!$D660,[1]products!$A$1:$A$49,0),MATCH([1]orders!J$1,[1]products!$A$1:$G$1,0))</f>
        <v>M</v>
      </c>
      <c r="K660" s="19">
        <f>INDEX([1]products!$A$1:$G$49,MATCH([1]orders!$D660,[1]products!$A$1:$A$49,0),MATCH([1]orders!K$1,[1]products!$A$1:$G$1,0))</f>
        <v>0.5</v>
      </c>
      <c r="L660" s="20">
        <f>INDEX([1]products!$A$1:$G$49,MATCH([1]orders!$D660,[1]products!$A$1:$A$49,0),MATCH([1]orders!L$1,[1]products!$A$1:$G$1,0))</f>
        <v>8.25</v>
      </c>
      <c r="M660" s="20">
        <f t="shared" si="10"/>
        <v>24.75</v>
      </c>
      <c r="N660" s="7" t="str" cm="1">
        <f t="array" ref="N660">_xlfn.IFS(I660="Rob","Robusta",I660="Exc","Excelsa",I660="Ara","Arabica",I660="Lib","Liberica")</f>
        <v>Excelsa</v>
      </c>
      <c r="O660" s="7" t="str" cm="1">
        <f t="array" ref="O660">_xlfn.IFS(J660="M","Medium",J660="L","Light",J660="D","Dark")</f>
        <v>Medium</v>
      </c>
      <c r="P660" s="7" t="str">
        <f>_xlfn.XLOOKUP(Order_Table[[#This Row],[Customer ID]],[1]customers!$A$1:$A$1001,[1]customers!$I$1:$I$1001,,0)</f>
        <v>Yes</v>
      </c>
    </row>
    <row r="661" spans="1:16" x14ac:dyDescent="0.35">
      <c r="A661" s="16" t="s">
        <v>1282</v>
      </c>
      <c r="B661" s="21">
        <v>44693</v>
      </c>
      <c r="C661" s="16" t="s">
        <v>1283</v>
      </c>
      <c r="D661" s="7" t="s">
        <v>118</v>
      </c>
      <c r="E661" s="16">
        <v>2</v>
      </c>
      <c r="F661" s="16" t="str">
        <f>_xlfn.XLOOKUP([1]orders!C661,[1]customers!$A$2:$A$1001,[1]customers!$B$2:$B$1001,,0)</f>
        <v>Dollie Gadsden</v>
      </c>
      <c r="G661" s="16" t="str">
        <f>IF(_xlfn.XLOOKUP(C661,[1]customers!$A$2:$A$1001,[1]customers!$C$2:$C$1001,,0)=0,"",_xlfn.XLOOKUP(C661,[1]customers!$A$2:$A$1001,[1]customers!$C$2:$C$1001,,0))</f>
        <v>dgadsdenib@google.com.hk</v>
      </c>
      <c r="H661" s="16" t="str">
        <f>_xlfn.XLOOKUP(C661,[1]customers!$A$2:$A$1001,[1]customers!$G$2:$G$1001,,0)</f>
        <v>Ireland</v>
      </c>
      <c r="I661" s="7" t="str">
        <f>INDEX([1]products!$A$1:$G$49,MATCH([1]orders!$D661,[1]products!$A$1:$A$49,0),MATCH([1]orders!I$1,[1]products!$A$1:$G$1,0))</f>
        <v>Ara</v>
      </c>
      <c r="J661" s="7" t="str">
        <f>INDEX([1]products!$A$1:$G$49,MATCH([1]orders!$D661,[1]products!$A$1:$A$49,0),MATCH([1]orders!J$1,[1]products!$A$1:$G$1,0))</f>
        <v>D</v>
      </c>
      <c r="K661" s="19">
        <f>INDEX([1]products!$A$1:$G$49,MATCH([1]orders!$D661,[1]products!$A$1:$A$49,0),MATCH([1]orders!K$1,[1]products!$A$1:$G$1,0))</f>
        <v>2.5</v>
      </c>
      <c r="L661" s="20">
        <f>INDEX([1]products!$A$1:$G$49,MATCH([1]orders!$D661,[1]products!$A$1:$A$49,0),MATCH([1]orders!L$1,[1]products!$A$1:$G$1,0))</f>
        <v>22.884999999999998</v>
      </c>
      <c r="M661" s="20">
        <f t="shared" si="10"/>
        <v>45.769999999999996</v>
      </c>
      <c r="N661" s="7" t="str" cm="1">
        <f t="array" ref="N661">_xlfn.IFS(I661="Rob","Robusta",I661="Exc","Excelsa",I661="Ara","Arabica",I661="Lib","Liberica")</f>
        <v>Arabica</v>
      </c>
      <c r="O661" s="7" t="str" cm="1">
        <f t="array" ref="O661">_xlfn.IFS(J661="M","Medium",J661="L","Light",J661="D","Dark")</f>
        <v>Dark</v>
      </c>
      <c r="P661" s="7" t="str">
        <f>_xlfn.XLOOKUP(Order_Table[[#This Row],[Customer ID]],[1]customers!$A$1:$A$1001,[1]customers!$I$1:$I$1001,,0)</f>
        <v>Yes</v>
      </c>
    </row>
    <row r="662" spans="1:16" x14ac:dyDescent="0.35">
      <c r="A662" s="16" t="s">
        <v>1284</v>
      </c>
      <c r="B662" s="21">
        <v>44084</v>
      </c>
      <c r="C662" s="16" t="s">
        <v>1285</v>
      </c>
      <c r="D662" s="7" t="s">
        <v>176</v>
      </c>
      <c r="E662" s="16">
        <v>6</v>
      </c>
      <c r="F662" s="16" t="str">
        <f>_xlfn.XLOOKUP([1]orders!C662,[1]customers!$A$2:$A$1001,[1]customers!$B$2:$B$1001,,0)</f>
        <v>Val Wakelin</v>
      </c>
      <c r="G662" s="16" t="str">
        <f>IF(_xlfn.XLOOKUP(C662,[1]customers!$A$2:$A$1001,[1]customers!$C$2:$C$1001,,0)=0,"",_xlfn.XLOOKUP(C662,[1]customers!$A$2:$A$1001,[1]customers!$C$2:$C$1001,,0))</f>
        <v>vwakelinic@unesco.org</v>
      </c>
      <c r="H662" s="16" t="str">
        <f>_xlfn.XLOOKUP(C662,[1]customers!$A$2:$A$1001,[1]customers!$G$2:$G$1001,,0)</f>
        <v>United States</v>
      </c>
      <c r="I662" s="7" t="str">
        <f>INDEX([1]products!$A$1:$G$49,MATCH([1]orders!$D662,[1]products!$A$1:$A$49,0),MATCH([1]orders!I$1,[1]products!$A$1:$G$1,0))</f>
        <v>Exc</v>
      </c>
      <c r="J662" s="7" t="str">
        <f>INDEX([1]products!$A$1:$G$49,MATCH([1]orders!$D662,[1]products!$A$1:$A$49,0),MATCH([1]orders!J$1,[1]products!$A$1:$G$1,0))</f>
        <v>L</v>
      </c>
      <c r="K662" s="19">
        <f>INDEX([1]products!$A$1:$G$49,MATCH([1]orders!$D662,[1]products!$A$1:$A$49,0),MATCH([1]orders!K$1,[1]products!$A$1:$G$1,0))</f>
        <v>0.5</v>
      </c>
      <c r="L662" s="20">
        <f>INDEX([1]products!$A$1:$G$49,MATCH([1]orders!$D662,[1]products!$A$1:$A$49,0),MATCH([1]orders!L$1,[1]products!$A$1:$G$1,0))</f>
        <v>8.91</v>
      </c>
      <c r="M662" s="20">
        <f t="shared" si="10"/>
        <v>53.46</v>
      </c>
      <c r="N662" s="7" t="str" cm="1">
        <f t="array" ref="N662">_xlfn.IFS(I662="Rob","Robusta",I662="Exc","Excelsa",I662="Ara","Arabica",I662="Lib","Liberica")</f>
        <v>Excelsa</v>
      </c>
      <c r="O662" s="7" t="str" cm="1">
        <f t="array" ref="O662">_xlfn.IFS(J662="M","Medium",J662="L","Light",J662="D","Dark")</f>
        <v>Light</v>
      </c>
      <c r="P662" s="7" t="str">
        <f>_xlfn.XLOOKUP(Order_Table[[#This Row],[Customer ID]],[1]customers!$A$1:$A$1001,[1]customers!$I$1:$I$1001,,0)</f>
        <v>No</v>
      </c>
    </row>
    <row r="663" spans="1:16" x14ac:dyDescent="0.35">
      <c r="A663" s="16" t="s">
        <v>1286</v>
      </c>
      <c r="B663" s="21">
        <v>44485</v>
      </c>
      <c r="C663" s="16" t="s">
        <v>1287</v>
      </c>
      <c r="D663" s="7" t="s">
        <v>44</v>
      </c>
      <c r="E663" s="16">
        <v>6</v>
      </c>
      <c r="F663" s="16" t="str">
        <f>_xlfn.XLOOKUP([1]orders!C663,[1]customers!$A$2:$A$1001,[1]customers!$B$2:$B$1001,,0)</f>
        <v>Annie Campsall</v>
      </c>
      <c r="G663" s="16" t="str">
        <f>IF(_xlfn.XLOOKUP(C663,[1]customers!$A$2:$A$1001,[1]customers!$C$2:$C$1001,,0)=0,"",_xlfn.XLOOKUP(C663,[1]customers!$A$2:$A$1001,[1]customers!$C$2:$C$1001,,0))</f>
        <v>acampsallid@zimbio.com</v>
      </c>
      <c r="H663" s="16" t="str">
        <f>_xlfn.XLOOKUP(C663,[1]customers!$A$2:$A$1001,[1]customers!$G$2:$G$1001,,0)</f>
        <v>United States</v>
      </c>
      <c r="I663" s="7" t="str">
        <f>INDEX([1]products!$A$1:$G$49,MATCH([1]orders!$D663,[1]products!$A$1:$A$49,0),MATCH([1]orders!I$1,[1]products!$A$1:$G$1,0))</f>
        <v>Ara</v>
      </c>
      <c r="J663" s="7" t="str">
        <f>INDEX([1]products!$A$1:$G$49,MATCH([1]orders!$D663,[1]products!$A$1:$A$49,0),MATCH([1]orders!J$1,[1]products!$A$1:$G$1,0))</f>
        <v>M</v>
      </c>
      <c r="K663" s="19">
        <f>INDEX([1]products!$A$1:$G$49,MATCH([1]orders!$D663,[1]products!$A$1:$A$49,0),MATCH([1]orders!K$1,[1]products!$A$1:$G$1,0))</f>
        <v>0.2</v>
      </c>
      <c r="L663" s="20">
        <f>INDEX([1]products!$A$1:$G$49,MATCH([1]orders!$D663,[1]products!$A$1:$A$49,0),MATCH([1]orders!L$1,[1]products!$A$1:$G$1,0))</f>
        <v>3.375</v>
      </c>
      <c r="M663" s="20">
        <f t="shared" si="10"/>
        <v>20.25</v>
      </c>
      <c r="N663" s="7" t="str" cm="1">
        <f t="array" ref="N663">_xlfn.IFS(I663="Rob","Robusta",I663="Exc","Excelsa",I663="Ara","Arabica",I663="Lib","Liberica")</f>
        <v>Arabica</v>
      </c>
      <c r="O663" s="7" t="str" cm="1">
        <f t="array" ref="O663">_xlfn.IFS(J663="M","Medium",J663="L","Light",J663="D","Dark")</f>
        <v>Medium</v>
      </c>
      <c r="P663" s="7" t="str">
        <f>_xlfn.XLOOKUP(Order_Table[[#This Row],[Customer ID]],[1]customers!$A$1:$A$1001,[1]customers!$I$1:$I$1001,,0)</f>
        <v>Yes</v>
      </c>
    </row>
    <row r="664" spans="1:16" x14ac:dyDescent="0.35">
      <c r="A664" s="16" t="s">
        <v>1288</v>
      </c>
      <c r="B664" s="21">
        <v>44364</v>
      </c>
      <c r="C664" s="16" t="s">
        <v>1289</v>
      </c>
      <c r="D664" s="7" t="s">
        <v>109</v>
      </c>
      <c r="E664" s="16">
        <v>5</v>
      </c>
      <c r="F664" s="16" t="str">
        <f>_xlfn.XLOOKUP([1]orders!C664,[1]customers!$A$2:$A$1001,[1]customers!$B$2:$B$1001,,0)</f>
        <v>Shermy Moseby</v>
      </c>
      <c r="G664" s="16" t="str">
        <f>IF(_xlfn.XLOOKUP(C664,[1]customers!$A$2:$A$1001,[1]customers!$C$2:$C$1001,,0)=0,"",_xlfn.XLOOKUP(C664,[1]customers!$A$2:$A$1001,[1]customers!$C$2:$C$1001,,0))</f>
        <v>smosebyie@stanford.edu</v>
      </c>
      <c r="H664" s="16" t="str">
        <f>_xlfn.XLOOKUP(C664,[1]customers!$A$2:$A$1001,[1]customers!$G$2:$G$1001,,0)</f>
        <v>United States</v>
      </c>
      <c r="I664" s="7" t="str">
        <f>INDEX([1]products!$A$1:$G$49,MATCH([1]orders!$D664,[1]products!$A$1:$A$49,0),MATCH([1]orders!I$1,[1]products!$A$1:$G$1,0))</f>
        <v>Lib</v>
      </c>
      <c r="J664" s="7" t="str">
        <f>INDEX([1]products!$A$1:$G$49,MATCH([1]orders!$D664,[1]products!$A$1:$A$49,0),MATCH([1]orders!J$1,[1]products!$A$1:$G$1,0))</f>
        <v>D</v>
      </c>
      <c r="K664" s="19">
        <f>INDEX([1]products!$A$1:$G$49,MATCH([1]orders!$D664,[1]products!$A$1:$A$49,0),MATCH([1]orders!K$1,[1]products!$A$1:$G$1,0))</f>
        <v>2.5</v>
      </c>
      <c r="L664" s="20">
        <f>INDEX([1]products!$A$1:$G$49,MATCH([1]orders!$D664,[1]products!$A$1:$A$49,0),MATCH([1]orders!L$1,[1]products!$A$1:$G$1,0))</f>
        <v>29.784999999999997</v>
      </c>
      <c r="M664" s="20">
        <f t="shared" si="10"/>
        <v>148.92499999999998</v>
      </c>
      <c r="N664" s="7" t="str" cm="1">
        <f t="array" ref="N664">_xlfn.IFS(I664="Rob","Robusta",I664="Exc","Excelsa",I664="Ara","Arabica",I664="Lib","Liberica")</f>
        <v>Liberica</v>
      </c>
      <c r="O664" s="7" t="str" cm="1">
        <f t="array" ref="O664">_xlfn.IFS(J664="M","Medium",J664="L","Light",J664="D","Dark")</f>
        <v>Dark</v>
      </c>
      <c r="P664" s="7" t="str">
        <f>_xlfn.XLOOKUP(Order_Table[[#This Row],[Customer ID]],[1]customers!$A$1:$A$1001,[1]customers!$I$1:$I$1001,,0)</f>
        <v>No</v>
      </c>
    </row>
    <row r="665" spans="1:16" x14ac:dyDescent="0.35">
      <c r="A665" s="16" t="s">
        <v>1290</v>
      </c>
      <c r="B665" s="21">
        <v>43554</v>
      </c>
      <c r="C665" s="16" t="s">
        <v>1291</v>
      </c>
      <c r="D665" s="7" t="s">
        <v>61</v>
      </c>
      <c r="E665" s="16">
        <v>6</v>
      </c>
      <c r="F665" s="16" t="str">
        <f>_xlfn.XLOOKUP([1]orders!C665,[1]customers!$A$2:$A$1001,[1]customers!$B$2:$B$1001,,0)</f>
        <v>Corrie Wass</v>
      </c>
      <c r="G665" s="16" t="str">
        <f>IF(_xlfn.XLOOKUP(C665,[1]customers!$A$2:$A$1001,[1]customers!$C$2:$C$1001,,0)=0,"",_xlfn.XLOOKUP(C665,[1]customers!$A$2:$A$1001,[1]customers!$C$2:$C$1001,,0))</f>
        <v>cwassif@prweb.com</v>
      </c>
      <c r="H665" s="16" t="str">
        <f>_xlfn.XLOOKUP(C665,[1]customers!$A$2:$A$1001,[1]customers!$G$2:$G$1001,,0)</f>
        <v>United States</v>
      </c>
      <c r="I665" s="7" t="str">
        <f>INDEX([1]products!$A$1:$G$49,MATCH([1]orders!$D665,[1]products!$A$1:$A$49,0),MATCH([1]orders!I$1,[1]products!$A$1:$G$1,0))</f>
        <v>Ara</v>
      </c>
      <c r="J665" s="7" t="str">
        <f>INDEX([1]products!$A$1:$G$49,MATCH([1]orders!$D665,[1]products!$A$1:$A$49,0),MATCH([1]orders!J$1,[1]products!$A$1:$G$1,0))</f>
        <v>M</v>
      </c>
      <c r="K665" s="19">
        <f>INDEX([1]products!$A$1:$G$49,MATCH([1]orders!$D665,[1]products!$A$1:$A$49,0),MATCH([1]orders!K$1,[1]products!$A$1:$G$1,0))</f>
        <v>1</v>
      </c>
      <c r="L665" s="20">
        <f>INDEX([1]products!$A$1:$G$49,MATCH([1]orders!$D665,[1]products!$A$1:$A$49,0),MATCH([1]orders!L$1,[1]products!$A$1:$G$1,0))</f>
        <v>11.25</v>
      </c>
      <c r="M665" s="20">
        <f t="shared" si="10"/>
        <v>67.5</v>
      </c>
      <c r="N665" s="7" t="str" cm="1">
        <f t="array" ref="N665">_xlfn.IFS(I665="Rob","Robusta",I665="Exc","Excelsa",I665="Ara","Arabica",I665="Lib","Liberica")</f>
        <v>Arabica</v>
      </c>
      <c r="O665" s="7" t="str" cm="1">
        <f t="array" ref="O665">_xlfn.IFS(J665="M","Medium",J665="L","Light",J665="D","Dark")</f>
        <v>Medium</v>
      </c>
      <c r="P665" s="7" t="str">
        <f>_xlfn.XLOOKUP(Order_Table[[#This Row],[Customer ID]],[1]customers!$A$1:$A$1001,[1]customers!$I$1:$I$1001,,0)</f>
        <v>No</v>
      </c>
    </row>
    <row r="666" spans="1:16" x14ac:dyDescent="0.35">
      <c r="A666" s="16" t="s">
        <v>1292</v>
      </c>
      <c r="B666" s="21">
        <v>44549</v>
      </c>
      <c r="C666" s="16" t="s">
        <v>1293</v>
      </c>
      <c r="D666" s="7" t="s">
        <v>245</v>
      </c>
      <c r="E666" s="16">
        <v>6</v>
      </c>
      <c r="F666" s="16" t="str">
        <f>_xlfn.XLOOKUP([1]orders!C666,[1]customers!$A$2:$A$1001,[1]customers!$B$2:$B$1001,,0)</f>
        <v>Ira Sjostrom</v>
      </c>
      <c r="G666" s="16" t="str">
        <f>IF(_xlfn.XLOOKUP(C666,[1]customers!$A$2:$A$1001,[1]customers!$C$2:$C$1001,,0)=0,"",_xlfn.XLOOKUP(C666,[1]customers!$A$2:$A$1001,[1]customers!$C$2:$C$1001,,0))</f>
        <v>isjostromig@pbs.org</v>
      </c>
      <c r="H666" s="16" t="str">
        <f>_xlfn.XLOOKUP(C666,[1]customers!$A$2:$A$1001,[1]customers!$G$2:$G$1001,,0)</f>
        <v>United States</v>
      </c>
      <c r="I666" s="7" t="str">
        <f>INDEX([1]products!$A$1:$G$49,MATCH([1]orders!$D666,[1]products!$A$1:$A$49,0),MATCH([1]orders!I$1,[1]products!$A$1:$G$1,0))</f>
        <v>Exc</v>
      </c>
      <c r="J666" s="7" t="str">
        <f>INDEX([1]products!$A$1:$G$49,MATCH([1]orders!$D666,[1]products!$A$1:$A$49,0),MATCH([1]orders!J$1,[1]products!$A$1:$G$1,0))</f>
        <v>D</v>
      </c>
      <c r="K666" s="19">
        <f>INDEX([1]products!$A$1:$G$49,MATCH([1]orders!$D666,[1]products!$A$1:$A$49,0),MATCH([1]orders!K$1,[1]products!$A$1:$G$1,0))</f>
        <v>1</v>
      </c>
      <c r="L666" s="20">
        <f>INDEX([1]products!$A$1:$G$49,MATCH([1]orders!$D666,[1]products!$A$1:$A$49,0),MATCH([1]orders!L$1,[1]products!$A$1:$G$1,0))</f>
        <v>12.15</v>
      </c>
      <c r="M666" s="20">
        <f t="shared" si="10"/>
        <v>72.900000000000006</v>
      </c>
      <c r="N666" s="7" t="str" cm="1">
        <f t="array" ref="N666">_xlfn.IFS(I666="Rob","Robusta",I666="Exc","Excelsa",I666="Ara","Arabica",I666="Lib","Liberica")</f>
        <v>Excelsa</v>
      </c>
      <c r="O666" s="7" t="str" cm="1">
        <f t="array" ref="O666">_xlfn.IFS(J666="M","Medium",J666="L","Light",J666="D","Dark")</f>
        <v>Dark</v>
      </c>
      <c r="P666" s="7" t="str">
        <f>_xlfn.XLOOKUP(Order_Table[[#This Row],[Customer ID]],[1]customers!$A$1:$A$1001,[1]customers!$I$1:$I$1001,,0)</f>
        <v>No</v>
      </c>
    </row>
    <row r="667" spans="1:16" x14ac:dyDescent="0.35">
      <c r="A667" s="16" t="s">
        <v>1292</v>
      </c>
      <c r="B667" s="21">
        <v>44549</v>
      </c>
      <c r="C667" s="16" t="s">
        <v>1293</v>
      </c>
      <c r="D667" s="7" t="s">
        <v>38</v>
      </c>
      <c r="E667" s="16">
        <v>2</v>
      </c>
      <c r="F667" s="16" t="str">
        <f>_xlfn.XLOOKUP([1]orders!C667,[1]customers!$A$2:$A$1001,[1]customers!$B$2:$B$1001,,0)</f>
        <v>Ira Sjostrom</v>
      </c>
      <c r="G667" s="16" t="str">
        <f>IF(_xlfn.XLOOKUP(C667,[1]customers!$A$2:$A$1001,[1]customers!$C$2:$C$1001,,0)=0,"",_xlfn.XLOOKUP(C667,[1]customers!$A$2:$A$1001,[1]customers!$C$2:$C$1001,,0))</f>
        <v>isjostromig@pbs.org</v>
      </c>
      <c r="H667" s="16" t="str">
        <f>_xlfn.XLOOKUP(C667,[1]customers!$A$2:$A$1001,[1]customers!$G$2:$G$1001,,0)</f>
        <v>United States</v>
      </c>
      <c r="I667" s="7" t="str">
        <f>INDEX([1]products!$A$1:$G$49,MATCH([1]orders!$D667,[1]products!$A$1:$A$49,0),MATCH([1]orders!I$1,[1]products!$A$1:$G$1,0))</f>
        <v>Lib</v>
      </c>
      <c r="J667" s="7" t="str">
        <f>INDEX([1]products!$A$1:$G$49,MATCH([1]orders!$D667,[1]products!$A$1:$A$49,0),MATCH([1]orders!J$1,[1]products!$A$1:$G$1,0))</f>
        <v>D</v>
      </c>
      <c r="K667" s="19">
        <f>INDEX([1]products!$A$1:$G$49,MATCH([1]orders!$D667,[1]products!$A$1:$A$49,0),MATCH([1]orders!K$1,[1]products!$A$1:$G$1,0))</f>
        <v>0.2</v>
      </c>
      <c r="L667" s="20">
        <f>INDEX([1]products!$A$1:$G$49,MATCH([1]orders!$D667,[1]products!$A$1:$A$49,0),MATCH([1]orders!L$1,[1]products!$A$1:$G$1,0))</f>
        <v>3.8849999999999998</v>
      </c>
      <c r="M667" s="20">
        <f t="shared" si="10"/>
        <v>7.77</v>
      </c>
      <c r="N667" s="7" t="str" cm="1">
        <f t="array" ref="N667">_xlfn.IFS(I667="Rob","Robusta",I667="Exc","Excelsa",I667="Ara","Arabica",I667="Lib","Liberica")</f>
        <v>Liberica</v>
      </c>
      <c r="O667" s="7" t="str" cm="1">
        <f t="array" ref="O667">_xlfn.IFS(J667="M","Medium",J667="L","Light",J667="D","Dark")</f>
        <v>Dark</v>
      </c>
      <c r="P667" s="7" t="str">
        <f>_xlfn.XLOOKUP(Order_Table[[#This Row],[Customer ID]],[1]customers!$A$1:$A$1001,[1]customers!$I$1:$I$1001,,0)</f>
        <v>No</v>
      </c>
    </row>
    <row r="668" spans="1:16" x14ac:dyDescent="0.35">
      <c r="A668" s="16" t="s">
        <v>1294</v>
      </c>
      <c r="B668" s="21">
        <v>43987</v>
      </c>
      <c r="C668" s="16" t="s">
        <v>1295</v>
      </c>
      <c r="D668" s="7" t="s">
        <v>118</v>
      </c>
      <c r="E668" s="16">
        <v>4</v>
      </c>
      <c r="F668" s="16" t="str">
        <f>_xlfn.XLOOKUP([1]orders!C668,[1]customers!$A$2:$A$1001,[1]customers!$B$2:$B$1001,,0)</f>
        <v>Jermaine Branchett</v>
      </c>
      <c r="G668" s="16" t="str">
        <f>IF(_xlfn.XLOOKUP(C668,[1]customers!$A$2:$A$1001,[1]customers!$C$2:$C$1001,,0)=0,"",_xlfn.XLOOKUP(C668,[1]customers!$A$2:$A$1001,[1]customers!$C$2:$C$1001,,0))</f>
        <v>jbranchettii@bravesites.com</v>
      </c>
      <c r="H668" s="16" t="str">
        <f>_xlfn.XLOOKUP(C668,[1]customers!$A$2:$A$1001,[1]customers!$G$2:$G$1001,,0)</f>
        <v>United States</v>
      </c>
      <c r="I668" s="7" t="str">
        <f>INDEX([1]products!$A$1:$G$49,MATCH([1]orders!$D668,[1]products!$A$1:$A$49,0),MATCH([1]orders!I$1,[1]products!$A$1:$G$1,0))</f>
        <v>Ara</v>
      </c>
      <c r="J668" s="7" t="str">
        <f>INDEX([1]products!$A$1:$G$49,MATCH([1]orders!$D668,[1]products!$A$1:$A$49,0),MATCH([1]orders!J$1,[1]products!$A$1:$G$1,0))</f>
        <v>D</v>
      </c>
      <c r="K668" s="19">
        <f>INDEX([1]products!$A$1:$G$49,MATCH([1]orders!$D668,[1]products!$A$1:$A$49,0),MATCH([1]orders!K$1,[1]products!$A$1:$G$1,0))</f>
        <v>2.5</v>
      </c>
      <c r="L668" s="20">
        <f>INDEX([1]products!$A$1:$G$49,MATCH([1]orders!$D668,[1]products!$A$1:$A$49,0),MATCH([1]orders!L$1,[1]products!$A$1:$G$1,0))</f>
        <v>22.884999999999998</v>
      </c>
      <c r="M668" s="20">
        <f t="shared" si="10"/>
        <v>91.539999999999992</v>
      </c>
      <c r="N668" s="7" t="str" cm="1">
        <f t="array" ref="N668">_xlfn.IFS(I668="Rob","Robusta",I668="Exc","Excelsa",I668="Ara","Arabica",I668="Lib","Liberica")</f>
        <v>Arabica</v>
      </c>
      <c r="O668" s="7" t="str" cm="1">
        <f t="array" ref="O668">_xlfn.IFS(J668="M","Medium",J668="L","Light",J668="D","Dark")</f>
        <v>Dark</v>
      </c>
      <c r="P668" s="7" t="str">
        <f>_xlfn.XLOOKUP(Order_Table[[#This Row],[Customer ID]],[1]customers!$A$1:$A$1001,[1]customers!$I$1:$I$1001,,0)</f>
        <v>No</v>
      </c>
    </row>
    <row r="669" spans="1:16" x14ac:dyDescent="0.35">
      <c r="A669" s="16" t="s">
        <v>1296</v>
      </c>
      <c r="B669" s="21">
        <v>44451</v>
      </c>
      <c r="C669" s="16" t="s">
        <v>1297</v>
      </c>
      <c r="D669" s="7" t="s">
        <v>27</v>
      </c>
      <c r="E669" s="16">
        <v>6</v>
      </c>
      <c r="F669" s="16" t="str">
        <f>_xlfn.XLOOKUP([1]orders!C669,[1]customers!$A$2:$A$1001,[1]customers!$B$2:$B$1001,,0)</f>
        <v>Nissie Rudland</v>
      </c>
      <c r="G669" s="16" t="str">
        <f>IF(_xlfn.XLOOKUP(C669,[1]customers!$A$2:$A$1001,[1]customers!$C$2:$C$1001,,0)=0,"",_xlfn.XLOOKUP(C669,[1]customers!$A$2:$A$1001,[1]customers!$C$2:$C$1001,,0))</f>
        <v>nrudlandij@blogs.com</v>
      </c>
      <c r="H669" s="16" t="str">
        <f>_xlfn.XLOOKUP(C669,[1]customers!$A$2:$A$1001,[1]customers!$G$2:$G$1001,,0)</f>
        <v>Ireland</v>
      </c>
      <c r="I669" s="7" t="str">
        <f>INDEX([1]products!$A$1:$G$49,MATCH([1]orders!$D669,[1]products!$A$1:$A$49,0),MATCH([1]orders!I$1,[1]products!$A$1:$G$1,0))</f>
        <v>Ara</v>
      </c>
      <c r="J669" s="7" t="str">
        <f>INDEX([1]products!$A$1:$G$49,MATCH([1]orders!$D669,[1]products!$A$1:$A$49,0),MATCH([1]orders!J$1,[1]products!$A$1:$G$1,0))</f>
        <v>D</v>
      </c>
      <c r="K669" s="19">
        <f>INDEX([1]products!$A$1:$G$49,MATCH([1]orders!$D669,[1]products!$A$1:$A$49,0),MATCH([1]orders!K$1,[1]products!$A$1:$G$1,0))</f>
        <v>1</v>
      </c>
      <c r="L669" s="20">
        <f>INDEX([1]products!$A$1:$G$49,MATCH([1]orders!$D669,[1]products!$A$1:$A$49,0),MATCH([1]orders!L$1,[1]products!$A$1:$G$1,0))</f>
        <v>9.9499999999999993</v>
      </c>
      <c r="M669" s="20">
        <f t="shared" si="10"/>
        <v>59.699999999999996</v>
      </c>
      <c r="N669" s="7" t="str" cm="1">
        <f t="array" ref="N669">_xlfn.IFS(I669="Rob","Robusta",I669="Exc","Excelsa",I669="Ara","Arabica",I669="Lib","Liberica")</f>
        <v>Arabica</v>
      </c>
      <c r="O669" s="7" t="str" cm="1">
        <f t="array" ref="O669">_xlfn.IFS(J669="M","Medium",J669="L","Light",J669="D","Dark")</f>
        <v>Dark</v>
      </c>
      <c r="P669" s="7" t="str">
        <f>_xlfn.XLOOKUP(Order_Table[[#This Row],[Customer ID]],[1]customers!$A$1:$A$1001,[1]customers!$I$1:$I$1001,,0)</f>
        <v>No</v>
      </c>
    </row>
    <row r="670" spans="1:16" x14ac:dyDescent="0.35">
      <c r="A670" s="16" t="s">
        <v>1298</v>
      </c>
      <c r="B670" s="21">
        <v>44636</v>
      </c>
      <c r="C670" s="16" t="s">
        <v>1281</v>
      </c>
      <c r="D670" s="7" t="s">
        <v>10</v>
      </c>
      <c r="E670" s="16">
        <v>5</v>
      </c>
      <c r="F670" s="16" t="str">
        <f>_xlfn.XLOOKUP([1]orders!C670,[1]customers!$A$2:$A$1001,[1]customers!$B$2:$B$1001,,0)</f>
        <v>Janella Millett</v>
      </c>
      <c r="G670" s="16" t="str">
        <f>IF(_xlfn.XLOOKUP(C670,[1]customers!$A$2:$A$1001,[1]customers!$C$2:$C$1001,,0)=0,"",_xlfn.XLOOKUP(C670,[1]customers!$A$2:$A$1001,[1]customers!$C$2:$C$1001,,0))</f>
        <v>jmillettik@addtoany.com</v>
      </c>
      <c r="H670" s="16" t="str">
        <f>_xlfn.XLOOKUP(C670,[1]customers!$A$2:$A$1001,[1]customers!$G$2:$G$1001,,0)</f>
        <v>United States</v>
      </c>
      <c r="I670" s="7" t="str">
        <f>INDEX([1]products!$A$1:$G$49,MATCH([1]orders!$D670,[1]products!$A$1:$A$49,0),MATCH([1]orders!I$1,[1]products!$A$1:$G$1,0))</f>
        <v>Rob</v>
      </c>
      <c r="J670" s="7" t="str">
        <f>INDEX([1]products!$A$1:$G$49,MATCH([1]orders!$D670,[1]products!$A$1:$A$49,0),MATCH([1]orders!J$1,[1]products!$A$1:$G$1,0))</f>
        <v>L</v>
      </c>
      <c r="K670" s="19">
        <f>INDEX([1]products!$A$1:$G$49,MATCH([1]orders!$D670,[1]products!$A$1:$A$49,0),MATCH([1]orders!K$1,[1]products!$A$1:$G$1,0))</f>
        <v>2.5</v>
      </c>
      <c r="L670" s="20">
        <f>INDEX([1]products!$A$1:$G$49,MATCH([1]orders!$D670,[1]products!$A$1:$A$49,0),MATCH([1]orders!L$1,[1]products!$A$1:$G$1,0))</f>
        <v>27.484999999999996</v>
      </c>
      <c r="M670" s="20">
        <f t="shared" si="10"/>
        <v>137.42499999999998</v>
      </c>
      <c r="N670" s="7" t="str" cm="1">
        <f t="array" ref="N670">_xlfn.IFS(I670="Rob","Robusta",I670="Exc","Excelsa",I670="Ara","Arabica",I670="Lib","Liberica")</f>
        <v>Robusta</v>
      </c>
      <c r="O670" s="7" t="str" cm="1">
        <f t="array" ref="O670">_xlfn.IFS(J670="M","Medium",J670="L","Light",J670="D","Dark")</f>
        <v>Light</v>
      </c>
      <c r="P670" s="7" t="str">
        <f>_xlfn.XLOOKUP(Order_Table[[#This Row],[Customer ID]],[1]customers!$A$1:$A$1001,[1]customers!$I$1:$I$1001,,0)</f>
        <v>Yes</v>
      </c>
    </row>
    <row r="671" spans="1:16" x14ac:dyDescent="0.35">
      <c r="A671" s="16" t="s">
        <v>1299</v>
      </c>
      <c r="B671" s="21">
        <v>44551</v>
      </c>
      <c r="C671" s="16" t="s">
        <v>1300</v>
      </c>
      <c r="D671" s="7" t="s">
        <v>197</v>
      </c>
      <c r="E671" s="16">
        <v>2</v>
      </c>
      <c r="F671" s="16" t="str">
        <f>_xlfn.XLOOKUP([1]orders!C671,[1]customers!$A$2:$A$1001,[1]customers!$B$2:$B$1001,,0)</f>
        <v>Ferdie Tourry</v>
      </c>
      <c r="G671" s="16" t="str">
        <f>IF(_xlfn.XLOOKUP(C671,[1]customers!$A$2:$A$1001,[1]customers!$C$2:$C$1001,,0)=0,"",_xlfn.XLOOKUP(C671,[1]customers!$A$2:$A$1001,[1]customers!$C$2:$C$1001,,0))</f>
        <v>ftourryil@google.de</v>
      </c>
      <c r="H671" s="16" t="str">
        <f>_xlfn.XLOOKUP(C671,[1]customers!$A$2:$A$1001,[1]customers!$G$2:$G$1001,,0)</f>
        <v>United States</v>
      </c>
      <c r="I671" s="7" t="str">
        <f>INDEX([1]products!$A$1:$G$49,MATCH([1]orders!$D671,[1]products!$A$1:$A$49,0),MATCH([1]orders!I$1,[1]products!$A$1:$G$1,0))</f>
        <v>Lib</v>
      </c>
      <c r="J671" s="7" t="str">
        <f>INDEX([1]products!$A$1:$G$49,MATCH([1]orders!$D671,[1]products!$A$1:$A$49,0),MATCH([1]orders!J$1,[1]products!$A$1:$G$1,0))</f>
        <v>M</v>
      </c>
      <c r="K671" s="19">
        <f>INDEX([1]products!$A$1:$G$49,MATCH([1]orders!$D671,[1]products!$A$1:$A$49,0),MATCH([1]orders!K$1,[1]products!$A$1:$G$1,0))</f>
        <v>2.5</v>
      </c>
      <c r="L671" s="20">
        <f>INDEX([1]products!$A$1:$G$49,MATCH([1]orders!$D671,[1]products!$A$1:$A$49,0),MATCH([1]orders!L$1,[1]products!$A$1:$G$1,0))</f>
        <v>33.464999999999996</v>
      </c>
      <c r="M671" s="20">
        <f t="shared" si="10"/>
        <v>66.929999999999993</v>
      </c>
      <c r="N671" s="7" t="str" cm="1">
        <f t="array" ref="N671">_xlfn.IFS(I671="Rob","Robusta",I671="Exc","Excelsa",I671="Ara","Arabica",I671="Lib","Liberica")</f>
        <v>Liberica</v>
      </c>
      <c r="O671" s="7" t="str" cm="1">
        <f t="array" ref="O671">_xlfn.IFS(J671="M","Medium",J671="L","Light",J671="D","Dark")</f>
        <v>Medium</v>
      </c>
      <c r="P671" s="7" t="str">
        <f>_xlfn.XLOOKUP(Order_Table[[#This Row],[Customer ID]],[1]customers!$A$1:$A$1001,[1]customers!$I$1:$I$1001,,0)</f>
        <v>No</v>
      </c>
    </row>
    <row r="672" spans="1:16" x14ac:dyDescent="0.35">
      <c r="A672" s="16" t="s">
        <v>1301</v>
      </c>
      <c r="B672" s="21">
        <v>43606</v>
      </c>
      <c r="C672" s="16" t="s">
        <v>1302</v>
      </c>
      <c r="D672" s="7" t="s">
        <v>77</v>
      </c>
      <c r="E672" s="16">
        <v>3</v>
      </c>
      <c r="F672" s="16" t="str">
        <f>_xlfn.XLOOKUP([1]orders!C672,[1]customers!$A$2:$A$1001,[1]customers!$B$2:$B$1001,,0)</f>
        <v>Cecil Weatherall</v>
      </c>
      <c r="G672" s="16" t="str">
        <f>IF(_xlfn.XLOOKUP(C672,[1]customers!$A$2:$A$1001,[1]customers!$C$2:$C$1001,,0)=0,"",_xlfn.XLOOKUP(C672,[1]customers!$A$2:$A$1001,[1]customers!$C$2:$C$1001,,0))</f>
        <v>cweatherallim@toplist.cz</v>
      </c>
      <c r="H672" s="16" t="str">
        <f>_xlfn.XLOOKUP(C672,[1]customers!$A$2:$A$1001,[1]customers!$G$2:$G$1001,,0)</f>
        <v>United States</v>
      </c>
      <c r="I672" s="7" t="str">
        <f>INDEX([1]products!$A$1:$G$49,MATCH([1]orders!$D672,[1]products!$A$1:$A$49,0),MATCH([1]orders!I$1,[1]products!$A$1:$G$1,0))</f>
        <v>Lib</v>
      </c>
      <c r="J672" s="7" t="str">
        <f>INDEX([1]products!$A$1:$G$49,MATCH([1]orders!$D672,[1]products!$A$1:$A$49,0),MATCH([1]orders!J$1,[1]products!$A$1:$G$1,0))</f>
        <v>M</v>
      </c>
      <c r="K672" s="19">
        <f>INDEX([1]products!$A$1:$G$49,MATCH([1]orders!$D672,[1]products!$A$1:$A$49,0),MATCH([1]orders!K$1,[1]products!$A$1:$G$1,0))</f>
        <v>0.2</v>
      </c>
      <c r="L672" s="20">
        <f>INDEX([1]products!$A$1:$G$49,MATCH([1]orders!$D672,[1]products!$A$1:$A$49,0),MATCH([1]orders!L$1,[1]products!$A$1:$G$1,0))</f>
        <v>4.3650000000000002</v>
      </c>
      <c r="M672" s="20">
        <f t="shared" si="10"/>
        <v>13.095000000000001</v>
      </c>
      <c r="N672" s="7" t="str" cm="1">
        <f t="array" ref="N672">_xlfn.IFS(I672="Rob","Robusta",I672="Exc","Excelsa",I672="Ara","Arabica",I672="Lib","Liberica")</f>
        <v>Liberica</v>
      </c>
      <c r="O672" s="7" t="str" cm="1">
        <f t="array" ref="O672">_xlfn.IFS(J672="M","Medium",J672="L","Light",J672="D","Dark")</f>
        <v>Medium</v>
      </c>
      <c r="P672" s="7" t="str">
        <f>_xlfn.XLOOKUP(Order_Table[[#This Row],[Customer ID]],[1]customers!$A$1:$A$1001,[1]customers!$I$1:$I$1001,,0)</f>
        <v>Yes</v>
      </c>
    </row>
    <row r="673" spans="1:16" x14ac:dyDescent="0.35">
      <c r="A673" s="16" t="s">
        <v>1303</v>
      </c>
      <c r="B673" s="21">
        <v>44495</v>
      </c>
      <c r="C673" s="16" t="s">
        <v>1304</v>
      </c>
      <c r="D673" s="7" t="s">
        <v>189</v>
      </c>
      <c r="E673" s="16">
        <v>5</v>
      </c>
      <c r="F673" s="16" t="str">
        <f>_xlfn.XLOOKUP([1]orders!C673,[1]customers!$A$2:$A$1001,[1]customers!$B$2:$B$1001,,0)</f>
        <v>Gale Heindrick</v>
      </c>
      <c r="G673" s="16" t="str">
        <f>IF(_xlfn.XLOOKUP(C673,[1]customers!$A$2:$A$1001,[1]customers!$C$2:$C$1001,,0)=0,"",_xlfn.XLOOKUP(C673,[1]customers!$A$2:$A$1001,[1]customers!$C$2:$C$1001,,0))</f>
        <v>gheindrickin@usda.gov</v>
      </c>
      <c r="H673" s="16" t="str">
        <f>_xlfn.XLOOKUP(C673,[1]customers!$A$2:$A$1001,[1]customers!$G$2:$G$1001,,0)</f>
        <v>United States</v>
      </c>
      <c r="I673" s="7" t="str">
        <f>INDEX([1]products!$A$1:$G$49,MATCH([1]orders!$D673,[1]products!$A$1:$A$49,0),MATCH([1]orders!I$1,[1]products!$A$1:$G$1,0))</f>
        <v>Rob</v>
      </c>
      <c r="J673" s="7" t="str">
        <f>INDEX([1]products!$A$1:$G$49,MATCH([1]orders!$D673,[1]products!$A$1:$A$49,0),MATCH([1]orders!J$1,[1]products!$A$1:$G$1,0))</f>
        <v>L</v>
      </c>
      <c r="K673" s="19">
        <f>INDEX([1]products!$A$1:$G$49,MATCH([1]orders!$D673,[1]products!$A$1:$A$49,0),MATCH([1]orders!K$1,[1]products!$A$1:$G$1,0))</f>
        <v>1</v>
      </c>
      <c r="L673" s="20">
        <f>INDEX([1]products!$A$1:$G$49,MATCH([1]orders!$D673,[1]products!$A$1:$A$49,0),MATCH([1]orders!L$1,[1]products!$A$1:$G$1,0))</f>
        <v>11.95</v>
      </c>
      <c r="M673" s="20">
        <f t="shared" si="10"/>
        <v>59.75</v>
      </c>
      <c r="N673" s="7" t="str" cm="1">
        <f t="array" ref="N673">_xlfn.IFS(I673="Rob","Robusta",I673="Exc","Excelsa",I673="Ara","Arabica",I673="Lib","Liberica")</f>
        <v>Robusta</v>
      </c>
      <c r="O673" s="7" t="str" cm="1">
        <f t="array" ref="O673">_xlfn.IFS(J673="M","Medium",J673="L","Light",J673="D","Dark")</f>
        <v>Light</v>
      </c>
      <c r="P673" s="7" t="str">
        <f>_xlfn.XLOOKUP(Order_Table[[#This Row],[Customer ID]],[1]customers!$A$1:$A$1001,[1]customers!$I$1:$I$1001,,0)</f>
        <v>No</v>
      </c>
    </row>
    <row r="674" spans="1:16" x14ac:dyDescent="0.35">
      <c r="A674" s="16" t="s">
        <v>1305</v>
      </c>
      <c r="B674" s="21">
        <v>43916</v>
      </c>
      <c r="C674" s="16" t="s">
        <v>1306</v>
      </c>
      <c r="D674" s="7" t="s">
        <v>78</v>
      </c>
      <c r="E674" s="16">
        <v>5</v>
      </c>
      <c r="F674" s="16" t="str">
        <f>_xlfn.XLOOKUP([1]orders!C674,[1]customers!$A$2:$A$1001,[1]customers!$B$2:$B$1001,,0)</f>
        <v>Layne Imason</v>
      </c>
      <c r="G674" s="16" t="str">
        <f>IF(_xlfn.XLOOKUP(C674,[1]customers!$A$2:$A$1001,[1]customers!$C$2:$C$1001,,0)=0,"",_xlfn.XLOOKUP(C674,[1]customers!$A$2:$A$1001,[1]customers!$C$2:$C$1001,,0))</f>
        <v>limasonio@discuz.net</v>
      </c>
      <c r="H674" s="16" t="str">
        <f>_xlfn.XLOOKUP(C674,[1]customers!$A$2:$A$1001,[1]customers!$G$2:$G$1001,,0)</f>
        <v>United States</v>
      </c>
      <c r="I674" s="7" t="str">
        <f>INDEX([1]products!$A$1:$G$49,MATCH([1]orders!$D674,[1]products!$A$1:$A$49,0),MATCH([1]orders!I$1,[1]products!$A$1:$G$1,0))</f>
        <v>Lib</v>
      </c>
      <c r="J674" s="7" t="str">
        <f>INDEX([1]products!$A$1:$G$49,MATCH([1]orders!$D674,[1]products!$A$1:$A$49,0),MATCH([1]orders!J$1,[1]products!$A$1:$G$1,0))</f>
        <v>M</v>
      </c>
      <c r="K674" s="19">
        <f>INDEX([1]products!$A$1:$G$49,MATCH([1]orders!$D674,[1]products!$A$1:$A$49,0),MATCH([1]orders!K$1,[1]products!$A$1:$G$1,0))</f>
        <v>0.5</v>
      </c>
      <c r="L674" s="20">
        <f>INDEX([1]products!$A$1:$G$49,MATCH([1]orders!$D674,[1]products!$A$1:$A$49,0),MATCH([1]orders!L$1,[1]products!$A$1:$G$1,0))</f>
        <v>8.73</v>
      </c>
      <c r="M674" s="20">
        <f t="shared" si="10"/>
        <v>43.650000000000006</v>
      </c>
      <c r="N674" s="7" t="str" cm="1">
        <f t="array" ref="N674">_xlfn.IFS(I674="Rob","Robusta",I674="Exc","Excelsa",I674="Ara","Arabica",I674="Lib","Liberica")</f>
        <v>Liberica</v>
      </c>
      <c r="O674" s="7" t="str" cm="1">
        <f t="array" ref="O674">_xlfn.IFS(J674="M","Medium",J674="L","Light",J674="D","Dark")</f>
        <v>Medium</v>
      </c>
      <c r="P674" s="7" t="str">
        <f>_xlfn.XLOOKUP(Order_Table[[#This Row],[Customer ID]],[1]customers!$A$1:$A$1001,[1]customers!$I$1:$I$1001,,0)</f>
        <v>Yes</v>
      </c>
    </row>
    <row r="675" spans="1:16" x14ac:dyDescent="0.35">
      <c r="A675" s="16" t="s">
        <v>1307</v>
      </c>
      <c r="B675" s="21">
        <v>44118</v>
      </c>
      <c r="C675" s="16" t="s">
        <v>1308</v>
      </c>
      <c r="D675" s="7" t="s">
        <v>9</v>
      </c>
      <c r="E675" s="16">
        <v>6</v>
      </c>
      <c r="F675" s="16" t="str">
        <f>_xlfn.XLOOKUP([1]orders!C675,[1]customers!$A$2:$A$1001,[1]customers!$B$2:$B$1001,,0)</f>
        <v>Hazel Saill</v>
      </c>
      <c r="G675" s="16" t="str">
        <f>IF(_xlfn.XLOOKUP(C675,[1]customers!$A$2:$A$1001,[1]customers!$C$2:$C$1001,,0)=0,"",_xlfn.XLOOKUP(C675,[1]customers!$A$2:$A$1001,[1]customers!$C$2:$C$1001,,0))</f>
        <v>hsaillip@odnoklassniki.ru</v>
      </c>
      <c r="H675" s="16" t="str">
        <f>_xlfn.XLOOKUP(C675,[1]customers!$A$2:$A$1001,[1]customers!$G$2:$G$1001,,0)</f>
        <v>United States</v>
      </c>
      <c r="I675" s="7" t="str">
        <f>INDEX([1]products!$A$1:$G$49,MATCH([1]orders!$D675,[1]products!$A$1:$A$49,0),MATCH([1]orders!I$1,[1]products!$A$1:$G$1,0))</f>
        <v>Exc</v>
      </c>
      <c r="J675" s="7" t="str">
        <f>INDEX([1]products!$A$1:$G$49,MATCH([1]orders!$D675,[1]products!$A$1:$A$49,0),MATCH([1]orders!J$1,[1]products!$A$1:$G$1,0))</f>
        <v>M</v>
      </c>
      <c r="K675" s="19">
        <f>INDEX([1]products!$A$1:$G$49,MATCH([1]orders!$D675,[1]products!$A$1:$A$49,0),MATCH([1]orders!K$1,[1]products!$A$1:$G$1,0))</f>
        <v>1</v>
      </c>
      <c r="L675" s="20">
        <f>INDEX([1]products!$A$1:$G$49,MATCH([1]orders!$D675,[1]products!$A$1:$A$49,0),MATCH([1]orders!L$1,[1]products!$A$1:$G$1,0))</f>
        <v>13.75</v>
      </c>
      <c r="M675" s="20">
        <f t="shared" si="10"/>
        <v>82.5</v>
      </c>
      <c r="N675" s="7" t="str" cm="1">
        <f t="array" ref="N675">_xlfn.IFS(I675="Rob","Robusta",I675="Exc","Excelsa",I675="Ara","Arabica",I675="Lib","Liberica")</f>
        <v>Excelsa</v>
      </c>
      <c r="O675" s="7" t="str" cm="1">
        <f t="array" ref="O675">_xlfn.IFS(J675="M","Medium",J675="L","Light",J675="D","Dark")</f>
        <v>Medium</v>
      </c>
      <c r="P675" s="7" t="str">
        <f>_xlfn.XLOOKUP(Order_Table[[#This Row],[Customer ID]],[1]customers!$A$1:$A$1001,[1]customers!$I$1:$I$1001,,0)</f>
        <v>Yes</v>
      </c>
    </row>
    <row r="676" spans="1:16" x14ac:dyDescent="0.35">
      <c r="A676" s="16" t="s">
        <v>1309</v>
      </c>
      <c r="B676" s="21">
        <v>44543</v>
      </c>
      <c r="C676" s="16" t="s">
        <v>1310</v>
      </c>
      <c r="D676" s="7" t="s">
        <v>204</v>
      </c>
      <c r="E676" s="16">
        <v>6</v>
      </c>
      <c r="F676" s="16" t="str">
        <f>_xlfn.XLOOKUP([1]orders!C676,[1]customers!$A$2:$A$1001,[1]customers!$B$2:$B$1001,,0)</f>
        <v>Hermann Larvor</v>
      </c>
      <c r="G676" s="16" t="str">
        <f>IF(_xlfn.XLOOKUP(C676,[1]customers!$A$2:$A$1001,[1]customers!$C$2:$C$1001,,0)=0,"",_xlfn.XLOOKUP(C676,[1]customers!$A$2:$A$1001,[1]customers!$C$2:$C$1001,,0))</f>
        <v>hlarvoriq@last.fm</v>
      </c>
      <c r="H676" s="16" t="str">
        <f>_xlfn.XLOOKUP(C676,[1]customers!$A$2:$A$1001,[1]customers!$G$2:$G$1001,,0)</f>
        <v>United States</v>
      </c>
      <c r="I676" s="7" t="str">
        <f>INDEX([1]products!$A$1:$G$49,MATCH([1]orders!$D676,[1]products!$A$1:$A$49,0),MATCH([1]orders!I$1,[1]products!$A$1:$G$1,0))</f>
        <v>Ara</v>
      </c>
      <c r="J676" s="7" t="str">
        <f>INDEX([1]products!$A$1:$G$49,MATCH([1]orders!$D676,[1]products!$A$1:$A$49,0),MATCH([1]orders!J$1,[1]products!$A$1:$G$1,0))</f>
        <v>L</v>
      </c>
      <c r="K676" s="19">
        <f>INDEX([1]products!$A$1:$G$49,MATCH([1]orders!$D676,[1]products!$A$1:$A$49,0),MATCH([1]orders!K$1,[1]products!$A$1:$G$1,0))</f>
        <v>2.5</v>
      </c>
      <c r="L676" s="20">
        <f>INDEX([1]products!$A$1:$G$49,MATCH([1]orders!$D676,[1]products!$A$1:$A$49,0),MATCH([1]orders!L$1,[1]products!$A$1:$G$1,0))</f>
        <v>29.784999999999997</v>
      </c>
      <c r="M676" s="20">
        <f t="shared" si="10"/>
        <v>178.70999999999998</v>
      </c>
      <c r="N676" s="7" t="str" cm="1">
        <f t="array" ref="N676">_xlfn.IFS(I676="Rob","Robusta",I676="Exc","Excelsa",I676="Ara","Arabica",I676="Lib","Liberica")</f>
        <v>Arabica</v>
      </c>
      <c r="O676" s="7" t="str" cm="1">
        <f t="array" ref="O676">_xlfn.IFS(J676="M","Medium",J676="L","Light",J676="D","Dark")</f>
        <v>Light</v>
      </c>
      <c r="P676" s="7" t="str">
        <f>_xlfn.XLOOKUP(Order_Table[[#This Row],[Customer ID]],[1]customers!$A$1:$A$1001,[1]customers!$I$1:$I$1001,,0)</f>
        <v>Yes</v>
      </c>
    </row>
    <row r="677" spans="1:16" x14ac:dyDescent="0.35">
      <c r="A677" s="16" t="s">
        <v>1311</v>
      </c>
      <c r="B677" s="21">
        <v>44263</v>
      </c>
      <c r="C677" s="16" t="s">
        <v>1312</v>
      </c>
      <c r="D677" s="7" t="s">
        <v>109</v>
      </c>
      <c r="E677" s="16">
        <v>4</v>
      </c>
      <c r="F677" s="16" t="str">
        <f>_xlfn.XLOOKUP([1]orders!C677,[1]customers!$A$2:$A$1001,[1]customers!$B$2:$B$1001,,0)</f>
        <v>Terri Lyford</v>
      </c>
      <c r="G677" s="16" t="str">
        <f>IF(_xlfn.XLOOKUP(C677,[1]customers!$A$2:$A$1001,[1]customers!$C$2:$C$1001,,0)=0,"",_xlfn.XLOOKUP(C677,[1]customers!$A$2:$A$1001,[1]customers!$C$2:$C$1001,,0))</f>
        <v/>
      </c>
      <c r="H677" s="16" t="str">
        <f>_xlfn.XLOOKUP(C677,[1]customers!$A$2:$A$1001,[1]customers!$G$2:$G$1001,,0)</f>
        <v>United States</v>
      </c>
      <c r="I677" s="7" t="str">
        <f>INDEX([1]products!$A$1:$G$49,MATCH([1]orders!$D677,[1]products!$A$1:$A$49,0),MATCH([1]orders!I$1,[1]products!$A$1:$G$1,0))</f>
        <v>Lib</v>
      </c>
      <c r="J677" s="7" t="str">
        <f>INDEX([1]products!$A$1:$G$49,MATCH([1]orders!$D677,[1]products!$A$1:$A$49,0),MATCH([1]orders!J$1,[1]products!$A$1:$G$1,0))</f>
        <v>D</v>
      </c>
      <c r="K677" s="19">
        <f>INDEX([1]products!$A$1:$G$49,MATCH([1]orders!$D677,[1]products!$A$1:$A$49,0),MATCH([1]orders!K$1,[1]products!$A$1:$G$1,0))</f>
        <v>2.5</v>
      </c>
      <c r="L677" s="20">
        <f>INDEX([1]products!$A$1:$G$49,MATCH([1]orders!$D677,[1]products!$A$1:$A$49,0),MATCH([1]orders!L$1,[1]products!$A$1:$G$1,0))</f>
        <v>29.784999999999997</v>
      </c>
      <c r="M677" s="20">
        <f t="shared" si="10"/>
        <v>119.13999999999999</v>
      </c>
      <c r="N677" s="7" t="str" cm="1">
        <f t="array" ref="N677">_xlfn.IFS(I677="Rob","Robusta",I677="Exc","Excelsa",I677="Ara","Arabica",I677="Lib","Liberica")</f>
        <v>Liberica</v>
      </c>
      <c r="O677" s="7" t="str" cm="1">
        <f t="array" ref="O677">_xlfn.IFS(J677="M","Medium",J677="L","Light",J677="D","Dark")</f>
        <v>Dark</v>
      </c>
      <c r="P677" s="7" t="str">
        <f>_xlfn.XLOOKUP(Order_Table[[#This Row],[Customer ID]],[1]customers!$A$1:$A$1001,[1]customers!$I$1:$I$1001,,0)</f>
        <v>Yes</v>
      </c>
    </row>
    <row r="678" spans="1:16" x14ac:dyDescent="0.35">
      <c r="A678" s="16" t="s">
        <v>1313</v>
      </c>
      <c r="B678" s="21">
        <v>44217</v>
      </c>
      <c r="C678" s="16" t="s">
        <v>1314</v>
      </c>
      <c r="D678" s="7" t="s">
        <v>83</v>
      </c>
      <c r="E678" s="16">
        <v>5</v>
      </c>
      <c r="F678" s="16" t="str">
        <f>_xlfn.XLOOKUP([1]orders!C678,[1]customers!$A$2:$A$1001,[1]customers!$B$2:$B$1001,,0)</f>
        <v>Gabey Cogan</v>
      </c>
      <c r="G678" s="16" t="str">
        <f>IF(_xlfn.XLOOKUP(C678,[1]customers!$A$2:$A$1001,[1]customers!$C$2:$C$1001,,0)=0,"",_xlfn.XLOOKUP(C678,[1]customers!$A$2:$A$1001,[1]customers!$C$2:$C$1001,,0))</f>
        <v/>
      </c>
      <c r="H678" s="16" t="str">
        <f>_xlfn.XLOOKUP(C678,[1]customers!$A$2:$A$1001,[1]customers!$G$2:$G$1001,,0)</f>
        <v>United States</v>
      </c>
      <c r="I678" s="7" t="str">
        <f>INDEX([1]products!$A$1:$G$49,MATCH([1]orders!$D678,[1]products!$A$1:$A$49,0),MATCH([1]orders!I$1,[1]products!$A$1:$G$1,0))</f>
        <v>Lib</v>
      </c>
      <c r="J678" s="7" t="str">
        <f>INDEX([1]products!$A$1:$G$49,MATCH([1]orders!$D678,[1]products!$A$1:$A$49,0),MATCH([1]orders!J$1,[1]products!$A$1:$G$1,0))</f>
        <v>L</v>
      </c>
      <c r="K678" s="19">
        <f>INDEX([1]products!$A$1:$G$49,MATCH([1]orders!$D678,[1]products!$A$1:$A$49,0),MATCH([1]orders!K$1,[1]products!$A$1:$G$1,0))</f>
        <v>0.5</v>
      </c>
      <c r="L678" s="20">
        <f>INDEX([1]products!$A$1:$G$49,MATCH([1]orders!$D678,[1]products!$A$1:$A$49,0),MATCH([1]orders!L$1,[1]products!$A$1:$G$1,0))</f>
        <v>9.51</v>
      </c>
      <c r="M678" s="20">
        <f t="shared" si="10"/>
        <v>47.55</v>
      </c>
      <c r="N678" s="7" t="str" cm="1">
        <f t="array" ref="N678">_xlfn.IFS(I678="Rob","Robusta",I678="Exc","Excelsa",I678="Ara","Arabica",I678="Lib","Liberica")</f>
        <v>Liberica</v>
      </c>
      <c r="O678" s="7" t="str" cm="1">
        <f t="array" ref="O678">_xlfn.IFS(J678="M","Medium",J678="L","Light",J678="D","Dark")</f>
        <v>Light</v>
      </c>
      <c r="P678" s="7" t="str">
        <f>_xlfn.XLOOKUP(Order_Table[[#This Row],[Customer ID]],[1]customers!$A$1:$A$1001,[1]customers!$I$1:$I$1001,,0)</f>
        <v>No</v>
      </c>
    </row>
    <row r="679" spans="1:16" x14ac:dyDescent="0.35">
      <c r="A679" s="16" t="s">
        <v>1315</v>
      </c>
      <c r="B679" s="21">
        <v>44206</v>
      </c>
      <c r="C679" s="16" t="s">
        <v>1316</v>
      </c>
      <c r="D679" s="7" t="s">
        <v>78</v>
      </c>
      <c r="E679" s="16">
        <v>5</v>
      </c>
      <c r="F679" s="16" t="str">
        <f>_xlfn.XLOOKUP([1]orders!C679,[1]customers!$A$2:$A$1001,[1]customers!$B$2:$B$1001,,0)</f>
        <v>Charin Penwarden</v>
      </c>
      <c r="G679" s="16" t="str">
        <f>IF(_xlfn.XLOOKUP(C679,[1]customers!$A$2:$A$1001,[1]customers!$C$2:$C$1001,,0)=0,"",_xlfn.XLOOKUP(C679,[1]customers!$A$2:$A$1001,[1]customers!$C$2:$C$1001,,0))</f>
        <v>cpenwardenit@mlb.com</v>
      </c>
      <c r="H679" s="16" t="str">
        <f>_xlfn.XLOOKUP(C679,[1]customers!$A$2:$A$1001,[1]customers!$G$2:$G$1001,,0)</f>
        <v>Ireland</v>
      </c>
      <c r="I679" s="7" t="str">
        <f>INDEX([1]products!$A$1:$G$49,MATCH([1]orders!$D679,[1]products!$A$1:$A$49,0),MATCH([1]orders!I$1,[1]products!$A$1:$G$1,0))</f>
        <v>Lib</v>
      </c>
      <c r="J679" s="7" t="str">
        <f>INDEX([1]products!$A$1:$G$49,MATCH([1]orders!$D679,[1]products!$A$1:$A$49,0),MATCH([1]orders!J$1,[1]products!$A$1:$G$1,0))</f>
        <v>M</v>
      </c>
      <c r="K679" s="19">
        <f>INDEX([1]products!$A$1:$G$49,MATCH([1]orders!$D679,[1]products!$A$1:$A$49,0),MATCH([1]orders!K$1,[1]products!$A$1:$G$1,0))</f>
        <v>0.5</v>
      </c>
      <c r="L679" s="20">
        <f>INDEX([1]products!$A$1:$G$49,MATCH([1]orders!$D679,[1]products!$A$1:$A$49,0),MATCH([1]orders!L$1,[1]products!$A$1:$G$1,0))</f>
        <v>8.73</v>
      </c>
      <c r="M679" s="20">
        <f t="shared" si="10"/>
        <v>43.650000000000006</v>
      </c>
      <c r="N679" s="7" t="str" cm="1">
        <f t="array" ref="N679">_xlfn.IFS(I679="Rob","Robusta",I679="Exc","Excelsa",I679="Ara","Arabica",I679="Lib","Liberica")</f>
        <v>Liberica</v>
      </c>
      <c r="O679" s="7" t="str" cm="1">
        <f t="array" ref="O679">_xlfn.IFS(J679="M","Medium",J679="L","Light",J679="D","Dark")</f>
        <v>Medium</v>
      </c>
      <c r="P679" s="7" t="str">
        <f>_xlfn.XLOOKUP(Order_Table[[#This Row],[Customer ID]],[1]customers!$A$1:$A$1001,[1]customers!$I$1:$I$1001,,0)</f>
        <v>No</v>
      </c>
    </row>
    <row r="680" spans="1:16" x14ac:dyDescent="0.35">
      <c r="A680" s="16" t="s">
        <v>1317</v>
      </c>
      <c r="B680" s="21">
        <v>44281</v>
      </c>
      <c r="C680" s="16" t="s">
        <v>1318</v>
      </c>
      <c r="D680" s="7" t="s">
        <v>204</v>
      </c>
      <c r="E680" s="16">
        <v>6</v>
      </c>
      <c r="F680" s="16" t="str">
        <f>_xlfn.XLOOKUP([1]orders!C680,[1]customers!$A$2:$A$1001,[1]customers!$B$2:$B$1001,,0)</f>
        <v>Milty Middis</v>
      </c>
      <c r="G680" s="16" t="str">
        <f>IF(_xlfn.XLOOKUP(C680,[1]customers!$A$2:$A$1001,[1]customers!$C$2:$C$1001,,0)=0,"",_xlfn.XLOOKUP(C680,[1]customers!$A$2:$A$1001,[1]customers!$C$2:$C$1001,,0))</f>
        <v>mmiddisiu@dmoz.org</v>
      </c>
      <c r="H680" s="16" t="str">
        <f>_xlfn.XLOOKUP(C680,[1]customers!$A$2:$A$1001,[1]customers!$G$2:$G$1001,,0)</f>
        <v>United States</v>
      </c>
      <c r="I680" s="7" t="str">
        <f>INDEX([1]products!$A$1:$G$49,MATCH([1]orders!$D680,[1]products!$A$1:$A$49,0),MATCH([1]orders!I$1,[1]products!$A$1:$G$1,0))</f>
        <v>Ara</v>
      </c>
      <c r="J680" s="7" t="str">
        <f>INDEX([1]products!$A$1:$G$49,MATCH([1]orders!$D680,[1]products!$A$1:$A$49,0),MATCH([1]orders!J$1,[1]products!$A$1:$G$1,0))</f>
        <v>L</v>
      </c>
      <c r="K680" s="19">
        <f>INDEX([1]products!$A$1:$G$49,MATCH([1]orders!$D680,[1]products!$A$1:$A$49,0),MATCH([1]orders!K$1,[1]products!$A$1:$G$1,0))</f>
        <v>2.5</v>
      </c>
      <c r="L680" s="20">
        <f>INDEX([1]products!$A$1:$G$49,MATCH([1]orders!$D680,[1]products!$A$1:$A$49,0),MATCH([1]orders!L$1,[1]products!$A$1:$G$1,0))</f>
        <v>29.784999999999997</v>
      </c>
      <c r="M680" s="20">
        <f t="shared" si="10"/>
        <v>178.70999999999998</v>
      </c>
      <c r="N680" s="7" t="str" cm="1">
        <f t="array" ref="N680">_xlfn.IFS(I680="Rob","Robusta",I680="Exc","Excelsa",I680="Ara","Arabica",I680="Lib","Liberica")</f>
        <v>Arabica</v>
      </c>
      <c r="O680" s="7" t="str" cm="1">
        <f t="array" ref="O680">_xlfn.IFS(J680="M","Medium",J680="L","Light",J680="D","Dark")</f>
        <v>Light</v>
      </c>
      <c r="P680" s="7" t="str">
        <f>_xlfn.XLOOKUP(Order_Table[[#This Row],[Customer ID]],[1]customers!$A$1:$A$1001,[1]customers!$I$1:$I$1001,,0)</f>
        <v>Yes</v>
      </c>
    </row>
    <row r="681" spans="1:16" x14ac:dyDescent="0.35">
      <c r="A681" s="16" t="s">
        <v>1319</v>
      </c>
      <c r="B681" s="21">
        <v>44645</v>
      </c>
      <c r="C681" s="16" t="s">
        <v>1320</v>
      </c>
      <c r="D681" s="7" t="s">
        <v>10</v>
      </c>
      <c r="E681" s="16">
        <v>1</v>
      </c>
      <c r="F681" s="16" t="str">
        <f>_xlfn.XLOOKUP([1]orders!C681,[1]customers!$A$2:$A$1001,[1]customers!$B$2:$B$1001,,0)</f>
        <v>Adrianne Vairow</v>
      </c>
      <c r="G681" s="16" t="str">
        <f>IF(_xlfn.XLOOKUP(C681,[1]customers!$A$2:$A$1001,[1]customers!$C$2:$C$1001,,0)=0,"",_xlfn.XLOOKUP(C681,[1]customers!$A$2:$A$1001,[1]customers!$C$2:$C$1001,,0))</f>
        <v>avairowiv@studiopress.com</v>
      </c>
      <c r="H681" s="16" t="str">
        <f>_xlfn.XLOOKUP(C681,[1]customers!$A$2:$A$1001,[1]customers!$G$2:$G$1001,,0)</f>
        <v>United Kingdom</v>
      </c>
      <c r="I681" s="7" t="str">
        <f>INDEX([1]products!$A$1:$G$49,MATCH([1]orders!$D681,[1]products!$A$1:$A$49,0),MATCH([1]orders!I$1,[1]products!$A$1:$G$1,0))</f>
        <v>Rob</v>
      </c>
      <c r="J681" s="7" t="str">
        <f>INDEX([1]products!$A$1:$G$49,MATCH([1]orders!$D681,[1]products!$A$1:$A$49,0),MATCH([1]orders!J$1,[1]products!$A$1:$G$1,0))</f>
        <v>L</v>
      </c>
      <c r="K681" s="19">
        <f>INDEX([1]products!$A$1:$G$49,MATCH([1]orders!$D681,[1]products!$A$1:$A$49,0),MATCH([1]orders!K$1,[1]products!$A$1:$G$1,0))</f>
        <v>2.5</v>
      </c>
      <c r="L681" s="20">
        <f>INDEX([1]products!$A$1:$G$49,MATCH([1]orders!$D681,[1]products!$A$1:$A$49,0),MATCH([1]orders!L$1,[1]products!$A$1:$G$1,0))</f>
        <v>27.484999999999996</v>
      </c>
      <c r="M681" s="20">
        <f t="shared" si="10"/>
        <v>27.484999999999996</v>
      </c>
      <c r="N681" s="7" t="str" cm="1">
        <f t="array" ref="N681">_xlfn.IFS(I681="Rob","Robusta",I681="Exc","Excelsa",I681="Ara","Arabica",I681="Lib","Liberica")</f>
        <v>Robusta</v>
      </c>
      <c r="O681" s="7" t="str" cm="1">
        <f t="array" ref="O681">_xlfn.IFS(J681="M","Medium",J681="L","Light",J681="D","Dark")</f>
        <v>Light</v>
      </c>
      <c r="P681" s="7" t="str">
        <f>_xlfn.XLOOKUP(Order_Table[[#This Row],[Customer ID]],[1]customers!$A$1:$A$1001,[1]customers!$I$1:$I$1001,,0)</f>
        <v>No</v>
      </c>
    </row>
    <row r="682" spans="1:16" x14ac:dyDescent="0.35">
      <c r="A682" s="16" t="s">
        <v>1321</v>
      </c>
      <c r="B682" s="21">
        <v>44399</v>
      </c>
      <c r="C682" s="16" t="s">
        <v>1322</v>
      </c>
      <c r="D682" s="7" t="s">
        <v>61</v>
      </c>
      <c r="E682" s="16">
        <v>5</v>
      </c>
      <c r="F682" s="16" t="str">
        <f>_xlfn.XLOOKUP([1]orders!C682,[1]customers!$A$2:$A$1001,[1]customers!$B$2:$B$1001,,0)</f>
        <v>Anjanette Goldie</v>
      </c>
      <c r="G682" s="16" t="str">
        <f>IF(_xlfn.XLOOKUP(C682,[1]customers!$A$2:$A$1001,[1]customers!$C$2:$C$1001,,0)=0,"",_xlfn.XLOOKUP(C682,[1]customers!$A$2:$A$1001,[1]customers!$C$2:$C$1001,,0))</f>
        <v>agoldieiw@goo.gl</v>
      </c>
      <c r="H682" s="16" t="str">
        <f>_xlfn.XLOOKUP(C682,[1]customers!$A$2:$A$1001,[1]customers!$G$2:$G$1001,,0)</f>
        <v>United States</v>
      </c>
      <c r="I682" s="7" t="str">
        <f>INDEX([1]products!$A$1:$G$49,MATCH([1]orders!$D682,[1]products!$A$1:$A$49,0),MATCH([1]orders!I$1,[1]products!$A$1:$G$1,0))</f>
        <v>Ara</v>
      </c>
      <c r="J682" s="7" t="str">
        <f>INDEX([1]products!$A$1:$G$49,MATCH([1]orders!$D682,[1]products!$A$1:$A$49,0),MATCH([1]orders!J$1,[1]products!$A$1:$G$1,0))</f>
        <v>M</v>
      </c>
      <c r="K682" s="19">
        <f>INDEX([1]products!$A$1:$G$49,MATCH([1]orders!$D682,[1]products!$A$1:$A$49,0),MATCH([1]orders!K$1,[1]products!$A$1:$G$1,0))</f>
        <v>1</v>
      </c>
      <c r="L682" s="20">
        <f>INDEX([1]products!$A$1:$G$49,MATCH([1]orders!$D682,[1]products!$A$1:$A$49,0),MATCH([1]orders!L$1,[1]products!$A$1:$G$1,0))</f>
        <v>11.25</v>
      </c>
      <c r="M682" s="20">
        <f t="shared" si="10"/>
        <v>56.25</v>
      </c>
      <c r="N682" s="7" t="str" cm="1">
        <f t="array" ref="N682">_xlfn.IFS(I682="Rob","Robusta",I682="Exc","Excelsa",I682="Ara","Arabica",I682="Lib","Liberica")</f>
        <v>Arabica</v>
      </c>
      <c r="O682" s="7" t="str" cm="1">
        <f t="array" ref="O682">_xlfn.IFS(J682="M","Medium",J682="L","Light",J682="D","Dark")</f>
        <v>Medium</v>
      </c>
      <c r="P682" s="7" t="str">
        <f>_xlfn.XLOOKUP(Order_Table[[#This Row],[Customer ID]],[1]customers!$A$1:$A$1001,[1]customers!$I$1:$I$1001,,0)</f>
        <v>No</v>
      </c>
    </row>
    <row r="683" spans="1:16" x14ac:dyDescent="0.35">
      <c r="A683" s="16" t="s">
        <v>1323</v>
      </c>
      <c r="B683" s="21">
        <v>44080</v>
      </c>
      <c r="C683" s="16" t="s">
        <v>1324</v>
      </c>
      <c r="D683" s="7" t="s">
        <v>19</v>
      </c>
      <c r="E683" s="16">
        <v>2</v>
      </c>
      <c r="F683" s="16" t="str">
        <f>_xlfn.XLOOKUP([1]orders!C683,[1]customers!$A$2:$A$1001,[1]customers!$B$2:$B$1001,,0)</f>
        <v>Nicky Ayris</v>
      </c>
      <c r="G683" s="16" t="str">
        <f>IF(_xlfn.XLOOKUP(C683,[1]customers!$A$2:$A$1001,[1]customers!$C$2:$C$1001,,0)=0,"",_xlfn.XLOOKUP(C683,[1]customers!$A$2:$A$1001,[1]customers!$C$2:$C$1001,,0))</f>
        <v>nayrisix@t-online.de</v>
      </c>
      <c r="H683" s="16" t="str">
        <f>_xlfn.XLOOKUP(C683,[1]customers!$A$2:$A$1001,[1]customers!$G$2:$G$1001,,0)</f>
        <v>United Kingdom</v>
      </c>
      <c r="I683" s="7" t="str">
        <f>INDEX([1]products!$A$1:$G$49,MATCH([1]orders!$D683,[1]products!$A$1:$A$49,0),MATCH([1]orders!I$1,[1]products!$A$1:$G$1,0))</f>
        <v>Lib</v>
      </c>
      <c r="J683" s="7" t="str">
        <f>INDEX([1]products!$A$1:$G$49,MATCH([1]orders!$D683,[1]products!$A$1:$A$49,0),MATCH([1]orders!J$1,[1]products!$A$1:$G$1,0))</f>
        <v>L</v>
      </c>
      <c r="K683" s="19">
        <f>INDEX([1]products!$A$1:$G$49,MATCH([1]orders!$D683,[1]products!$A$1:$A$49,0),MATCH([1]orders!K$1,[1]products!$A$1:$G$1,0))</f>
        <v>0.2</v>
      </c>
      <c r="L683" s="20">
        <f>INDEX([1]products!$A$1:$G$49,MATCH([1]orders!$D683,[1]products!$A$1:$A$49,0),MATCH([1]orders!L$1,[1]products!$A$1:$G$1,0))</f>
        <v>4.7549999999999999</v>
      </c>
      <c r="M683" s="20">
        <f t="shared" si="10"/>
        <v>9.51</v>
      </c>
      <c r="N683" s="7" t="str" cm="1">
        <f t="array" ref="N683">_xlfn.IFS(I683="Rob","Robusta",I683="Exc","Excelsa",I683="Ara","Arabica",I683="Lib","Liberica")</f>
        <v>Liberica</v>
      </c>
      <c r="O683" s="7" t="str" cm="1">
        <f t="array" ref="O683">_xlfn.IFS(J683="M","Medium",J683="L","Light",J683="D","Dark")</f>
        <v>Light</v>
      </c>
      <c r="P683" s="7" t="str">
        <f>_xlfn.XLOOKUP(Order_Table[[#This Row],[Customer ID]],[1]customers!$A$1:$A$1001,[1]customers!$I$1:$I$1001,,0)</f>
        <v>Yes</v>
      </c>
    </row>
    <row r="684" spans="1:16" x14ac:dyDescent="0.35">
      <c r="A684" s="16" t="s">
        <v>1325</v>
      </c>
      <c r="B684" s="21">
        <v>43827</v>
      </c>
      <c r="C684" s="16" t="s">
        <v>1326</v>
      </c>
      <c r="D684" s="7" t="s">
        <v>64</v>
      </c>
      <c r="E684" s="16">
        <v>2</v>
      </c>
      <c r="F684" s="16" t="str">
        <f>_xlfn.XLOOKUP([1]orders!C684,[1]customers!$A$2:$A$1001,[1]customers!$B$2:$B$1001,,0)</f>
        <v>Laryssa Benediktovich</v>
      </c>
      <c r="G684" s="16" t="str">
        <f>IF(_xlfn.XLOOKUP(C684,[1]customers!$A$2:$A$1001,[1]customers!$C$2:$C$1001,,0)=0,"",_xlfn.XLOOKUP(C684,[1]customers!$A$2:$A$1001,[1]customers!$C$2:$C$1001,,0))</f>
        <v>lbenediktovichiy@wunderground.com</v>
      </c>
      <c r="H684" s="16" t="str">
        <f>_xlfn.XLOOKUP(C684,[1]customers!$A$2:$A$1001,[1]customers!$G$2:$G$1001,,0)</f>
        <v>United States</v>
      </c>
      <c r="I684" s="7" t="str">
        <f>INDEX([1]products!$A$1:$G$49,MATCH([1]orders!$D684,[1]products!$A$1:$A$49,0),MATCH([1]orders!I$1,[1]products!$A$1:$G$1,0))</f>
        <v>Exc</v>
      </c>
      <c r="J684" s="7" t="str">
        <f>INDEX([1]products!$A$1:$G$49,MATCH([1]orders!$D684,[1]products!$A$1:$A$49,0),MATCH([1]orders!J$1,[1]products!$A$1:$G$1,0))</f>
        <v>M</v>
      </c>
      <c r="K684" s="19">
        <f>INDEX([1]products!$A$1:$G$49,MATCH([1]orders!$D684,[1]products!$A$1:$A$49,0),MATCH([1]orders!K$1,[1]products!$A$1:$G$1,0))</f>
        <v>0.2</v>
      </c>
      <c r="L684" s="20">
        <f>INDEX([1]products!$A$1:$G$49,MATCH([1]orders!$D684,[1]products!$A$1:$A$49,0),MATCH([1]orders!L$1,[1]products!$A$1:$G$1,0))</f>
        <v>4.125</v>
      </c>
      <c r="M684" s="20">
        <f t="shared" si="10"/>
        <v>8.25</v>
      </c>
      <c r="N684" s="7" t="str" cm="1">
        <f t="array" ref="N684">_xlfn.IFS(I684="Rob","Robusta",I684="Exc","Excelsa",I684="Ara","Arabica",I684="Lib","Liberica")</f>
        <v>Excelsa</v>
      </c>
      <c r="O684" s="7" t="str" cm="1">
        <f t="array" ref="O684">_xlfn.IFS(J684="M","Medium",J684="L","Light",J684="D","Dark")</f>
        <v>Medium</v>
      </c>
      <c r="P684" s="7" t="str">
        <f>_xlfn.XLOOKUP(Order_Table[[#This Row],[Customer ID]],[1]customers!$A$1:$A$1001,[1]customers!$I$1:$I$1001,,0)</f>
        <v>Yes</v>
      </c>
    </row>
    <row r="685" spans="1:16" x14ac:dyDescent="0.35">
      <c r="A685" s="16" t="s">
        <v>1327</v>
      </c>
      <c r="B685" s="21">
        <v>43941</v>
      </c>
      <c r="C685" s="16" t="s">
        <v>1328</v>
      </c>
      <c r="D685" s="7" t="s">
        <v>123</v>
      </c>
      <c r="E685" s="16">
        <v>6</v>
      </c>
      <c r="F685" s="16" t="str">
        <f>_xlfn.XLOOKUP([1]orders!C685,[1]customers!$A$2:$A$1001,[1]customers!$B$2:$B$1001,,0)</f>
        <v>Theo Jacobovitz</v>
      </c>
      <c r="G685" s="16" t="str">
        <f>IF(_xlfn.XLOOKUP(C685,[1]customers!$A$2:$A$1001,[1]customers!$C$2:$C$1001,,0)=0,"",_xlfn.XLOOKUP(C685,[1]customers!$A$2:$A$1001,[1]customers!$C$2:$C$1001,,0))</f>
        <v>tjacobovitziz@cbc.ca</v>
      </c>
      <c r="H685" s="16" t="str">
        <f>_xlfn.XLOOKUP(C685,[1]customers!$A$2:$A$1001,[1]customers!$G$2:$G$1001,,0)</f>
        <v>United States</v>
      </c>
      <c r="I685" s="7" t="str">
        <f>INDEX([1]products!$A$1:$G$49,MATCH([1]orders!$D685,[1]products!$A$1:$A$49,0),MATCH([1]orders!I$1,[1]products!$A$1:$G$1,0))</f>
        <v>Lib</v>
      </c>
      <c r="J685" s="7" t="str">
        <f>INDEX([1]products!$A$1:$G$49,MATCH([1]orders!$D685,[1]products!$A$1:$A$49,0),MATCH([1]orders!J$1,[1]products!$A$1:$G$1,0))</f>
        <v>D</v>
      </c>
      <c r="K685" s="19">
        <f>INDEX([1]products!$A$1:$G$49,MATCH([1]orders!$D685,[1]products!$A$1:$A$49,0),MATCH([1]orders!K$1,[1]products!$A$1:$G$1,0))</f>
        <v>0.5</v>
      </c>
      <c r="L685" s="20">
        <f>INDEX([1]products!$A$1:$G$49,MATCH([1]orders!$D685,[1]products!$A$1:$A$49,0),MATCH([1]orders!L$1,[1]products!$A$1:$G$1,0))</f>
        <v>7.77</v>
      </c>
      <c r="M685" s="20">
        <f t="shared" si="10"/>
        <v>46.62</v>
      </c>
      <c r="N685" s="7" t="str" cm="1">
        <f t="array" ref="N685">_xlfn.IFS(I685="Rob","Robusta",I685="Exc","Excelsa",I685="Ara","Arabica",I685="Lib","Liberica")</f>
        <v>Liberica</v>
      </c>
      <c r="O685" s="7" t="str" cm="1">
        <f t="array" ref="O685">_xlfn.IFS(J685="M","Medium",J685="L","Light",J685="D","Dark")</f>
        <v>Dark</v>
      </c>
      <c r="P685" s="7" t="str">
        <f>_xlfn.XLOOKUP(Order_Table[[#This Row],[Customer ID]],[1]customers!$A$1:$A$1001,[1]customers!$I$1:$I$1001,,0)</f>
        <v>No</v>
      </c>
    </row>
    <row r="686" spans="1:16" x14ac:dyDescent="0.35">
      <c r="A686" s="16" t="s">
        <v>1329</v>
      </c>
      <c r="B686" s="21">
        <v>43517</v>
      </c>
      <c r="C686" s="16" t="s">
        <v>1330</v>
      </c>
      <c r="D686" s="7" t="s">
        <v>189</v>
      </c>
      <c r="E686" s="16">
        <v>6</v>
      </c>
      <c r="F686" s="16" t="str">
        <f>_xlfn.XLOOKUP([1]orders!C686,[1]customers!$A$2:$A$1001,[1]customers!$B$2:$B$1001,,0)</f>
        <v>Becca Ableson</v>
      </c>
      <c r="G686" s="16" t="str">
        <f>IF(_xlfn.XLOOKUP(C686,[1]customers!$A$2:$A$1001,[1]customers!$C$2:$C$1001,,0)=0,"",_xlfn.XLOOKUP(C686,[1]customers!$A$2:$A$1001,[1]customers!$C$2:$C$1001,,0))</f>
        <v/>
      </c>
      <c r="H686" s="16" t="str">
        <f>_xlfn.XLOOKUP(C686,[1]customers!$A$2:$A$1001,[1]customers!$G$2:$G$1001,,0)</f>
        <v>United States</v>
      </c>
      <c r="I686" s="7" t="str">
        <f>INDEX([1]products!$A$1:$G$49,MATCH([1]orders!$D686,[1]products!$A$1:$A$49,0),MATCH([1]orders!I$1,[1]products!$A$1:$G$1,0))</f>
        <v>Rob</v>
      </c>
      <c r="J686" s="7" t="str">
        <f>INDEX([1]products!$A$1:$G$49,MATCH([1]orders!$D686,[1]products!$A$1:$A$49,0),MATCH([1]orders!J$1,[1]products!$A$1:$G$1,0))</f>
        <v>L</v>
      </c>
      <c r="K686" s="19">
        <f>INDEX([1]products!$A$1:$G$49,MATCH([1]orders!$D686,[1]products!$A$1:$A$49,0),MATCH([1]orders!K$1,[1]products!$A$1:$G$1,0))</f>
        <v>1</v>
      </c>
      <c r="L686" s="20">
        <f>INDEX([1]products!$A$1:$G$49,MATCH([1]orders!$D686,[1]products!$A$1:$A$49,0),MATCH([1]orders!L$1,[1]products!$A$1:$G$1,0))</f>
        <v>11.95</v>
      </c>
      <c r="M686" s="20">
        <f t="shared" si="10"/>
        <v>71.699999999999989</v>
      </c>
      <c r="N686" s="7" t="str" cm="1">
        <f t="array" ref="N686">_xlfn.IFS(I686="Rob","Robusta",I686="Exc","Excelsa",I686="Ara","Arabica",I686="Lib","Liberica")</f>
        <v>Robusta</v>
      </c>
      <c r="O686" s="7" t="str" cm="1">
        <f t="array" ref="O686">_xlfn.IFS(J686="M","Medium",J686="L","Light",J686="D","Dark")</f>
        <v>Light</v>
      </c>
      <c r="P686" s="7" t="str">
        <f>_xlfn.XLOOKUP(Order_Table[[#This Row],[Customer ID]],[1]customers!$A$1:$A$1001,[1]customers!$I$1:$I$1001,,0)</f>
        <v>No</v>
      </c>
    </row>
    <row r="687" spans="1:16" x14ac:dyDescent="0.35">
      <c r="A687" s="16" t="s">
        <v>1331</v>
      </c>
      <c r="B687" s="21">
        <v>44637</v>
      </c>
      <c r="C687" s="16" t="s">
        <v>1332</v>
      </c>
      <c r="D687" s="7" t="s">
        <v>104</v>
      </c>
      <c r="E687" s="16">
        <v>2</v>
      </c>
      <c r="F687" s="16" t="str">
        <f>_xlfn.XLOOKUP([1]orders!C687,[1]customers!$A$2:$A$1001,[1]customers!$B$2:$B$1001,,0)</f>
        <v>Jeno Druitt</v>
      </c>
      <c r="G687" s="16" t="str">
        <f>IF(_xlfn.XLOOKUP(C687,[1]customers!$A$2:$A$1001,[1]customers!$C$2:$C$1001,,0)=0,"",_xlfn.XLOOKUP(C687,[1]customers!$A$2:$A$1001,[1]customers!$C$2:$C$1001,,0))</f>
        <v>jdruittj1@feedburner.com</v>
      </c>
      <c r="H687" s="16" t="str">
        <f>_xlfn.XLOOKUP(C687,[1]customers!$A$2:$A$1001,[1]customers!$G$2:$G$1001,,0)</f>
        <v>United States</v>
      </c>
      <c r="I687" s="7" t="str">
        <f>INDEX([1]products!$A$1:$G$49,MATCH([1]orders!$D687,[1]products!$A$1:$A$49,0),MATCH([1]orders!I$1,[1]products!$A$1:$G$1,0))</f>
        <v>Lib</v>
      </c>
      <c r="J687" s="7" t="str">
        <f>INDEX([1]products!$A$1:$G$49,MATCH([1]orders!$D687,[1]products!$A$1:$A$49,0),MATCH([1]orders!J$1,[1]products!$A$1:$G$1,0))</f>
        <v>L</v>
      </c>
      <c r="K687" s="19">
        <f>INDEX([1]products!$A$1:$G$49,MATCH([1]orders!$D687,[1]products!$A$1:$A$49,0),MATCH([1]orders!K$1,[1]products!$A$1:$G$1,0))</f>
        <v>2.5</v>
      </c>
      <c r="L687" s="20">
        <f>INDEX([1]products!$A$1:$G$49,MATCH([1]orders!$D687,[1]products!$A$1:$A$49,0),MATCH([1]orders!L$1,[1]products!$A$1:$G$1,0))</f>
        <v>36.454999999999998</v>
      </c>
      <c r="M687" s="20">
        <f t="shared" si="10"/>
        <v>72.91</v>
      </c>
      <c r="N687" s="7" t="str" cm="1">
        <f t="array" ref="N687">_xlfn.IFS(I687="Rob","Robusta",I687="Exc","Excelsa",I687="Ara","Arabica",I687="Lib","Liberica")</f>
        <v>Liberica</v>
      </c>
      <c r="O687" s="7" t="str" cm="1">
        <f t="array" ref="O687">_xlfn.IFS(J687="M","Medium",J687="L","Light",J687="D","Dark")</f>
        <v>Light</v>
      </c>
      <c r="P687" s="7" t="str">
        <f>_xlfn.XLOOKUP(Order_Table[[#This Row],[Customer ID]],[1]customers!$A$1:$A$1001,[1]customers!$I$1:$I$1001,,0)</f>
        <v>Yes</v>
      </c>
    </row>
    <row r="688" spans="1:16" x14ac:dyDescent="0.35">
      <c r="A688" s="16" t="s">
        <v>1333</v>
      </c>
      <c r="B688" s="21">
        <v>44330</v>
      </c>
      <c r="C688" s="16" t="s">
        <v>1334</v>
      </c>
      <c r="D688" s="7" t="s">
        <v>101</v>
      </c>
      <c r="E688" s="16">
        <v>3</v>
      </c>
      <c r="F688" s="16" t="str">
        <f>_xlfn.XLOOKUP([1]orders!C688,[1]customers!$A$2:$A$1001,[1]customers!$B$2:$B$1001,,0)</f>
        <v>Deonne Shortall</v>
      </c>
      <c r="G688" s="16" t="str">
        <f>IF(_xlfn.XLOOKUP(C688,[1]customers!$A$2:$A$1001,[1]customers!$C$2:$C$1001,,0)=0,"",_xlfn.XLOOKUP(C688,[1]customers!$A$2:$A$1001,[1]customers!$C$2:$C$1001,,0))</f>
        <v>dshortallj2@wikipedia.org</v>
      </c>
      <c r="H688" s="16" t="str">
        <f>_xlfn.XLOOKUP(C688,[1]customers!$A$2:$A$1001,[1]customers!$G$2:$G$1001,,0)</f>
        <v>United States</v>
      </c>
      <c r="I688" s="7" t="str">
        <f>INDEX([1]products!$A$1:$G$49,MATCH([1]orders!$D688,[1]products!$A$1:$A$49,0),MATCH([1]orders!I$1,[1]products!$A$1:$G$1,0))</f>
        <v>Rob</v>
      </c>
      <c r="J688" s="7" t="str">
        <f>INDEX([1]products!$A$1:$G$49,MATCH([1]orders!$D688,[1]products!$A$1:$A$49,0),MATCH([1]orders!J$1,[1]products!$A$1:$G$1,0))</f>
        <v>D</v>
      </c>
      <c r="K688" s="19">
        <f>INDEX([1]products!$A$1:$G$49,MATCH([1]orders!$D688,[1]products!$A$1:$A$49,0),MATCH([1]orders!K$1,[1]products!$A$1:$G$1,0))</f>
        <v>0.2</v>
      </c>
      <c r="L688" s="20">
        <f>INDEX([1]products!$A$1:$G$49,MATCH([1]orders!$D688,[1]products!$A$1:$A$49,0),MATCH([1]orders!L$1,[1]products!$A$1:$G$1,0))</f>
        <v>2.6849999999999996</v>
      </c>
      <c r="M688" s="20">
        <f t="shared" si="10"/>
        <v>8.0549999999999997</v>
      </c>
      <c r="N688" s="7" t="str" cm="1">
        <f t="array" ref="N688">_xlfn.IFS(I688="Rob","Robusta",I688="Exc","Excelsa",I688="Ara","Arabica",I688="Lib","Liberica")</f>
        <v>Robusta</v>
      </c>
      <c r="O688" s="7" t="str" cm="1">
        <f t="array" ref="O688">_xlfn.IFS(J688="M","Medium",J688="L","Light",J688="D","Dark")</f>
        <v>Dark</v>
      </c>
      <c r="P688" s="7" t="str">
        <f>_xlfn.XLOOKUP(Order_Table[[#This Row],[Customer ID]],[1]customers!$A$1:$A$1001,[1]customers!$I$1:$I$1001,,0)</f>
        <v>Yes</v>
      </c>
    </row>
    <row r="689" spans="1:16" x14ac:dyDescent="0.35">
      <c r="A689" s="16" t="s">
        <v>1335</v>
      </c>
      <c r="B689" s="21">
        <v>43471</v>
      </c>
      <c r="C689" s="16" t="s">
        <v>1336</v>
      </c>
      <c r="D689" s="7" t="s">
        <v>3</v>
      </c>
      <c r="E689" s="16">
        <v>2</v>
      </c>
      <c r="F689" s="16" t="str">
        <f>_xlfn.XLOOKUP([1]orders!C689,[1]customers!$A$2:$A$1001,[1]customers!$B$2:$B$1001,,0)</f>
        <v>Wilton Cottier</v>
      </c>
      <c r="G689" s="16" t="str">
        <f>IF(_xlfn.XLOOKUP(C689,[1]customers!$A$2:$A$1001,[1]customers!$C$2:$C$1001,,0)=0,"",_xlfn.XLOOKUP(C689,[1]customers!$A$2:$A$1001,[1]customers!$C$2:$C$1001,,0))</f>
        <v>wcottierj3@cafepress.com</v>
      </c>
      <c r="H689" s="16" t="str">
        <f>_xlfn.XLOOKUP(C689,[1]customers!$A$2:$A$1001,[1]customers!$G$2:$G$1001,,0)</f>
        <v>United States</v>
      </c>
      <c r="I689" s="7" t="str">
        <f>INDEX([1]products!$A$1:$G$49,MATCH([1]orders!$D689,[1]products!$A$1:$A$49,0),MATCH([1]orders!I$1,[1]products!$A$1:$G$1,0))</f>
        <v>Exc</v>
      </c>
      <c r="J689" s="7" t="str">
        <f>INDEX([1]products!$A$1:$G$49,MATCH([1]orders!$D689,[1]products!$A$1:$A$49,0),MATCH([1]orders!J$1,[1]products!$A$1:$G$1,0))</f>
        <v>M</v>
      </c>
      <c r="K689" s="19">
        <f>INDEX([1]products!$A$1:$G$49,MATCH([1]orders!$D689,[1]products!$A$1:$A$49,0),MATCH([1]orders!K$1,[1]products!$A$1:$G$1,0))</f>
        <v>0.5</v>
      </c>
      <c r="L689" s="20">
        <f>INDEX([1]products!$A$1:$G$49,MATCH([1]orders!$D689,[1]products!$A$1:$A$49,0),MATCH([1]orders!L$1,[1]products!$A$1:$G$1,0))</f>
        <v>8.25</v>
      </c>
      <c r="M689" s="20">
        <f t="shared" si="10"/>
        <v>16.5</v>
      </c>
      <c r="N689" s="7" t="str" cm="1">
        <f t="array" ref="N689">_xlfn.IFS(I689="Rob","Robusta",I689="Exc","Excelsa",I689="Ara","Arabica",I689="Lib","Liberica")</f>
        <v>Excelsa</v>
      </c>
      <c r="O689" s="7" t="str" cm="1">
        <f t="array" ref="O689">_xlfn.IFS(J689="M","Medium",J689="L","Light",J689="D","Dark")</f>
        <v>Medium</v>
      </c>
      <c r="P689" s="7" t="str">
        <f>_xlfn.XLOOKUP(Order_Table[[#This Row],[Customer ID]],[1]customers!$A$1:$A$1001,[1]customers!$I$1:$I$1001,,0)</f>
        <v>No</v>
      </c>
    </row>
    <row r="690" spans="1:16" x14ac:dyDescent="0.35">
      <c r="A690" s="16" t="s">
        <v>1337</v>
      </c>
      <c r="B690" s="21">
        <v>43579</v>
      </c>
      <c r="C690" s="16" t="s">
        <v>1338</v>
      </c>
      <c r="D690" s="7" t="s">
        <v>6</v>
      </c>
      <c r="E690" s="16">
        <v>5</v>
      </c>
      <c r="F690" s="16" t="str">
        <f>_xlfn.XLOOKUP([1]orders!C690,[1]customers!$A$2:$A$1001,[1]customers!$B$2:$B$1001,,0)</f>
        <v>Kevan Grinsted</v>
      </c>
      <c r="G690" s="16" t="str">
        <f>IF(_xlfn.XLOOKUP(C690,[1]customers!$A$2:$A$1001,[1]customers!$C$2:$C$1001,,0)=0,"",_xlfn.XLOOKUP(C690,[1]customers!$A$2:$A$1001,[1]customers!$C$2:$C$1001,,0))</f>
        <v>kgrinstedj4@google.com.br</v>
      </c>
      <c r="H690" s="16" t="str">
        <f>_xlfn.XLOOKUP(C690,[1]customers!$A$2:$A$1001,[1]customers!$G$2:$G$1001,,0)</f>
        <v>Ireland</v>
      </c>
      <c r="I690" s="7" t="str">
        <f>INDEX([1]products!$A$1:$G$49,MATCH([1]orders!$D690,[1]products!$A$1:$A$49,0),MATCH([1]orders!I$1,[1]products!$A$1:$G$1,0))</f>
        <v>Ara</v>
      </c>
      <c r="J690" s="7" t="str">
        <f>INDEX([1]products!$A$1:$G$49,MATCH([1]orders!$D690,[1]products!$A$1:$A$49,0),MATCH([1]orders!J$1,[1]products!$A$1:$G$1,0))</f>
        <v>L</v>
      </c>
      <c r="K690" s="19">
        <f>INDEX([1]products!$A$1:$G$49,MATCH([1]orders!$D690,[1]products!$A$1:$A$49,0),MATCH([1]orders!K$1,[1]products!$A$1:$G$1,0))</f>
        <v>1</v>
      </c>
      <c r="L690" s="20">
        <f>INDEX([1]products!$A$1:$G$49,MATCH([1]orders!$D690,[1]products!$A$1:$A$49,0),MATCH([1]orders!L$1,[1]products!$A$1:$G$1,0))</f>
        <v>12.95</v>
      </c>
      <c r="M690" s="20">
        <f t="shared" si="10"/>
        <v>64.75</v>
      </c>
      <c r="N690" s="7" t="str" cm="1">
        <f t="array" ref="N690">_xlfn.IFS(I690="Rob","Robusta",I690="Exc","Excelsa",I690="Ara","Arabica",I690="Lib","Liberica")</f>
        <v>Arabica</v>
      </c>
      <c r="O690" s="7" t="str" cm="1">
        <f t="array" ref="O690">_xlfn.IFS(J690="M","Medium",J690="L","Light",J690="D","Dark")</f>
        <v>Light</v>
      </c>
      <c r="P690" s="7" t="str">
        <f>_xlfn.XLOOKUP(Order_Table[[#This Row],[Customer ID]],[1]customers!$A$1:$A$1001,[1]customers!$I$1:$I$1001,,0)</f>
        <v>No</v>
      </c>
    </row>
    <row r="691" spans="1:16" x14ac:dyDescent="0.35">
      <c r="A691" s="16" t="s">
        <v>1339</v>
      </c>
      <c r="B691" s="21">
        <v>44346</v>
      </c>
      <c r="C691" s="16" t="s">
        <v>1340</v>
      </c>
      <c r="D691" s="7" t="s">
        <v>67</v>
      </c>
      <c r="E691" s="16">
        <v>5</v>
      </c>
      <c r="F691" s="16" t="str">
        <f>_xlfn.XLOOKUP([1]orders!C691,[1]customers!$A$2:$A$1001,[1]customers!$B$2:$B$1001,,0)</f>
        <v>Dionne Skyner</v>
      </c>
      <c r="G691" s="16" t="str">
        <f>IF(_xlfn.XLOOKUP(C691,[1]customers!$A$2:$A$1001,[1]customers!$C$2:$C$1001,,0)=0,"",_xlfn.XLOOKUP(C691,[1]customers!$A$2:$A$1001,[1]customers!$C$2:$C$1001,,0))</f>
        <v>dskynerj5@hubpages.com</v>
      </c>
      <c r="H691" s="16" t="str">
        <f>_xlfn.XLOOKUP(C691,[1]customers!$A$2:$A$1001,[1]customers!$G$2:$G$1001,,0)</f>
        <v>United States</v>
      </c>
      <c r="I691" s="7" t="str">
        <f>INDEX([1]products!$A$1:$G$49,MATCH([1]orders!$D691,[1]products!$A$1:$A$49,0),MATCH([1]orders!I$1,[1]products!$A$1:$G$1,0))</f>
        <v>Ara</v>
      </c>
      <c r="J691" s="7" t="str">
        <f>INDEX([1]products!$A$1:$G$49,MATCH([1]orders!$D691,[1]products!$A$1:$A$49,0),MATCH([1]orders!J$1,[1]products!$A$1:$G$1,0))</f>
        <v>M</v>
      </c>
      <c r="K691" s="19">
        <f>INDEX([1]products!$A$1:$G$49,MATCH([1]orders!$D691,[1]products!$A$1:$A$49,0),MATCH([1]orders!K$1,[1]products!$A$1:$G$1,0))</f>
        <v>0.5</v>
      </c>
      <c r="L691" s="20">
        <f>INDEX([1]products!$A$1:$G$49,MATCH([1]orders!$D691,[1]products!$A$1:$A$49,0),MATCH([1]orders!L$1,[1]products!$A$1:$G$1,0))</f>
        <v>6.75</v>
      </c>
      <c r="M691" s="20">
        <f t="shared" si="10"/>
        <v>33.75</v>
      </c>
      <c r="N691" s="7" t="str" cm="1">
        <f t="array" ref="N691">_xlfn.IFS(I691="Rob","Robusta",I691="Exc","Excelsa",I691="Ara","Arabica",I691="Lib","Liberica")</f>
        <v>Arabica</v>
      </c>
      <c r="O691" s="7" t="str" cm="1">
        <f t="array" ref="O691">_xlfn.IFS(J691="M","Medium",J691="L","Light",J691="D","Dark")</f>
        <v>Medium</v>
      </c>
      <c r="P691" s="7" t="str">
        <f>_xlfn.XLOOKUP(Order_Table[[#This Row],[Customer ID]],[1]customers!$A$1:$A$1001,[1]customers!$I$1:$I$1001,,0)</f>
        <v>No</v>
      </c>
    </row>
    <row r="692" spans="1:16" x14ac:dyDescent="0.35">
      <c r="A692" s="16" t="s">
        <v>1341</v>
      </c>
      <c r="B692" s="21">
        <v>44754</v>
      </c>
      <c r="C692" s="16" t="s">
        <v>1342</v>
      </c>
      <c r="D692" s="7" t="s">
        <v>109</v>
      </c>
      <c r="E692" s="16">
        <v>6</v>
      </c>
      <c r="F692" s="16" t="str">
        <f>_xlfn.XLOOKUP([1]orders!C692,[1]customers!$A$2:$A$1001,[1]customers!$B$2:$B$1001,,0)</f>
        <v>Francesco Dressel</v>
      </c>
      <c r="G692" s="16" t="str">
        <f>IF(_xlfn.XLOOKUP(C692,[1]customers!$A$2:$A$1001,[1]customers!$C$2:$C$1001,,0)=0,"",_xlfn.XLOOKUP(C692,[1]customers!$A$2:$A$1001,[1]customers!$C$2:$C$1001,,0))</f>
        <v/>
      </c>
      <c r="H692" s="16" t="str">
        <f>_xlfn.XLOOKUP(C692,[1]customers!$A$2:$A$1001,[1]customers!$G$2:$G$1001,,0)</f>
        <v>United States</v>
      </c>
      <c r="I692" s="7" t="str">
        <f>INDEX([1]products!$A$1:$G$49,MATCH([1]orders!$D692,[1]products!$A$1:$A$49,0),MATCH([1]orders!I$1,[1]products!$A$1:$G$1,0))</f>
        <v>Lib</v>
      </c>
      <c r="J692" s="7" t="str">
        <f>INDEX([1]products!$A$1:$G$49,MATCH([1]orders!$D692,[1]products!$A$1:$A$49,0),MATCH([1]orders!J$1,[1]products!$A$1:$G$1,0))</f>
        <v>D</v>
      </c>
      <c r="K692" s="19">
        <f>INDEX([1]products!$A$1:$G$49,MATCH([1]orders!$D692,[1]products!$A$1:$A$49,0),MATCH([1]orders!K$1,[1]products!$A$1:$G$1,0))</f>
        <v>2.5</v>
      </c>
      <c r="L692" s="20">
        <f>INDEX([1]products!$A$1:$G$49,MATCH([1]orders!$D692,[1]products!$A$1:$A$49,0),MATCH([1]orders!L$1,[1]products!$A$1:$G$1,0))</f>
        <v>29.784999999999997</v>
      </c>
      <c r="M692" s="20">
        <f t="shared" si="10"/>
        <v>178.70999999999998</v>
      </c>
      <c r="N692" s="7" t="str" cm="1">
        <f t="array" ref="N692">_xlfn.IFS(I692="Rob","Robusta",I692="Exc","Excelsa",I692="Ara","Arabica",I692="Lib","Liberica")</f>
        <v>Liberica</v>
      </c>
      <c r="O692" s="7" t="str" cm="1">
        <f t="array" ref="O692">_xlfn.IFS(J692="M","Medium",J692="L","Light",J692="D","Dark")</f>
        <v>Dark</v>
      </c>
      <c r="P692" s="7" t="str">
        <f>_xlfn.XLOOKUP(Order_Table[[#This Row],[Customer ID]],[1]customers!$A$1:$A$1001,[1]customers!$I$1:$I$1001,,0)</f>
        <v>No</v>
      </c>
    </row>
    <row r="693" spans="1:16" x14ac:dyDescent="0.35">
      <c r="A693" s="16" t="s">
        <v>1343</v>
      </c>
      <c r="B693" s="21">
        <v>44227</v>
      </c>
      <c r="C693" s="16" t="s">
        <v>1344</v>
      </c>
      <c r="D693" s="7" t="s">
        <v>61</v>
      </c>
      <c r="E693" s="16">
        <v>2</v>
      </c>
      <c r="F693" s="16" t="str">
        <f>_xlfn.XLOOKUP([1]orders!C693,[1]customers!$A$2:$A$1001,[1]customers!$B$2:$B$1001,,0)</f>
        <v>Jimmy Dymoke</v>
      </c>
      <c r="G693" s="16" t="str">
        <f>IF(_xlfn.XLOOKUP(C693,[1]customers!$A$2:$A$1001,[1]customers!$C$2:$C$1001,,0)=0,"",_xlfn.XLOOKUP(C693,[1]customers!$A$2:$A$1001,[1]customers!$C$2:$C$1001,,0))</f>
        <v>jdymokeje@prnewswire.com</v>
      </c>
      <c r="H693" s="16" t="str">
        <f>_xlfn.XLOOKUP(C693,[1]customers!$A$2:$A$1001,[1]customers!$G$2:$G$1001,,0)</f>
        <v>Ireland</v>
      </c>
      <c r="I693" s="7" t="str">
        <f>INDEX([1]products!$A$1:$G$49,MATCH([1]orders!$D693,[1]products!$A$1:$A$49,0),MATCH([1]orders!I$1,[1]products!$A$1:$G$1,0))</f>
        <v>Ara</v>
      </c>
      <c r="J693" s="7" t="str">
        <f>INDEX([1]products!$A$1:$G$49,MATCH([1]orders!$D693,[1]products!$A$1:$A$49,0),MATCH([1]orders!J$1,[1]products!$A$1:$G$1,0))</f>
        <v>M</v>
      </c>
      <c r="K693" s="19">
        <f>INDEX([1]products!$A$1:$G$49,MATCH([1]orders!$D693,[1]products!$A$1:$A$49,0),MATCH([1]orders!K$1,[1]products!$A$1:$G$1,0))</f>
        <v>1</v>
      </c>
      <c r="L693" s="20">
        <f>INDEX([1]products!$A$1:$G$49,MATCH([1]orders!$D693,[1]products!$A$1:$A$49,0),MATCH([1]orders!L$1,[1]products!$A$1:$G$1,0))</f>
        <v>11.25</v>
      </c>
      <c r="M693" s="20">
        <f t="shared" si="10"/>
        <v>22.5</v>
      </c>
      <c r="N693" s="7" t="str" cm="1">
        <f t="array" ref="N693">_xlfn.IFS(I693="Rob","Robusta",I693="Exc","Excelsa",I693="Ara","Arabica",I693="Lib","Liberica")</f>
        <v>Arabica</v>
      </c>
      <c r="O693" s="7" t="str" cm="1">
        <f t="array" ref="O693">_xlfn.IFS(J693="M","Medium",J693="L","Light",J693="D","Dark")</f>
        <v>Medium</v>
      </c>
      <c r="P693" s="7" t="str">
        <f>_xlfn.XLOOKUP(Order_Table[[#This Row],[Customer ID]],[1]customers!$A$1:$A$1001,[1]customers!$I$1:$I$1001,,0)</f>
        <v>No</v>
      </c>
    </row>
    <row r="694" spans="1:16" x14ac:dyDescent="0.35">
      <c r="A694" s="16" t="s">
        <v>1345</v>
      </c>
      <c r="B694" s="21">
        <v>43720</v>
      </c>
      <c r="C694" s="16" t="s">
        <v>1346</v>
      </c>
      <c r="D694" s="7" t="s">
        <v>13</v>
      </c>
      <c r="E694" s="16">
        <v>1</v>
      </c>
      <c r="F694" s="16" t="str">
        <f>_xlfn.XLOOKUP([1]orders!C694,[1]customers!$A$2:$A$1001,[1]customers!$B$2:$B$1001,,0)</f>
        <v>Ambrosio Weinmann</v>
      </c>
      <c r="G694" s="16" t="str">
        <f>IF(_xlfn.XLOOKUP(C694,[1]customers!$A$2:$A$1001,[1]customers!$C$2:$C$1001,,0)=0,"",_xlfn.XLOOKUP(C694,[1]customers!$A$2:$A$1001,[1]customers!$C$2:$C$1001,,0))</f>
        <v>aweinmannj8@shinystat.com</v>
      </c>
      <c r="H694" s="16" t="str">
        <f>_xlfn.XLOOKUP(C694,[1]customers!$A$2:$A$1001,[1]customers!$G$2:$G$1001,,0)</f>
        <v>United States</v>
      </c>
      <c r="I694" s="7" t="str">
        <f>INDEX([1]products!$A$1:$G$49,MATCH([1]orders!$D694,[1]products!$A$1:$A$49,0),MATCH([1]orders!I$1,[1]products!$A$1:$G$1,0))</f>
        <v>Lib</v>
      </c>
      <c r="J694" s="7" t="str">
        <f>INDEX([1]products!$A$1:$G$49,MATCH([1]orders!$D694,[1]products!$A$1:$A$49,0),MATCH([1]orders!J$1,[1]products!$A$1:$G$1,0))</f>
        <v>D</v>
      </c>
      <c r="K694" s="19">
        <f>INDEX([1]products!$A$1:$G$49,MATCH([1]orders!$D694,[1]products!$A$1:$A$49,0),MATCH([1]orders!K$1,[1]products!$A$1:$G$1,0))</f>
        <v>1</v>
      </c>
      <c r="L694" s="20">
        <f>INDEX([1]products!$A$1:$G$49,MATCH([1]orders!$D694,[1]products!$A$1:$A$49,0),MATCH([1]orders!L$1,[1]products!$A$1:$G$1,0))</f>
        <v>12.95</v>
      </c>
      <c r="M694" s="20">
        <f t="shared" si="10"/>
        <v>12.95</v>
      </c>
      <c r="N694" s="7" t="str" cm="1">
        <f t="array" ref="N694">_xlfn.IFS(I694="Rob","Robusta",I694="Exc","Excelsa",I694="Ara","Arabica",I694="Lib","Liberica")</f>
        <v>Liberica</v>
      </c>
      <c r="O694" s="7" t="str" cm="1">
        <f t="array" ref="O694">_xlfn.IFS(J694="M","Medium",J694="L","Light",J694="D","Dark")</f>
        <v>Dark</v>
      </c>
      <c r="P694" s="7" t="str">
        <f>_xlfn.XLOOKUP(Order_Table[[#This Row],[Customer ID]],[1]customers!$A$1:$A$1001,[1]customers!$I$1:$I$1001,,0)</f>
        <v>No</v>
      </c>
    </row>
    <row r="695" spans="1:16" x14ac:dyDescent="0.35">
      <c r="A695" s="16" t="s">
        <v>1347</v>
      </c>
      <c r="B695" s="21">
        <v>44012</v>
      </c>
      <c r="C695" s="16" t="s">
        <v>1348</v>
      </c>
      <c r="D695" s="7" t="s">
        <v>171</v>
      </c>
      <c r="E695" s="16">
        <v>2</v>
      </c>
      <c r="F695" s="16" t="str">
        <f>_xlfn.XLOOKUP([1]orders!C695,[1]customers!$A$2:$A$1001,[1]customers!$B$2:$B$1001,,0)</f>
        <v>Elden Andriessen</v>
      </c>
      <c r="G695" s="16" t="str">
        <f>IF(_xlfn.XLOOKUP(C695,[1]customers!$A$2:$A$1001,[1]customers!$C$2:$C$1001,,0)=0,"",_xlfn.XLOOKUP(C695,[1]customers!$A$2:$A$1001,[1]customers!$C$2:$C$1001,,0))</f>
        <v>eandriessenj9@europa.eu</v>
      </c>
      <c r="H695" s="16" t="str">
        <f>_xlfn.XLOOKUP(C695,[1]customers!$A$2:$A$1001,[1]customers!$G$2:$G$1001,,0)</f>
        <v>United States</v>
      </c>
      <c r="I695" s="7" t="str">
        <f>INDEX([1]products!$A$1:$G$49,MATCH([1]orders!$D695,[1]products!$A$1:$A$49,0),MATCH([1]orders!I$1,[1]products!$A$1:$G$1,0))</f>
        <v>Ara</v>
      </c>
      <c r="J695" s="7" t="str">
        <f>INDEX([1]products!$A$1:$G$49,MATCH([1]orders!$D695,[1]products!$A$1:$A$49,0),MATCH([1]orders!J$1,[1]products!$A$1:$G$1,0))</f>
        <v>M</v>
      </c>
      <c r="K695" s="19">
        <f>INDEX([1]products!$A$1:$G$49,MATCH([1]orders!$D695,[1]products!$A$1:$A$49,0),MATCH([1]orders!K$1,[1]products!$A$1:$G$1,0))</f>
        <v>2.5</v>
      </c>
      <c r="L695" s="20">
        <f>INDEX([1]products!$A$1:$G$49,MATCH([1]orders!$D695,[1]products!$A$1:$A$49,0),MATCH([1]orders!L$1,[1]products!$A$1:$G$1,0))</f>
        <v>25.874999999999996</v>
      </c>
      <c r="M695" s="20">
        <f t="shared" si="10"/>
        <v>51.749999999999993</v>
      </c>
      <c r="N695" s="7" t="str" cm="1">
        <f t="array" ref="N695">_xlfn.IFS(I695="Rob","Robusta",I695="Exc","Excelsa",I695="Ara","Arabica",I695="Lib","Liberica")</f>
        <v>Arabica</v>
      </c>
      <c r="O695" s="7" t="str" cm="1">
        <f t="array" ref="O695">_xlfn.IFS(J695="M","Medium",J695="L","Light",J695="D","Dark")</f>
        <v>Medium</v>
      </c>
      <c r="P695" s="7" t="str">
        <f>_xlfn.XLOOKUP(Order_Table[[#This Row],[Customer ID]],[1]customers!$A$1:$A$1001,[1]customers!$I$1:$I$1001,,0)</f>
        <v>Yes</v>
      </c>
    </row>
    <row r="696" spans="1:16" x14ac:dyDescent="0.35">
      <c r="A696" s="16" t="s">
        <v>1349</v>
      </c>
      <c r="B696" s="21">
        <v>43915</v>
      </c>
      <c r="C696" s="16" t="s">
        <v>1350</v>
      </c>
      <c r="D696" s="7" t="s">
        <v>16</v>
      </c>
      <c r="E696" s="16">
        <v>5</v>
      </c>
      <c r="F696" s="16" t="str">
        <f>_xlfn.XLOOKUP([1]orders!C696,[1]customers!$A$2:$A$1001,[1]customers!$B$2:$B$1001,,0)</f>
        <v>Roxie Deaconson</v>
      </c>
      <c r="G696" s="16" t="str">
        <f>IF(_xlfn.XLOOKUP(C696,[1]customers!$A$2:$A$1001,[1]customers!$C$2:$C$1001,,0)=0,"",_xlfn.XLOOKUP(C696,[1]customers!$A$2:$A$1001,[1]customers!$C$2:$C$1001,,0))</f>
        <v>rdeaconsonja@archive.org</v>
      </c>
      <c r="H696" s="16" t="str">
        <f>_xlfn.XLOOKUP(C696,[1]customers!$A$2:$A$1001,[1]customers!$G$2:$G$1001,,0)</f>
        <v>United States</v>
      </c>
      <c r="I696" s="7" t="str">
        <f>INDEX([1]products!$A$1:$G$49,MATCH([1]orders!$D696,[1]products!$A$1:$A$49,0),MATCH([1]orders!I$1,[1]products!$A$1:$G$1,0))</f>
        <v>Exc</v>
      </c>
      <c r="J696" s="7" t="str">
        <f>INDEX([1]products!$A$1:$G$49,MATCH([1]orders!$D696,[1]products!$A$1:$A$49,0),MATCH([1]orders!J$1,[1]products!$A$1:$G$1,0))</f>
        <v>D</v>
      </c>
      <c r="K696" s="19">
        <f>INDEX([1]products!$A$1:$G$49,MATCH([1]orders!$D696,[1]products!$A$1:$A$49,0),MATCH([1]orders!K$1,[1]products!$A$1:$G$1,0))</f>
        <v>0.5</v>
      </c>
      <c r="L696" s="20">
        <f>INDEX([1]products!$A$1:$G$49,MATCH([1]orders!$D696,[1]products!$A$1:$A$49,0),MATCH([1]orders!L$1,[1]products!$A$1:$G$1,0))</f>
        <v>7.29</v>
      </c>
      <c r="M696" s="20">
        <f t="shared" si="10"/>
        <v>36.450000000000003</v>
      </c>
      <c r="N696" s="7" t="str" cm="1">
        <f t="array" ref="N696">_xlfn.IFS(I696="Rob","Robusta",I696="Exc","Excelsa",I696="Ara","Arabica",I696="Lib","Liberica")</f>
        <v>Excelsa</v>
      </c>
      <c r="O696" s="7" t="str" cm="1">
        <f t="array" ref="O696">_xlfn.IFS(J696="M","Medium",J696="L","Light",J696="D","Dark")</f>
        <v>Dark</v>
      </c>
      <c r="P696" s="7" t="str">
        <f>_xlfn.XLOOKUP(Order_Table[[#This Row],[Customer ID]],[1]customers!$A$1:$A$1001,[1]customers!$I$1:$I$1001,,0)</f>
        <v>No</v>
      </c>
    </row>
    <row r="697" spans="1:16" x14ac:dyDescent="0.35">
      <c r="A697" s="16" t="s">
        <v>1351</v>
      </c>
      <c r="B697" s="21">
        <v>44300</v>
      </c>
      <c r="C697" s="16" t="s">
        <v>1352</v>
      </c>
      <c r="D697" s="7" t="s">
        <v>104</v>
      </c>
      <c r="E697" s="16">
        <v>5</v>
      </c>
      <c r="F697" s="16" t="str">
        <f>_xlfn.XLOOKUP([1]orders!C697,[1]customers!$A$2:$A$1001,[1]customers!$B$2:$B$1001,,0)</f>
        <v>Davida Caro</v>
      </c>
      <c r="G697" s="16" t="str">
        <f>IF(_xlfn.XLOOKUP(C697,[1]customers!$A$2:$A$1001,[1]customers!$C$2:$C$1001,,0)=0,"",_xlfn.XLOOKUP(C697,[1]customers!$A$2:$A$1001,[1]customers!$C$2:$C$1001,,0))</f>
        <v>dcarojb@twitter.com</v>
      </c>
      <c r="H697" s="16" t="str">
        <f>_xlfn.XLOOKUP(C697,[1]customers!$A$2:$A$1001,[1]customers!$G$2:$G$1001,,0)</f>
        <v>United States</v>
      </c>
      <c r="I697" s="7" t="str">
        <f>INDEX([1]products!$A$1:$G$49,MATCH([1]orders!$D697,[1]products!$A$1:$A$49,0),MATCH([1]orders!I$1,[1]products!$A$1:$G$1,0))</f>
        <v>Lib</v>
      </c>
      <c r="J697" s="7" t="str">
        <f>INDEX([1]products!$A$1:$G$49,MATCH([1]orders!$D697,[1]products!$A$1:$A$49,0),MATCH([1]orders!J$1,[1]products!$A$1:$G$1,0))</f>
        <v>L</v>
      </c>
      <c r="K697" s="19">
        <f>INDEX([1]products!$A$1:$G$49,MATCH([1]orders!$D697,[1]products!$A$1:$A$49,0),MATCH([1]orders!K$1,[1]products!$A$1:$G$1,0))</f>
        <v>2.5</v>
      </c>
      <c r="L697" s="20">
        <f>INDEX([1]products!$A$1:$G$49,MATCH([1]orders!$D697,[1]products!$A$1:$A$49,0),MATCH([1]orders!L$1,[1]products!$A$1:$G$1,0))</f>
        <v>36.454999999999998</v>
      </c>
      <c r="M697" s="20">
        <f t="shared" si="10"/>
        <v>182.27499999999998</v>
      </c>
      <c r="N697" s="7" t="str" cm="1">
        <f t="array" ref="N697">_xlfn.IFS(I697="Rob","Robusta",I697="Exc","Excelsa",I697="Ara","Arabica",I697="Lib","Liberica")</f>
        <v>Liberica</v>
      </c>
      <c r="O697" s="7" t="str" cm="1">
        <f t="array" ref="O697">_xlfn.IFS(J697="M","Medium",J697="L","Light",J697="D","Dark")</f>
        <v>Light</v>
      </c>
      <c r="P697" s="7" t="str">
        <f>_xlfn.XLOOKUP(Order_Table[[#This Row],[Customer ID]],[1]customers!$A$1:$A$1001,[1]customers!$I$1:$I$1001,,0)</f>
        <v>Yes</v>
      </c>
    </row>
    <row r="698" spans="1:16" x14ac:dyDescent="0.35">
      <c r="A698" s="16" t="s">
        <v>1353</v>
      </c>
      <c r="B698" s="21">
        <v>43693</v>
      </c>
      <c r="C698" s="16" t="s">
        <v>1354</v>
      </c>
      <c r="D698" s="7" t="s">
        <v>123</v>
      </c>
      <c r="E698" s="16">
        <v>4</v>
      </c>
      <c r="F698" s="16" t="str">
        <f>_xlfn.XLOOKUP([1]orders!C698,[1]customers!$A$2:$A$1001,[1]customers!$B$2:$B$1001,,0)</f>
        <v>Johna Bluck</v>
      </c>
      <c r="G698" s="16" t="str">
        <f>IF(_xlfn.XLOOKUP(C698,[1]customers!$A$2:$A$1001,[1]customers!$C$2:$C$1001,,0)=0,"",_xlfn.XLOOKUP(C698,[1]customers!$A$2:$A$1001,[1]customers!$C$2:$C$1001,,0))</f>
        <v>jbluckjc@imageshack.us</v>
      </c>
      <c r="H698" s="16" t="str">
        <f>_xlfn.XLOOKUP(C698,[1]customers!$A$2:$A$1001,[1]customers!$G$2:$G$1001,,0)</f>
        <v>United States</v>
      </c>
      <c r="I698" s="7" t="str">
        <f>INDEX([1]products!$A$1:$G$49,MATCH([1]orders!$D698,[1]products!$A$1:$A$49,0),MATCH([1]orders!I$1,[1]products!$A$1:$G$1,0))</f>
        <v>Lib</v>
      </c>
      <c r="J698" s="7" t="str">
        <f>INDEX([1]products!$A$1:$G$49,MATCH([1]orders!$D698,[1]products!$A$1:$A$49,0),MATCH([1]orders!J$1,[1]products!$A$1:$G$1,0))</f>
        <v>D</v>
      </c>
      <c r="K698" s="19">
        <f>INDEX([1]products!$A$1:$G$49,MATCH([1]orders!$D698,[1]products!$A$1:$A$49,0),MATCH([1]orders!K$1,[1]products!$A$1:$G$1,0))</f>
        <v>0.5</v>
      </c>
      <c r="L698" s="20">
        <f>INDEX([1]products!$A$1:$G$49,MATCH([1]orders!$D698,[1]products!$A$1:$A$49,0),MATCH([1]orders!L$1,[1]products!$A$1:$G$1,0))</f>
        <v>7.77</v>
      </c>
      <c r="M698" s="20">
        <f t="shared" si="10"/>
        <v>31.08</v>
      </c>
      <c r="N698" s="7" t="str" cm="1">
        <f t="array" ref="N698">_xlfn.IFS(I698="Rob","Robusta",I698="Exc","Excelsa",I698="Ara","Arabica",I698="Lib","Liberica")</f>
        <v>Liberica</v>
      </c>
      <c r="O698" s="7" t="str" cm="1">
        <f t="array" ref="O698">_xlfn.IFS(J698="M","Medium",J698="L","Light",J698="D","Dark")</f>
        <v>Dark</v>
      </c>
      <c r="P698" s="7" t="str">
        <f>_xlfn.XLOOKUP(Order_Table[[#This Row],[Customer ID]],[1]customers!$A$1:$A$1001,[1]customers!$I$1:$I$1001,,0)</f>
        <v>No</v>
      </c>
    </row>
    <row r="699" spans="1:16" x14ac:dyDescent="0.35">
      <c r="A699" s="16" t="s">
        <v>1355</v>
      </c>
      <c r="B699" s="21">
        <v>44547</v>
      </c>
      <c r="C699" s="16" t="s">
        <v>1356</v>
      </c>
      <c r="D699" s="7" t="s">
        <v>67</v>
      </c>
      <c r="E699" s="16">
        <v>3</v>
      </c>
      <c r="F699" s="16" t="str">
        <f>_xlfn.XLOOKUP([1]orders!C699,[1]customers!$A$2:$A$1001,[1]customers!$B$2:$B$1001,,0)</f>
        <v>Myrle Dearden</v>
      </c>
      <c r="G699" s="16" t="str">
        <f>IF(_xlfn.XLOOKUP(C699,[1]customers!$A$2:$A$1001,[1]customers!$C$2:$C$1001,,0)=0,"",_xlfn.XLOOKUP(C699,[1]customers!$A$2:$A$1001,[1]customers!$C$2:$C$1001,,0))</f>
        <v/>
      </c>
      <c r="H699" s="16" t="str">
        <f>_xlfn.XLOOKUP(C699,[1]customers!$A$2:$A$1001,[1]customers!$G$2:$G$1001,,0)</f>
        <v>Ireland</v>
      </c>
      <c r="I699" s="7" t="str">
        <f>INDEX([1]products!$A$1:$G$49,MATCH([1]orders!$D699,[1]products!$A$1:$A$49,0),MATCH([1]orders!I$1,[1]products!$A$1:$G$1,0))</f>
        <v>Ara</v>
      </c>
      <c r="J699" s="7" t="str">
        <f>INDEX([1]products!$A$1:$G$49,MATCH([1]orders!$D699,[1]products!$A$1:$A$49,0),MATCH([1]orders!J$1,[1]products!$A$1:$G$1,0))</f>
        <v>M</v>
      </c>
      <c r="K699" s="19">
        <f>INDEX([1]products!$A$1:$G$49,MATCH([1]orders!$D699,[1]products!$A$1:$A$49,0),MATCH([1]orders!K$1,[1]products!$A$1:$G$1,0))</f>
        <v>0.5</v>
      </c>
      <c r="L699" s="20">
        <f>INDEX([1]products!$A$1:$G$49,MATCH([1]orders!$D699,[1]products!$A$1:$A$49,0),MATCH([1]orders!L$1,[1]products!$A$1:$G$1,0))</f>
        <v>6.75</v>
      </c>
      <c r="M699" s="20">
        <f t="shared" si="10"/>
        <v>20.25</v>
      </c>
      <c r="N699" s="7" t="str" cm="1">
        <f t="array" ref="N699">_xlfn.IFS(I699="Rob","Robusta",I699="Exc","Excelsa",I699="Ara","Arabica",I699="Lib","Liberica")</f>
        <v>Arabica</v>
      </c>
      <c r="O699" s="7" t="str" cm="1">
        <f t="array" ref="O699">_xlfn.IFS(J699="M","Medium",J699="L","Light",J699="D","Dark")</f>
        <v>Medium</v>
      </c>
      <c r="P699" s="7" t="str">
        <f>_xlfn.XLOOKUP(Order_Table[[#This Row],[Customer ID]],[1]customers!$A$1:$A$1001,[1]customers!$I$1:$I$1001,,0)</f>
        <v>No</v>
      </c>
    </row>
    <row r="700" spans="1:16" x14ac:dyDescent="0.35">
      <c r="A700" s="16" t="s">
        <v>1357</v>
      </c>
      <c r="B700" s="21">
        <v>43830</v>
      </c>
      <c r="C700" s="16" t="s">
        <v>1344</v>
      </c>
      <c r="D700" s="7" t="s">
        <v>13</v>
      </c>
      <c r="E700" s="16">
        <v>2</v>
      </c>
      <c r="F700" s="16" t="str">
        <f>_xlfn.XLOOKUP([1]orders!C700,[1]customers!$A$2:$A$1001,[1]customers!$B$2:$B$1001,,0)</f>
        <v>Jimmy Dymoke</v>
      </c>
      <c r="G700" s="16" t="str">
        <f>IF(_xlfn.XLOOKUP(C700,[1]customers!$A$2:$A$1001,[1]customers!$C$2:$C$1001,,0)=0,"",_xlfn.XLOOKUP(C700,[1]customers!$A$2:$A$1001,[1]customers!$C$2:$C$1001,,0))</f>
        <v>jdymokeje@prnewswire.com</v>
      </c>
      <c r="H700" s="16" t="str">
        <f>_xlfn.XLOOKUP(C700,[1]customers!$A$2:$A$1001,[1]customers!$G$2:$G$1001,,0)</f>
        <v>Ireland</v>
      </c>
      <c r="I700" s="7" t="str">
        <f>INDEX([1]products!$A$1:$G$49,MATCH([1]orders!$D700,[1]products!$A$1:$A$49,0),MATCH([1]orders!I$1,[1]products!$A$1:$G$1,0))</f>
        <v>Lib</v>
      </c>
      <c r="J700" s="7" t="str">
        <f>INDEX([1]products!$A$1:$G$49,MATCH([1]orders!$D700,[1]products!$A$1:$A$49,0),MATCH([1]orders!J$1,[1]products!$A$1:$G$1,0))</f>
        <v>D</v>
      </c>
      <c r="K700" s="19">
        <f>INDEX([1]products!$A$1:$G$49,MATCH([1]orders!$D700,[1]products!$A$1:$A$49,0),MATCH([1]orders!K$1,[1]products!$A$1:$G$1,0))</f>
        <v>1</v>
      </c>
      <c r="L700" s="20">
        <f>INDEX([1]products!$A$1:$G$49,MATCH([1]orders!$D700,[1]products!$A$1:$A$49,0),MATCH([1]orders!L$1,[1]products!$A$1:$G$1,0))</f>
        <v>12.95</v>
      </c>
      <c r="M700" s="20">
        <f t="shared" si="10"/>
        <v>25.9</v>
      </c>
      <c r="N700" s="7" t="str" cm="1">
        <f t="array" ref="N700">_xlfn.IFS(I700="Rob","Robusta",I700="Exc","Excelsa",I700="Ara","Arabica",I700="Lib","Liberica")</f>
        <v>Liberica</v>
      </c>
      <c r="O700" s="7" t="str" cm="1">
        <f t="array" ref="O700">_xlfn.IFS(J700="M","Medium",J700="L","Light",J700="D","Dark")</f>
        <v>Dark</v>
      </c>
      <c r="P700" s="7" t="str">
        <f>_xlfn.XLOOKUP(Order_Table[[#This Row],[Customer ID]],[1]customers!$A$1:$A$1001,[1]customers!$I$1:$I$1001,,0)</f>
        <v>No</v>
      </c>
    </row>
    <row r="701" spans="1:16" x14ac:dyDescent="0.35">
      <c r="A701" s="16" t="s">
        <v>1358</v>
      </c>
      <c r="B701" s="21">
        <v>44298</v>
      </c>
      <c r="C701" s="16" t="s">
        <v>1359</v>
      </c>
      <c r="D701" s="7" t="s">
        <v>72</v>
      </c>
      <c r="E701" s="16">
        <v>4</v>
      </c>
      <c r="F701" s="16" t="str">
        <f>_xlfn.XLOOKUP([1]orders!C701,[1]customers!$A$2:$A$1001,[1]customers!$B$2:$B$1001,,0)</f>
        <v>Orland Tadman</v>
      </c>
      <c r="G701" s="16" t="str">
        <f>IF(_xlfn.XLOOKUP(C701,[1]customers!$A$2:$A$1001,[1]customers!$C$2:$C$1001,,0)=0,"",_xlfn.XLOOKUP(C701,[1]customers!$A$2:$A$1001,[1]customers!$C$2:$C$1001,,0))</f>
        <v>otadmanjf@ft.com</v>
      </c>
      <c r="H701" s="16" t="str">
        <f>_xlfn.XLOOKUP(C701,[1]customers!$A$2:$A$1001,[1]customers!$G$2:$G$1001,,0)</f>
        <v>United States</v>
      </c>
      <c r="I701" s="7" t="str">
        <f>INDEX([1]products!$A$1:$G$49,MATCH([1]orders!$D701,[1]products!$A$1:$A$49,0),MATCH([1]orders!I$1,[1]products!$A$1:$G$1,0))</f>
        <v>Ara</v>
      </c>
      <c r="J701" s="7" t="str">
        <f>INDEX([1]products!$A$1:$G$49,MATCH([1]orders!$D701,[1]products!$A$1:$A$49,0),MATCH([1]orders!J$1,[1]products!$A$1:$G$1,0))</f>
        <v>D</v>
      </c>
      <c r="K701" s="19">
        <f>INDEX([1]products!$A$1:$G$49,MATCH([1]orders!$D701,[1]products!$A$1:$A$49,0),MATCH([1]orders!K$1,[1]products!$A$1:$G$1,0))</f>
        <v>0.5</v>
      </c>
      <c r="L701" s="20">
        <f>INDEX([1]products!$A$1:$G$49,MATCH([1]orders!$D701,[1]products!$A$1:$A$49,0),MATCH([1]orders!L$1,[1]products!$A$1:$G$1,0))</f>
        <v>5.97</v>
      </c>
      <c r="M701" s="20">
        <f t="shared" si="10"/>
        <v>23.88</v>
      </c>
      <c r="N701" s="7" t="str" cm="1">
        <f t="array" ref="N701">_xlfn.IFS(I701="Rob","Robusta",I701="Exc","Excelsa",I701="Ara","Arabica",I701="Lib","Liberica")</f>
        <v>Arabica</v>
      </c>
      <c r="O701" s="7" t="str" cm="1">
        <f t="array" ref="O701">_xlfn.IFS(J701="M","Medium",J701="L","Light",J701="D","Dark")</f>
        <v>Dark</v>
      </c>
      <c r="P701" s="7" t="str">
        <f>_xlfn.XLOOKUP(Order_Table[[#This Row],[Customer ID]],[1]customers!$A$1:$A$1001,[1]customers!$I$1:$I$1001,,0)</f>
        <v>Yes</v>
      </c>
    </row>
    <row r="702" spans="1:16" x14ac:dyDescent="0.35">
      <c r="A702" s="16" t="s">
        <v>1360</v>
      </c>
      <c r="B702" s="21">
        <v>43736</v>
      </c>
      <c r="C702" s="16" t="s">
        <v>1361</v>
      </c>
      <c r="D702" s="7" t="s">
        <v>83</v>
      </c>
      <c r="E702" s="16">
        <v>2</v>
      </c>
      <c r="F702" s="16" t="str">
        <f>_xlfn.XLOOKUP([1]orders!C702,[1]customers!$A$2:$A$1001,[1]customers!$B$2:$B$1001,,0)</f>
        <v>Barrett Gudde</v>
      </c>
      <c r="G702" s="16" t="str">
        <f>IF(_xlfn.XLOOKUP(C702,[1]customers!$A$2:$A$1001,[1]customers!$C$2:$C$1001,,0)=0,"",_xlfn.XLOOKUP(C702,[1]customers!$A$2:$A$1001,[1]customers!$C$2:$C$1001,,0))</f>
        <v>bguddejg@dailymotion.com</v>
      </c>
      <c r="H702" s="16" t="str">
        <f>_xlfn.XLOOKUP(C702,[1]customers!$A$2:$A$1001,[1]customers!$G$2:$G$1001,,0)</f>
        <v>United States</v>
      </c>
      <c r="I702" s="7" t="str">
        <f>INDEX([1]products!$A$1:$G$49,MATCH([1]orders!$D702,[1]products!$A$1:$A$49,0),MATCH([1]orders!I$1,[1]products!$A$1:$G$1,0))</f>
        <v>Lib</v>
      </c>
      <c r="J702" s="7" t="str">
        <f>INDEX([1]products!$A$1:$G$49,MATCH([1]orders!$D702,[1]products!$A$1:$A$49,0),MATCH([1]orders!J$1,[1]products!$A$1:$G$1,0))</f>
        <v>L</v>
      </c>
      <c r="K702" s="19">
        <f>INDEX([1]products!$A$1:$G$49,MATCH([1]orders!$D702,[1]products!$A$1:$A$49,0),MATCH([1]orders!K$1,[1]products!$A$1:$G$1,0))</f>
        <v>0.5</v>
      </c>
      <c r="L702" s="20">
        <f>INDEX([1]products!$A$1:$G$49,MATCH([1]orders!$D702,[1]products!$A$1:$A$49,0),MATCH([1]orders!L$1,[1]products!$A$1:$G$1,0))</f>
        <v>9.51</v>
      </c>
      <c r="M702" s="20">
        <f t="shared" si="10"/>
        <v>19.02</v>
      </c>
      <c r="N702" s="7" t="str" cm="1">
        <f t="array" ref="N702">_xlfn.IFS(I702="Rob","Robusta",I702="Exc","Excelsa",I702="Ara","Arabica",I702="Lib","Liberica")</f>
        <v>Liberica</v>
      </c>
      <c r="O702" s="7" t="str" cm="1">
        <f t="array" ref="O702">_xlfn.IFS(J702="M","Medium",J702="L","Light",J702="D","Dark")</f>
        <v>Light</v>
      </c>
      <c r="P702" s="7" t="str">
        <f>_xlfn.XLOOKUP(Order_Table[[#This Row],[Customer ID]],[1]customers!$A$1:$A$1001,[1]customers!$I$1:$I$1001,,0)</f>
        <v>No</v>
      </c>
    </row>
    <row r="703" spans="1:16" x14ac:dyDescent="0.35">
      <c r="A703" s="16" t="s">
        <v>1362</v>
      </c>
      <c r="B703" s="21">
        <v>44727</v>
      </c>
      <c r="C703" s="16" t="s">
        <v>1363</v>
      </c>
      <c r="D703" s="7" t="s">
        <v>72</v>
      </c>
      <c r="E703" s="16">
        <v>5</v>
      </c>
      <c r="F703" s="16" t="str">
        <f>_xlfn.XLOOKUP([1]orders!C703,[1]customers!$A$2:$A$1001,[1]customers!$B$2:$B$1001,,0)</f>
        <v>Nathan Sictornes</v>
      </c>
      <c r="G703" s="16" t="str">
        <f>IF(_xlfn.XLOOKUP(C703,[1]customers!$A$2:$A$1001,[1]customers!$C$2:$C$1001,,0)=0,"",_xlfn.XLOOKUP(C703,[1]customers!$A$2:$A$1001,[1]customers!$C$2:$C$1001,,0))</f>
        <v>nsictornesjh@buzzfeed.com</v>
      </c>
      <c r="H703" s="16" t="str">
        <f>_xlfn.XLOOKUP(C703,[1]customers!$A$2:$A$1001,[1]customers!$G$2:$G$1001,,0)</f>
        <v>Ireland</v>
      </c>
      <c r="I703" s="7" t="str">
        <f>INDEX([1]products!$A$1:$G$49,MATCH([1]orders!$D703,[1]products!$A$1:$A$49,0),MATCH([1]orders!I$1,[1]products!$A$1:$G$1,0))</f>
        <v>Ara</v>
      </c>
      <c r="J703" s="7" t="str">
        <f>INDEX([1]products!$A$1:$G$49,MATCH([1]orders!$D703,[1]products!$A$1:$A$49,0),MATCH([1]orders!J$1,[1]products!$A$1:$G$1,0))</f>
        <v>D</v>
      </c>
      <c r="K703" s="19">
        <f>INDEX([1]products!$A$1:$G$49,MATCH([1]orders!$D703,[1]products!$A$1:$A$49,0),MATCH([1]orders!K$1,[1]products!$A$1:$G$1,0))</f>
        <v>0.5</v>
      </c>
      <c r="L703" s="20">
        <f>INDEX([1]products!$A$1:$G$49,MATCH([1]orders!$D703,[1]products!$A$1:$A$49,0),MATCH([1]orders!L$1,[1]products!$A$1:$G$1,0))</f>
        <v>5.97</v>
      </c>
      <c r="M703" s="20">
        <f t="shared" si="10"/>
        <v>29.849999999999998</v>
      </c>
      <c r="N703" s="7" t="str" cm="1">
        <f t="array" ref="N703">_xlfn.IFS(I703="Rob","Robusta",I703="Exc","Excelsa",I703="Ara","Arabica",I703="Lib","Liberica")</f>
        <v>Arabica</v>
      </c>
      <c r="O703" s="7" t="str" cm="1">
        <f t="array" ref="O703">_xlfn.IFS(J703="M","Medium",J703="L","Light",J703="D","Dark")</f>
        <v>Dark</v>
      </c>
      <c r="P703" s="7" t="str">
        <f>_xlfn.XLOOKUP(Order_Table[[#This Row],[Customer ID]],[1]customers!$A$1:$A$1001,[1]customers!$I$1:$I$1001,,0)</f>
        <v>Yes</v>
      </c>
    </row>
    <row r="704" spans="1:16" x14ac:dyDescent="0.35">
      <c r="A704" s="16" t="s">
        <v>1364</v>
      </c>
      <c r="B704" s="21">
        <v>43661</v>
      </c>
      <c r="C704" s="16" t="s">
        <v>1365</v>
      </c>
      <c r="D704" s="7" t="s">
        <v>192</v>
      </c>
      <c r="E704" s="16">
        <v>1</v>
      </c>
      <c r="F704" s="16" t="str">
        <f>_xlfn.XLOOKUP([1]orders!C704,[1]customers!$A$2:$A$1001,[1]customers!$B$2:$B$1001,,0)</f>
        <v>Vivyan Dunning</v>
      </c>
      <c r="G704" s="16" t="str">
        <f>IF(_xlfn.XLOOKUP(C704,[1]customers!$A$2:$A$1001,[1]customers!$C$2:$C$1001,,0)=0,"",_xlfn.XLOOKUP(C704,[1]customers!$A$2:$A$1001,[1]customers!$C$2:$C$1001,,0))</f>
        <v>vdunningji@independent.co.uk</v>
      </c>
      <c r="H704" s="16" t="str">
        <f>_xlfn.XLOOKUP(C704,[1]customers!$A$2:$A$1001,[1]customers!$G$2:$G$1001,,0)</f>
        <v>United States</v>
      </c>
      <c r="I704" s="7" t="str">
        <f>INDEX([1]products!$A$1:$G$49,MATCH([1]orders!$D704,[1]products!$A$1:$A$49,0),MATCH([1]orders!I$1,[1]products!$A$1:$G$1,0))</f>
        <v>Ara</v>
      </c>
      <c r="J704" s="7" t="str">
        <f>INDEX([1]products!$A$1:$G$49,MATCH([1]orders!$D704,[1]products!$A$1:$A$49,0),MATCH([1]orders!J$1,[1]products!$A$1:$G$1,0))</f>
        <v>L</v>
      </c>
      <c r="K704" s="19">
        <f>INDEX([1]products!$A$1:$G$49,MATCH([1]orders!$D704,[1]products!$A$1:$A$49,0),MATCH([1]orders!K$1,[1]products!$A$1:$G$1,0))</f>
        <v>0.5</v>
      </c>
      <c r="L704" s="20">
        <f>INDEX([1]products!$A$1:$G$49,MATCH([1]orders!$D704,[1]products!$A$1:$A$49,0),MATCH([1]orders!L$1,[1]products!$A$1:$G$1,0))</f>
        <v>7.77</v>
      </c>
      <c r="M704" s="20">
        <f t="shared" si="10"/>
        <v>7.77</v>
      </c>
      <c r="N704" s="7" t="str" cm="1">
        <f t="array" ref="N704">_xlfn.IFS(I704="Rob","Robusta",I704="Exc","Excelsa",I704="Ara","Arabica",I704="Lib","Liberica")</f>
        <v>Arabica</v>
      </c>
      <c r="O704" s="7" t="str" cm="1">
        <f t="array" ref="O704">_xlfn.IFS(J704="M","Medium",J704="L","Light",J704="D","Dark")</f>
        <v>Light</v>
      </c>
      <c r="P704" s="7" t="str">
        <f>_xlfn.XLOOKUP(Order_Table[[#This Row],[Customer ID]],[1]customers!$A$1:$A$1001,[1]customers!$I$1:$I$1001,,0)</f>
        <v>Yes</v>
      </c>
    </row>
    <row r="705" spans="1:16" x14ac:dyDescent="0.35">
      <c r="A705" s="16" t="s">
        <v>1366</v>
      </c>
      <c r="B705" s="21">
        <v>43506</v>
      </c>
      <c r="C705" s="16" t="s">
        <v>1367</v>
      </c>
      <c r="D705" s="7" t="s">
        <v>109</v>
      </c>
      <c r="E705" s="16">
        <v>4</v>
      </c>
      <c r="F705" s="16" t="str">
        <f>_xlfn.XLOOKUP([1]orders!C705,[1]customers!$A$2:$A$1001,[1]customers!$B$2:$B$1001,,0)</f>
        <v>Doralin Baison</v>
      </c>
      <c r="G705" s="16" t="str">
        <f>IF(_xlfn.XLOOKUP(C705,[1]customers!$A$2:$A$1001,[1]customers!$C$2:$C$1001,,0)=0,"",_xlfn.XLOOKUP(C705,[1]customers!$A$2:$A$1001,[1]customers!$C$2:$C$1001,,0))</f>
        <v/>
      </c>
      <c r="H705" s="16" t="str">
        <f>_xlfn.XLOOKUP(C705,[1]customers!$A$2:$A$1001,[1]customers!$G$2:$G$1001,,0)</f>
        <v>Ireland</v>
      </c>
      <c r="I705" s="7" t="str">
        <f>INDEX([1]products!$A$1:$G$49,MATCH([1]orders!$D705,[1]products!$A$1:$A$49,0),MATCH([1]orders!I$1,[1]products!$A$1:$G$1,0))</f>
        <v>Lib</v>
      </c>
      <c r="J705" s="7" t="str">
        <f>INDEX([1]products!$A$1:$G$49,MATCH([1]orders!$D705,[1]products!$A$1:$A$49,0),MATCH([1]orders!J$1,[1]products!$A$1:$G$1,0))</f>
        <v>D</v>
      </c>
      <c r="K705" s="19">
        <f>INDEX([1]products!$A$1:$G$49,MATCH([1]orders!$D705,[1]products!$A$1:$A$49,0),MATCH([1]orders!K$1,[1]products!$A$1:$G$1,0))</f>
        <v>2.5</v>
      </c>
      <c r="L705" s="20">
        <f>INDEX([1]products!$A$1:$G$49,MATCH([1]orders!$D705,[1]products!$A$1:$A$49,0),MATCH([1]orders!L$1,[1]products!$A$1:$G$1,0))</f>
        <v>29.784999999999997</v>
      </c>
      <c r="M705" s="20">
        <f t="shared" si="10"/>
        <v>119.13999999999999</v>
      </c>
      <c r="N705" s="7" t="str" cm="1">
        <f t="array" ref="N705">_xlfn.IFS(I705="Rob","Robusta",I705="Exc","Excelsa",I705="Ara","Arabica",I705="Lib","Liberica")</f>
        <v>Liberica</v>
      </c>
      <c r="O705" s="7" t="str" cm="1">
        <f t="array" ref="O705">_xlfn.IFS(J705="M","Medium",J705="L","Light",J705="D","Dark")</f>
        <v>Dark</v>
      </c>
      <c r="P705" s="7" t="str">
        <f>_xlfn.XLOOKUP(Order_Table[[#This Row],[Customer ID]],[1]customers!$A$1:$A$1001,[1]customers!$I$1:$I$1001,,0)</f>
        <v>Yes</v>
      </c>
    </row>
    <row r="706" spans="1:16" x14ac:dyDescent="0.35">
      <c r="A706" s="16" t="s">
        <v>1368</v>
      </c>
      <c r="B706" s="21">
        <v>44716</v>
      </c>
      <c r="C706" s="16" t="s">
        <v>1369</v>
      </c>
      <c r="D706" s="7" t="s">
        <v>51</v>
      </c>
      <c r="E706" s="16">
        <v>6</v>
      </c>
      <c r="F706" s="16" t="str">
        <f>_xlfn.XLOOKUP([1]orders!C706,[1]customers!$A$2:$A$1001,[1]customers!$B$2:$B$1001,,0)</f>
        <v>Josefina Ferens</v>
      </c>
      <c r="G706" s="16" t="str">
        <f>IF(_xlfn.XLOOKUP(C706,[1]customers!$A$2:$A$1001,[1]customers!$C$2:$C$1001,,0)=0,"",_xlfn.XLOOKUP(C706,[1]customers!$A$2:$A$1001,[1]customers!$C$2:$C$1001,,0))</f>
        <v/>
      </c>
      <c r="H706" s="16" t="str">
        <f>_xlfn.XLOOKUP(C706,[1]customers!$A$2:$A$1001,[1]customers!$G$2:$G$1001,,0)</f>
        <v>United States</v>
      </c>
      <c r="I706" s="7" t="str">
        <f>INDEX([1]products!$A$1:$G$49,MATCH([1]orders!$D706,[1]products!$A$1:$A$49,0),MATCH([1]orders!I$1,[1]products!$A$1:$G$1,0))</f>
        <v>Exc</v>
      </c>
      <c r="J706" s="7" t="str">
        <f>INDEX([1]products!$A$1:$G$49,MATCH([1]orders!$D706,[1]products!$A$1:$A$49,0),MATCH([1]orders!J$1,[1]products!$A$1:$G$1,0))</f>
        <v>D</v>
      </c>
      <c r="K706" s="19">
        <f>INDEX([1]products!$A$1:$G$49,MATCH([1]orders!$D706,[1]products!$A$1:$A$49,0),MATCH([1]orders!K$1,[1]products!$A$1:$G$1,0))</f>
        <v>0.2</v>
      </c>
      <c r="L706" s="20">
        <f>INDEX([1]products!$A$1:$G$49,MATCH([1]orders!$D706,[1]products!$A$1:$A$49,0),MATCH([1]orders!L$1,[1]products!$A$1:$G$1,0))</f>
        <v>3.645</v>
      </c>
      <c r="M706" s="20">
        <f t="shared" si="10"/>
        <v>21.87</v>
      </c>
      <c r="N706" s="7" t="str" cm="1">
        <f t="array" ref="N706">_xlfn.IFS(I706="Rob","Robusta",I706="Exc","Excelsa",I706="Ara","Arabica",I706="Lib","Liberica")</f>
        <v>Excelsa</v>
      </c>
      <c r="O706" s="7" t="str" cm="1">
        <f t="array" ref="O706">_xlfn.IFS(J706="M","Medium",J706="L","Light",J706="D","Dark")</f>
        <v>Dark</v>
      </c>
      <c r="P706" s="7" t="str">
        <f>_xlfn.XLOOKUP(Order_Table[[#This Row],[Customer ID]],[1]customers!$A$1:$A$1001,[1]customers!$I$1:$I$1001,,0)</f>
        <v>Yes</v>
      </c>
    </row>
    <row r="707" spans="1:16" x14ac:dyDescent="0.35">
      <c r="A707" s="16" t="s">
        <v>1370</v>
      </c>
      <c r="B707" s="21">
        <v>44114</v>
      </c>
      <c r="C707" s="16" t="s">
        <v>1371</v>
      </c>
      <c r="D707" s="7" t="s">
        <v>176</v>
      </c>
      <c r="E707" s="16">
        <v>2</v>
      </c>
      <c r="F707" s="16" t="str">
        <f>_xlfn.XLOOKUP([1]orders!C707,[1]customers!$A$2:$A$1001,[1]customers!$B$2:$B$1001,,0)</f>
        <v>Shelley Gehring</v>
      </c>
      <c r="G707" s="16" t="str">
        <f>IF(_xlfn.XLOOKUP(C707,[1]customers!$A$2:$A$1001,[1]customers!$C$2:$C$1001,,0)=0,"",_xlfn.XLOOKUP(C707,[1]customers!$A$2:$A$1001,[1]customers!$C$2:$C$1001,,0))</f>
        <v>sgehringjl@gnu.org</v>
      </c>
      <c r="H707" s="16" t="str">
        <f>_xlfn.XLOOKUP(C707,[1]customers!$A$2:$A$1001,[1]customers!$G$2:$G$1001,,0)</f>
        <v>United States</v>
      </c>
      <c r="I707" s="7" t="str">
        <f>INDEX([1]products!$A$1:$G$49,MATCH([1]orders!$D707,[1]products!$A$1:$A$49,0),MATCH([1]orders!I$1,[1]products!$A$1:$G$1,0))</f>
        <v>Exc</v>
      </c>
      <c r="J707" s="7" t="str">
        <f>INDEX([1]products!$A$1:$G$49,MATCH([1]orders!$D707,[1]products!$A$1:$A$49,0),MATCH([1]orders!J$1,[1]products!$A$1:$G$1,0))</f>
        <v>L</v>
      </c>
      <c r="K707" s="19">
        <f>INDEX([1]products!$A$1:$G$49,MATCH([1]orders!$D707,[1]products!$A$1:$A$49,0),MATCH([1]orders!K$1,[1]products!$A$1:$G$1,0))</f>
        <v>0.5</v>
      </c>
      <c r="L707" s="20">
        <f>INDEX([1]products!$A$1:$G$49,MATCH([1]orders!$D707,[1]products!$A$1:$A$49,0),MATCH([1]orders!L$1,[1]products!$A$1:$G$1,0))</f>
        <v>8.91</v>
      </c>
      <c r="M707" s="20">
        <f t="shared" ref="M707:M770" si="11">L707*E707</f>
        <v>17.82</v>
      </c>
      <c r="N707" s="7" t="str" cm="1">
        <f t="array" ref="N707">_xlfn.IFS(I707="Rob","Robusta",I707="Exc","Excelsa",I707="Ara","Arabica",I707="Lib","Liberica")</f>
        <v>Excelsa</v>
      </c>
      <c r="O707" s="7" t="str" cm="1">
        <f t="array" ref="O707">_xlfn.IFS(J707="M","Medium",J707="L","Light",J707="D","Dark")</f>
        <v>Light</v>
      </c>
      <c r="P707" s="7" t="str">
        <f>_xlfn.XLOOKUP(Order_Table[[#This Row],[Customer ID]],[1]customers!$A$1:$A$1001,[1]customers!$I$1:$I$1001,,0)</f>
        <v>No</v>
      </c>
    </row>
    <row r="708" spans="1:16" x14ac:dyDescent="0.35">
      <c r="A708" s="16" t="s">
        <v>1372</v>
      </c>
      <c r="B708" s="21">
        <v>44353</v>
      </c>
      <c r="C708" s="16" t="s">
        <v>1373</v>
      </c>
      <c r="D708" s="7" t="s">
        <v>64</v>
      </c>
      <c r="E708" s="16">
        <v>3</v>
      </c>
      <c r="F708" s="16" t="str">
        <f>_xlfn.XLOOKUP([1]orders!C708,[1]customers!$A$2:$A$1001,[1]customers!$B$2:$B$1001,,0)</f>
        <v>Barrie Fallowes</v>
      </c>
      <c r="G708" s="16" t="str">
        <f>IF(_xlfn.XLOOKUP(C708,[1]customers!$A$2:$A$1001,[1]customers!$C$2:$C$1001,,0)=0,"",_xlfn.XLOOKUP(C708,[1]customers!$A$2:$A$1001,[1]customers!$C$2:$C$1001,,0))</f>
        <v>bfallowesjm@purevolume.com</v>
      </c>
      <c r="H708" s="16" t="str">
        <f>_xlfn.XLOOKUP(C708,[1]customers!$A$2:$A$1001,[1]customers!$G$2:$G$1001,,0)</f>
        <v>United States</v>
      </c>
      <c r="I708" s="7" t="str">
        <f>INDEX([1]products!$A$1:$G$49,MATCH([1]orders!$D708,[1]products!$A$1:$A$49,0),MATCH([1]orders!I$1,[1]products!$A$1:$G$1,0))</f>
        <v>Exc</v>
      </c>
      <c r="J708" s="7" t="str">
        <f>INDEX([1]products!$A$1:$G$49,MATCH([1]orders!$D708,[1]products!$A$1:$A$49,0),MATCH([1]orders!J$1,[1]products!$A$1:$G$1,0))</f>
        <v>M</v>
      </c>
      <c r="K708" s="19">
        <f>INDEX([1]products!$A$1:$G$49,MATCH([1]orders!$D708,[1]products!$A$1:$A$49,0),MATCH([1]orders!K$1,[1]products!$A$1:$G$1,0))</f>
        <v>0.2</v>
      </c>
      <c r="L708" s="20">
        <f>INDEX([1]products!$A$1:$G$49,MATCH([1]orders!$D708,[1]products!$A$1:$A$49,0),MATCH([1]orders!L$1,[1]products!$A$1:$G$1,0))</f>
        <v>4.125</v>
      </c>
      <c r="M708" s="20">
        <f t="shared" si="11"/>
        <v>12.375</v>
      </c>
      <c r="N708" s="7" t="str" cm="1">
        <f t="array" ref="N708">_xlfn.IFS(I708="Rob","Robusta",I708="Exc","Excelsa",I708="Ara","Arabica",I708="Lib","Liberica")</f>
        <v>Excelsa</v>
      </c>
      <c r="O708" s="7" t="str" cm="1">
        <f t="array" ref="O708">_xlfn.IFS(J708="M","Medium",J708="L","Light",J708="D","Dark")</f>
        <v>Medium</v>
      </c>
      <c r="P708" s="7" t="str">
        <f>_xlfn.XLOOKUP(Order_Table[[#This Row],[Customer ID]],[1]customers!$A$1:$A$1001,[1]customers!$I$1:$I$1001,,0)</f>
        <v>No</v>
      </c>
    </row>
    <row r="709" spans="1:16" x14ac:dyDescent="0.35">
      <c r="A709" s="16" t="s">
        <v>1374</v>
      </c>
      <c r="B709" s="21">
        <v>43540</v>
      </c>
      <c r="C709" s="16" t="s">
        <v>1375</v>
      </c>
      <c r="D709" s="7" t="s">
        <v>13</v>
      </c>
      <c r="E709" s="16">
        <v>2</v>
      </c>
      <c r="F709" s="16" t="str">
        <f>_xlfn.XLOOKUP([1]orders!C709,[1]customers!$A$2:$A$1001,[1]customers!$B$2:$B$1001,,0)</f>
        <v>Nicolas Aiton</v>
      </c>
      <c r="G709" s="16" t="str">
        <f>IF(_xlfn.XLOOKUP(C709,[1]customers!$A$2:$A$1001,[1]customers!$C$2:$C$1001,,0)=0,"",_xlfn.XLOOKUP(C709,[1]customers!$A$2:$A$1001,[1]customers!$C$2:$C$1001,,0))</f>
        <v/>
      </c>
      <c r="H709" s="16" t="str">
        <f>_xlfn.XLOOKUP(C709,[1]customers!$A$2:$A$1001,[1]customers!$G$2:$G$1001,,0)</f>
        <v>Ireland</v>
      </c>
      <c r="I709" s="7" t="str">
        <f>INDEX([1]products!$A$1:$G$49,MATCH([1]orders!$D709,[1]products!$A$1:$A$49,0),MATCH([1]orders!I$1,[1]products!$A$1:$G$1,0))</f>
        <v>Lib</v>
      </c>
      <c r="J709" s="7" t="str">
        <f>INDEX([1]products!$A$1:$G$49,MATCH([1]orders!$D709,[1]products!$A$1:$A$49,0),MATCH([1]orders!J$1,[1]products!$A$1:$G$1,0))</f>
        <v>D</v>
      </c>
      <c r="K709" s="19">
        <f>INDEX([1]products!$A$1:$G$49,MATCH([1]orders!$D709,[1]products!$A$1:$A$49,0),MATCH([1]orders!K$1,[1]products!$A$1:$G$1,0))</f>
        <v>1</v>
      </c>
      <c r="L709" s="20">
        <f>INDEX([1]products!$A$1:$G$49,MATCH([1]orders!$D709,[1]products!$A$1:$A$49,0),MATCH([1]orders!L$1,[1]products!$A$1:$G$1,0))</f>
        <v>12.95</v>
      </c>
      <c r="M709" s="20">
        <f t="shared" si="11"/>
        <v>25.9</v>
      </c>
      <c r="N709" s="7" t="str" cm="1">
        <f t="array" ref="N709">_xlfn.IFS(I709="Rob","Robusta",I709="Exc","Excelsa",I709="Ara","Arabica",I709="Lib","Liberica")</f>
        <v>Liberica</v>
      </c>
      <c r="O709" s="7" t="str" cm="1">
        <f t="array" ref="O709">_xlfn.IFS(J709="M","Medium",J709="L","Light",J709="D","Dark")</f>
        <v>Dark</v>
      </c>
      <c r="P709" s="7" t="str">
        <f>_xlfn.XLOOKUP(Order_Table[[#This Row],[Customer ID]],[1]customers!$A$1:$A$1001,[1]customers!$I$1:$I$1001,,0)</f>
        <v>No</v>
      </c>
    </row>
    <row r="710" spans="1:16" x14ac:dyDescent="0.35">
      <c r="A710" s="16" t="s">
        <v>1376</v>
      </c>
      <c r="B710" s="21">
        <v>43804</v>
      </c>
      <c r="C710" s="16" t="s">
        <v>1377</v>
      </c>
      <c r="D710" s="7" t="s">
        <v>67</v>
      </c>
      <c r="E710" s="16">
        <v>2</v>
      </c>
      <c r="F710" s="16" t="str">
        <f>_xlfn.XLOOKUP([1]orders!C710,[1]customers!$A$2:$A$1001,[1]customers!$B$2:$B$1001,,0)</f>
        <v>Shelli De Banke</v>
      </c>
      <c r="G710" s="16" t="str">
        <f>IF(_xlfn.XLOOKUP(C710,[1]customers!$A$2:$A$1001,[1]customers!$C$2:$C$1001,,0)=0,"",_xlfn.XLOOKUP(C710,[1]customers!$A$2:$A$1001,[1]customers!$C$2:$C$1001,,0))</f>
        <v>sdejo@newsvine.com</v>
      </c>
      <c r="H710" s="16" t="str">
        <f>_xlfn.XLOOKUP(C710,[1]customers!$A$2:$A$1001,[1]customers!$G$2:$G$1001,,0)</f>
        <v>United States</v>
      </c>
      <c r="I710" s="7" t="str">
        <f>INDEX([1]products!$A$1:$G$49,MATCH([1]orders!$D710,[1]products!$A$1:$A$49,0),MATCH([1]orders!I$1,[1]products!$A$1:$G$1,0))</f>
        <v>Ara</v>
      </c>
      <c r="J710" s="7" t="str">
        <f>INDEX([1]products!$A$1:$G$49,MATCH([1]orders!$D710,[1]products!$A$1:$A$49,0),MATCH([1]orders!J$1,[1]products!$A$1:$G$1,0))</f>
        <v>M</v>
      </c>
      <c r="K710" s="19">
        <f>INDEX([1]products!$A$1:$G$49,MATCH([1]orders!$D710,[1]products!$A$1:$A$49,0),MATCH([1]orders!K$1,[1]products!$A$1:$G$1,0))</f>
        <v>0.5</v>
      </c>
      <c r="L710" s="20">
        <f>INDEX([1]products!$A$1:$G$49,MATCH([1]orders!$D710,[1]products!$A$1:$A$49,0),MATCH([1]orders!L$1,[1]products!$A$1:$G$1,0))</f>
        <v>6.75</v>
      </c>
      <c r="M710" s="20">
        <f t="shared" si="11"/>
        <v>13.5</v>
      </c>
      <c r="N710" s="7" t="str" cm="1">
        <f t="array" ref="N710">_xlfn.IFS(I710="Rob","Robusta",I710="Exc","Excelsa",I710="Ara","Arabica",I710="Lib","Liberica")</f>
        <v>Arabica</v>
      </c>
      <c r="O710" s="7" t="str" cm="1">
        <f t="array" ref="O710">_xlfn.IFS(J710="M","Medium",J710="L","Light",J710="D","Dark")</f>
        <v>Medium</v>
      </c>
      <c r="P710" s="7" t="str">
        <f>_xlfn.XLOOKUP(Order_Table[[#This Row],[Customer ID]],[1]customers!$A$1:$A$1001,[1]customers!$I$1:$I$1001,,0)</f>
        <v>Yes</v>
      </c>
    </row>
    <row r="711" spans="1:16" x14ac:dyDescent="0.35">
      <c r="A711" s="16" t="s">
        <v>1378</v>
      </c>
      <c r="B711" s="21">
        <v>43485</v>
      </c>
      <c r="C711" s="16" t="s">
        <v>1379</v>
      </c>
      <c r="D711" s="7" t="s">
        <v>176</v>
      </c>
      <c r="E711" s="16">
        <v>2</v>
      </c>
      <c r="F711" s="16" t="str">
        <f>_xlfn.XLOOKUP([1]orders!C711,[1]customers!$A$2:$A$1001,[1]customers!$B$2:$B$1001,,0)</f>
        <v>Lyell Murch</v>
      </c>
      <c r="G711" s="16" t="str">
        <f>IF(_xlfn.XLOOKUP(C711,[1]customers!$A$2:$A$1001,[1]customers!$C$2:$C$1001,,0)=0,"",_xlfn.XLOOKUP(C711,[1]customers!$A$2:$A$1001,[1]customers!$C$2:$C$1001,,0))</f>
        <v/>
      </c>
      <c r="H711" s="16" t="str">
        <f>_xlfn.XLOOKUP(C711,[1]customers!$A$2:$A$1001,[1]customers!$G$2:$G$1001,,0)</f>
        <v>United States</v>
      </c>
      <c r="I711" s="7" t="str">
        <f>INDEX([1]products!$A$1:$G$49,MATCH([1]orders!$D711,[1]products!$A$1:$A$49,0),MATCH([1]orders!I$1,[1]products!$A$1:$G$1,0))</f>
        <v>Exc</v>
      </c>
      <c r="J711" s="7" t="str">
        <f>INDEX([1]products!$A$1:$G$49,MATCH([1]orders!$D711,[1]products!$A$1:$A$49,0),MATCH([1]orders!J$1,[1]products!$A$1:$G$1,0))</f>
        <v>L</v>
      </c>
      <c r="K711" s="19">
        <f>INDEX([1]products!$A$1:$G$49,MATCH([1]orders!$D711,[1]products!$A$1:$A$49,0),MATCH([1]orders!K$1,[1]products!$A$1:$G$1,0))</f>
        <v>0.5</v>
      </c>
      <c r="L711" s="20">
        <f>INDEX([1]products!$A$1:$G$49,MATCH([1]orders!$D711,[1]products!$A$1:$A$49,0),MATCH([1]orders!L$1,[1]products!$A$1:$G$1,0))</f>
        <v>8.91</v>
      </c>
      <c r="M711" s="20">
        <f t="shared" si="11"/>
        <v>17.82</v>
      </c>
      <c r="N711" s="7" t="str" cm="1">
        <f t="array" ref="N711">_xlfn.IFS(I711="Rob","Robusta",I711="Exc","Excelsa",I711="Ara","Arabica",I711="Lib","Liberica")</f>
        <v>Excelsa</v>
      </c>
      <c r="O711" s="7" t="str" cm="1">
        <f t="array" ref="O711">_xlfn.IFS(J711="M","Medium",J711="L","Light",J711="D","Dark")</f>
        <v>Light</v>
      </c>
      <c r="P711" s="7" t="str">
        <f>_xlfn.XLOOKUP(Order_Table[[#This Row],[Customer ID]],[1]customers!$A$1:$A$1001,[1]customers!$I$1:$I$1001,,0)</f>
        <v>Yes</v>
      </c>
    </row>
    <row r="712" spans="1:16" x14ac:dyDescent="0.35">
      <c r="A712" s="16" t="s">
        <v>1380</v>
      </c>
      <c r="B712" s="21">
        <v>44655</v>
      </c>
      <c r="C712" s="16" t="s">
        <v>1381</v>
      </c>
      <c r="D712" s="7" t="s">
        <v>3</v>
      </c>
      <c r="E712" s="16">
        <v>3</v>
      </c>
      <c r="F712" s="16" t="str">
        <f>_xlfn.XLOOKUP([1]orders!C712,[1]customers!$A$2:$A$1001,[1]customers!$B$2:$B$1001,,0)</f>
        <v>Stearne Count</v>
      </c>
      <c r="G712" s="16" t="str">
        <f>IF(_xlfn.XLOOKUP(C712,[1]customers!$A$2:$A$1001,[1]customers!$C$2:$C$1001,,0)=0,"",_xlfn.XLOOKUP(C712,[1]customers!$A$2:$A$1001,[1]customers!$C$2:$C$1001,,0))</f>
        <v>scountjq@nba.com</v>
      </c>
      <c r="H712" s="16" t="str">
        <f>_xlfn.XLOOKUP(C712,[1]customers!$A$2:$A$1001,[1]customers!$G$2:$G$1001,,0)</f>
        <v>United States</v>
      </c>
      <c r="I712" s="7" t="str">
        <f>INDEX([1]products!$A$1:$G$49,MATCH([1]orders!$D712,[1]products!$A$1:$A$49,0),MATCH([1]orders!I$1,[1]products!$A$1:$G$1,0))</f>
        <v>Exc</v>
      </c>
      <c r="J712" s="7" t="str">
        <f>INDEX([1]products!$A$1:$G$49,MATCH([1]orders!$D712,[1]products!$A$1:$A$49,0),MATCH([1]orders!J$1,[1]products!$A$1:$G$1,0))</f>
        <v>M</v>
      </c>
      <c r="K712" s="19">
        <f>INDEX([1]products!$A$1:$G$49,MATCH([1]orders!$D712,[1]products!$A$1:$A$49,0),MATCH([1]orders!K$1,[1]products!$A$1:$G$1,0))</f>
        <v>0.5</v>
      </c>
      <c r="L712" s="20">
        <f>INDEX([1]products!$A$1:$G$49,MATCH([1]orders!$D712,[1]products!$A$1:$A$49,0),MATCH([1]orders!L$1,[1]products!$A$1:$G$1,0))</f>
        <v>8.25</v>
      </c>
      <c r="M712" s="20">
        <f t="shared" si="11"/>
        <v>24.75</v>
      </c>
      <c r="N712" s="7" t="str" cm="1">
        <f t="array" ref="N712">_xlfn.IFS(I712="Rob","Robusta",I712="Exc","Excelsa",I712="Ara","Arabica",I712="Lib","Liberica")</f>
        <v>Excelsa</v>
      </c>
      <c r="O712" s="7" t="str" cm="1">
        <f t="array" ref="O712">_xlfn.IFS(J712="M","Medium",J712="L","Light",J712="D","Dark")</f>
        <v>Medium</v>
      </c>
      <c r="P712" s="7" t="str">
        <f>_xlfn.XLOOKUP(Order_Table[[#This Row],[Customer ID]],[1]customers!$A$1:$A$1001,[1]customers!$I$1:$I$1001,,0)</f>
        <v>No</v>
      </c>
    </row>
    <row r="713" spans="1:16" x14ac:dyDescent="0.35">
      <c r="A713" s="16" t="s">
        <v>1382</v>
      </c>
      <c r="B713" s="21">
        <v>44600</v>
      </c>
      <c r="C713" s="16" t="s">
        <v>1383</v>
      </c>
      <c r="D713" s="7" t="s">
        <v>162</v>
      </c>
      <c r="E713" s="16">
        <v>6</v>
      </c>
      <c r="F713" s="16" t="str">
        <f>_xlfn.XLOOKUP([1]orders!C713,[1]customers!$A$2:$A$1001,[1]customers!$B$2:$B$1001,,0)</f>
        <v>Selia Ragles</v>
      </c>
      <c r="G713" s="16" t="str">
        <f>IF(_xlfn.XLOOKUP(C713,[1]customers!$A$2:$A$1001,[1]customers!$C$2:$C$1001,,0)=0,"",_xlfn.XLOOKUP(C713,[1]customers!$A$2:$A$1001,[1]customers!$C$2:$C$1001,,0))</f>
        <v>sraglesjr@blogtalkradio.com</v>
      </c>
      <c r="H713" s="16" t="str">
        <f>_xlfn.XLOOKUP(C713,[1]customers!$A$2:$A$1001,[1]customers!$G$2:$G$1001,,0)</f>
        <v>United States</v>
      </c>
      <c r="I713" s="7" t="str">
        <f>INDEX([1]products!$A$1:$G$49,MATCH([1]orders!$D713,[1]products!$A$1:$A$49,0),MATCH([1]orders!I$1,[1]products!$A$1:$G$1,0))</f>
        <v>Rob</v>
      </c>
      <c r="J713" s="7" t="str">
        <f>INDEX([1]products!$A$1:$G$49,MATCH([1]orders!$D713,[1]products!$A$1:$A$49,0),MATCH([1]orders!J$1,[1]products!$A$1:$G$1,0))</f>
        <v>M</v>
      </c>
      <c r="K713" s="19">
        <f>INDEX([1]products!$A$1:$G$49,MATCH([1]orders!$D713,[1]products!$A$1:$A$49,0),MATCH([1]orders!K$1,[1]products!$A$1:$G$1,0))</f>
        <v>0.2</v>
      </c>
      <c r="L713" s="20">
        <f>INDEX([1]products!$A$1:$G$49,MATCH([1]orders!$D713,[1]products!$A$1:$A$49,0),MATCH([1]orders!L$1,[1]products!$A$1:$G$1,0))</f>
        <v>2.9849999999999999</v>
      </c>
      <c r="M713" s="20">
        <f t="shared" si="11"/>
        <v>17.91</v>
      </c>
      <c r="N713" s="7" t="str" cm="1">
        <f t="array" ref="N713">_xlfn.IFS(I713="Rob","Robusta",I713="Exc","Excelsa",I713="Ara","Arabica",I713="Lib","Liberica")</f>
        <v>Robusta</v>
      </c>
      <c r="O713" s="7" t="str" cm="1">
        <f t="array" ref="O713">_xlfn.IFS(J713="M","Medium",J713="L","Light",J713="D","Dark")</f>
        <v>Medium</v>
      </c>
      <c r="P713" s="7" t="str">
        <f>_xlfn.XLOOKUP(Order_Table[[#This Row],[Customer ID]],[1]customers!$A$1:$A$1001,[1]customers!$I$1:$I$1001,,0)</f>
        <v>No</v>
      </c>
    </row>
    <row r="714" spans="1:16" x14ac:dyDescent="0.35">
      <c r="A714" s="16" t="s">
        <v>1384</v>
      </c>
      <c r="B714" s="21">
        <v>43646</v>
      </c>
      <c r="C714" s="16" t="s">
        <v>1385</v>
      </c>
      <c r="D714" s="7" t="s">
        <v>3</v>
      </c>
      <c r="E714" s="16">
        <v>2</v>
      </c>
      <c r="F714" s="16" t="str">
        <f>_xlfn.XLOOKUP([1]orders!C714,[1]customers!$A$2:$A$1001,[1]customers!$B$2:$B$1001,,0)</f>
        <v>Silas Deehan</v>
      </c>
      <c r="G714" s="16" t="str">
        <f>IF(_xlfn.XLOOKUP(C714,[1]customers!$A$2:$A$1001,[1]customers!$C$2:$C$1001,,0)=0,"",_xlfn.XLOOKUP(C714,[1]customers!$A$2:$A$1001,[1]customers!$C$2:$C$1001,,0))</f>
        <v/>
      </c>
      <c r="H714" s="16" t="str">
        <f>_xlfn.XLOOKUP(C714,[1]customers!$A$2:$A$1001,[1]customers!$G$2:$G$1001,,0)</f>
        <v>United Kingdom</v>
      </c>
      <c r="I714" s="7" t="str">
        <f>INDEX([1]products!$A$1:$G$49,MATCH([1]orders!$D714,[1]products!$A$1:$A$49,0),MATCH([1]orders!I$1,[1]products!$A$1:$G$1,0))</f>
        <v>Exc</v>
      </c>
      <c r="J714" s="7" t="str">
        <f>INDEX([1]products!$A$1:$G$49,MATCH([1]orders!$D714,[1]products!$A$1:$A$49,0),MATCH([1]orders!J$1,[1]products!$A$1:$G$1,0))</f>
        <v>M</v>
      </c>
      <c r="K714" s="19">
        <f>INDEX([1]products!$A$1:$G$49,MATCH([1]orders!$D714,[1]products!$A$1:$A$49,0),MATCH([1]orders!K$1,[1]products!$A$1:$G$1,0))</f>
        <v>0.5</v>
      </c>
      <c r="L714" s="20">
        <f>INDEX([1]products!$A$1:$G$49,MATCH([1]orders!$D714,[1]products!$A$1:$A$49,0),MATCH([1]orders!L$1,[1]products!$A$1:$G$1,0))</f>
        <v>8.25</v>
      </c>
      <c r="M714" s="20">
        <f t="shared" si="11"/>
        <v>16.5</v>
      </c>
      <c r="N714" s="7" t="str" cm="1">
        <f t="array" ref="N714">_xlfn.IFS(I714="Rob","Robusta",I714="Exc","Excelsa",I714="Ara","Arabica",I714="Lib","Liberica")</f>
        <v>Excelsa</v>
      </c>
      <c r="O714" s="7" t="str" cm="1">
        <f t="array" ref="O714">_xlfn.IFS(J714="M","Medium",J714="L","Light",J714="D","Dark")</f>
        <v>Medium</v>
      </c>
      <c r="P714" s="7" t="str">
        <f>_xlfn.XLOOKUP(Order_Table[[#This Row],[Customer ID]],[1]customers!$A$1:$A$1001,[1]customers!$I$1:$I$1001,,0)</f>
        <v>No</v>
      </c>
    </row>
    <row r="715" spans="1:16" x14ac:dyDescent="0.35">
      <c r="A715" s="16" t="s">
        <v>1386</v>
      </c>
      <c r="B715" s="21">
        <v>43960</v>
      </c>
      <c r="C715" s="16" t="s">
        <v>1387</v>
      </c>
      <c r="D715" s="7" t="s">
        <v>162</v>
      </c>
      <c r="E715" s="16">
        <v>1</v>
      </c>
      <c r="F715" s="16" t="str">
        <f>_xlfn.XLOOKUP([1]orders!C715,[1]customers!$A$2:$A$1001,[1]customers!$B$2:$B$1001,,0)</f>
        <v>Sacha Bruun</v>
      </c>
      <c r="G715" s="16" t="str">
        <f>IF(_xlfn.XLOOKUP(C715,[1]customers!$A$2:$A$1001,[1]customers!$C$2:$C$1001,,0)=0,"",_xlfn.XLOOKUP(C715,[1]customers!$A$2:$A$1001,[1]customers!$C$2:$C$1001,,0))</f>
        <v>sbruunjt@blogtalkradio.com</v>
      </c>
      <c r="H715" s="16" t="str">
        <f>_xlfn.XLOOKUP(C715,[1]customers!$A$2:$A$1001,[1]customers!$G$2:$G$1001,,0)</f>
        <v>United States</v>
      </c>
      <c r="I715" s="7" t="str">
        <f>INDEX([1]products!$A$1:$G$49,MATCH([1]orders!$D715,[1]products!$A$1:$A$49,0),MATCH([1]orders!I$1,[1]products!$A$1:$G$1,0))</f>
        <v>Rob</v>
      </c>
      <c r="J715" s="7" t="str">
        <f>INDEX([1]products!$A$1:$G$49,MATCH([1]orders!$D715,[1]products!$A$1:$A$49,0),MATCH([1]orders!J$1,[1]products!$A$1:$G$1,0))</f>
        <v>M</v>
      </c>
      <c r="K715" s="19">
        <f>INDEX([1]products!$A$1:$G$49,MATCH([1]orders!$D715,[1]products!$A$1:$A$49,0),MATCH([1]orders!K$1,[1]products!$A$1:$G$1,0))</f>
        <v>0.2</v>
      </c>
      <c r="L715" s="20">
        <f>INDEX([1]products!$A$1:$G$49,MATCH([1]orders!$D715,[1]products!$A$1:$A$49,0),MATCH([1]orders!L$1,[1]products!$A$1:$G$1,0))</f>
        <v>2.9849999999999999</v>
      </c>
      <c r="M715" s="20">
        <f t="shared" si="11"/>
        <v>2.9849999999999999</v>
      </c>
      <c r="N715" s="7" t="str" cm="1">
        <f t="array" ref="N715">_xlfn.IFS(I715="Rob","Robusta",I715="Exc","Excelsa",I715="Ara","Arabica",I715="Lib","Liberica")</f>
        <v>Robusta</v>
      </c>
      <c r="O715" s="7" t="str" cm="1">
        <f t="array" ref="O715">_xlfn.IFS(J715="M","Medium",J715="L","Light",J715="D","Dark")</f>
        <v>Medium</v>
      </c>
      <c r="P715" s="7" t="str">
        <f>_xlfn.XLOOKUP(Order_Table[[#This Row],[Customer ID]],[1]customers!$A$1:$A$1001,[1]customers!$I$1:$I$1001,,0)</f>
        <v>No</v>
      </c>
    </row>
    <row r="716" spans="1:16" x14ac:dyDescent="0.35">
      <c r="A716" s="16" t="s">
        <v>1388</v>
      </c>
      <c r="B716" s="21">
        <v>44358</v>
      </c>
      <c r="C716" s="16" t="s">
        <v>1389</v>
      </c>
      <c r="D716" s="7" t="s">
        <v>51</v>
      </c>
      <c r="E716" s="16">
        <v>4</v>
      </c>
      <c r="F716" s="16" t="str">
        <f>_xlfn.XLOOKUP([1]orders!C716,[1]customers!$A$2:$A$1001,[1]customers!$B$2:$B$1001,,0)</f>
        <v>Alon Pllu</v>
      </c>
      <c r="G716" s="16" t="str">
        <f>IF(_xlfn.XLOOKUP(C716,[1]customers!$A$2:$A$1001,[1]customers!$C$2:$C$1001,,0)=0,"",_xlfn.XLOOKUP(C716,[1]customers!$A$2:$A$1001,[1]customers!$C$2:$C$1001,,0))</f>
        <v>aplluju@dagondesign.com</v>
      </c>
      <c r="H716" s="16" t="str">
        <f>_xlfn.XLOOKUP(C716,[1]customers!$A$2:$A$1001,[1]customers!$G$2:$G$1001,,0)</f>
        <v>Ireland</v>
      </c>
      <c r="I716" s="7" t="str">
        <f>INDEX([1]products!$A$1:$G$49,MATCH([1]orders!$D716,[1]products!$A$1:$A$49,0),MATCH([1]orders!I$1,[1]products!$A$1:$G$1,0))</f>
        <v>Exc</v>
      </c>
      <c r="J716" s="7" t="str">
        <f>INDEX([1]products!$A$1:$G$49,MATCH([1]orders!$D716,[1]products!$A$1:$A$49,0),MATCH([1]orders!J$1,[1]products!$A$1:$G$1,0))</f>
        <v>D</v>
      </c>
      <c r="K716" s="19">
        <f>INDEX([1]products!$A$1:$G$49,MATCH([1]orders!$D716,[1]products!$A$1:$A$49,0),MATCH([1]orders!K$1,[1]products!$A$1:$G$1,0))</f>
        <v>0.2</v>
      </c>
      <c r="L716" s="20">
        <f>INDEX([1]products!$A$1:$G$49,MATCH([1]orders!$D716,[1]products!$A$1:$A$49,0),MATCH([1]orders!L$1,[1]products!$A$1:$G$1,0))</f>
        <v>3.645</v>
      </c>
      <c r="M716" s="20">
        <f t="shared" si="11"/>
        <v>14.58</v>
      </c>
      <c r="N716" s="7" t="str" cm="1">
        <f t="array" ref="N716">_xlfn.IFS(I716="Rob","Robusta",I716="Exc","Excelsa",I716="Ara","Arabica",I716="Lib","Liberica")</f>
        <v>Excelsa</v>
      </c>
      <c r="O716" s="7" t="str" cm="1">
        <f t="array" ref="O716">_xlfn.IFS(J716="M","Medium",J716="L","Light",J716="D","Dark")</f>
        <v>Dark</v>
      </c>
      <c r="P716" s="7" t="str">
        <f>_xlfn.XLOOKUP(Order_Table[[#This Row],[Customer ID]],[1]customers!$A$1:$A$1001,[1]customers!$I$1:$I$1001,,0)</f>
        <v>Yes</v>
      </c>
    </row>
    <row r="717" spans="1:16" x14ac:dyDescent="0.35">
      <c r="A717" s="16" t="s">
        <v>1390</v>
      </c>
      <c r="B717" s="21">
        <v>44504</v>
      </c>
      <c r="C717" s="16" t="s">
        <v>1391</v>
      </c>
      <c r="D717" s="7" t="s">
        <v>137</v>
      </c>
      <c r="E717" s="16">
        <v>6</v>
      </c>
      <c r="F717" s="16" t="str">
        <f>_xlfn.XLOOKUP([1]orders!C717,[1]customers!$A$2:$A$1001,[1]customers!$B$2:$B$1001,,0)</f>
        <v>Gilberto Cornier</v>
      </c>
      <c r="G717" s="16" t="str">
        <f>IF(_xlfn.XLOOKUP(C717,[1]customers!$A$2:$A$1001,[1]customers!$C$2:$C$1001,,0)=0,"",_xlfn.XLOOKUP(C717,[1]customers!$A$2:$A$1001,[1]customers!$C$2:$C$1001,,0))</f>
        <v>gcornierjv@techcrunch.com</v>
      </c>
      <c r="H717" s="16" t="str">
        <f>_xlfn.XLOOKUP(C717,[1]customers!$A$2:$A$1001,[1]customers!$G$2:$G$1001,,0)</f>
        <v>United States</v>
      </c>
      <c r="I717" s="7" t="str">
        <f>INDEX([1]products!$A$1:$G$49,MATCH([1]orders!$D717,[1]products!$A$1:$A$49,0),MATCH([1]orders!I$1,[1]products!$A$1:$G$1,0))</f>
        <v>Exc</v>
      </c>
      <c r="J717" s="7" t="str">
        <f>INDEX([1]products!$A$1:$G$49,MATCH([1]orders!$D717,[1]products!$A$1:$A$49,0),MATCH([1]orders!J$1,[1]products!$A$1:$G$1,0))</f>
        <v>L</v>
      </c>
      <c r="K717" s="19">
        <f>INDEX([1]products!$A$1:$G$49,MATCH([1]orders!$D717,[1]products!$A$1:$A$49,0),MATCH([1]orders!K$1,[1]products!$A$1:$G$1,0))</f>
        <v>1</v>
      </c>
      <c r="L717" s="20">
        <f>INDEX([1]products!$A$1:$G$49,MATCH([1]orders!$D717,[1]products!$A$1:$A$49,0),MATCH([1]orders!L$1,[1]products!$A$1:$G$1,0))</f>
        <v>14.85</v>
      </c>
      <c r="M717" s="20">
        <f t="shared" si="11"/>
        <v>89.1</v>
      </c>
      <c r="N717" s="7" t="str" cm="1">
        <f t="array" ref="N717">_xlfn.IFS(I717="Rob","Robusta",I717="Exc","Excelsa",I717="Ara","Arabica",I717="Lib","Liberica")</f>
        <v>Excelsa</v>
      </c>
      <c r="O717" s="7" t="str" cm="1">
        <f t="array" ref="O717">_xlfn.IFS(J717="M","Medium",J717="L","Light",J717="D","Dark")</f>
        <v>Light</v>
      </c>
      <c r="P717" s="7" t="str">
        <f>_xlfn.XLOOKUP(Order_Table[[#This Row],[Customer ID]],[1]customers!$A$1:$A$1001,[1]customers!$I$1:$I$1001,,0)</f>
        <v>No</v>
      </c>
    </row>
    <row r="718" spans="1:16" x14ac:dyDescent="0.35">
      <c r="A718" s="16" t="s">
        <v>1392</v>
      </c>
      <c r="B718" s="21">
        <v>44612</v>
      </c>
      <c r="C718" s="16" t="s">
        <v>1344</v>
      </c>
      <c r="D718" s="7" t="s">
        <v>189</v>
      </c>
      <c r="E718" s="16">
        <v>3</v>
      </c>
      <c r="F718" s="16" t="str">
        <f>_xlfn.XLOOKUP([1]orders!C718,[1]customers!$A$2:$A$1001,[1]customers!$B$2:$B$1001,,0)</f>
        <v>Jimmy Dymoke</v>
      </c>
      <c r="G718" s="16" t="str">
        <f>IF(_xlfn.XLOOKUP(C718,[1]customers!$A$2:$A$1001,[1]customers!$C$2:$C$1001,,0)=0,"",_xlfn.XLOOKUP(C718,[1]customers!$A$2:$A$1001,[1]customers!$C$2:$C$1001,,0))</f>
        <v>jdymokeje@prnewswire.com</v>
      </c>
      <c r="H718" s="16" t="str">
        <f>_xlfn.XLOOKUP(C718,[1]customers!$A$2:$A$1001,[1]customers!$G$2:$G$1001,,0)</f>
        <v>Ireland</v>
      </c>
      <c r="I718" s="7" t="str">
        <f>INDEX([1]products!$A$1:$G$49,MATCH([1]orders!$D718,[1]products!$A$1:$A$49,0),MATCH([1]orders!I$1,[1]products!$A$1:$G$1,0))</f>
        <v>Rob</v>
      </c>
      <c r="J718" s="7" t="str">
        <f>INDEX([1]products!$A$1:$G$49,MATCH([1]orders!$D718,[1]products!$A$1:$A$49,0),MATCH([1]orders!J$1,[1]products!$A$1:$G$1,0))</f>
        <v>L</v>
      </c>
      <c r="K718" s="19">
        <f>INDEX([1]products!$A$1:$G$49,MATCH([1]orders!$D718,[1]products!$A$1:$A$49,0),MATCH([1]orders!K$1,[1]products!$A$1:$G$1,0))</f>
        <v>1</v>
      </c>
      <c r="L718" s="20">
        <f>INDEX([1]products!$A$1:$G$49,MATCH([1]orders!$D718,[1]products!$A$1:$A$49,0),MATCH([1]orders!L$1,[1]products!$A$1:$G$1,0))</f>
        <v>11.95</v>
      </c>
      <c r="M718" s="20">
        <f t="shared" si="11"/>
        <v>35.849999999999994</v>
      </c>
      <c r="N718" s="7" t="str" cm="1">
        <f t="array" ref="N718">_xlfn.IFS(I718="Rob","Robusta",I718="Exc","Excelsa",I718="Ara","Arabica",I718="Lib","Liberica")</f>
        <v>Robusta</v>
      </c>
      <c r="O718" s="7" t="str" cm="1">
        <f t="array" ref="O718">_xlfn.IFS(J718="M","Medium",J718="L","Light",J718="D","Dark")</f>
        <v>Light</v>
      </c>
      <c r="P718" s="7" t="str">
        <f>_xlfn.XLOOKUP(Order_Table[[#This Row],[Customer ID]],[1]customers!$A$1:$A$1001,[1]customers!$I$1:$I$1001,,0)</f>
        <v>No</v>
      </c>
    </row>
    <row r="719" spans="1:16" x14ac:dyDescent="0.35">
      <c r="A719" s="16" t="s">
        <v>1393</v>
      </c>
      <c r="B719" s="21">
        <v>43649</v>
      </c>
      <c r="C719" s="16" t="s">
        <v>1394</v>
      </c>
      <c r="D719" s="7" t="s">
        <v>118</v>
      </c>
      <c r="E719" s="16">
        <v>3</v>
      </c>
      <c r="F719" s="16" t="str">
        <f>_xlfn.XLOOKUP([1]orders!C719,[1]customers!$A$2:$A$1001,[1]customers!$B$2:$B$1001,,0)</f>
        <v>Willabella Harvison</v>
      </c>
      <c r="G719" s="16" t="str">
        <f>IF(_xlfn.XLOOKUP(C719,[1]customers!$A$2:$A$1001,[1]customers!$C$2:$C$1001,,0)=0,"",_xlfn.XLOOKUP(C719,[1]customers!$A$2:$A$1001,[1]customers!$C$2:$C$1001,,0))</f>
        <v>wharvisonjx@gizmodo.com</v>
      </c>
      <c r="H719" s="16" t="str">
        <f>_xlfn.XLOOKUP(C719,[1]customers!$A$2:$A$1001,[1]customers!$G$2:$G$1001,,0)</f>
        <v>United States</v>
      </c>
      <c r="I719" s="7" t="str">
        <f>INDEX([1]products!$A$1:$G$49,MATCH([1]orders!$D719,[1]products!$A$1:$A$49,0),MATCH([1]orders!I$1,[1]products!$A$1:$G$1,0))</f>
        <v>Ara</v>
      </c>
      <c r="J719" s="7" t="str">
        <f>INDEX([1]products!$A$1:$G$49,MATCH([1]orders!$D719,[1]products!$A$1:$A$49,0),MATCH([1]orders!J$1,[1]products!$A$1:$G$1,0))</f>
        <v>D</v>
      </c>
      <c r="K719" s="19">
        <f>INDEX([1]products!$A$1:$G$49,MATCH([1]orders!$D719,[1]products!$A$1:$A$49,0),MATCH([1]orders!K$1,[1]products!$A$1:$G$1,0))</f>
        <v>2.5</v>
      </c>
      <c r="L719" s="20">
        <f>INDEX([1]products!$A$1:$G$49,MATCH([1]orders!$D719,[1]products!$A$1:$A$49,0),MATCH([1]orders!L$1,[1]products!$A$1:$G$1,0))</f>
        <v>22.884999999999998</v>
      </c>
      <c r="M719" s="20">
        <f t="shared" si="11"/>
        <v>68.655000000000001</v>
      </c>
      <c r="N719" s="7" t="str" cm="1">
        <f t="array" ref="N719">_xlfn.IFS(I719="Rob","Robusta",I719="Exc","Excelsa",I719="Ara","Arabica",I719="Lib","Liberica")</f>
        <v>Arabica</v>
      </c>
      <c r="O719" s="7" t="str" cm="1">
        <f t="array" ref="O719">_xlfn.IFS(J719="M","Medium",J719="L","Light",J719="D","Dark")</f>
        <v>Dark</v>
      </c>
      <c r="P719" s="7" t="str">
        <f>_xlfn.XLOOKUP(Order_Table[[#This Row],[Customer ID]],[1]customers!$A$1:$A$1001,[1]customers!$I$1:$I$1001,,0)</f>
        <v>No</v>
      </c>
    </row>
    <row r="720" spans="1:16" x14ac:dyDescent="0.35">
      <c r="A720" s="16" t="s">
        <v>1395</v>
      </c>
      <c r="B720" s="21">
        <v>44348</v>
      </c>
      <c r="C720" s="16" t="s">
        <v>1396</v>
      </c>
      <c r="D720" s="7" t="s">
        <v>13</v>
      </c>
      <c r="E720" s="16">
        <v>3</v>
      </c>
      <c r="F720" s="16" t="str">
        <f>_xlfn.XLOOKUP([1]orders!C720,[1]customers!$A$2:$A$1001,[1]customers!$B$2:$B$1001,,0)</f>
        <v>Darice Heaford</v>
      </c>
      <c r="G720" s="16" t="str">
        <f>IF(_xlfn.XLOOKUP(C720,[1]customers!$A$2:$A$1001,[1]customers!$C$2:$C$1001,,0)=0,"",_xlfn.XLOOKUP(C720,[1]customers!$A$2:$A$1001,[1]customers!$C$2:$C$1001,,0))</f>
        <v>dheafordjy@twitpic.com</v>
      </c>
      <c r="H720" s="16" t="str">
        <f>_xlfn.XLOOKUP(C720,[1]customers!$A$2:$A$1001,[1]customers!$G$2:$G$1001,,0)</f>
        <v>United States</v>
      </c>
      <c r="I720" s="7" t="str">
        <f>INDEX([1]products!$A$1:$G$49,MATCH([1]orders!$D720,[1]products!$A$1:$A$49,0),MATCH([1]orders!I$1,[1]products!$A$1:$G$1,0))</f>
        <v>Lib</v>
      </c>
      <c r="J720" s="7" t="str">
        <f>INDEX([1]products!$A$1:$G$49,MATCH([1]orders!$D720,[1]products!$A$1:$A$49,0),MATCH([1]orders!J$1,[1]products!$A$1:$G$1,0))</f>
        <v>D</v>
      </c>
      <c r="K720" s="19">
        <f>INDEX([1]products!$A$1:$G$49,MATCH([1]orders!$D720,[1]products!$A$1:$A$49,0),MATCH([1]orders!K$1,[1]products!$A$1:$G$1,0))</f>
        <v>1</v>
      </c>
      <c r="L720" s="20">
        <f>INDEX([1]products!$A$1:$G$49,MATCH([1]orders!$D720,[1]products!$A$1:$A$49,0),MATCH([1]orders!L$1,[1]products!$A$1:$G$1,0))</f>
        <v>12.95</v>
      </c>
      <c r="M720" s="20">
        <f t="shared" si="11"/>
        <v>38.849999999999994</v>
      </c>
      <c r="N720" s="7" t="str" cm="1">
        <f t="array" ref="N720">_xlfn.IFS(I720="Rob","Robusta",I720="Exc","Excelsa",I720="Ara","Arabica",I720="Lib","Liberica")</f>
        <v>Liberica</v>
      </c>
      <c r="O720" s="7" t="str" cm="1">
        <f t="array" ref="O720">_xlfn.IFS(J720="M","Medium",J720="L","Light",J720="D","Dark")</f>
        <v>Dark</v>
      </c>
      <c r="P720" s="7" t="str">
        <f>_xlfn.XLOOKUP(Order_Table[[#This Row],[Customer ID]],[1]customers!$A$1:$A$1001,[1]customers!$I$1:$I$1001,,0)</f>
        <v>No</v>
      </c>
    </row>
    <row r="721" spans="1:16" x14ac:dyDescent="0.35">
      <c r="A721" s="16" t="s">
        <v>1397</v>
      </c>
      <c r="B721" s="21">
        <v>44150</v>
      </c>
      <c r="C721" s="16" t="s">
        <v>1398</v>
      </c>
      <c r="D721" s="7" t="s">
        <v>132</v>
      </c>
      <c r="E721" s="16">
        <v>5</v>
      </c>
      <c r="F721" s="16" t="str">
        <f>_xlfn.XLOOKUP([1]orders!C721,[1]customers!$A$2:$A$1001,[1]customers!$B$2:$B$1001,,0)</f>
        <v>Granger Fantham</v>
      </c>
      <c r="G721" s="16" t="str">
        <f>IF(_xlfn.XLOOKUP(C721,[1]customers!$A$2:$A$1001,[1]customers!$C$2:$C$1001,,0)=0,"",_xlfn.XLOOKUP(C721,[1]customers!$A$2:$A$1001,[1]customers!$C$2:$C$1001,,0))</f>
        <v>gfanthamjz@hexun.com</v>
      </c>
      <c r="H721" s="16" t="str">
        <f>_xlfn.XLOOKUP(C721,[1]customers!$A$2:$A$1001,[1]customers!$G$2:$G$1001,,0)</f>
        <v>United States</v>
      </c>
      <c r="I721" s="7" t="str">
        <f>INDEX([1]products!$A$1:$G$49,MATCH([1]orders!$D721,[1]products!$A$1:$A$49,0),MATCH([1]orders!I$1,[1]products!$A$1:$G$1,0))</f>
        <v>Lib</v>
      </c>
      <c r="J721" s="7" t="str">
        <f>INDEX([1]products!$A$1:$G$49,MATCH([1]orders!$D721,[1]products!$A$1:$A$49,0),MATCH([1]orders!J$1,[1]products!$A$1:$G$1,0))</f>
        <v>L</v>
      </c>
      <c r="K721" s="19">
        <f>INDEX([1]products!$A$1:$G$49,MATCH([1]orders!$D721,[1]products!$A$1:$A$49,0),MATCH([1]orders!K$1,[1]products!$A$1:$G$1,0))</f>
        <v>1</v>
      </c>
      <c r="L721" s="20">
        <f>INDEX([1]products!$A$1:$G$49,MATCH([1]orders!$D721,[1]products!$A$1:$A$49,0),MATCH([1]orders!L$1,[1]products!$A$1:$G$1,0))</f>
        <v>15.85</v>
      </c>
      <c r="M721" s="20">
        <f t="shared" si="11"/>
        <v>79.25</v>
      </c>
      <c r="N721" s="7" t="str" cm="1">
        <f t="array" ref="N721">_xlfn.IFS(I721="Rob","Robusta",I721="Exc","Excelsa",I721="Ara","Arabica",I721="Lib","Liberica")</f>
        <v>Liberica</v>
      </c>
      <c r="O721" s="7" t="str" cm="1">
        <f t="array" ref="O721">_xlfn.IFS(J721="M","Medium",J721="L","Light",J721="D","Dark")</f>
        <v>Light</v>
      </c>
      <c r="P721" s="7" t="str">
        <f>_xlfn.XLOOKUP(Order_Table[[#This Row],[Customer ID]],[1]customers!$A$1:$A$1001,[1]customers!$I$1:$I$1001,,0)</f>
        <v>Yes</v>
      </c>
    </row>
    <row r="722" spans="1:16" x14ac:dyDescent="0.35">
      <c r="A722" s="16" t="s">
        <v>1399</v>
      </c>
      <c r="B722" s="21">
        <v>44215</v>
      </c>
      <c r="C722" s="16" t="s">
        <v>1400</v>
      </c>
      <c r="D722" s="7" t="s">
        <v>16</v>
      </c>
      <c r="E722" s="16">
        <v>5</v>
      </c>
      <c r="F722" s="16" t="str">
        <f>_xlfn.XLOOKUP([1]orders!C722,[1]customers!$A$2:$A$1001,[1]customers!$B$2:$B$1001,,0)</f>
        <v>Reynolds Crookshanks</v>
      </c>
      <c r="G722" s="16" t="str">
        <f>IF(_xlfn.XLOOKUP(C722,[1]customers!$A$2:$A$1001,[1]customers!$C$2:$C$1001,,0)=0,"",_xlfn.XLOOKUP(C722,[1]customers!$A$2:$A$1001,[1]customers!$C$2:$C$1001,,0))</f>
        <v>rcrookshanksk0@unc.edu</v>
      </c>
      <c r="H722" s="16" t="str">
        <f>_xlfn.XLOOKUP(C722,[1]customers!$A$2:$A$1001,[1]customers!$G$2:$G$1001,,0)</f>
        <v>United States</v>
      </c>
      <c r="I722" s="7" t="str">
        <f>INDEX([1]products!$A$1:$G$49,MATCH([1]orders!$D722,[1]products!$A$1:$A$49,0),MATCH([1]orders!I$1,[1]products!$A$1:$G$1,0))</f>
        <v>Exc</v>
      </c>
      <c r="J722" s="7" t="str">
        <f>INDEX([1]products!$A$1:$G$49,MATCH([1]orders!$D722,[1]products!$A$1:$A$49,0),MATCH([1]orders!J$1,[1]products!$A$1:$G$1,0))</f>
        <v>D</v>
      </c>
      <c r="K722" s="19">
        <f>INDEX([1]products!$A$1:$G$49,MATCH([1]orders!$D722,[1]products!$A$1:$A$49,0),MATCH([1]orders!K$1,[1]products!$A$1:$G$1,0))</f>
        <v>0.5</v>
      </c>
      <c r="L722" s="20">
        <f>INDEX([1]products!$A$1:$G$49,MATCH([1]orders!$D722,[1]products!$A$1:$A$49,0),MATCH([1]orders!L$1,[1]products!$A$1:$G$1,0))</f>
        <v>7.29</v>
      </c>
      <c r="M722" s="20">
        <f t="shared" si="11"/>
        <v>36.450000000000003</v>
      </c>
      <c r="N722" s="7" t="str" cm="1">
        <f t="array" ref="N722">_xlfn.IFS(I722="Rob","Robusta",I722="Exc","Excelsa",I722="Ara","Arabica",I722="Lib","Liberica")</f>
        <v>Excelsa</v>
      </c>
      <c r="O722" s="7" t="str" cm="1">
        <f t="array" ref="O722">_xlfn.IFS(J722="M","Medium",J722="L","Light",J722="D","Dark")</f>
        <v>Dark</v>
      </c>
      <c r="P722" s="7" t="str">
        <f>_xlfn.XLOOKUP(Order_Table[[#This Row],[Customer ID]],[1]customers!$A$1:$A$1001,[1]customers!$I$1:$I$1001,,0)</f>
        <v>Yes</v>
      </c>
    </row>
    <row r="723" spans="1:16" x14ac:dyDescent="0.35">
      <c r="A723" s="16" t="s">
        <v>1401</v>
      </c>
      <c r="B723" s="21">
        <v>44479</v>
      </c>
      <c r="C723" s="16" t="s">
        <v>1402</v>
      </c>
      <c r="D723" s="7" t="s">
        <v>162</v>
      </c>
      <c r="E723" s="16">
        <v>3</v>
      </c>
      <c r="F723" s="16" t="str">
        <f>_xlfn.XLOOKUP([1]orders!C723,[1]customers!$A$2:$A$1001,[1]customers!$B$2:$B$1001,,0)</f>
        <v>Niels Leake</v>
      </c>
      <c r="G723" s="16" t="str">
        <f>IF(_xlfn.XLOOKUP(C723,[1]customers!$A$2:$A$1001,[1]customers!$C$2:$C$1001,,0)=0,"",_xlfn.XLOOKUP(C723,[1]customers!$A$2:$A$1001,[1]customers!$C$2:$C$1001,,0))</f>
        <v>nleakek1@cmu.edu</v>
      </c>
      <c r="H723" s="16" t="str">
        <f>_xlfn.XLOOKUP(C723,[1]customers!$A$2:$A$1001,[1]customers!$G$2:$G$1001,,0)</f>
        <v>United States</v>
      </c>
      <c r="I723" s="7" t="str">
        <f>INDEX([1]products!$A$1:$G$49,MATCH([1]orders!$D723,[1]products!$A$1:$A$49,0),MATCH([1]orders!I$1,[1]products!$A$1:$G$1,0))</f>
        <v>Rob</v>
      </c>
      <c r="J723" s="7" t="str">
        <f>INDEX([1]products!$A$1:$G$49,MATCH([1]orders!$D723,[1]products!$A$1:$A$49,0),MATCH([1]orders!J$1,[1]products!$A$1:$G$1,0))</f>
        <v>M</v>
      </c>
      <c r="K723" s="19">
        <f>INDEX([1]products!$A$1:$G$49,MATCH([1]orders!$D723,[1]products!$A$1:$A$49,0),MATCH([1]orders!K$1,[1]products!$A$1:$G$1,0))</f>
        <v>0.2</v>
      </c>
      <c r="L723" s="20">
        <f>INDEX([1]products!$A$1:$G$49,MATCH([1]orders!$D723,[1]products!$A$1:$A$49,0),MATCH([1]orders!L$1,[1]products!$A$1:$G$1,0))</f>
        <v>2.9849999999999999</v>
      </c>
      <c r="M723" s="20">
        <f t="shared" si="11"/>
        <v>8.9550000000000001</v>
      </c>
      <c r="N723" s="7" t="str" cm="1">
        <f t="array" ref="N723">_xlfn.IFS(I723="Rob","Robusta",I723="Exc","Excelsa",I723="Ara","Arabica",I723="Lib","Liberica")</f>
        <v>Robusta</v>
      </c>
      <c r="O723" s="7" t="str" cm="1">
        <f t="array" ref="O723">_xlfn.IFS(J723="M","Medium",J723="L","Light",J723="D","Dark")</f>
        <v>Medium</v>
      </c>
      <c r="P723" s="7" t="str">
        <f>_xlfn.XLOOKUP(Order_Table[[#This Row],[Customer ID]],[1]customers!$A$1:$A$1001,[1]customers!$I$1:$I$1001,,0)</f>
        <v>Yes</v>
      </c>
    </row>
    <row r="724" spans="1:16" x14ac:dyDescent="0.35">
      <c r="A724" s="16" t="s">
        <v>1403</v>
      </c>
      <c r="B724" s="21">
        <v>44620</v>
      </c>
      <c r="C724" s="16" t="s">
        <v>1404</v>
      </c>
      <c r="D724" s="7" t="s">
        <v>245</v>
      </c>
      <c r="E724" s="16">
        <v>2</v>
      </c>
      <c r="F724" s="16" t="str">
        <f>_xlfn.XLOOKUP([1]orders!C724,[1]customers!$A$2:$A$1001,[1]customers!$B$2:$B$1001,,0)</f>
        <v>Hetti Measures</v>
      </c>
      <c r="G724" s="16" t="str">
        <f>IF(_xlfn.XLOOKUP(C724,[1]customers!$A$2:$A$1001,[1]customers!$C$2:$C$1001,,0)=0,"",_xlfn.XLOOKUP(C724,[1]customers!$A$2:$A$1001,[1]customers!$C$2:$C$1001,,0))</f>
        <v/>
      </c>
      <c r="H724" s="16" t="str">
        <f>_xlfn.XLOOKUP(C724,[1]customers!$A$2:$A$1001,[1]customers!$G$2:$G$1001,,0)</f>
        <v>United States</v>
      </c>
      <c r="I724" s="7" t="str">
        <f>INDEX([1]products!$A$1:$G$49,MATCH([1]orders!$D724,[1]products!$A$1:$A$49,0),MATCH([1]orders!I$1,[1]products!$A$1:$G$1,0))</f>
        <v>Exc</v>
      </c>
      <c r="J724" s="7" t="str">
        <f>INDEX([1]products!$A$1:$G$49,MATCH([1]orders!$D724,[1]products!$A$1:$A$49,0),MATCH([1]orders!J$1,[1]products!$A$1:$G$1,0))</f>
        <v>D</v>
      </c>
      <c r="K724" s="19">
        <f>INDEX([1]products!$A$1:$G$49,MATCH([1]orders!$D724,[1]products!$A$1:$A$49,0),MATCH([1]orders!K$1,[1]products!$A$1:$G$1,0))</f>
        <v>1</v>
      </c>
      <c r="L724" s="20">
        <f>INDEX([1]products!$A$1:$G$49,MATCH([1]orders!$D724,[1]products!$A$1:$A$49,0),MATCH([1]orders!L$1,[1]products!$A$1:$G$1,0))</f>
        <v>12.15</v>
      </c>
      <c r="M724" s="20">
        <f t="shared" si="11"/>
        <v>24.3</v>
      </c>
      <c r="N724" s="7" t="str" cm="1">
        <f t="array" ref="N724">_xlfn.IFS(I724="Rob","Robusta",I724="Exc","Excelsa",I724="Ara","Arabica",I724="Lib","Liberica")</f>
        <v>Excelsa</v>
      </c>
      <c r="O724" s="7" t="str" cm="1">
        <f t="array" ref="O724">_xlfn.IFS(J724="M","Medium",J724="L","Light",J724="D","Dark")</f>
        <v>Dark</v>
      </c>
      <c r="P724" s="7" t="str">
        <f>_xlfn.XLOOKUP(Order_Table[[#This Row],[Customer ID]],[1]customers!$A$1:$A$1001,[1]customers!$I$1:$I$1001,,0)</f>
        <v>No</v>
      </c>
    </row>
    <row r="725" spans="1:16" x14ac:dyDescent="0.35">
      <c r="A725" s="16" t="s">
        <v>1405</v>
      </c>
      <c r="B725" s="21">
        <v>44470</v>
      </c>
      <c r="C725" s="16" t="s">
        <v>1406</v>
      </c>
      <c r="D725" s="7" t="s">
        <v>112</v>
      </c>
      <c r="E725" s="16">
        <v>2</v>
      </c>
      <c r="F725" s="16" t="str">
        <f>_xlfn.XLOOKUP([1]orders!C725,[1]customers!$A$2:$A$1001,[1]customers!$B$2:$B$1001,,0)</f>
        <v>Gay Eilhersen</v>
      </c>
      <c r="G725" s="16" t="str">
        <f>IF(_xlfn.XLOOKUP(C725,[1]customers!$A$2:$A$1001,[1]customers!$C$2:$C$1001,,0)=0,"",_xlfn.XLOOKUP(C725,[1]customers!$A$2:$A$1001,[1]customers!$C$2:$C$1001,,0))</f>
        <v>geilhersenk3@networksolutions.com</v>
      </c>
      <c r="H725" s="16" t="str">
        <f>_xlfn.XLOOKUP(C725,[1]customers!$A$2:$A$1001,[1]customers!$G$2:$G$1001,,0)</f>
        <v>United States</v>
      </c>
      <c r="I725" s="7" t="str">
        <f>INDEX([1]products!$A$1:$G$49,MATCH([1]orders!$D725,[1]products!$A$1:$A$49,0),MATCH([1]orders!I$1,[1]products!$A$1:$G$1,0))</f>
        <v>Exc</v>
      </c>
      <c r="J725" s="7" t="str">
        <f>INDEX([1]products!$A$1:$G$49,MATCH([1]orders!$D725,[1]products!$A$1:$A$49,0),MATCH([1]orders!J$1,[1]products!$A$1:$G$1,0))</f>
        <v>M</v>
      </c>
      <c r="K725" s="19">
        <f>INDEX([1]products!$A$1:$G$49,MATCH([1]orders!$D725,[1]products!$A$1:$A$49,0),MATCH([1]orders!K$1,[1]products!$A$1:$G$1,0))</f>
        <v>2.5</v>
      </c>
      <c r="L725" s="20">
        <f>INDEX([1]products!$A$1:$G$49,MATCH([1]orders!$D725,[1]products!$A$1:$A$49,0),MATCH([1]orders!L$1,[1]products!$A$1:$G$1,0))</f>
        <v>31.624999999999996</v>
      </c>
      <c r="M725" s="20">
        <f t="shared" si="11"/>
        <v>63.249999999999993</v>
      </c>
      <c r="N725" s="7" t="str" cm="1">
        <f t="array" ref="N725">_xlfn.IFS(I725="Rob","Robusta",I725="Exc","Excelsa",I725="Ara","Arabica",I725="Lib","Liberica")</f>
        <v>Excelsa</v>
      </c>
      <c r="O725" s="7" t="str" cm="1">
        <f t="array" ref="O725">_xlfn.IFS(J725="M","Medium",J725="L","Light",J725="D","Dark")</f>
        <v>Medium</v>
      </c>
      <c r="P725" s="7" t="str">
        <f>_xlfn.XLOOKUP(Order_Table[[#This Row],[Customer ID]],[1]customers!$A$1:$A$1001,[1]customers!$I$1:$I$1001,,0)</f>
        <v>No</v>
      </c>
    </row>
    <row r="726" spans="1:16" x14ac:dyDescent="0.35">
      <c r="A726" s="16" t="s">
        <v>1407</v>
      </c>
      <c r="B726" s="21">
        <v>44076</v>
      </c>
      <c r="C726" s="16" t="s">
        <v>1408</v>
      </c>
      <c r="D726" s="7" t="s">
        <v>44</v>
      </c>
      <c r="E726" s="16">
        <v>2</v>
      </c>
      <c r="F726" s="16" t="str">
        <f>_xlfn.XLOOKUP([1]orders!C726,[1]customers!$A$2:$A$1001,[1]customers!$B$2:$B$1001,,0)</f>
        <v>Nico Hubert</v>
      </c>
      <c r="G726" s="16" t="str">
        <f>IF(_xlfn.XLOOKUP(C726,[1]customers!$A$2:$A$1001,[1]customers!$C$2:$C$1001,,0)=0,"",_xlfn.XLOOKUP(C726,[1]customers!$A$2:$A$1001,[1]customers!$C$2:$C$1001,,0))</f>
        <v/>
      </c>
      <c r="H726" s="16" t="str">
        <f>_xlfn.XLOOKUP(C726,[1]customers!$A$2:$A$1001,[1]customers!$G$2:$G$1001,,0)</f>
        <v>United States</v>
      </c>
      <c r="I726" s="7" t="str">
        <f>INDEX([1]products!$A$1:$G$49,MATCH([1]orders!$D726,[1]products!$A$1:$A$49,0),MATCH([1]orders!I$1,[1]products!$A$1:$G$1,0))</f>
        <v>Ara</v>
      </c>
      <c r="J726" s="7" t="str">
        <f>INDEX([1]products!$A$1:$G$49,MATCH([1]orders!$D726,[1]products!$A$1:$A$49,0),MATCH([1]orders!J$1,[1]products!$A$1:$G$1,0))</f>
        <v>M</v>
      </c>
      <c r="K726" s="19">
        <f>INDEX([1]products!$A$1:$G$49,MATCH([1]orders!$D726,[1]products!$A$1:$A$49,0),MATCH([1]orders!K$1,[1]products!$A$1:$G$1,0))</f>
        <v>0.2</v>
      </c>
      <c r="L726" s="20">
        <f>INDEX([1]products!$A$1:$G$49,MATCH([1]orders!$D726,[1]products!$A$1:$A$49,0),MATCH([1]orders!L$1,[1]products!$A$1:$G$1,0))</f>
        <v>3.375</v>
      </c>
      <c r="M726" s="20">
        <f t="shared" si="11"/>
        <v>6.75</v>
      </c>
      <c r="N726" s="7" t="str" cm="1">
        <f t="array" ref="N726">_xlfn.IFS(I726="Rob","Robusta",I726="Exc","Excelsa",I726="Ara","Arabica",I726="Lib","Liberica")</f>
        <v>Arabica</v>
      </c>
      <c r="O726" s="7" t="str" cm="1">
        <f t="array" ref="O726">_xlfn.IFS(J726="M","Medium",J726="L","Light",J726="D","Dark")</f>
        <v>Medium</v>
      </c>
      <c r="P726" s="7" t="str">
        <f>_xlfn.XLOOKUP(Order_Table[[#This Row],[Customer ID]],[1]customers!$A$1:$A$1001,[1]customers!$I$1:$I$1001,,0)</f>
        <v>Yes</v>
      </c>
    </row>
    <row r="727" spans="1:16" x14ac:dyDescent="0.35">
      <c r="A727" s="16" t="s">
        <v>1409</v>
      </c>
      <c r="B727" s="21">
        <v>44043</v>
      </c>
      <c r="C727" s="16" t="s">
        <v>1410</v>
      </c>
      <c r="D727" s="7" t="s">
        <v>115</v>
      </c>
      <c r="E727" s="16">
        <v>6</v>
      </c>
      <c r="F727" s="16" t="str">
        <f>_xlfn.XLOOKUP([1]orders!C727,[1]customers!$A$2:$A$1001,[1]customers!$B$2:$B$1001,,0)</f>
        <v>Cristina Aleixo</v>
      </c>
      <c r="G727" s="16" t="str">
        <f>IF(_xlfn.XLOOKUP(C727,[1]customers!$A$2:$A$1001,[1]customers!$C$2:$C$1001,,0)=0,"",_xlfn.XLOOKUP(C727,[1]customers!$A$2:$A$1001,[1]customers!$C$2:$C$1001,,0))</f>
        <v>caleixok5@globo.com</v>
      </c>
      <c r="H727" s="16" t="str">
        <f>_xlfn.XLOOKUP(C727,[1]customers!$A$2:$A$1001,[1]customers!$G$2:$G$1001,,0)</f>
        <v>United States</v>
      </c>
      <c r="I727" s="7" t="str">
        <f>INDEX([1]products!$A$1:$G$49,MATCH([1]orders!$D727,[1]products!$A$1:$A$49,0),MATCH([1]orders!I$1,[1]products!$A$1:$G$1,0))</f>
        <v>Ara</v>
      </c>
      <c r="J727" s="7" t="str">
        <f>INDEX([1]products!$A$1:$G$49,MATCH([1]orders!$D727,[1]products!$A$1:$A$49,0),MATCH([1]orders!J$1,[1]products!$A$1:$G$1,0))</f>
        <v>L</v>
      </c>
      <c r="K727" s="19">
        <f>INDEX([1]products!$A$1:$G$49,MATCH([1]orders!$D727,[1]products!$A$1:$A$49,0),MATCH([1]orders!K$1,[1]products!$A$1:$G$1,0))</f>
        <v>0.2</v>
      </c>
      <c r="L727" s="20">
        <f>INDEX([1]products!$A$1:$G$49,MATCH([1]orders!$D727,[1]products!$A$1:$A$49,0),MATCH([1]orders!L$1,[1]products!$A$1:$G$1,0))</f>
        <v>3.8849999999999998</v>
      </c>
      <c r="M727" s="20">
        <f t="shared" si="11"/>
        <v>23.31</v>
      </c>
      <c r="N727" s="7" t="str" cm="1">
        <f t="array" ref="N727">_xlfn.IFS(I727="Rob","Robusta",I727="Exc","Excelsa",I727="Ara","Arabica",I727="Lib","Liberica")</f>
        <v>Arabica</v>
      </c>
      <c r="O727" s="7" t="str" cm="1">
        <f t="array" ref="O727">_xlfn.IFS(J727="M","Medium",J727="L","Light",J727="D","Dark")</f>
        <v>Light</v>
      </c>
      <c r="P727" s="7" t="str">
        <f>_xlfn.XLOOKUP(Order_Table[[#This Row],[Customer ID]],[1]customers!$A$1:$A$1001,[1]customers!$I$1:$I$1001,,0)</f>
        <v>No</v>
      </c>
    </row>
    <row r="728" spans="1:16" x14ac:dyDescent="0.35">
      <c r="A728" s="16" t="s">
        <v>1411</v>
      </c>
      <c r="B728" s="21">
        <v>44571</v>
      </c>
      <c r="C728" s="16" t="s">
        <v>1412</v>
      </c>
      <c r="D728" s="7" t="s">
        <v>104</v>
      </c>
      <c r="E728" s="16">
        <v>4</v>
      </c>
      <c r="F728" s="16" t="str">
        <f>_xlfn.XLOOKUP([1]orders!C728,[1]customers!$A$2:$A$1001,[1]customers!$B$2:$B$1001,,0)</f>
        <v>Derrek Allpress</v>
      </c>
      <c r="G728" s="16" t="str">
        <f>IF(_xlfn.XLOOKUP(C728,[1]customers!$A$2:$A$1001,[1]customers!$C$2:$C$1001,,0)=0,"",_xlfn.XLOOKUP(C728,[1]customers!$A$2:$A$1001,[1]customers!$C$2:$C$1001,,0))</f>
        <v/>
      </c>
      <c r="H728" s="16" t="str">
        <f>_xlfn.XLOOKUP(C728,[1]customers!$A$2:$A$1001,[1]customers!$G$2:$G$1001,,0)</f>
        <v>United States</v>
      </c>
      <c r="I728" s="7" t="str">
        <f>INDEX([1]products!$A$1:$G$49,MATCH([1]orders!$D728,[1]products!$A$1:$A$49,0),MATCH([1]orders!I$1,[1]products!$A$1:$G$1,0))</f>
        <v>Lib</v>
      </c>
      <c r="J728" s="7" t="str">
        <f>INDEX([1]products!$A$1:$G$49,MATCH([1]orders!$D728,[1]products!$A$1:$A$49,0),MATCH([1]orders!J$1,[1]products!$A$1:$G$1,0))</f>
        <v>L</v>
      </c>
      <c r="K728" s="19">
        <f>INDEX([1]products!$A$1:$G$49,MATCH([1]orders!$D728,[1]products!$A$1:$A$49,0),MATCH([1]orders!K$1,[1]products!$A$1:$G$1,0))</f>
        <v>2.5</v>
      </c>
      <c r="L728" s="20">
        <f>INDEX([1]products!$A$1:$G$49,MATCH([1]orders!$D728,[1]products!$A$1:$A$49,0),MATCH([1]orders!L$1,[1]products!$A$1:$G$1,0))</f>
        <v>36.454999999999998</v>
      </c>
      <c r="M728" s="20">
        <f t="shared" si="11"/>
        <v>145.82</v>
      </c>
      <c r="N728" s="7" t="str" cm="1">
        <f t="array" ref="N728">_xlfn.IFS(I728="Rob","Robusta",I728="Exc","Excelsa",I728="Ara","Arabica",I728="Lib","Liberica")</f>
        <v>Liberica</v>
      </c>
      <c r="O728" s="7" t="str" cm="1">
        <f t="array" ref="O728">_xlfn.IFS(J728="M","Medium",J728="L","Light",J728="D","Dark")</f>
        <v>Light</v>
      </c>
      <c r="P728" s="7" t="str">
        <f>_xlfn.XLOOKUP(Order_Table[[#This Row],[Customer ID]],[1]customers!$A$1:$A$1001,[1]customers!$I$1:$I$1001,,0)</f>
        <v>No</v>
      </c>
    </row>
    <row r="729" spans="1:16" x14ac:dyDescent="0.35">
      <c r="A729" s="16" t="s">
        <v>1413</v>
      </c>
      <c r="B729" s="21">
        <v>44264</v>
      </c>
      <c r="C729" s="16" t="s">
        <v>1414</v>
      </c>
      <c r="D729" s="7" t="s">
        <v>22</v>
      </c>
      <c r="E729" s="16">
        <v>5</v>
      </c>
      <c r="F729" s="16" t="str">
        <f>_xlfn.XLOOKUP([1]orders!C729,[1]customers!$A$2:$A$1001,[1]customers!$B$2:$B$1001,,0)</f>
        <v>Rikki Tomkowicz</v>
      </c>
      <c r="G729" s="16" t="str">
        <f>IF(_xlfn.XLOOKUP(C729,[1]customers!$A$2:$A$1001,[1]customers!$C$2:$C$1001,,0)=0,"",_xlfn.XLOOKUP(C729,[1]customers!$A$2:$A$1001,[1]customers!$C$2:$C$1001,,0))</f>
        <v>rtomkowiczk7@bravesites.com</v>
      </c>
      <c r="H729" s="16" t="str">
        <f>_xlfn.XLOOKUP(C729,[1]customers!$A$2:$A$1001,[1]customers!$G$2:$G$1001,,0)</f>
        <v>Ireland</v>
      </c>
      <c r="I729" s="7" t="str">
        <f>INDEX([1]products!$A$1:$G$49,MATCH([1]orders!$D729,[1]products!$A$1:$A$49,0),MATCH([1]orders!I$1,[1]products!$A$1:$G$1,0))</f>
        <v>Rob</v>
      </c>
      <c r="J729" s="7" t="str">
        <f>INDEX([1]products!$A$1:$G$49,MATCH([1]orders!$D729,[1]products!$A$1:$A$49,0),MATCH([1]orders!J$1,[1]products!$A$1:$G$1,0))</f>
        <v>M</v>
      </c>
      <c r="K729" s="19">
        <f>INDEX([1]products!$A$1:$G$49,MATCH([1]orders!$D729,[1]products!$A$1:$A$49,0),MATCH([1]orders!K$1,[1]products!$A$1:$G$1,0))</f>
        <v>0.5</v>
      </c>
      <c r="L729" s="20">
        <f>INDEX([1]products!$A$1:$G$49,MATCH([1]orders!$D729,[1]products!$A$1:$A$49,0),MATCH([1]orders!L$1,[1]products!$A$1:$G$1,0))</f>
        <v>5.97</v>
      </c>
      <c r="M729" s="20">
        <f t="shared" si="11"/>
        <v>29.849999999999998</v>
      </c>
      <c r="N729" s="7" t="str" cm="1">
        <f t="array" ref="N729">_xlfn.IFS(I729="Rob","Robusta",I729="Exc","Excelsa",I729="Ara","Arabica",I729="Lib","Liberica")</f>
        <v>Robusta</v>
      </c>
      <c r="O729" s="7" t="str" cm="1">
        <f t="array" ref="O729">_xlfn.IFS(J729="M","Medium",J729="L","Light",J729="D","Dark")</f>
        <v>Medium</v>
      </c>
      <c r="P729" s="7" t="str">
        <f>_xlfn.XLOOKUP(Order_Table[[#This Row],[Customer ID]],[1]customers!$A$1:$A$1001,[1]customers!$I$1:$I$1001,,0)</f>
        <v>Yes</v>
      </c>
    </row>
    <row r="730" spans="1:16" x14ac:dyDescent="0.35">
      <c r="A730" s="16" t="s">
        <v>1415</v>
      </c>
      <c r="B730" s="21">
        <v>44155</v>
      </c>
      <c r="C730" s="16" t="s">
        <v>1416</v>
      </c>
      <c r="D730" s="7" t="s">
        <v>16</v>
      </c>
      <c r="E730" s="16">
        <v>3</v>
      </c>
      <c r="F730" s="16" t="str">
        <f>_xlfn.XLOOKUP([1]orders!C730,[1]customers!$A$2:$A$1001,[1]customers!$B$2:$B$1001,,0)</f>
        <v>Rochette Huscroft</v>
      </c>
      <c r="G730" s="16" t="str">
        <f>IF(_xlfn.XLOOKUP(C730,[1]customers!$A$2:$A$1001,[1]customers!$C$2:$C$1001,,0)=0,"",_xlfn.XLOOKUP(C730,[1]customers!$A$2:$A$1001,[1]customers!$C$2:$C$1001,,0))</f>
        <v>rhuscroftk8@jimdo.com</v>
      </c>
      <c r="H730" s="16" t="str">
        <f>_xlfn.XLOOKUP(C730,[1]customers!$A$2:$A$1001,[1]customers!$G$2:$G$1001,,0)</f>
        <v>United States</v>
      </c>
      <c r="I730" s="7" t="str">
        <f>INDEX([1]products!$A$1:$G$49,MATCH([1]orders!$D730,[1]products!$A$1:$A$49,0),MATCH([1]orders!I$1,[1]products!$A$1:$G$1,0))</f>
        <v>Exc</v>
      </c>
      <c r="J730" s="7" t="str">
        <f>INDEX([1]products!$A$1:$G$49,MATCH([1]orders!$D730,[1]products!$A$1:$A$49,0),MATCH([1]orders!J$1,[1]products!$A$1:$G$1,0))</f>
        <v>D</v>
      </c>
      <c r="K730" s="19">
        <f>INDEX([1]products!$A$1:$G$49,MATCH([1]orders!$D730,[1]products!$A$1:$A$49,0),MATCH([1]orders!K$1,[1]products!$A$1:$G$1,0))</f>
        <v>0.5</v>
      </c>
      <c r="L730" s="20">
        <f>INDEX([1]products!$A$1:$G$49,MATCH([1]orders!$D730,[1]products!$A$1:$A$49,0),MATCH([1]orders!L$1,[1]products!$A$1:$G$1,0))</f>
        <v>7.29</v>
      </c>
      <c r="M730" s="20">
        <f t="shared" si="11"/>
        <v>21.87</v>
      </c>
      <c r="N730" s="7" t="str" cm="1">
        <f t="array" ref="N730">_xlfn.IFS(I730="Rob","Robusta",I730="Exc","Excelsa",I730="Ara","Arabica",I730="Lib","Liberica")</f>
        <v>Excelsa</v>
      </c>
      <c r="O730" s="7" t="str" cm="1">
        <f t="array" ref="O730">_xlfn.IFS(J730="M","Medium",J730="L","Light",J730="D","Dark")</f>
        <v>Dark</v>
      </c>
      <c r="P730" s="7" t="str">
        <f>_xlfn.XLOOKUP(Order_Table[[#This Row],[Customer ID]],[1]customers!$A$1:$A$1001,[1]customers!$I$1:$I$1001,,0)</f>
        <v>Yes</v>
      </c>
    </row>
    <row r="731" spans="1:16" x14ac:dyDescent="0.35">
      <c r="A731" s="16" t="s">
        <v>1417</v>
      </c>
      <c r="B731" s="21">
        <v>44634</v>
      </c>
      <c r="C731" s="16" t="s">
        <v>1418</v>
      </c>
      <c r="D731" s="7" t="s">
        <v>77</v>
      </c>
      <c r="E731" s="16">
        <v>1</v>
      </c>
      <c r="F731" s="16" t="str">
        <f>_xlfn.XLOOKUP([1]orders!C731,[1]customers!$A$2:$A$1001,[1]customers!$B$2:$B$1001,,0)</f>
        <v>Selle Scurrer</v>
      </c>
      <c r="G731" s="16" t="str">
        <f>IF(_xlfn.XLOOKUP(C731,[1]customers!$A$2:$A$1001,[1]customers!$C$2:$C$1001,,0)=0,"",_xlfn.XLOOKUP(C731,[1]customers!$A$2:$A$1001,[1]customers!$C$2:$C$1001,,0))</f>
        <v>sscurrerk9@flavors.me</v>
      </c>
      <c r="H731" s="16" t="str">
        <f>_xlfn.XLOOKUP(C731,[1]customers!$A$2:$A$1001,[1]customers!$G$2:$G$1001,,0)</f>
        <v>United Kingdom</v>
      </c>
      <c r="I731" s="7" t="str">
        <f>INDEX([1]products!$A$1:$G$49,MATCH([1]orders!$D731,[1]products!$A$1:$A$49,0),MATCH([1]orders!I$1,[1]products!$A$1:$G$1,0))</f>
        <v>Lib</v>
      </c>
      <c r="J731" s="7" t="str">
        <f>INDEX([1]products!$A$1:$G$49,MATCH([1]orders!$D731,[1]products!$A$1:$A$49,0),MATCH([1]orders!J$1,[1]products!$A$1:$G$1,0))</f>
        <v>M</v>
      </c>
      <c r="K731" s="19">
        <f>INDEX([1]products!$A$1:$G$49,MATCH([1]orders!$D731,[1]products!$A$1:$A$49,0),MATCH([1]orders!K$1,[1]products!$A$1:$G$1,0))</f>
        <v>0.2</v>
      </c>
      <c r="L731" s="20">
        <f>INDEX([1]products!$A$1:$G$49,MATCH([1]orders!$D731,[1]products!$A$1:$A$49,0),MATCH([1]orders!L$1,[1]products!$A$1:$G$1,0))</f>
        <v>4.3650000000000002</v>
      </c>
      <c r="M731" s="20">
        <f t="shared" si="11"/>
        <v>4.3650000000000002</v>
      </c>
      <c r="N731" s="7" t="str" cm="1">
        <f t="array" ref="N731">_xlfn.IFS(I731="Rob","Robusta",I731="Exc","Excelsa",I731="Ara","Arabica",I731="Lib","Liberica")</f>
        <v>Liberica</v>
      </c>
      <c r="O731" s="7" t="str" cm="1">
        <f t="array" ref="O731">_xlfn.IFS(J731="M","Medium",J731="L","Light",J731="D","Dark")</f>
        <v>Medium</v>
      </c>
      <c r="P731" s="7" t="str">
        <f>_xlfn.XLOOKUP(Order_Table[[#This Row],[Customer ID]],[1]customers!$A$1:$A$1001,[1]customers!$I$1:$I$1001,,0)</f>
        <v>No</v>
      </c>
    </row>
    <row r="732" spans="1:16" x14ac:dyDescent="0.35">
      <c r="A732" s="16" t="s">
        <v>1419</v>
      </c>
      <c r="B732" s="21">
        <v>43475</v>
      </c>
      <c r="C732" s="16" t="s">
        <v>1420</v>
      </c>
      <c r="D732" s="7" t="s">
        <v>104</v>
      </c>
      <c r="E732" s="16">
        <v>1</v>
      </c>
      <c r="F732" s="16" t="str">
        <f>_xlfn.XLOOKUP([1]orders!C732,[1]customers!$A$2:$A$1001,[1]customers!$B$2:$B$1001,,0)</f>
        <v>Andie Rudram</v>
      </c>
      <c r="G732" s="16" t="str">
        <f>IF(_xlfn.XLOOKUP(C732,[1]customers!$A$2:$A$1001,[1]customers!$C$2:$C$1001,,0)=0,"",_xlfn.XLOOKUP(C732,[1]customers!$A$2:$A$1001,[1]customers!$C$2:$C$1001,,0))</f>
        <v>arudramka@prnewswire.com</v>
      </c>
      <c r="H732" s="16" t="str">
        <f>_xlfn.XLOOKUP(C732,[1]customers!$A$2:$A$1001,[1]customers!$G$2:$G$1001,,0)</f>
        <v>United States</v>
      </c>
      <c r="I732" s="7" t="str">
        <f>INDEX([1]products!$A$1:$G$49,MATCH([1]orders!$D732,[1]products!$A$1:$A$49,0),MATCH([1]orders!I$1,[1]products!$A$1:$G$1,0))</f>
        <v>Lib</v>
      </c>
      <c r="J732" s="7" t="str">
        <f>INDEX([1]products!$A$1:$G$49,MATCH([1]orders!$D732,[1]products!$A$1:$A$49,0),MATCH([1]orders!J$1,[1]products!$A$1:$G$1,0))</f>
        <v>L</v>
      </c>
      <c r="K732" s="19">
        <f>INDEX([1]products!$A$1:$G$49,MATCH([1]orders!$D732,[1]products!$A$1:$A$49,0),MATCH([1]orders!K$1,[1]products!$A$1:$G$1,0))</f>
        <v>2.5</v>
      </c>
      <c r="L732" s="20">
        <f>INDEX([1]products!$A$1:$G$49,MATCH([1]orders!$D732,[1]products!$A$1:$A$49,0),MATCH([1]orders!L$1,[1]products!$A$1:$G$1,0))</f>
        <v>36.454999999999998</v>
      </c>
      <c r="M732" s="20">
        <f t="shared" si="11"/>
        <v>36.454999999999998</v>
      </c>
      <c r="N732" s="7" t="str" cm="1">
        <f t="array" ref="N732">_xlfn.IFS(I732="Rob","Robusta",I732="Exc","Excelsa",I732="Ara","Arabica",I732="Lib","Liberica")</f>
        <v>Liberica</v>
      </c>
      <c r="O732" s="7" t="str" cm="1">
        <f t="array" ref="O732">_xlfn.IFS(J732="M","Medium",J732="L","Light",J732="D","Dark")</f>
        <v>Light</v>
      </c>
      <c r="P732" s="7" t="str">
        <f>_xlfn.XLOOKUP(Order_Table[[#This Row],[Customer ID]],[1]customers!$A$1:$A$1001,[1]customers!$I$1:$I$1001,,0)</f>
        <v>No</v>
      </c>
    </row>
    <row r="733" spans="1:16" x14ac:dyDescent="0.35">
      <c r="A733" s="16" t="s">
        <v>1421</v>
      </c>
      <c r="B733" s="21">
        <v>44222</v>
      </c>
      <c r="C733" s="16" t="s">
        <v>1422</v>
      </c>
      <c r="D733" s="7" t="s">
        <v>38</v>
      </c>
      <c r="E733" s="16">
        <v>4</v>
      </c>
      <c r="F733" s="16" t="str">
        <f>_xlfn.XLOOKUP([1]orders!C733,[1]customers!$A$2:$A$1001,[1]customers!$B$2:$B$1001,,0)</f>
        <v>Leta Clarricoates</v>
      </c>
      <c r="G733" s="16" t="str">
        <f>IF(_xlfn.XLOOKUP(C733,[1]customers!$A$2:$A$1001,[1]customers!$C$2:$C$1001,,0)=0,"",_xlfn.XLOOKUP(C733,[1]customers!$A$2:$A$1001,[1]customers!$C$2:$C$1001,,0))</f>
        <v/>
      </c>
      <c r="H733" s="16" t="str">
        <f>_xlfn.XLOOKUP(C733,[1]customers!$A$2:$A$1001,[1]customers!$G$2:$G$1001,,0)</f>
        <v>United States</v>
      </c>
      <c r="I733" s="7" t="str">
        <f>INDEX([1]products!$A$1:$G$49,MATCH([1]orders!$D733,[1]products!$A$1:$A$49,0),MATCH([1]orders!I$1,[1]products!$A$1:$G$1,0))</f>
        <v>Lib</v>
      </c>
      <c r="J733" s="7" t="str">
        <f>INDEX([1]products!$A$1:$G$49,MATCH([1]orders!$D733,[1]products!$A$1:$A$49,0),MATCH([1]orders!J$1,[1]products!$A$1:$G$1,0))</f>
        <v>D</v>
      </c>
      <c r="K733" s="19">
        <f>INDEX([1]products!$A$1:$G$49,MATCH([1]orders!$D733,[1]products!$A$1:$A$49,0),MATCH([1]orders!K$1,[1]products!$A$1:$G$1,0))</f>
        <v>0.2</v>
      </c>
      <c r="L733" s="20">
        <f>INDEX([1]products!$A$1:$G$49,MATCH([1]orders!$D733,[1]products!$A$1:$A$49,0),MATCH([1]orders!L$1,[1]products!$A$1:$G$1,0))</f>
        <v>3.8849999999999998</v>
      </c>
      <c r="M733" s="20">
        <f t="shared" si="11"/>
        <v>15.54</v>
      </c>
      <c r="N733" s="7" t="str" cm="1">
        <f t="array" ref="N733">_xlfn.IFS(I733="Rob","Robusta",I733="Exc","Excelsa",I733="Ara","Arabica",I733="Lib","Liberica")</f>
        <v>Liberica</v>
      </c>
      <c r="O733" s="7" t="str" cm="1">
        <f t="array" ref="O733">_xlfn.IFS(J733="M","Medium",J733="L","Light",J733="D","Dark")</f>
        <v>Dark</v>
      </c>
      <c r="P733" s="7" t="str">
        <f>_xlfn.XLOOKUP(Order_Table[[#This Row],[Customer ID]],[1]customers!$A$1:$A$1001,[1]customers!$I$1:$I$1001,,0)</f>
        <v>Yes</v>
      </c>
    </row>
    <row r="734" spans="1:16" x14ac:dyDescent="0.35">
      <c r="A734" s="16" t="s">
        <v>1423</v>
      </c>
      <c r="B734" s="21">
        <v>44312</v>
      </c>
      <c r="C734" s="16" t="s">
        <v>1424</v>
      </c>
      <c r="D734" s="7" t="s">
        <v>254</v>
      </c>
      <c r="E734" s="16">
        <v>2</v>
      </c>
      <c r="F734" s="16" t="str">
        <f>_xlfn.XLOOKUP([1]orders!C734,[1]customers!$A$2:$A$1001,[1]customers!$B$2:$B$1001,,0)</f>
        <v>Jacquelyn Maha</v>
      </c>
      <c r="G734" s="16" t="str">
        <f>IF(_xlfn.XLOOKUP(C734,[1]customers!$A$2:$A$1001,[1]customers!$C$2:$C$1001,,0)=0,"",_xlfn.XLOOKUP(C734,[1]customers!$A$2:$A$1001,[1]customers!$C$2:$C$1001,,0))</f>
        <v>jmahakc@cyberchimps.com</v>
      </c>
      <c r="H734" s="16" t="str">
        <f>_xlfn.XLOOKUP(C734,[1]customers!$A$2:$A$1001,[1]customers!$G$2:$G$1001,,0)</f>
        <v>United States</v>
      </c>
      <c r="I734" s="7" t="str">
        <f>INDEX([1]products!$A$1:$G$49,MATCH([1]orders!$D734,[1]products!$A$1:$A$49,0),MATCH([1]orders!I$1,[1]products!$A$1:$G$1,0))</f>
        <v>Exc</v>
      </c>
      <c r="J734" s="7" t="str">
        <f>INDEX([1]products!$A$1:$G$49,MATCH([1]orders!$D734,[1]products!$A$1:$A$49,0),MATCH([1]orders!J$1,[1]products!$A$1:$G$1,0))</f>
        <v>L</v>
      </c>
      <c r="K734" s="19">
        <f>INDEX([1]products!$A$1:$G$49,MATCH([1]orders!$D734,[1]products!$A$1:$A$49,0),MATCH([1]orders!K$1,[1]products!$A$1:$G$1,0))</f>
        <v>0.2</v>
      </c>
      <c r="L734" s="20">
        <f>INDEX([1]products!$A$1:$G$49,MATCH([1]orders!$D734,[1]products!$A$1:$A$49,0),MATCH([1]orders!L$1,[1]products!$A$1:$G$1,0))</f>
        <v>4.4550000000000001</v>
      </c>
      <c r="M734" s="20">
        <f t="shared" si="11"/>
        <v>8.91</v>
      </c>
      <c r="N734" s="7" t="str" cm="1">
        <f t="array" ref="N734">_xlfn.IFS(I734="Rob","Robusta",I734="Exc","Excelsa",I734="Ara","Arabica",I734="Lib","Liberica")</f>
        <v>Excelsa</v>
      </c>
      <c r="O734" s="7" t="str" cm="1">
        <f t="array" ref="O734">_xlfn.IFS(J734="M","Medium",J734="L","Light",J734="D","Dark")</f>
        <v>Light</v>
      </c>
      <c r="P734" s="7" t="str">
        <f>_xlfn.XLOOKUP(Order_Table[[#This Row],[Customer ID]],[1]customers!$A$1:$A$1001,[1]customers!$I$1:$I$1001,,0)</f>
        <v>No</v>
      </c>
    </row>
    <row r="735" spans="1:16" x14ac:dyDescent="0.35">
      <c r="A735" s="16" t="s">
        <v>1425</v>
      </c>
      <c r="B735" s="21">
        <v>44565</v>
      </c>
      <c r="C735" s="16" t="s">
        <v>1426</v>
      </c>
      <c r="D735" s="7" t="s">
        <v>197</v>
      </c>
      <c r="E735" s="16">
        <v>3</v>
      </c>
      <c r="F735" s="16" t="str">
        <f>_xlfn.XLOOKUP([1]orders!C735,[1]customers!$A$2:$A$1001,[1]customers!$B$2:$B$1001,,0)</f>
        <v>Glory Clemon</v>
      </c>
      <c r="G735" s="16" t="str">
        <f>IF(_xlfn.XLOOKUP(C735,[1]customers!$A$2:$A$1001,[1]customers!$C$2:$C$1001,,0)=0,"",_xlfn.XLOOKUP(C735,[1]customers!$A$2:$A$1001,[1]customers!$C$2:$C$1001,,0))</f>
        <v>gclemonkd@networksolutions.com</v>
      </c>
      <c r="H735" s="16" t="str">
        <f>_xlfn.XLOOKUP(C735,[1]customers!$A$2:$A$1001,[1]customers!$G$2:$G$1001,,0)</f>
        <v>United States</v>
      </c>
      <c r="I735" s="7" t="str">
        <f>INDEX([1]products!$A$1:$G$49,MATCH([1]orders!$D735,[1]products!$A$1:$A$49,0),MATCH([1]orders!I$1,[1]products!$A$1:$G$1,0))</f>
        <v>Lib</v>
      </c>
      <c r="J735" s="7" t="str">
        <f>INDEX([1]products!$A$1:$G$49,MATCH([1]orders!$D735,[1]products!$A$1:$A$49,0),MATCH([1]orders!J$1,[1]products!$A$1:$G$1,0))</f>
        <v>M</v>
      </c>
      <c r="K735" s="19">
        <f>INDEX([1]products!$A$1:$G$49,MATCH([1]orders!$D735,[1]products!$A$1:$A$49,0),MATCH([1]orders!K$1,[1]products!$A$1:$G$1,0))</f>
        <v>2.5</v>
      </c>
      <c r="L735" s="20">
        <f>INDEX([1]products!$A$1:$G$49,MATCH([1]orders!$D735,[1]products!$A$1:$A$49,0),MATCH([1]orders!L$1,[1]products!$A$1:$G$1,0))</f>
        <v>33.464999999999996</v>
      </c>
      <c r="M735" s="20">
        <f t="shared" si="11"/>
        <v>100.39499999999998</v>
      </c>
      <c r="N735" s="7" t="str" cm="1">
        <f t="array" ref="N735">_xlfn.IFS(I735="Rob","Robusta",I735="Exc","Excelsa",I735="Ara","Arabica",I735="Lib","Liberica")</f>
        <v>Liberica</v>
      </c>
      <c r="O735" s="7" t="str" cm="1">
        <f t="array" ref="O735">_xlfn.IFS(J735="M","Medium",J735="L","Light",J735="D","Dark")</f>
        <v>Medium</v>
      </c>
      <c r="P735" s="7" t="str">
        <f>_xlfn.XLOOKUP(Order_Table[[#This Row],[Customer ID]],[1]customers!$A$1:$A$1001,[1]customers!$I$1:$I$1001,,0)</f>
        <v>Yes</v>
      </c>
    </row>
    <row r="736" spans="1:16" x14ac:dyDescent="0.35">
      <c r="A736" s="16" t="s">
        <v>1427</v>
      </c>
      <c r="B736" s="21">
        <v>43697</v>
      </c>
      <c r="C736" s="16" t="s">
        <v>1428</v>
      </c>
      <c r="D736" s="7" t="s">
        <v>101</v>
      </c>
      <c r="E736" s="16">
        <v>5</v>
      </c>
      <c r="F736" s="16" t="str">
        <f>_xlfn.XLOOKUP([1]orders!C736,[1]customers!$A$2:$A$1001,[1]customers!$B$2:$B$1001,,0)</f>
        <v>Alica Kift</v>
      </c>
      <c r="G736" s="16" t="str">
        <f>IF(_xlfn.XLOOKUP(C736,[1]customers!$A$2:$A$1001,[1]customers!$C$2:$C$1001,,0)=0,"",_xlfn.XLOOKUP(C736,[1]customers!$A$2:$A$1001,[1]customers!$C$2:$C$1001,,0))</f>
        <v/>
      </c>
      <c r="H736" s="16" t="str">
        <f>_xlfn.XLOOKUP(C736,[1]customers!$A$2:$A$1001,[1]customers!$G$2:$G$1001,,0)</f>
        <v>United States</v>
      </c>
      <c r="I736" s="7" t="str">
        <f>INDEX([1]products!$A$1:$G$49,MATCH([1]orders!$D736,[1]products!$A$1:$A$49,0),MATCH([1]orders!I$1,[1]products!$A$1:$G$1,0))</f>
        <v>Rob</v>
      </c>
      <c r="J736" s="7" t="str">
        <f>INDEX([1]products!$A$1:$G$49,MATCH([1]orders!$D736,[1]products!$A$1:$A$49,0),MATCH([1]orders!J$1,[1]products!$A$1:$G$1,0))</f>
        <v>D</v>
      </c>
      <c r="K736" s="19">
        <f>INDEX([1]products!$A$1:$G$49,MATCH([1]orders!$D736,[1]products!$A$1:$A$49,0),MATCH([1]orders!K$1,[1]products!$A$1:$G$1,0))</f>
        <v>0.2</v>
      </c>
      <c r="L736" s="20">
        <f>INDEX([1]products!$A$1:$G$49,MATCH([1]orders!$D736,[1]products!$A$1:$A$49,0),MATCH([1]orders!L$1,[1]products!$A$1:$G$1,0))</f>
        <v>2.6849999999999996</v>
      </c>
      <c r="M736" s="20">
        <f t="shared" si="11"/>
        <v>13.424999999999997</v>
      </c>
      <c r="N736" s="7" t="str" cm="1">
        <f t="array" ref="N736">_xlfn.IFS(I736="Rob","Robusta",I736="Exc","Excelsa",I736="Ara","Arabica",I736="Lib","Liberica")</f>
        <v>Robusta</v>
      </c>
      <c r="O736" s="7" t="str" cm="1">
        <f t="array" ref="O736">_xlfn.IFS(J736="M","Medium",J736="L","Light",J736="D","Dark")</f>
        <v>Dark</v>
      </c>
      <c r="P736" s="7" t="str">
        <f>_xlfn.XLOOKUP(Order_Table[[#This Row],[Customer ID]],[1]customers!$A$1:$A$1001,[1]customers!$I$1:$I$1001,,0)</f>
        <v>No</v>
      </c>
    </row>
    <row r="737" spans="1:16" x14ac:dyDescent="0.35">
      <c r="A737" s="16" t="s">
        <v>1429</v>
      </c>
      <c r="B737" s="21">
        <v>44757</v>
      </c>
      <c r="C737" s="16" t="s">
        <v>1430</v>
      </c>
      <c r="D737" s="7" t="s">
        <v>51</v>
      </c>
      <c r="E737" s="16">
        <v>6</v>
      </c>
      <c r="F737" s="16" t="str">
        <f>_xlfn.XLOOKUP([1]orders!C737,[1]customers!$A$2:$A$1001,[1]customers!$B$2:$B$1001,,0)</f>
        <v>Babb Pollins</v>
      </c>
      <c r="G737" s="16" t="str">
        <f>IF(_xlfn.XLOOKUP(C737,[1]customers!$A$2:$A$1001,[1]customers!$C$2:$C$1001,,0)=0,"",_xlfn.XLOOKUP(C737,[1]customers!$A$2:$A$1001,[1]customers!$C$2:$C$1001,,0))</f>
        <v>bpollinskf@shinystat.com</v>
      </c>
      <c r="H737" s="16" t="str">
        <f>_xlfn.XLOOKUP(C737,[1]customers!$A$2:$A$1001,[1]customers!$G$2:$G$1001,,0)</f>
        <v>United States</v>
      </c>
      <c r="I737" s="7" t="str">
        <f>INDEX([1]products!$A$1:$G$49,MATCH([1]orders!$D737,[1]products!$A$1:$A$49,0),MATCH([1]orders!I$1,[1]products!$A$1:$G$1,0))</f>
        <v>Exc</v>
      </c>
      <c r="J737" s="7" t="str">
        <f>INDEX([1]products!$A$1:$G$49,MATCH([1]orders!$D737,[1]products!$A$1:$A$49,0),MATCH([1]orders!J$1,[1]products!$A$1:$G$1,0))</f>
        <v>D</v>
      </c>
      <c r="K737" s="19">
        <f>INDEX([1]products!$A$1:$G$49,MATCH([1]orders!$D737,[1]products!$A$1:$A$49,0),MATCH([1]orders!K$1,[1]products!$A$1:$G$1,0))</f>
        <v>0.2</v>
      </c>
      <c r="L737" s="20">
        <f>INDEX([1]products!$A$1:$G$49,MATCH([1]orders!$D737,[1]products!$A$1:$A$49,0),MATCH([1]orders!L$1,[1]products!$A$1:$G$1,0))</f>
        <v>3.645</v>
      </c>
      <c r="M737" s="20">
        <f t="shared" si="11"/>
        <v>21.87</v>
      </c>
      <c r="N737" s="7" t="str" cm="1">
        <f t="array" ref="N737">_xlfn.IFS(I737="Rob","Robusta",I737="Exc","Excelsa",I737="Ara","Arabica",I737="Lib","Liberica")</f>
        <v>Excelsa</v>
      </c>
      <c r="O737" s="7" t="str" cm="1">
        <f t="array" ref="O737">_xlfn.IFS(J737="M","Medium",J737="L","Light",J737="D","Dark")</f>
        <v>Dark</v>
      </c>
      <c r="P737" s="7" t="str">
        <f>_xlfn.XLOOKUP(Order_Table[[#This Row],[Customer ID]],[1]customers!$A$1:$A$1001,[1]customers!$I$1:$I$1001,,0)</f>
        <v>No</v>
      </c>
    </row>
    <row r="738" spans="1:16" x14ac:dyDescent="0.35">
      <c r="A738" s="16" t="s">
        <v>1431</v>
      </c>
      <c r="B738" s="21">
        <v>43508</v>
      </c>
      <c r="C738" s="16" t="s">
        <v>1432</v>
      </c>
      <c r="D738" s="7" t="s">
        <v>13</v>
      </c>
      <c r="E738" s="16">
        <v>2</v>
      </c>
      <c r="F738" s="16" t="str">
        <f>_xlfn.XLOOKUP([1]orders!C738,[1]customers!$A$2:$A$1001,[1]customers!$B$2:$B$1001,,0)</f>
        <v>Jarret Toye</v>
      </c>
      <c r="G738" s="16" t="str">
        <f>IF(_xlfn.XLOOKUP(C738,[1]customers!$A$2:$A$1001,[1]customers!$C$2:$C$1001,,0)=0,"",_xlfn.XLOOKUP(C738,[1]customers!$A$2:$A$1001,[1]customers!$C$2:$C$1001,,0))</f>
        <v>jtoyekg@pinterest.com</v>
      </c>
      <c r="H738" s="16" t="str">
        <f>_xlfn.XLOOKUP(C738,[1]customers!$A$2:$A$1001,[1]customers!$G$2:$G$1001,,0)</f>
        <v>Ireland</v>
      </c>
      <c r="I738" s="7" t="str">
        <f>INDEX([1]products!$A$1:$G$49,MATCH([1]orders!$D738,[1]products!$A$1:$A$49,0),MATCH([1]orders!I$1,[1]products!$A$1:$G$1,0))</f>
        <v>Lib</v>
      </c>
      <c r="J738" s="7" t="str">
        <f>INDEX([1]products!$A$1:$G$49,MATCH([1]orders!$D738,[1]products!$A$1:$A$49,0),MATCH([1]orders!J$1,[1]products!$A$1:$G$1,0))</f>
        <v>D</v>
      </c>
      <c r="K738" s="19">
        <f>INDEX([1]products!$A$1:$G$49,MATCH([1]orders!$D738,[1]products!$A$1:$A$49,0),MATCH([1]orders!K$1,[1]products!$A$1:$G$1,0))</f>
        <v>1</v>
      </c>
      <c r="L738" s="20">
        <f>INDEX([1]products!$A$1:$G$49,MATCH([1]orders!$D738,[1]products!$A$1:$A$49,0),MATCH([1]orders!L$1,[1]products!$A$1:$G$1,0))</f>
        <v>12.95</v>
      </c>
      <c r="M738" s="20">
        <f t="shared" si="11"/>
        <v>25.9</v>
      </c>
      <c r="N738" s="7" t="str" cm="1">
        <f t="array" ref="N738">_xlfn.IFS(I738="Rob","Robusta",I738="Exc","Excelsa",I738="Ara","Arabica",I738="Lib","Liberica")</f>
        <v>Liberica</v>
      </c>
      <c r="O738" s="7" t="str" cm="1">
        <f t="array" ref="O738">_xlfn.IFS(J738="M","Medium",J738="L","Light",J738="D","Dark")</f>
        <v>Dark</v>
      </c>
      <c r="P738" s="7" t="str">
        <f>_xlfn.XLOOKUP(Order_Table[[#This Row],[Customer ID]],[1]customers!$A$1:$A$1001,[1]customers!$I$1:$I$1001,,0)</f>
        <v>Yes</v>
      </c>
    </row>
    <row r="739" spans="1:16" x14ac:dyDescent="0.35">
      <c r="A739" s="16" t="s">
        <v>1433</v>
      </c>
      <c r="B739" s="21">
        <v>44447</v>
      </c>
      <c r="C739" s="16" t="s">
        <v>1434</v>
      </c>
      <c r="D739" s="7" t="s">
        <v>61</v>
      </c>
      <c r="E739" s="16">
        <v>5</v>
      </c>
      <c r="F739" s="16" t="str">
        <f>_xlfn.XLOOKUP([1]orders!C739,[1]customers!$A$2:$A$1001,[1]customers!$B$2:$B$1001,,0)</f>
        <v>Carlie Linskill</v>
      </c>
      <c r="G739" s="16" t="str">
        <f>IF(_xlfn.XLOOKUP(C739,[1]customers!$A$2:$A$1001,[1]customers!$C$2:$C$1001,,0)=0,"",_xlfn.XLOOKUP(C739,[1]customers!$A$2:$A$1001,[1]customers!$C$2:$C$1001,,0))</f>
        <v>clinskillkh@sphinn.com</v>
      </c>
      <c r="H739" s="16" t="str">
        <f>_xlfn.XLOOKUP(C739,[1]customers!$A$2:$A$1001,[1]customers!$G$2:$G$1001,,0)</f>
        <v>United States</v>
      </c>
      <c r="I739" s="7" t="str">
        <f>INDEX([1]products!$A$1:$G$49,MATCH([1]orders!$D739,[1]products!$A$1:$A$49,0),MATCH([1]orders!I$1,[1]products!$A$1:$G$1,0))</f>
        <v>Ara</v>
      </c>
      <c r="J739" s="7" t="str">
        <f>INDEX([1]products!$A$1:$G$49,MATCH([1]orders!$D739,[1]products!$A$1:$A$49,0),MATCH([1]orders!J$1,[1]products!$A$1:$G$1,0))</f>
        <v>M</v>
      </c>
      <c r="K739" s="19">
        <f>INDEX([1]products!$A$1:$G$49,MATCH([1]orders!$D739,[1]products!$A$1:$A$49,0),MATCH([1]orders!K$1,[1]products!$A$1:$G$1,0))</f>
        <v>1</v>
      </c>
      <c r="L739" s="20">
        <f>INDEX([1]products!$A$1:$G$49,MATCH([1]orders!$D739,[1]products!$A$1:$A$49,0),MATCH([1]orders!L$1,[1]products!$A$1:$G$1,0))</f>
        <v>11.25</v>
      </c>
      <c r="M739" s="20">
        <f t="shared" si="11"/>
        <v>56.25</v>
      </c>
      <c r="N739" s="7" t="str" cm="1">
        <f t="array" ref="N739">_xlfn.IFS(I739="Rob","Robusta",I739="Exc","Excelsa",I739="Ara","Arabica",I739="Lib","Liberica")</f>
        <v>Arabica</v>
      </c>
      <c r="O739" s="7" t="str" cm="1">
        <f t="array" ref="O739">_xlfn.IFS(J739="M","Medium",J739="L","Light",J739="D","Dark")</f>
        <v>Medium</v>
      </c>
      <c r="P739" s="7" t="str">
        <f>_xlfn.XLOOKUP(Order_Table[[#This Row],[Customer ID]],[1]customers!$A$1:$A$1001,[1]customers!$I$1:$I$1001,,0)</f>
        <v>No</v>
      </c>
    </row>
    <row r="740" spans="1:16" x14ac:dyDescent="0.35">
      <c r="A740" s="16" t="s">
        <v>1435</v>
      </c>
      <c r="B740" s="21">
        <v>43812</v>
      </c>
      <c r="C740" s="16" t="s">
        <v>1436</v>
      </c>
      <c r="D740" s="7" t="s">
        <v>182</v>
      </c>
      <c r="E740" s="16">
        <v>3</v>
      </c>
      <c r="F740" s="16" t="str">
        <f>_xlfn.XLOOKUP([1]orders!C740,[1]customers!$A$2:$A$1001,[1]customers!$B$2:$B$1001,,0)</f>
        <v>Natal Vigrass</v>
      </c>
      <c r="G740" s="16" t="str">
        <f>IF(_xlfn.XLOOKUP(C740,[1]customers!$A$2:$A$1001,[1]customers!$C$2:$C$1001,,0)=0,"",_xlfn.XLOOKUP(C740,[1]customers!$A$2:$A$1001,[1]customers!$C$2:$C$1001,,0))</f>
        <v>nvigrasski@ezinearticles.com</v>
      </c>
      <c r="H740" s="16" t="str">
        <f>_xlfn.XLOOKUP(C740,[1]customers!$A$2:$A$1001,[1]customers!$G$2:$G$1001,,0)</f>
        <v>United Kingdom</v>
      </c>
      <c r="I740" s="7" t="str">
        <f>INDEX([1]products!$A$1:$G$49,MATCH([1]orders!$D740,[1]products!$A$1:$A$49,0),MATCH([1]orders!I$1,[1]products!$A$1:$G$1,0))</f>
        <v>Rob</v>
      </c>
      <c r="J740" s="7" t="str">
        <f>INDEX([1]products!$A$1:$G$49,MATCH([1]orders!$D740,[1]products!$A$1:$A$49,0),MATCH([1]orders!J$1,[1]products!$A$1:$G$1,0))</f>
        <v>L</v>
      </c>
      <c r="K740" s="19">
        <f>INDEX([1]products!$A$1:$G$49,MATCH([1]orders!$D740,[1]products!$A$1:$A$49,0),MATCH([1]orders!K$1,[1]products!$A$1:$G$1,0))</f>
        <v>0.2</v>
      </c>
      <c r="L740" s="20">
        <f>INDEX([1]products!$A$1:$G$49,MATCH([1]orders!$D740,[1]products!$A$1:$A$49,0),MATCH([1]orders!L$1,[1]products!$A$1:$G$1,0))</f>
        <v>3.5849999999999995</v>
      </c>
      <c r="M740" s="20">
        <f t="shared" si="11"/>
        <v>10.754999999999999</v>
      </c>
      <c r="N740" s="7" t="str" cm="1">
        <f t="array" ref="N740">_xlfn.IFS(I740="Rob","Robusta",I740="Exc","Excelsa",I740="Ara","Arabica",I740="Lib","Liberica")</f>
        <v>Robusta</v>
      </c>
      <c r="O740" s="7" t="str" cm="1">
        <f t="array" ref="O740">_xlfn.IFS(J740="M","Medium",J740="L","Light",J740="D","Dark")</f>
        <v>Light</v>
      </c>
      <c r="P740" s="7" t="str">
        <f>_xlfn.XLOOKUP(Order_Table[[#This Row],[Customer ID]],[1]customers!$A$1:$A$1001,[1]customers!$I$1:$I$1001,,0)</f>
        <v>No</v>
      </c>
    </row>
    <row r="741" spans="1:16" x14ac:dyDescent="0.35">
      <c r="A741" s="16" t="s">
        <v>1437</v>
      </c>
      <c r="B741" s="21">
        <v>44433</v>
      </c>
      <c r="C741" s="16" t="s">
        <v>1344</v>
      </c>
      <c r="D741" s="7" t="s">
        <v>51</v>
      </c>
      <c r="E741" s="16">
        <v>5</v>
      </c>
      <c r="F741" s="16" t="str">
        <f>_xlfn.XLOOKUP([1]orders!C741,[1]customers!$A$2:$A$1001,[1]customers!$B$2:$B$1001,,0)</f>
        <v>Jimmy Dymoke</v>
      </c>
      <c r="G741" s="16" t="str">
        <f>IF(_xlfn.XLOOKUP(C741,[1]customers!$A$2:$A$1001,[1]customers!$C$2:$C$1001,,0)=0,"",_xlfn.XLOOKUP(C741,[1]customers!$A$2:$A$1001,[1]customers!$C$2:$C$1001,,0))</f>
        <v>jdymokeje@prnewswire.com</v>
      </c>
      <c r="H741" s="16" t="str">
        <f>_xlfn.XLOOKUP(C741,[1]customers!$A$2:$A$1001,[1]customers!$G$2:$G$1001,,0)</f>
        <v>Ireland</v>
      </c>
      <c r="I741" s="7" t="str">
        <f>INDEX([1]products!$A$1:$G$49,MATCH([1]orders!$D741,[1]products!$A$1:$A$49,0),MATCH([1]orders!I$1,[1]products!$A$1:$G$1,0))</f>
        <v>Exc</v>
      </c>
      <c r="J741" s="7" t="str">
        <f>INDEX([1]products!$A$1:$G$49,MATCH([1]orders!$D741,[1]products!$A$1:$A$49,0),MATCH([1]orders!J$1,[1]products!$A$1:$G$1,0))</f>
        <v>D</v>
      </c>
      <c r="K741" s="19">
        <f>INDEX([1]products!$A$1:$G$49,MATCH([1]orders!$D741,[1]products!$A$1:$A$49,0),MATCH([1]orders!K$1,[1]products!$A$1:$G$1,0))</f>
        <v>0.2</v>
      </c>
      <c r="L741" s="20">
        <f>INDEX([1]products!$A$1:$G$49,MATCH([1]orders!$D741,[1]products!$A$1:$A$49,0),MATCH([1]orders!L$1,[1]products!$A$1:$G$1,0))</f>
        <v>3.645</v>
      </c>
      <c r="M741" s="20">
        <f t="shared" si="11"/>
        <v>18.225000000000001</v>
      </c>
      <c r="N741" s="7" t="str" cm="1">
        <f t="array" ref="N741">_xlfn.IFS(I741="Rob","Robusta",I741="Exc","Excelsa",I741="Ara","Arabica",I741="Lib","Liberica")</f>
        <v>Excelsa</v>
      </c>
      <c r="O741" s="7" t="str" cm="1">
        <f t="array" ref="O741">_xlfn.IFS(J741="M","Medium",J741="L","Light",J741="D","Dark")</f>
        <v>Dark</v>
      </c>
      <c r="P741" s="7" t="str">
        <f>_xlfn.XLOOKUP(Order_Table[[#This Row],[Customer ID]],[1]customers!$A$1:$A$1001,[1]customers!$I$1:$I$1001,,0)</f>
        <v>No</v>
      </c>
    </row>
    <row r="742" spans="1:16" x14ac:dyDescent="0.35">
      <c r="A742" s="16" t="s">
        <v>1438</v>
      </c>
      <c r="B742" s="21">
        <v>44643</v>
      </c>
      <c r="C742" s="16" t="s">
        <v>1439</v>
      </c>
      <c r="D742" s="7" t="s">
        <v>157</v>
      </c>
      <c r="E742" s="16">
        <v>4</v>
      </c>
      <c r="F742" s="16" t="str">
        <f>_xlfn.XLOOKUP([1]orders!C742,[1]customers!$A$2:$A$1001,[1]customers!$B$2:$B$1001,,0)</f>
        <v>Kandace Cragell</v>
      </c>
      <c r="G742" s="16" t="str">
        <f>IF(_xlfn.XLOOKUP(C742,[1]customers!$A$2:$A$1001,[1]customers!$C$2:$C$1001,,0)=0,"",_xlfn.XLOOKUP(C742,[1]customers!$A$2:$A$1001,[1]customers!$C$2:$C$1001,,0))</f>
        <v>kcragellkk@google.com</v>
      </c>
      <c r="H742" s="16" t="str">
        <f>_xlfn.XLOOKUP(C742,[1]customers!$A$2:$A$1001,[1]customers!$G$2:$G$1001,,0)</f>
        <v>Ireland</v>
      </c>
      <c r="I742" s="7" t="str">
        <f>INDEX([1]products!$A$1:$G$49,MATCH([1]orders!$D742,[1]products!$A$1:$A$49,0),MATCH([1]orders!I$1,[1]products!$A$1:$G$1,0))</f>
        <v>Rob</v>
      </c>
      <c r="J742" s="7" t="str">
        <f>INDEX([1]products!$A$1:$G$49,MATCH([1]orders!$D742,[1]products!$A$1:$A$49,0),MATCH([1]orders!J$1,[1]products!$A$1:$G$1,0))</f>
        <v>L</v>
      </c>
      <c r="K742" s="19">
        <f>INDEX([1]products!$A$1:$G$49,MATCH([1]orders!$D742,[1]products!$A$1:$A$49,0),MATCH([1]orders!K$1,[1]products!$A$1:$G$1,0))</f>
        <v>0.5</v>
      </c>
      <c r="L742" s="20">
        <f>INDEX([1]products!$A$1:$G$49,MATCH([1]orders!$D742,[1]products!$A$1:$A$49,0),MATCH([1]orders!L$1,[1]products!$A$1:$G$1,0))</f>
        <v>7.169999999999999</v>
      </c>
      <c r="M742" s="20">
        <f t="shared" si="11"/>
        <v>28.679999999999996</v>
      </c>
      <c r="N742" s="7" t="str" cm="1">
        <f t="array" ref="N742">_xlfn.IFS(I742="Rob","Robusta",I742="Exc","Excelsa",I742="Ara","Arabica",I742="Lib","Liberica")</f>
        <v>Robusta</v>
      </c>
      <c r="O742" s="7" t="str" cm="1">
        <f t="array" ref="O742">_xlfn.IFS(J742="M","Medium",J742="L","Light",J742="D","Dark")</f>
        <v>Light</v>
      </c>
      <c r="P742" s="7" t="str">
        <f>_xlfn.XLOOKUP(Order_Table[[#This Row],[Customer ID]],[1]customers!$A$1:$A$1001,[1]customers!$I$1:$I$1001,,0)</f>
        <v>No</v>
      </c>
    </row>
    <row r="743" spans="1:16" x14ac:dyDescent="0.35">
      <c r="A743" s="16" t="s">
        <v>1440</v>
      </c>
      <c r="B743" s="21">
        <v>43566</v>
      </c>
      <c r="C743" s="16" t="s">
        <v>1441</v>
      </c>
      <c r="D743" s="7" t="s">
        <v>77</v>
      </c>
      <c r="E743" s="16">
        <v>2</v>
      </c>
      <c r="F743" s="16" t="str">
        <f>_xlfn.XLOOKUP([1]orders!C743,[1]customers!$A$2:$A$1001,[1]customers!$B$2:$B$1001,,0)</f>
        <v>Lyon Ibert</v>
      </c>
      <c r="G743" s="16" t="str">
        <f>IF(_xlfn.XLOOKUP(C743,[1]customers!$A$2:$A$1001,[1]customers!$C$2:$C$1001,,0)=0,"",_xlfn.XLOOKUP(C743,[1]customers!$A$2:$A$1001,[1]customers!$C$2:$C$1001,,0))</f>
        <v>libertkl@huffingtonpost.com</v>
      </c>
      <c r="H743" s="16" t="str">
        <f>_xlfn.XLOOKUP(C743,[1]customers!$A$2:$A$1001,[1]customers!$G$2:$G$1001,,0)</f>
        <v>United States</v>
      </c>
      <c r="I743" s="7" t="str">
        <f>INDEX([1]products!$A$1:$G$49,MATCH([1]orders!$D743,[1]products!$A$1:$A$49,0),MATCH([1]orders!I$1,[1]products!$A$1:$G$1,0))</f>
        <v>Lib</v>
      </c>
      <c r="J743" s="7" t="str">
        <f>INDEX([1]products!$A$1:$G$49,MATCH([1]orders!$D743,[1]products!$A$1:$A$49,0),MATCH([1]orders!J$1,[1]products!$A$1:$G$1,0))</f>
        <v>M</v>
      </c>
      <c r="K743" s="19">
        <f>INDEX([1]products!$A$1:$G$49,MATCH([1]orders!$D743,[1]products!$A$1:$A$49,0),MATCH([1]orders!K$1,[1]products!$A$1:$G$1,0))</f>
        <v>0.2</v>
      </c>
      <c r="L743" s="20">
        <f>INDEX([1]products!$A$1:$G$49,MATCH([1]orders!$D743,[1]products!$A$1:$A$49,0),MATCH([1]orders!L$1,[1]products!$A$1:$G$1,0))</f>
        <v>4.3650000000000002</v>
      </c>
      <c r="M743" s="20">
        <f t="shared" si="11"/>
        <v>8.73</v>
      </c>
      <c r="N743" s="7" t="str" cm="1">
        <f t="array" ref="N743">_xlfn.IFS(I743="Rob","Robusta",I743="Exc","Excelsa",I743="Ara","Arabica",I743="Lib","Liberica")</f>
        <v>Liberica</v>
      </c>
      <c r="O743" s="7" t="str" cm="1">
        <f t="array" ref="O743">_xlfn.IFS(J743="M","Medium",J743="L","Light",J743="D","Dark")</f>
        <v>Medium</v>
      </c>
      <c r="P743" s="7" t="str">
        <f>_xlfn.XLOOKUP(Order_Table[[#This Row],[Customer ID]],[1]customers!$A$1:$A$1001,[1]customers!$I$1:$I$1001,,0)</f>
        <v>No</v>
      </c>
    </row>
    <row r="744" spans="1:16" x14ac:dyDescent="0.35">
      <c r="A744" s="16" t="s">
        <v>1442</v>
      </c>
      <c r="B744" s="21">
        <v>44133</v>
      </c>
      <c r="C744" s="16" t="s">
        <v>1443</v>
      </c>
      <c r="D744" s="7" t="s">
        <v>96</v>
      </c>
      <c r="E744" s="16">
        <v>4</v>
      </c>
      <c r="F744" s="16" t="str">
        <f>_xlfn.XLOOKUP([1]orders!C744,[1]customers!$A$2:$A$1001,[1]customers!$B$2:$B$1001,,0)</f>
        <v>Reese Lidgey</v>
      </c>
      <c r="G744" s="16" t="str">
        <f>IF(_xlfn.XLOOKUP(C744,[1]customers!$A$2:$A$1001,[1]customers!$C$2:$C$1001,,0)=0,"",_xlfn.XLOOKUP(C744,[1]customers!$A$2:$A$1001,[1]customers!$C$2:$C$1001,,0))</f>
        <v>rlidgeykm@vimeo.com</v>
      </c>
      <c r="H744" s="16" t="str">
        <f>_xlfn.XLOOKUP(C744,[1]customers!$A$2:$A$1001,[1]customers!$G$2:$G$1001,,0)</f>
        <v>United States</v>
      </c>
      <c r="I744" s="7" t="str">
        <f>INDEX([1]products!$A$1:$G$49,MATCH([1]orders!$D744,[1]products!$A$1:$A$49,0),MATCH([1]orders!I$1,[1]products!$A$1:$G$1,0))</f>
        <v>Lib</v>
      </c>
      <c r="J744" s="7" t="str">
        <f>INDEX([1]products!$A$1:$G$49,MATCH([1]orders!$D744,[1]products!$A$1:$A$49,0),MATCH([1]orders!J$1,[1]products!$A$1:$G$1,0))</f>
        <v>M</v>
      </c>
      <c r="K744" s="19">
        <f>INDEX([1]products!$A$1:$G$49,MATCH([1]orders!$D744,[1]products!$A$1:$A$49,0),MATCH([1]orders!K$1,[1]products!$A$1:$G$1,0))</f>
        <v>1</v>
      </c>
      <c r="L744" s="20">
        <f>INDEX([1]products!$A$1:$G$49,MATCH([1]orders!$D744,[1]products!$A$1:$A$49,0),MATCH([1]orders!L$1,[1]products!$A$1:$G$1,0))</f>
        <v>14.55</v>
      </c>
      <c r="M744" s="20">
        <f t="shared" si="11"/>
        <v>58.2</v>
      </c>
      <c r="N744" s="7" t="str" cm="1">
        <f t="array" ref="N744">_xlfn.IFS(I744="Rob","Robusta",I744="Exc","Excelsa",I744="Ara","Arabica",I744="Lib","Liberica")</f>
        <v>Liberica</v>
      </c>
      <c r="O744" s="7" t="str" cm="1">
        <f t="array" ref="O744">_xlfn.IFS(J744="M","Medium",J744="L","Light",J744="D","Dark")</f>
        <v>Medium</v>
      </c>
      <c r="P744" s="7" t="str">
        <f>_xlfn.XLOOKUP(Order_Table[[#This Row],[Customer ID]],[1]customers!$A$1:$A$1001,[1]customers!$I$1:$I$1001,,0)</f>
        <v>No</v>
      </c>
    </row>
    <row r="745" spans="1:16" x14ac:dyDescent="0.35">
      <c r="A745" s="16" t="s">
        <v>1444</v>
      </c>
      <c r="B745" s="21">
        <v>44042</v>
      </c>
      <c r="C745" s="16" t="s">
        <v>1445</v>
      </c>
      <c r="D745" s="7" t="s">
        <v>72</v>
      </c>
      <c r="E745" s="16">
        <v>3</v>
      </c>
      <c r="F745" s="16" t="str">
        <f>_xlfn.XLOOKUP([1]orders!C745,[1]customers!$A$2:$A$1001,[1]customers!$B$2:$B$1001,,0)</f>
        <v>Tersina Castagne</v>
      </c>
      <c r="G745" s="16" t="str">
        <f>IF(_xlfn.XLOOKUP(C745,[1]customers!$A$2:$A$1001,[1]customers!$C$2:$C$1001,,0)=0,"",_xlfn.XLOOKUP(C745,[1]customers!$A$2:$A$1001,[1]customers!$C$2:$C$1001,,0))</f>
        <v>tcastagnekn@wikia.com</v>
      </c>
      <c r="H745" s="16" t="str">
        <f>_xlfn.XLOOKUP(C745,[1]customers!$A$2:$A$1001,[1]customers!$G$2:$G$1001,,0)</f>
        <v>United States</v>
      </c>
      <c r="I745" s="7" t="str">
        <f>INDEX([1]products!$A$1:$G$49,MATCH([1]orders!$D745,[1]products!$A$1:$A$49,0),MATCH([1]orders!I$1,[1]products!$A$1:$G$1,0))</f>
        <v>Ara</v>
      </c>
      <c r="J745" s="7" t="str">
        <f>INDEX([1]products!$A$1:$G$49,MATCH([1]orders!$D745,[1]products!$A$1:$A$49,0),MATCH([1]orders!J$1,[1]products!$A$1:$G$1,0))</f>
        <v>D</v>
      </c>
      <c r="K745" s="19">
        <f>INDEX([1]products!$A$1:$G$49,MATCH([1]orders!$D745,[1]products!$A$1:$A$49,0),MATCH([1]orders!K$1,[1]products!$A$1:$G$1,0))</f>
        <v>0.5</v>
      </c>
      <c r="L745" s="20">
        <f>INDEX([1]products!$A$1:$G$49,MATCH([1]orders!$D745,[1]products!$A$1:$A$49,0),MATCH([1]orders!L$1,[1]products!$A$1:$G$1,0))</f>
        <v>5.97</v>
      </c>
      <c r="M745" s="20">
        <f t="shared" si="11"/>
        <v>17.91</v>
      </c>
      <c r="N745" s="7" t="str" cm="1">
        <f t="array" ref="N745">_xlfn.IFS(I745="Rob","Robusta",I745="Exc","Excelsa",I745="Ara","Arabica",I745="Lib","Liberica")</f>
        <v>Arabica</v>
      </c>
      <c r="O745" s="7" t="str" cm="1">
        <f t="array" ref="O745">_xlfn.IFS(J745="M","Medium",J745="L","Light",J745="D","Dark")</f>
        <v>Dark</v>
      </c>
      <c r="P745" s="7" t="str">
        <f>_xlfn.XLOOKUP(Order_Table[[#This Row],[Customer ID]],[1]customers!$A$1:$A$1001,[1]customers!$I$1:$I$1001,,0)</f>
        <v>No</v>
      </c>
    </row>
    <row r="746" spans="1:16" x14ac:dyDescent="0.35">
      <c r="A746" s="16" t="s">
        <v>1446</v>
      </c>
      <c r="B746" s="21">
        <v>43539</v>
      </c>
      <c r="C746" s="16" t="s">
        <v>1447</v>
      </c>
      <c r="D746" s="7" t="s">
        <v>162</v>
      </c>
      <c r="E746" s="16">
        <v>6</v>
      </c>
      <c r="F746" s="16" t="str">
        <f>_xlfn.XLOOKUP([1]orders!C746,[1]customers!$A$2:$A$1001,[1]customers!$B$2:$B$1001,,0)</f>
        <v>Samuele Klaaassen</v>
      </c>
      <c r="G746" s="16" t="str">
        <f>IF(_xlfn.XLOOKUP(C746,[1]customers!$A$2:$A$1001,[1]customers!$C$2:$C$1001,,0)=0,"",_xlfn.XLOOKUP(C746,[1]customers!$A$2:$A$1001,[1]customers!$C$2:$C$1001,,0))</f>
        <v/>
      </c>
      <c r="H746" s="16" t="str">
        <f>_xlfn.XLOOKUP(C746,[1]customers!$A$2:$A$1001,[1]customers!$G$2:$G$1001,,0)</f>
        <v>United States</v>
      </c>
      <c r="I746" s="7" t="str">
        <f>INDEX([1]products!$A$1:$G$49,MATCH([1]orders!$D746,[1]products!$A$1:$A$49,0),MATCH([1]orders!I$1,[1]products!$A$1:$G$1,0))</f>
        <v>Rob</v>
      </c>
      <c r="J746" s="7" t="str">
        <f>INDEX([1]products!$A$1:$G$49,MATCH([1]orders!$D746,[1]products!$A$1:$A$49,0),MATCH([1]orders!J$1,[1]products!$A$1:$G$1,0))</f>
        <v>M</v>
      </c>
      <c r="K746" s="19">
        <f>INDEX([1]products!$A$1:$G$49,MATCH([1]orders!$D746,[1]products!$A$1:$A$49,0),MATCH([1]orders!K$1,[1]products!$A$1:$G$1,0))</f>
        <v>0.2</v>
      </c>
      <c r="L746" s="20">
        <f>INDEX([1]products!$A$1:$G$49,MATCH([1]orders!$D746,[1]products!$A$1:$A$49,0),MATCH([1]orders!L$1,[1]products!$A$1:$G$1,0))</f>
        <v>2.9849999999999999</v>
      </c>
      <c r="M746" s="20">
        <f t="shared" si="11"/>
        <v>17.91</v>
      </c>
      <c r="N746" s="7" t="str" cm="1">
        <f t="array" ref="N746">_xlfn.IFS(I746="Rob","Robusta",I746="Exc","Excelsa",I746="Ara","Arabica",I746="Lib","Liberica")</f>
        <v>Robusta</v>
      </c>
      <c r="O746" s="7" t="str" cm="1">
        <f t="array" ref="O746">_xlfn.IFS(J746="M","Medium",J746="L","Light",J746="D","Dark")</f>
        <v>Medium</v>
      </c>
      <c r="P746" s="7" t="str">
        <f>_xlfn.XLOOKUP(Order_Table[[#This Row],[Customer ID]],[1]customers!$A$1:$A$1001,[1]customers!$I$1:$I$1001,,0)</f>
        <v>Yes</v>
      </c>
    </row>
    <row r="747" spans="1:16" x14ac:dyDescent="0.35">
      <c r="A747" s="16" t="s">
        <v>1448</v>
      </c>
      <c r="B747" s="21">
        <v>44557</v>
      </c>
      <c r="C747" s="16" t="s">
        <v>1449</v>
      </c>
      <c r="D747" s="7" t="s">
        <v>16</v>
      </c>
      <c r="E747" s="16">
        <v>2</v>
      </c>
      <c r="F747" s="16" t="str">
        <f>_xlfn.XLOOKUP([1]orders!C747,[1]customers!$A$2:$A$1001,[1]customers!$B$2:$B$1001,,0)</f>
        <v>Jordana Halden</v>
      </c>
      <c r="G747" s="16" t="str">
        <f>IF(_xlfn.XLOOKUP(C747,[1]customers!$A$2:$A$1001,[1]customers!$C$2:$C$1001,,0)=0,"",_xlfn.XLOOKUP(C747,[1]customers!$A$2:$A$1001,[1]customers!$C$2:$C$1001,,0))</f>
        <v>jhaldenkp@comcast.net</v>
      </c>
      <c r="H747" s="16" t="str">
        <f>_xlfn.XLOOKUP(C747,[1]customers!$A$2:$A$1001,[1]customers!$G$2:$G$1001,,0)</f>
        <v>Ireland</v>
      </c>
      <c r="I747" s="7" t="str">
        <f>INDEX([1]products!$A$1:$G$49,MATCH([1]orders!$D747,[1]products!$A$1:$A$49,0),MATCH([1]orders!I$1,[1]products!$A$1:$G$1,0))</f>
        <v>Exc</v>
      </c>
      <c r="J747" s="7" t="str">
        <f>INDEX([1]products!$A$1:$G$49,MATCH([1]orders!$D747,[1]products!$A$1:$A$49,0),MATCH([1]orders!J$1,[1]products!$A$1:$G$1,0))</f>
        <v>D</v>
      </c>
      <c r="K747" s="19">
        <f>INDEX([1]products!$A$1:$G$49,MATCH([1]orders!$D747,[1]products!$A$1:$A$49,0),MATCH([1]orders!K$1,[1]products!$A$1:$G$1,0))</f>
        <v>0.5</v>
      </c>
      <c r="L747" s="20">
        <f>INDEX([1]products!$A$1:$G$49,MATCH([1]orders!$D747,[1]products!$A$1:$A$49,0),MATCH([1]orders!L$1,[1]products!$A$1:$G$1,0))</f>
        <v>7.29</v>
      </c>
      <c r="M747" s="20">
        <f t="shared" si="11"/>
        <v>14.58</v>
      </c>
      <c r="N747" s="7" t="str" cm="1">
        <f t="array" ref="N747">_xlfn.IFS(I747="Rob","Robusta",I747="Exc","Excelsa",I747="Ara","Arabica",I747="Lib","Liberica")</f>
        <v>Excelsa</v>
      </c>
      <c r="O747" s="7" t="str" cm="1">
        <f t="array" ref="O747">_xlfn.IFS(J747="M","Medium",J747="L","Light",J747="D","Dark")</f>
        <v>Dark</v>
      </c>
      <c r="P747" s="7" t="str">
        <f>_xlfn.XLOOKUP(Order_Table[[#This Row],[Customer ID]],[1]customers!$A$1:$A$1001,[1]customers!$I$1:$I$1001,,0)</f>
        <v>No</v>
      </c>
    </row>
    <row r="748" spans="1:16" x14ac:dyDescent="0.35">
      <c r="A748" s="16" t="s">
        <v>1450</v>
      </c>
      <c r="B748" s="21">
        <v>43741</v>
      </c>
      <c r="C748" s="16" t="s">
        <v>1451</v>
      </c>
      <c r="D748" s="7" t="s">
        <v>61</v>
      </c>
      <c r="E748" s="16">
        <v>3</v>
      </c>
      <c r="F748" s="16" t="str">
        <f>_xlfn.XLOOKUP([1]orders!C748,[1]customers!$A$2:$A$1001,[1]customers!$B$2:$B$1001,,0)</f>
        <v>Hussein Olliff</v>
      </c>
      <c r="G748" s="16" t="str">
        <f>IF(_xlfn.XLOOKUP(C748,[1]customers!$A$2:$A$1001,[1]customers!$C$2:$C$1001,,0)=0,"",_xlfn.XLOOKUP(C748,[1]customers!$A$2:$A$1001,[1]customers!$C$2:$C$1001,,0))</f>
        <v>holliffkq@sciencedirect.com</v>
      </c>
      <c r="H748" s="16" t="str">
        <f>_xlfn.XLOOKUP(C748,[1]customers!$A$2:$A$1001,[1]customers!$G$2:$G$1001,,0)</f>
        <v>Ireland</v>
      </c>
      <c r="I748" s="7" t="str">
        <f>INDEX([1]products!$A$1:$G$49,MATCH([1]orders!$D748,[1]products!$A$1:$A$49,0),MATCH([1]orders!I$1,[1]products!$A$1:$G$1,0))</f>
        <v>Ara</v>
      </c>
      <c r="J748" s="7" t="str">
        <f>INDEX([1]products!$A$1:$G$49,MATCH([1]orders!$D748,[1]products!$A$1:$A$49,0),MATCH([1]orders!J$1,[1]products!$A$1:$G$1,0))</f>
        <v>M</v>
      </c>
      <c r="K748" s="19">
        <f>INDEX([1]products!$A$1:$G$49,MATCH([1]orders!$D748,[1]products!$A$1:$A$49,0),MATCH([1]orders!K$1,[1]products!$A$1:$G$1,0))</f>
        <v>1</v>
      </c>
      <c r="L748" s="20">
        <f>INDEX([1]products!$A$1:$G$49,MATCH([1]orders!$D748,[1]products!$A$1:$A$49,0),MATCH([1]orders!L$1,[1]products!$A$1:$G$1,0))</f>
        <v>11.25</v>
      </c>
      <c r="M748" s="20">
        <f t="shared" si="11"/>
        <v>33.75</v>
      </c>
      <c r="N748" s="7" t="str" cm="1">
        <f t="array" ref="N748">_xlfn.IFS(I748="Rob","Robusta",I748="Exc","Excelsa",I748="Ara","Arabica",I748="Lib","Liberica")</f>
        <v>Arabica</v>
      </c>
      <c r="O748" s="7" t="str" cm="1">
        <f t="array" ref="O748">_xlfn.IFS(J748="M","Medium",J748="L","Light",J748="D","Dark")</f>
        <v>Medium</v>
      </c>
      <c r="P748" s="7" t="str">
        <f>_xlfn.XLOOKUP(Order_Table[[#This Row],[Customer ID]],[1]customers!$A$1:$A$1001,[1]customers!$I$1:$I$1001,,0)</f>
        <v>No</v>
      </c>
    </row>
    <row r="749" spans="1:16" x14ac:dyDescent="0.35">
      <c r="A749" s="16" t="s">
        <v>1452</v>
      </c>
      <c r="B749" s="21">
        <v>43501</v>
      </c>
      <c r="C749" s="16" t="s">
        <v>1453</v>
      </c>
      <c r="D749" s="7" t="s">
        <v>78</v>
      </c>
      <c r="E749" s="16">
        <v>4</v>
      </c>
      <c r="F749" s="16" t="str">
        <f>_xlfn.XLOOKUP([1]orders!C749,[1]customers!$A$2:$A$1001,[1]customers!$B$2:$B$1001,,0)</f>
        <v>Teddi Quadri</v>
      </c>
      <c r="G749" s="16" t="str">
        <f>IF(_xlfn.XLOOKUP(C749,[1]customers!$A$2:$A$1001,[1]customers!$C$2:$C$1001,,0)=0,"",_xlfn.XLOOKUP(C749,[1]customers!$A$2:$A$1001,[1]customers!$C$2:$C$1001,,0))</f>
        <v>tquadrikr@opensource.org</v>
      </c>
      <c r="H749" s="16" t="str">
        <f>_xlfn.XLOOKUP(C749,[1]customers!$A$2:$A$1001,[1]customers!$G$2:$G$1001,,0)</f>
        <v>Ireland</v>
      </c>
      <c r="I749" s="7" t="str">
        <f>INDEX([1]products!$A$1:$G$49,MATCH([1]orders!$D749,[1]products!$A$1:$A$49,0),MATCH([1]orders!I$1,[1]products!$A$1:$G$1,0))</f>
        <v>Lib</v>
      </c>
      <c r="J749" s="7" t="str">
        <f>INDEX([1]products!$A$1:$G$49,MATCH([1]orders!$D749,[1]products!$A$1:$A$49,0),MATCH([1]orders!J$1,[1]products!$A$1:$G$1,0))</f>
        <v>M</v>
      </c>
      <c r="K749" s="19">
        <f>INDEX([1]products!$A$1:$G$49,MATCH([1]orders!$D749,[1]products!$A$1:$A$49,0),MATCH([1]orders!K$1,[1]products!$A$1:$G$1,0))</f>
        <v>0.5</v>
      </c>
      <c r="L749" s="20">
        <f>INDEX([1]products!$A$1:$G$49,MATCH([1]orders!$D749,[1]products!$A$1:$A$49,0),MATCH([1]orders!L$1,[1]products!$A$1:$G$1,0))</f>
        <v>8.73</v>
      </c>
      <c r="M749" s="20">
        <f t="shared" si="11"/>
        <v>34.92</v>
      </c>
      <c r="N749" s="7" t="str" cm="1">
        <f t="array" ref="N749">_xlfn.IFS(I749="Rob","Robusta",I749="Exc","Excelsa",I749="Ara","Arabica",I749="Lib","Liberica")</f>
        <v>Liberica</v>
      </c>
      <c r="O749" s="7" t="str" cm="1">
        <f t="array" ref="O749">_xlfn.IFS(J749="M","Medium",J749="L","Light",J749="D","Dark")</f>
        <v>Medium</v>
      </c>
      <c r="P749" s="7" t="str">
        <f>_xlfn.XLOOKUP(Order_Table[[#This Row],[Customer ID]],[1]customers!$A$1:$A$1001,[1]customers!$I$1:$I$1001,,0)</f>
        <v>Yes</v>
      </c>
    </row>
    <row r="750" spans="1:16" x14ac:dyDescent="0.35">
      <c r="A750" s="16" t="s">
        <v>1454</v>
      </c>
      <c r="B750" s="21">
        <v>44074</v>
      </c>
      <c r="C750" s="16" t="s">
        <v>1455</v>
      </c>
      <c r="D750" s="7" t="s">
        <v>16</v>
      </c>
      <c r="E750" s="16">
        <v>2</v>
      </c>
      <c r="F750" s="16" t="str">
        <f>_xlfn.XLOOKUP([1]orders!C750,[1]customers!$A$2:$A$1001,[1]customers!$B$2:$B$1001,,0)</f>
        <v>Felita Eshmade</v>
      </c>
      <c r="G750" s="16" t="str">
        <f>IF(_xlfn.XLOOKUP(C750,[1]customers!$A$2:$A$1001,[1]customers!$C$2:$C$1001,,0)=0,"",_xlfn.XLOOKUP(C750,[1]customers!$A$2:$A$1001,[1]customers!$C$2:$C$1001,,0))</f>
        <v>feshmadeks@umn.edu</v>
      </c>
      <c r="H750" s="16" t="str">
        <f>_xlfn.XLOOKUP(C750,[1]customers!$A$2:$A$1001,[1]customers!$G$2:$G$1001,,0)</f>
        <v>United States</v>
      </c>
      <c r="I750" s="7" t="str">
        <f>INDEX([1]products!$A$1:$G$49,MATCH([1]orders!$D750,[1]products!$A$1:$A$49,0),MATCH([1]orders!I$1,[1]products!$A$1:$G$1,0))</f>
        <v>Exc</v>
      </c>
      <c r="J750" s="7" t="str">
        <f>INDEX([1]products!$A$1:$G$49,MATCH([1]orders!$D750,[1]products!$A$1:$A$49,0),MATCH([1]orders!J$1,[1]products!$A$1:$G$1,0))</f>
        <v>D</v>
      </c>
      <c r="K750" s="19">
        <f>INDEX([1]products!$A$1:$G$49,MATCH([1]orders!$D750,[1]products!$A$1:$A$49,0),MATCH([1]orders!K$1,[1]products!$A$1:$G$1,0))</f>
        <v>0.5</v>
      </c>
      <c r="L750" s="20">
        <f>INDEX([1]products!$A$1:$G$49,MATCH([1]orders!$D750,[1]products!$A$1:$A$49,0),MATCH([1]orders!L$1,[1]products!$A$1:$G$1,0))</f>
        <v>7.29</v>
      </c>
      <c r="M750" s="20">
        <f t="shared" si="11"/>
        <v>14.58</v>
      </c>
      <c r="N750" s="7" t="str" cm="1">
        <f t="array" ref="N750">_xlfn.IFS(I750="Rob","Robusta",I750="Exc","Excelsa",I750="Ara","Arabica",I750="Lib","Liberica")</f>
        <v>Excelsa</v>
      </c>
      <c r="O750" s="7" t="str" cm="1">
        <f t="array" ref="O750">_xlfn.IFS(J750="M","Medium",J750="L","Light",J750="D","Dark")</f>
        <v>Dark</v>
      </c>
      <c r="P750" s="7" t="str">
        <f>_xlfn.XLOOKUP(Order_Table[[#This Row],[Customer ID]],[1]customers!$A$1:$A$1001,[1]customers!$I$1:$I$1001,,0)</f>
        <v>No</v>
      </c>
    </row>
    <row r="751" spans="1:16" x14ac:dyDescent="0.35">
      <c r="A751" s="16" t="s">
        <v>1456</v>
      </c>
      <c r="B751" s="21">
        <v>44209</v>
      </c>
      <c r="C751" s="16" t="s">
        <v>1457</v>
      </c>
      <c r="D751" s="7" t="s">
        <v>101</v>
      </c>
      <c r="E751" s="16">
        <v>2</v>
      </c>
      <c r="F751" s="16" t="str">
        <f>_xlfn.XLOOKUP([1]orders!C751,[1]customers!$A$2:$A$1001,[1]customers!$B$2:$B$1001,,0)</f>
        <v>Melodie OIlier</v>
      </c>
      <c r="G751" s="16" t="str">
        <f>IF(_xlfn.XLOOKUP(C751,[1]customers!$A$2:$A$1001,[1]customers!$C$2:$C$1001,,0)=0,"",_xlfn.XLOOKUP(C751,[1]customers!$A$2:$A$1001,[1]customers!$C$2:$C$1001,,0))</f>
        <v>moilierkt@paginegialle.it</v>
      </c>
      <c r="H751" s="16" t="str">
        <f>_xlfn.XLOOKUP(C751,[1]customers!$A$2:$A$1001,[1]customers!$G$2:$G$1001,,0)</f>
        <v>Ireland</v>
      </c>
      <c r="I751" s="7" t="str">
        <f>INDEX([1]products!$A$1:$G$49,MATCH([1]orders!$D751,[1]products!$A$1:$A$49,0),MATCH([1]orders!I$1,[1]products!$A$1:$G$1,0))</f>
        <v>Rob</v>
      </c>
      <c r="J751" s="7" t="str">
        <f>INDEX([1]products!$A$1:$G$49,MATCH([1]orders!$D751,[1]products!$A$1:$A$49,0),MATCH([1]orders!J$1,[1]products!$A$1:$G$1,0))</f>
        <v>D</v>
      </c>
      <c r="K751" s="19">
        <f>INDEX([1]products!$A$1:$G$49,MATCH([1]orders!$D751,[1]products!$A$1:$A$49,0),MATCH([1]orders!K$1,[1]products!$A$1:$G$1,0))</f>
        <v>0.2</v>
      </c>
      <c r="L751" s="20">
        <f>INDEX([1]products!$A$1:$G$49,MATCH([1]orders!$D751,[1]products!$A$1:$A$49,0),MATCH([1]orders!L$1,[1]products!$A$1:$G$1,0))</f>
        <v>2.6849999999999996</v>
      </c>
      <c r="M751" s="20">
        <f t="shared" si="11"/>
        <v>5.3699999999999992</v>
      </c>
      <c r="N751" s="7" t="str" cm="1">
        <f t="array" ref="N751">_xlfn.IFS(I751="Rob","Robusta",I751="Exc","Excelsa",I751="Ara","Arabica",I751="Lib","Liberica")</f>
        <v>Robusta</v>
      </c>
      <c r="O751" s="7" t="str" cm="1">
        <f t="array" ref="O751">_xlfn.IFS(J751="M","Medium",J751="L","Light",J751="D","Dark")</f>
        <v>Dark</v>
      </c>
      <c r="P751" s="7" t="str">
        <f>_xlfn.XLOOKUP(Order_Table[[#This Row],[Customer ID]],[1]customers!$A$1:$A$1001,[1]customers!$I$1:$I$1001,,0)</f>
        <v>Yes</v>
      </c>
    </row>
    <row r="752" spans="1:16" x14ac:dyDescent="0.35">
      <c r="A752" s="16" t="s">
        <v>1458</v>
      </c>
      <c r="B752" s="21">
        <v>44277</v>
      </c>
      <c r="C752" s="16" t="s">
        <v>1459</v>
      </c>
      <c r="D752" s="7" t="s">
        <v>22</v>
      </c>
      <c r="E752" s="16">
        <v>1</v>
      </c>
      <c r="F752" s="16" t="str">
        <f>_xlfn.XLOOKUP([1]orders!C752,[1]customers!$A$2:$A$1001,[1]customers!$B$2:$B$1001,,0)</f>
        <v>Hazel Iacopini</v>
      </c>
      <c r="G752" s="16" t="str">
        <f>IF(_xlfn.XLOOKUP(C752,[1]customers!$A$2:$A$1001,[1]customers!$C$2:$C$1001,,0)=0,"",_xlfn.XLOOKUP(C752,[1]customers!$A$2:$A$1001,[1]customers!$C$2:$C$1001,,0))</f>
        <v/>
      </c>
      <c r="H752" s="16" t="str">
        <f>_xlfn.XLOOKUP(C752,[1]customers!$A$2:$A$1001,[1]customers!$G$2:$G$1001,,0)</f>
        <v>United States</v>
      </c>
      <c r="I752" s="7" t="str">
        <f>INDEX([1]products!$A$1:$G$49,MATCH([1]orders!$D752,[1]products!$A$1:$A$49,0),MATCH([1]orders!I$1,[1]products!$A$1:$G$1,0))</f>
        <v>Rob</v>
      </c>
      <c r="J752" s="7" t="str">
        <f>INDEX([1]products!$A$1:$G$49,MATCH([1]orders!$D752,[1]products!$A$1:$A$49,0),MATCH([1]orders!J$1,[1]products!$A$1:$G$1,0))</f>
        <v>M</v>
      </c>
      <c r="K752" s="19">
        <f>INDEX([1]products!$A$1:$G$49,MATCH([1]orders!$D752,[1]products!$A$1:$A$49,0),MATCH([1]orders!K$1,[1]products!$A$1:$G$1,0))</f>
        <v>0.5</v>
      </c>
      <c r="L752" s="20">
        <f>INDEX([1]products!$A$1:$G$49,MATCH([1]orders!$D752,[1]products!$A$1:$A$49,0),MATCH([1]orders!L$1,[1]products!$A$1:$G$1,0))</f>
        <v>5.97</v>
      </c>
      <c r="M752" s="20">
        <f t="shared" si="11"/>
        <v>5.97</v>
      </c>
      <c r="N752" s="7" t="str" cm="1">
        <f t="array" ref="N752">_xlfn.IFS(I752="Rob","Robusta",I752="Exc","Excelsa",I752="Ara","Arabica",I752="Lib","Liberica")</f>
        <v>Robusta</v>
      </c>
      <c r="O752" s="7" t="str" cm="1">
        <f t="array" ref="O752">_xlfn.IFS(J752="M","Medium",J752="L","Light",J752="D","Dark")</f>
        <v>Medium</v>
      </c>
      <c r="P752" s="7" t="str">
        <f>_xlfn.XLOOKUP(Order_Table[[#This Row],[Customer ID]],[1]customers!$A$1:$A$1001,[1]customers!$I$1:$I$1001,,0)</f>
        <v>Yes</v>
      </c>
    </row>
    <row r="753" spans="1:16" x14ac:dyDescent="0.35">
      <c r="A753" s="16" t="s">
        <v>1460</v>
      </c>
      <c r="B753" s="21">
        <v>43847</v>
      </c>
      <c r="C753" s="16" t="s">
        <v>1461</v>
      </c>
      <c r="D753" s="7" t="s">
        <v>83</v>
      </c>
      <c r="E753" s="16">
        <v>2</v>
      </c>
      <c r="F753" s="16" t="str">
        <f>_xlfn.XLOOKUP([1]orders!C753,[1]customers!$A$2:$A$1001,[1]customers!$B$2:$B$1001,,0)</f>
        <v>Vinny Shoebotham</v>
      </c>
      <c r="G753" s="16" t="str">
        <f>IF(_xlfn.XLOOKUP(C753,[1]customers!$A$2:$A$1001,[1]customers!$C$2:$C$1001,,0)=0,"",_xlfn.XLOOKUP(C753,[1]customers!$A$2:$A$1001,[1]customers!$C$2:$C$1001,,0))</f>
        <v>vshoebothamkv@redcross.org</v>
      </c>
      <c r="H753" s="16" t="str">
        <f>_xlfn.XLOOKUP(C753,[1]customers!$A$2:$A$1001,[1]customers!$G$2:$G$1001,,0)</f>
        <v>United States</v>
      </c>
      <c r="I753" s="7" t="str">
        <f>INDEX([1]products!$A$1:$G$49,MATCH([1]orders!$D753,[1]products!$A$1:$A$49,0),MATCH([1]orders!I$1,[1]products!$A$1:$G$1,0))</f>
        <v>Lib</v>
      </c>
      <c r="J753" s="7" t="str">
        <f>INDEX([1]products!$A$1:$G$49,MATCH([1]orders!$D753,[1]products!$A$1:$A$49,0),MATCH([1]orders!J$1,[1]products!$A$1:$G$1,0))</f>
        <v>L</v>
      </c>
      <c r="K753" s="19">
        <f>INDEX([1]products!$A$1:$G$49,MATCH([1]orders!$D753,[1]products!$A$1:$A$49,0),MATCH([1]orders!K$1,[1]products!$A$1:$G$1,0))</f>
        <v>0.5</v>
      </c>
      <c r="L753" s="20">
        <f>INDEX([1]products!$A$1:$G$49,MATCH([1]orders!$D753,[1]products!$A$1:$A$49,0),MATCH([1]orders!L$1,[1]products!$A$1:$G$1,0))</f>
        <v>9.51</v>
      </c>
      <c r="M753" s="20">
        <f t="shared" si="11"/>
        <v>19.02</v>
      </c>
      <c r="N753" s="7" t="str" cm="1">
        <f t="array" ref="N753">_xlfn.IFS(I753="Rob","Robusta",I753="Exc","Excelsa",I753="Ara","Arabica",I753="Lib","Liberica")</f>
        <v>Liberica</v>
      </c>
      <c r="O753" s="7" t="str" cm="1">
        <f t="array" ref="O753">_xlfn.IFS(J753="M","Medium",J753="L","Light",J753="D","Dark")</f>
        <v>Light</v>
      </c>
      <c r="P753" s="7" t="str">
        <f>_xlfn.XLOOKUP(Order_Table[[#This Row],[Customer ID]],[1]customers!$A$1:$A$1001,[1]customers!$I$1:$I$1001,,0)</f>
        <v>No</v>
      </c>
    </row>
    <row r="754" spans="1:16" x14ac:dyDescent="0.35">
      <c r="A754" s="16" t="s">
        <v>1462</v>
      </c>
      <c r="B754" s="21">
        <v>43648</v>
      </c>
      <c r="C754" s="16" t="s">
        <v>1463</v>
      </c>
      <c r="D754" s="7" t="s">
        <v>9</v>
      </c>
      <c r="E754" s="16">
        <v>2</v>
      </c>
      <c r="F754" s="16" t="str">
        <f>_xlfn.XLOOKUP([1]orders!C754,[1]customers!$A$2:$A$1001,[1]customers!$B$2:$B$1001,,0)</f>
        <v>Bran Sterke</v>
      </c>
      <c r="G754" s="16" t="str">
        <f>IF(_xlfn.XLOOKUP(C754,[1]customers!$A$2:$A$1001,[1]customers!$C$2:$C$1001,,0)=0,"",_xlfn.XLOOKUP(C754,[1]customers!$A$2:$A$1001,[1]customers!$C$2:$C$1001,,0))</f>
        <v>bsterkekw@biblegateway.com</v>
      </c>
      <c r="H754" s="16" t="str">
        <f>_xlfn.XLOOKUP(C754,[1]customers!$A$2:$A$1001,[1]customers!$G$2:$G$1001,,0)</f>
        <v>United States</v>
      </c>
      <c r="I754" s="7" t="str">
        <f>INDEX([1]products!$A$1:$G$49,MATCH([1]orders!$D754,[1]products!$A$1:$A$49,0),MATCH([1]orders!I$1,[1]products!$A$1:$G$1,0))</f>
        <v>Exc</v>
      </c>
      <c r="J754" s="7" t="str">
        <f>INDEX([1]products!$A$1:$G$49,MATCH([1]orders!$D754,[1]products!$A$1:$A$49,0),MATCH([1]orders!J$1,[1]products!$A$1:$G$1,0))</f>
        <v>M</v>
      </c>
      <c r="K754" s="19">
        <f>INDEX([1]products!$A$1:$G$49,MATCH([1]orders!$D754,[1]products!$A$1:$A$49,0),MATCH([1]orders!K$1,[1]products!$A$1:$G$1,0))</f>
        <v>1</v>
      </c>
      <c r="L754" s="20">
        <f>INDEX([1]products!$A$1:$G$49,MATCH([1]orders!$D754,[1]products!$A$1:$A$49,0),MATCH([1]orders!L$1,[1]products!$A$1:$G$1,0))</f>
        <v>13.75</v>
      </c>
      <c r="M754" s="20">
        <f t="shared" si="11"/>
        <v>27.5</v>
      </c>
      <c r="N754" s="7" t="str" cm="1">
        <f t="array" ref="N754">_xlfn.IFS(I754="Rob","Robusta",I754="Exc","Excelsa",I754="Ara","Arabica",I754="Lib","Liberica")</f>
        <v>Excelsa</v>
      </c>
      <c r="O754" s="7" t="str" cm="1">
        <f t="array" ref="O754">_xlfn.IFS(J754="M","Medium",J754="L","Light",J754="D","Dark")</f>
        <v>Medium</v>
      </c>
      <c r="P754" s="7" t="str">
        <f>_xlfn.XLOOKUP(Order_Table[[#This Row],[Customer ID]],[1]customers!$A$1:$A$1001,[1]customers!$I$1:$I$1001,,0)</f>
        <v>Yes</v>
      </c>
    </row>
    <row r="755" spans="1:16" x14ac:dyDescent="0.35">
      <c r="A755" s="16" t="s">
        <v>1464</v>
      </c>
      <c r="B755" s="21">
        <v>44704</v>
      </c>
      <c r="C755" s="16" t="s">
        <v>1465</v>
      </c>
      <c r="D755" s="7" t="s">
        <v>72</v>
      </c>
      <c r="E755" s="16">
        <v>5</v>
      </c>
      <c r="F755" s="16" t="str">
        <f>_xlfn.XLOOKUP([1]orders!C755,[1]customers!$A$2:$A$1001,[1]customers!$B$2:$B$1001,,0)</f>
        <v>Simone Capon</v>
      </c>
      <c r="G755" s="16" t="str">
        <f>IF(_xlfn.XLOOKUP(C755,[1]customers!$A$2:$A$1001,[1]customers!$C$2:$C$1001,,0)=0,"",_xlfn.XLOOKUP(C755,[1]customers!$A$2:$A$1001,[1]customers!$C$2:$C$1001,,0))</f>
        <v>scaponkx@craigslist.org</v>
      </c>
      <c r="H755" s="16" t="str">
        <f>_xlfn.XLOOKUP(C755,[1]customers!$A$2:$A$1001,[1]customers!$G$2:$G$1001,,0)</f>
        <v>United States</v>
      </c>
      <c r="I755" s="7" t="str">
        <f>INDEX([1]products!$A$1:$G$49,MATCH([1]orders!$D755,[1]products!$A$1:$A$49,0),MATCH([1]orders!I$1,[1]products!$A$1:$G$1,0))</f>
        <v>Ara</v>
      </c>
      <c r="J755" s="7" t="str">
        <f>INDEX([1]products!$A$1:$G$49,MATCH([1]orders!$D755,[1]products!$A$1:$A$49,0),MATCH([1]orders!J$1,[1]products!$A$1:$G$1,0))</f>
        <v>D</v>
      </c>
      <c r="K755" s="19">
        <f>INDEX([1]products!$A$1:$G$49,MATCH([1]orders!$D755,[1]products!$A$1:$A$49,0),MATCH([1]orders!K$1,[1]products!$A$1:$G$1,0))</f>
        <v>0.5</v>
      </c>
      <c r="L755" s="20">
        <f>INDEX([1]products!$A$1:$G$49,MATCH([1]orders!$D755,[1]products!$A$1:$A$49,0),MATCH([1]orders!L$1,[1]products!$A$1:$G$1,0))</f>
        <v>5.97</v>
      </c>
      <c r="M755" s="20">
        <f t="shared" si="11"/>
        <v>29.849999999999998</v>
      </c>
      <c r="N755" s="7" t="str" cm="1">
        <f t="array" ref="N755">_xlfn.IFS(I755="Rob","Robusta",I755="Exc","Excelsa",I755="Ara","Arabica",I755="Lib","Liberica")</f>
        <v>Arabica</v>
      </c>
      <c r="O755" s="7" t="str" cm="1">
        <f t="array" ref="O755">_xlfn.IFS(J755="M","Medium",J755="L","Light",J755="D","Dark")</f>
        <v>Dark</v>
      </c>
      <c r="P755" s="7" t="str">
        <f>_xlfn.XLOOKUP(Order_Table[[#This Row],[Customer ID]],[1]customers!$A$1:$A$1001,[1]customers!$I$1:$I$1001,,0)</f>
        <v>No</v>
      </c>
    </row>
    <row r="756" spans="1:16" x14ac:dyDescent="0.35">
      <c r="A756" s="16" t="s">
        <v>1466</v>
      </c>
      <c r="B756" s="21">
        <v>44726</v>
      </c>
      <c r="C756" s="16" t="s">
        <v>1344</v>
      </c>
      <c r="D756" s="7" t="s">
        <v>54</v>
      </c>
      <c r="E756" s="16">
        <v>6</v>
      </c>
      <c r="F756" s="16" t="str">
        <f>_xlfn.XLOOKUP([1]orders!C756,[1]customers!$A$2:$A$1001,[1]customers!$B$2:$B$1001,,0)</f>
        <v>Jimmy Dymoke</v>
      </c>
      <c r="G756" s="16" t="str">
        <f>IF(_xlfn.XLOOKUP(C756,[1]customers!$A$2:$A$1001,[1]customers!$C$2:$C$1001,,0)=0,"",_xlfn.XLOOKUP(C756,[1]customers!$A$2:$A$1001,[1]customers!$C$2:$C$1001,,0))</f>
        <v>jdymokeje@prnewswire.com</v>
      </c>
      <c r="H756" s="16" t="str">
        <f>_xlfn.XLOOKUP(C756,[1]customers!$A$2:$A$1001,[1]customers!$G$2:$G$1001,,0)</f>
        <v>Ireland</v>
      </c>
      <c r="I756" s="7" t="str">
        <f>INDEX([1]products!$A$1:$G$49,MATCH([1]orders!$D756,[1]products!$A$1:$A$49,0),MATCH([1]orders!I$1,[1]products!$A$1:$G$1,0))</f>
        <v>Ara</v>
      </c>
      <c r="J756" s="7" t="str">
        <f>INDEX([1]products!$A$1:$G$49,MATCH([1]orders!$D756,[1]products!$A$1:$A$49,0),MATCH([1]orders!J$1,[1]products!$A$1:$G$1,0))</f>
        <v>D</v>
      </c>
      <c r="K756" s="19">
        <f>INDEX([1]products!$A$1:$G$49,MATCH([1]orders!$D756,[1]products!$A$1:$A$49,0),MATCH([1]orders!K$1,[1]products!$A$1:$G$1,0))</f>
        <v>0.2</v>
      </c>
      <c r="L756" s="20">
        <f>INDEX([1]products!$A$1:$G$49,MATCH([1]orders!$D756,[1]products!$A$1:$A$49,0),MATCH([1]orders!L$1,[1]products!$A$1:$G$1,0))</f>
        <v>2.9849999999999999</v>
      </c>
      <c r="M756" s="20">
        <f t="shared" si="11"/>
        <v>17.91</v>
      </c>
      <c r="N756" s="7" t="str" cm="1">
        <f t="array" ref="N756">_xlfn.IFS(I756="Rob","Robusta",I756="Exc","Excelsa",I756="Ara","Arabica",I756="Lib","Liberica")</f>
        <v>Arabica</v>
      </c>
      <c r="O756" s="7" t="str" cm="1">
        <f t="array" ref="O756">_xlfn.IFS(J756="M","Medium",J756="L","Light",J756="D","Dark")</f>
        <v>Dark</v>
      </c>
      <c r="P756" s="7" t="str">
        <f>_xlfn.XLOOKUP(Order_Table[[#This Row],[Customer ID]],[1]customers!$A$1:$A$1001,[1]customers!$I$1:$I$1001,,0)</f>
        <v>No</v>
      </c>
    </row>
    <row r="757" spans="1:16" x14ac:dyDescent="0.35">
      <c r="A757" s="16" t="s">
        <v>1467</v>
      </c>
      <c r="B757" s="21">
        <v>44397</v>
      </c>
      <c r="C757" s="16" t="s">
        <v>1468</v>
      </c>
      <c r="D757" s="7" t="s">
        <v>19</v>
      </c>
      <c r="E757" s="16">
        <v>6</v>
      </c>
      <c r="F757" s="16" t="str">
        <f>_xlfn.XLOOKUP([1]orders!C757,[1]customers!$A$2:$A$1001,[1]customers!$B$2:$B$1001,,0)</f>
        <v>Foster Constance</v>
      </c>
      <c r="G757" s="16" t="str">
        <f>IF(_xlfn.XLOOKUP(C757,[1]customers!$A$2:$A$1001,[1]customers!$C$2:$C$1001,,0)=0,"",_xlfn.XLOOKUP(C757,[1]customers!$A$2:$A$1001,[1]customers!$C$2:$C$1001,,0))</f>
        <v>fconstancekz@ifeng.com</v>
      </c>
      <c r="H757" s="16" t="str">
        <f>_xlfn.XLOOKUP(C757,[1]customers!$A$2:$A$1001,[1]customers!$G$2:$G$1001,,0)</f>
        <v>United States</v>
      </c>
      <c r="I757" s="7" t="str">
        <f>INDEX([1]products!$A$1:$G$49,MATCH([1]orders!$D757,[1]products!$A$1:$A$49,0),MATCH([1]orders!I$1,[1]products!$A$1:$G$1,0))</f>
        <v>Lib</v>
      </c>
      <c r="J757" s="7" t="str">
        <f>INDEX([1]products!$A$1:$G$49,MATCH([1]orders!$D757,[1]products!$A$1:$A$49,0),MATCH([1]orders!J$1,[1]products!$A$1:$G$1,0))</f>
        <v>L</v>
      </c>
      <c r="K757" s="19">
        <f>INDEX([1]products!$A$1:$G$49,MATCH([1]orders!$D757,[1]products!$A$1:$A$49,0),MATCH([1]orders!K$1,[1]products!$A$1:$G$1,0))</f>
        <v>0.2</v>
      </c>
      <c r="L757" s="20">
        <f>INDEX([1]products!$A$1:$G$49,MATCH([1]orders!$D757,[1]products!$A$1:$A$49,0),MATCH([1]orders!L$1,[1]products!$A$1:$G$1,0))</f>
        <v>4.7549999999999999</v>
      </c>
      <c r="M757" s="20">
        <f t="shared" si="11"/>
        <v>28.53</v>
      </c>
      <c r="N757" s="7" t="str" cm="1">
        <f t="array" ref="N757">_xlfn.IFS(I757="Rob","Robusta",I757="Exc","Excelsa",I757="Ara","Arabica",I757="Lib","Liberica")</f>
        <v>Liberica</v>
      </c>
      <c r="O757" s="7" t="str" cm="1">
        <f t="array" ref="O757">_xlfn.IFS(J757="M","Medium",J757="L","Light",J757="D","Dark")</f>
        <v>Light</v>
      </c>
      <c r="P757" s="7" t="str">
        <f>_xlfn.XLOOKUP(Order_Table[[#This Row],[Customer ID]],[1]customers!$A$1:$A$1001,[1]customers!$I$1:$I$1001,,0)</f>
        <v>No</v>
      </c>
    </row>
    <row r="758" spans="1:16" x14ac:dyDescent="0.35">
      <c r="A758" s="16" t="s">
        <v>1469</v>
      </c>
      <c r="B758" s="21">
        <v>44715</v>
      </c>
      <c r="C758" s="16" t="s">
        <v>1470</v>
      </c>
      <c r="D758" s="7" t="s">
        <v>179</v>
      </c>
      <c r="E758" s="16">
        <v>4</v>
      </c>
      <c r="F758" s="16" t="str">
        <f>_xlfn.XLOOKUP([1]orders!C758,[1]customers!$A$2:$A$1001,[1]customers!$B$2:$B$1001,,0)</f>
        <v>Fernando Sulman</v>
      </c>
      <c r="G758" s="16" t="str">
        <f>IF(_xlfn.XLOOKUP(C758,[1]customers!$A$2:$A$1001,[1]customers!$C$2:$C$1001,,0)=0,"",_xlfn.XLOOKUP(C758,[1]customers!$A$2:$A$1001,[1]customers!$C$2:$C$1001,,0))</f>
        <v>fsulmanl0@washington.edu</v>
      </c>
      <c r="H758" s="16" t="str">
        <f>_xlfn.XLOOKUP(C758,[1]customers!$A$2:$A$1001,[1]customers!$G$2:$G$1001,,0)</f>
        <v>United States</v>
      </c>
      <c r="I758" s="7" t="str">
        <f>INDEX([1]products!$A$1:$G$49,MATCH([1]orders!$D758,[1]products!$A$1:$A$49,0),MATCH([1]orders!I$1,[1]products!$A$1:$G$1,0))</f>
        <v>Rob</v>
      </c>
      <c r="J758" s="7" t="str">
        <f>INDEX([1]products!$A$1:$G$49,MATCH([1]orders!$D758,[1]products!$A$1:$A$49,0),MATCH([1]orders!J$1,[1]products!$A$1:$G$1,0))</f>
        <v>D</v>
      </c>
      <c r="K758" s="19">
        <f>INDEX([1]products!$A$1:$G$49,MATCH([1]orders!$D758,[1]products!$A$1:$A$49,0),MATCH([1]orders!K$1,[1]products!$A$1:$G$1,0))</f>
        <v>1</v>
      </c>
      <c r="L758" s="20">
        <f>INDEX([1]products!$A$1:$G$49,MATCH([1]orders!$D758,[1]products!$A$1:$A$49,0),MATCH([1]orders!L$1,[1]products!$A$1:$G$1,0))</f>
        <v>8.9499999999999993</v>
      </c>
      <c r="M758" s="20">
        <f t="shared" si="11"/>
        <v>35.799999999999997</v>
      </c>
      <c r="N758" s="7" t="str" cm="1">
        <f t="array" ref="N758">_xlfn.IFS(I758="Rob","Robusta",I758="Exc","Excelsa",I758="Ara","Arabica",I758="Lib","Liberica")</f>
        <v>Robusta</v>
      </c>
      <c r="O758" s="7" t="str" cm="1">
        <f t="array" ref="O758">_xlfn.IFS(J758="M","Medium",J758="L","Light",J758="D","Dark")</f>
        <v>Dark</v>
      </c>
      <c r="P758" s="7" t="str">
        <f>_xlfn.XLOOKUP(Order_Table[[#This Row],[Customer ID]],[1]customers!$A$1:$A$1001,[1]customers!$I$1:$I$1001,,0)</f>
        <v>Yes</v>
      </c>
    </row>
    <row r="759" spans="1:16" x14ac:dyDescent="0.35">
      <c r="A759" s="16" t="s">
        <v>1471</v>
      </c>
      <c r="B759" s="21">
        <v>43977</v>
      </c>
      <c r="C759" s="16" t="s">
        <v>1472</v>
      </c>
      <c r="D759" s="7" t="s">
        <v>72</v>
      </c>
      <c r="E759" s="16">
        <v>3</v>
      </c>
      <c r="F759" s="16" t="str">
        <f>_xlfn.XLOOKUP([1]orders!C759,[1]customers!$A$2:$A$1001,[1]customers!$B$2:$B$1001,,0)</f>
        <v>Dorotea Hollyman</v>
      </c>
      <c r="G759" s="16" t="str">
        <f>IF(_xlfn.XLOOKUP(C759,[1]customers!$A$2:$A$1001,[1]customers!$C$2:$C$1001,,0)=0,"",_xlfn.XLOOKUP(C759,[1]customers!$A$2:$A$1001,[1]customers!$C$2:$C$1001,,0))</f>
        <v>dhollymanl1@ibm.com</v>
      </c>
      <c r="H759" s="16" t="str">
        <f>_xlfn.XLOOKUP(C759,[1]customers!$A$2:$A$1001,[1]customers!$G$2:$G$1001,,0)</f>
        <v>United States</v>
      </c>
      <c r="I759" s="7" t="str">
        <f>INDEX([1]products!$A$1:$G$49,MATCH([1]orders!$D759,[1]products!$A$1:$A$49,0),MATCH([1]orders!I$1,[1]products!$A$1:$G$1,0))</f>
        <v>Ara</v>
      </c>
      <c r="J759" s="7" t="str">
        <f>INDEX([1]products!$A$1:$G$49,MATCH([1]orders!$D759,[1]products!$A$1:$A$49,0),MATCH([1]orders!J$1,[1]products!$A$1:$G$1,0))</f>
        <v>D</v>
      </c>
      <c r="K759" s="19">
        <f>INDEX([1]products!$A$1:$G$49,MATCH([1]orders!$D759,[1]products!$A$1:$A$49,0),MATCH([1]orders!K$1,[1]products!$A$1:$G$1,0))</f>
        <v>0.5</v>
      </c>
      <c r="L759" s="20">
        <f>INDEX([1]products!$A$1:$G$49,MATCH([1]orders!$D759,[1]products!$A$1:$A$49,0),MATCH([1]orders!L$1,[1]products!$A$1:$G$1,0))</f>
        <v>5.97</v>
      </c>
      <c r="M759" s="20">
        <f t="shared" si="11"/>
        <v>17.91</v>
      </c>
      <c r="N759" s="7" t="str" cm="1">
        <f t="array" ref="N759">_xlfn.IFS(I759="Rob","Robusta",I759="Exc","Excelsa",I759="Ara","Arabica",I759="Lib","Liberica")</f>
        <v>Arabica</v>
      </c>
      <c r="O759" s="7" t="str" cm="1">
        <f t="array" ref="O759">_xlfn.IFS(J759="M","Medium",J759="L","Light",J759="D","Dark")</f>
        <v>Dark</v>
      </c>
      <c r="P759" s="7" t="str">
        <f>_xlfn.XLOOKUP(Order_Table[[#This Row],[Customer ID]],[1]customers!$A$1:$A$1001,[1]customers!$I$1:$I$1001,,0)</f>
        <v>Yes</v>
      </c>
    </row>
    <row r="760" spans="1:16" x14ac:dyDescent="0.35">
      <c r="A760" s="16" t="s">
        <v>1473</v>
      </c>
      <c r="B760" s="21">
        <v>43672</v>
      </c>
      <c r="C760" s="16" t="s">
        <v>1474</v>
      </c>
      <c r="D760" s="7" t="s">
        <v>179</v>
      </c>
      <c r="E760" s="16">
        <v>1</v>
      </c>
      <c r="F760" s="16" t="str">
        <f>_xlfn.XLOOKUP([1]orders!C760,[1]customers!$A$2:$A$1001,[1]customers!$B$2:$B$1001,,0)</f>
        <v>Lorelei Nardoni</v>
      </c>
      <c r="G760" s="16" t="str">
        <f>IF(_xlfn.XLOOKUP(C760,[1]customers!$A$2:$A$1001,[1]customers!$C$2:$C$1001,,0)=0,"",_xlfn.XLOOKUP(C760,[1]customers!$A$2:$A$1001,[1]customers!$C$2:$C$1001,,0))</f>
        <v>lnardonil2@hao123.com</v>
      </c>
      <c r="H760" s="16" t="str">
        <f>_xlfn.XLOOKUP(C760,[1]customers!$A$2:$A$1001,[1]customers!$G$2:$G$1001,,0)</f>
        <v>United States</v>
      </c>
      <c r="I760" s="7" t="str">
        <f>INDEX([1]products!$A$1:$G$49,MATCH([1]orders!$D760,[1]products!$A$1:$A$49,0),MATCH([1]orders!I$1,[1]products!$A$1:$G$1,0))</f>
        <v>Rob</v>
      </c>
      <c r="J760" s="7" t="str">
        <f>INDEX([1]products!$A$1:$G$49,MATCH([1]orders!$D760,[1]products!$A$1:$A$49,0),MATCH([1]orders!J$1,[1]products!$A$1:$G$1,0))</f>
        <v>D</v>
      </c>
      <c r="K760" s="19">
        <f>INDEX([1]products!$A$1:$G$49,MATCH([1]orders!$D760,[1]products!$A$1:$A$49,0),MATCH([1]orders!K$1,[1]products!$A$1:$G$1,0))</f>
        <v>1</v>
      </c>
      <c r="L760" s="20">
        <f>INDEX([1]products!$A$1:$G$49,MATCH([1]orders!$D760,[1]products!$A$1:$A$49,0),MATCH([1]orders!L$1,[1]products!$A$1:$G$1,0))</f>
        <v>8.9499999999999993</v>
      </c>
      <c r="M760" s="20">
        <f t="shared" si="11"/>
        <v>8.9499999999999993</v>
      </c>
      <c r="N760" s="7" t="str" cm="1">
        <f t="array" ref="N760">_xlfn.IFS(I760="Rob","Robusta",I760="Exc","Excelsa",I760="Ara","Arabica",I760="Lib","Liberica")</f>
        <v>Robusta</v>
      </c>
      <c r="O760" s="7" t="str" cm="1">
        <f t="array" ref="O760">_xlfn.IFS(J760="M","Medium",J760="L","Light",J760="D","Dark")</f>
        <v>Dark</v>
      </c>
      <c r="P760" s="7" t="str">
        <f>_xlfn.XLOOKUP(Order_Table[[#This Row],[Customer ID]],[1]customers!$A$1:$A$1001,[1]customers!$I$1:$I$1001,,0)</f>
        <v>No</v>
      </c>
    </row>
    <row r="761" spans="1:16" x14ac:dyDescent="0.35">
      <c r="A761" s="16" t="s">
        <v>1475</v>
      </c>
      <c r="B761" s="21">
        <v>44126</v>
      </c>
      <c r="C761" s="16" t="s">
        <v>1476</v>
      </c>
      <c r="D761" s="7" t="s">
        <v>109</v>
      </c>
      <c r="E761" s="16">
        <v>1</v>
      </c>
      <c r="F761" s="16" t="str">
        <f>_xlfn.XLOOKUP([1]orders!C761,[1]customers!$A$2:$A$1001,[1]customers!$B$2:$B$1001,,0)</f>
        <v>Dallas Yarham</v>
      </c>
      <c r="G761" s="16" t="str">
        <f>IF(_xlfn.XLOOKUP(C761,[1]customers!$A$2:$A$1001,[1]customers!$C$2:$C$1001,,0)=0,"",_xlfn.XLOOKUP(C761,[1]customers!$A$2:$A$1001,[1]customers!$C$2:$C$1001,,0))</f>
        <v>dyarhaml3@moonfruit.com</v>
      </c>
      <c r="H761" s="16" t="str">
        <f>_xlfn.XLOOKUP(C761,[1]customers!$A$2:$A$1001,[1]customers!$G$2:$G$1001,,0)</f>
        <v>United States</v>
      </c>
      <c r="I761" s="7" t="str">
        <f>INDEX([1]products!$A$1:$G$49,MATCH([1]orders!$D761,[1]products!$A$1:$A$49,0),MATCH([1]orders!I$1,[1]products!$A$1:$G$1,0))</f>
        <v>Lib</v>
      </c>
      <c r="J761" s="7" t="str">
        <f>INDEX([1]products!$A$1:$G$49,MATCH([1]orders!$D761,[1]products!$A$1:$A$49,0),MATCH([1]orders!J$1,[1]products!$A$1:$G$1,0))</f>
        <v>D</v>
      </c>
      <c r="K761" s="19">
        <f>INDEX([1]products!$A$1:$G$49,MATCH([1]orders!$D761,[1]products!$A$1:$A$49,0),MATCH([1]orders!K$1,[1]products!$A$1:$G$1,0))</f>
        <v>2.5</v>
      </c>
      <c r="L761" s="20">
        <f>INDEX([1]products!$A$1:$G$49,MATCH([1]orders!$D761,[1]products!$A$1:$A$49,0),MATCH([1]orders!L$1,[1]products!$A$1:$G$1,0))</f>
        <v>29.784999999999997</v>
      </c>
      <c r="M761" s="20">
        <f t="shared" si="11"/>
        <v>29.784999999999997</v>
      </c>
      <c r="N761" s="7" t="str" cm="1">
        <f t="array" ref="N761">_xlfn.IFS(I761="Rob","Robusta",I761="Exc","Excelsa",I761="Ara","Arabica",I761="Lib","Liberica")</f>
        <v>Liberica</v>
      </c>
      <c r="O761" s="7" t="str" cm="1">
        <f t="array" ref="O761">_xlfn.IFS(J761="M","Medium",J761="L","Light",J761="D","Dark")</f>
        <v>Dark</v>
      </c>
      <c r="P761" s="7" t="str">
        <f>_xlfn.XLOOKUP(Order_Table[[#This Row],[Customer ID]],[1]customers!$A$1:$A$1001,[1]customers!$I$1:$I$1001,,0)</f>
        <v>Yes</v>
      </c>
    </row>
    <row r="762" spans="1:16" x14ac:dyDescent="0.35">
      <c r="A762" s="16" t="s">
        <v>1477</v>
      </c>
      <c r="B762" s="21">
        <v>44189</v>
      </c>
      <c r="C762" s="16" t="s">
        <v>1478</v>
      </c>
      <c r="D762" s="7" t="s">
        <v>176</v>
      </c>
      <c r="E762" s="16">
        <v>5</v>
      </c>
      <c r="F762" s="16" t="str">
        <f>_xlfn.XLOOKUP([1]orders!C762,[1]customers!$A$2:$A$1001,[1]customers!$B$2:$B$1001,,0)</f>
        <v>Arlana Ferrea</v>
      </c>
      <c r="G762" s="16" t="str">
        <f>IF(_xlfn.XLOOKUP(C762,[1]customers!$A$2:$A$1001,[1]customers!$C$2:$C$1001,,0)=0,"",_xlfn.XLOOKUP(C762,[1]customers!$A$2:$A$1001,[1]customers!$C$2:$C$1001,,0))</f>
        <v>aferreal4@wikia.com</v>
      </c>
      <c r="H762" s="16" t="str">
        <f>_xlfn.XLOOKUP(C762,[1]customers!$A$2:$A$1001,[1]customers!$G$2:$G$1001,,0)</f>
        <v>United States</v>
      </c>
      <c r="I762" s="7" t="str">
        <f>INDEX([1]products!$A$1:$G$49,MATCH([1]orders!$D762,[1]products!$A$1:$A$49,0),MATCH([1]orders!I$1,[1]products!$A$1:$G$1,0))</f>
        <v>Exc</v>
      </c>
      <c r="J762" s="7" t="str">
        <f>INDEX([1]products!$A$1:$G$49,MATCH([1]orders!$D762,[1]products!$A$1:$A$49,0),MATCH([1]orders!J$1,[1]products!$A$1:$G$1,0))</f>
        <v>L</v>
      </c>
      <c r="K762" s="19">
        <f>INDEX([1]products!$A$1:$G$49,MATCH([1]orders!$D762,[1]products!$A$1:$A$49,0),MATCH([1]orders!K$1,[1]products!$A$1:$G$1,0))</f>
        <v>0.5</v>
      </c>
      <c r="L762" s="20">
        <f>INDEX([1]products!$A$1:$G$49,MATCH([1]orders!$D762,[1]products!$A$1:$A$49,0),MATCH([1]orders!L$1,[1]products!$A$1:$G$1,0))</f>
        <v>8.91</v>
      </c>
      <c r="M762" s="20">
        <f t="shared" si="11"/>
        <v>44.55</v>
      </c>
      <c r="N762" s="7" t="str" cm="1">
        <f t="array" ref="N762">_xlfn.IFS(I762="Rob","Robusta",I762="Exc","Excelsa",I762="Ara","Arabica",I762="Lib","Liberica")</f>
        <v>Excelsa</v>
      </c>
      <c r="O762" s="7" t="str" cm="1">
        <f t="array" ref="O762">_xlfn.IFS(J762="M","Medium",J762="L","Light",J762="D","Dark")</f>
        <v>Light</v>
      </c>
      <c r="P762" s="7" t="str">
        <f>_xlfn.XLOOKUP(Order_Table[[#This Row],[Customer ID]],[1]customers!$A$1:$A$1001,[1]customers!$I$1:$I$1001,,0)</f>
        <v>No</v>
      </c>
    </row>
    <row r="763" spans="1:16" x14ac:dyDescent="0.35">
      <c r="A763" s="16" t="s">
        <v>1479</v>
      </c>
      <c r="B763" s="21">
        <v>43714</v>
      </c>
      <c r="C763" s="16" t="s">
        <v>1480</v>
      </c>
      <c r="D763" s="7" t="s">
        <v>137</v>
      </c>
      <c r="E763" s="16">
        <v>6</v>
      </c>
      <c r="F763" s="16" t="str">
        <f>_xlfn.XLOOKUP([1]orders!C763,[1]customers!$A$2:$A$1001,[1]customers!$B$2:$B$1001,,0)</f>
        <v>Chuck Kendrick</v>
      </c>
      <c r="G763" s="16" t="str">
        <f>IF(_xlfn.XLOOKUP(C763,[1]customers!$A$2:$A$1001,[1]customers!$C$2:$C$1001,,0)=0,"",_xlfn.XLOOKUP(C763,[1]customers!$A$2:$A$1001,[1]customers!$C$2:$C$1001,,0))</f>
        <v>ckendrickl5@webnode.com</v>
      </c>
      <c r="H763" s="16" t="str">
        <f>_xlfn.XLOOKUP(C763,[1]customers!$A$2:$A$1001,[1]customers!$G$2:$G$1001,,0)</f>
        <v>United States</v>
      </c>
      <c r="I763" s="7" t="str">
        <f>INDEX([1]products!$A$1:$G$49,MATCH([1]orders!$D763,[1]products!$A$1:$A$49,0),MATCH([1]orders!I$1,[1]products!$A$1:$G$1,0))</f>
        <v>Exc</v>
      </c>
      <c r="J763" s="7" t="str">
        <f>INDEX([1]products!$A$1:$G$49,MATCH([1]orders!$D763,[1]products!$A$1:$A$49,0),MATCH([1]orders!J$1,[1]products!$A$1:$G$1,0))</f>
        <v>L</v>
      </c>
      <c r="K763" s="19">
        <f>INDEX([1]products!$A$1:$G$49,MATCH([1]orders!$D763,[1]products!$A$1:$A$49,0),MATCH([1]orders!K$1,[1]products!$A$1:$G$1,0))</f>
        <v>1</v>
      </c>
      <c r="L763" s="20">
        <f>INDEX([1]products!$A$1:$G$49,MATCH([1]orders!$D763,[1]products!$A$1:$A$49,0),MATCH([1]orders!L$1,[1]products!$A$1:$G$1,0))</f>
        <v>14.85</v>
      </c>
      <c r="M763" s="20">
        <f t="shared" si="11"/>
        <v>89.1</v>
      </c>
      <c r="N763" s="7" t="str" cm="1">
        <f t="array" ref="N763">_xlfn.IFS(I763="Rob","Robusta",I763="Exc","Excelsa",I763="Ara","Arabica",I763="Lib","Liberica")</f>
        <v>Excelsa</v>
      </c>
      <c r="O763" s="7" t="str" cm="1">
        <f t="array" ref="O763">_xlfn.IFS(J763="M","Medium",J763="L","Light",J763="D","Dark")</f>
        <v>Light</v>
      </c>
      <c r="P763" s="7" t="str">
        <f>_xlfn.XLOOKUP(Order_Table[[#This Row],[Customer ID]],[1]customers!$A$1:$A$1001,[1]customers!$I$1:$I$1001,,0)</f>
        <v>Yes</v>
      </c>
    </row>
    <row r="764" spans="1:16" x14ac:dyDescent="0.35">
      <c r="A764" s="16" t="s">
        <v>1481</v>
      </c>
      <c r="B764" s="21">
        <v>43563</v>
      </c>
      <c r="C764" s="16" t="s">
        <v>1482</v>
      </c>
      <c r="D764" s="7" t="s">
        <v>78</v>
      </c>
      <c r="E764" s="16">
        <v>5</v>
      </c>
      <c r="F764" s="16" t="str">
        <f>_xlfn.XLOOKUP([1]orders!C764,[1]customers!$A$2:$A$1001,[1]customers!$B$2:$B$1001,,0)</f>
        <v>Sharona Danilchik</v>
      </c>
      <c r="G764" s="16" t="str">
        <f>IF(_xlfn.XLOOKUP(C764,[1]customers!$A$2:$A$1001,[1]customers!$C$2:$C$1001,,0)=0,"",_xlfn.XLOOKUP(C764,[1]customers!$A$2:$A$1001,[1]customers!$C$2:$C$1001,,0))</f>
        <v>sdanilchikl6@mit.edu</v>
      </c>
      <c r="H764" s="16" t="str">
        <f>_xlfn.XLOOKUP(C764,[1]customers!$A$2:$A$1001,[1]customers!$G$2:$G$1001,,0)</f>
        <v>United Kingdom</v>
      </c>
      <c r="I764" s="7" t="str">
        <f>INDEX([1]products!$A$1:$G$49,MATCH([1]orders!$D764,[1]products!$A$1:$A$49,0),MATCH([1]orders!I$1,[1]products!$A$1:$G$1,0))</f>
        <v>Lib</v>
      </c>
      <c r="J764" s="7" t="str">
        <f>INDEX([1]products!$A$1:$G$49,MATCH([1]orders!$D764,[1]products!$A$1:$A$49,0),MATCH([1]orders!J$1,[1]products!$A$1:$G$1,0))</f>
        <v>M</v>
      </c>
      <c r="K764" s="19">
        <f>INDEX([1]products!$A$1:$G$49,MATCH([1]orders!$D764,[1]products!$A$1:$A$49,0),MATCH([1]orders!K$1,[1]products!$A$1:$G$1,0))</f>
        <v>0.5</v>
      </c>
      <c r="L764" s="20">
        <f>INDEX([1]products!$A$1:$G$49,MATCH([1]orders!$D764,[1]products!$A$1:$A$49,0),MATCH([1]orders!L$1,[1]products!$A$1:$G$1,0))</f>
        <v>8.73</v>
      </c>
      <c r="M764" s="20">
        <f t="shared" si="11"/>
        <v>43.650000000000006</v>
      </c>
      <c r="N764" s="7" t="str" cm="1">
        <f t="array" ref="N764">_xlfn.IFS(I764="Rob","Robusta",I764="Exc","Excelsa",I764="Ara","Arabica",I764="Lib","Liberica")</f>
        <v>Liberica</v>
      </c>
      <c r="O764" s="7" t="str" cm="1">
        <f t="array" ref="O764">_xlfn.IFS(J764="M","Medium",J764="L","Light",J764="D","Dark")</f>
        <v>Medium</v>
      </c>
      <c r="P764" s="7" t="str">
        <f>_xlfn.XLOOKUP(Order_Table[[#This Row],[Customer ID]],[1]customers!$A$1:$A$1001,[1]customers!$I$1:$I$1001,,0)</f>
        <v>No</v>
      </c>
    </row>
    <row r="765" spans="1:16" x14ac:dyDescent="0.35">
      <c r="A765" s="16" t="s">
        <v>1483</v>
      </c>
      <c r="B765" s="21">
        <v>44587</v>
      </c>
      <c r="C765" s="16" t="s">
        <v>1484</v>
      </c>
      <c r="D765" s="7" t="s">
        <v>192</v>
      </c>
      <c r="E765" s="16">
        <v>3</v>
      </c>
      <c r="F765" s="16" t="str">
        <f>_xlfn.XLOOKUP([1]orders!C765,[1]customers!$A$2:$A$1001,[1]customers!$B$2:$B$1001,,0)</f>
        <v>Sarajane Potter</v>
      </c>
      <c r="G765" s="16" t="str">
        <f>IF(_xlfn.XLOOKUP(C765,[1]customers!$A$2:$A$1001,[1]customers!$C$2:$C$1001,,0)=0,"",_xlfn.XLOOKUP(C765,[1]customers!$A$2:$A$1001,[1]customers!$C$2:$C$1001,,0))</f>
        <v/>
      </c>
      <c r="H765" s="16" t="str">
        <f>_xlfn.XLOOKUP(C765,[1]customers!$A$2:$A$1001,[1]customers!$G$2:$G$1001,,0)</f>
        <v>United States</v>
      </c>
      <c r="I765" s="7" t="str">
        <f>INDEX([1]products!$A$1:$G$49,MATCH([1]orders!$D765,[1]products!$A$1:$A$49,0),MATCH([1]orders!I$1,[1]products!$A$1:$G$1,0))</f>
        <v>Ara</v>
      </c>
      <c r="J765" s="7" t="str">
        <f>INDEX([1]products!$A$1:$G$49,MATCH([1]orders!$D765,[1]products!$A$1:$A$49,0),MATCH([1]orders!J$1,[1]products!$A$1:$G$1,0))</f>
        <v>L</v>
      </c>
      <c r="K765" s="19">
        <f>INDEX([1]products!$A$1:$G$49,MATCH([1]orders!$D765,[1]products!$A$1:$A$49,0),MATCH([1]orders!K$1,[1]products!$A$1:$G$1,0))</f>
        <v>0.5</v>
      </c>
      <c r="L765" s="20">
        <f>INDEX([1]products!$A$1:$G$49,MATCH([1]orders!$D765,[1]products!$A$1:$A$49,0),MATCH([1]orders!L$1,[1]products!$A$1:$G$1,0))</f>
        <v>7.77</v>
      </c>
      <c r="M765" s="20">
        <f t="shared" si="11"/>
        <v>23.31</v>
      </c>
      <c r="N765" s="7" t="str" cm="1">
        <f t="array" ref="N765">_xlfn.IFS(I765="Rob","Robusta",I765="Exc","Excelsa",I765="Ara","Arabica",I765="Lib","Liberica")</f>
        <v>Arabica</v>
      </c>
      <c r="O765" s="7" t="str" cm="1">
        <f t="array" ref="O765">_xlfn.IFS(J765="M","Medium",J765="L","Light",J765="D","Dark")</f>
        <v>Light</v>
      </c>
      <c r="P765" s="7" t="str">
        <f>_xlfn.XLOOKUP(Order_Table[[#This Row],[Customer ID]],[1]customers!$A$1:$A$1001,[1]customers!$I$1:$I$1001,,0)</f>
        <v>No</v>
      </c>
    </row>
    <row r="766" spans="1:16" x14ac:dyDescent="0.35">
      <c r="A766" s="16" t="s">
        <v>1485</v>
      </c>
      <c r="B766" s="21">
        <v>43797</v>
      </c>
      <c r="C766" s="16" t="s">
        <v>1486</v>
      </c>
      <c r="D766" s="7" t="s">
        <v>204</v>
      </c>
      <c r="E766" s="16">
        <v>6</v>
      </c>
      <c r="F766" s="16" t="str">
        <f>_xlfn.XLOOKUP([1]orders!C766,[1]customers!$A$2:$A$1001,[1]customers!$B$2:$B$1001,,0)</f>
        <v>Bobby Folomkin</v>
      </c>
      <c r="G766" s="16" t="str">
        <f>IF(_xlfn.XLOOKUP(C766,[1]customers!$A$2:$A$1001,[1]customers!$C$2:$C$1001,,0)=0,"",_xlfn.XLOOKUP(C766,[1]customers!$A$2:$A$1001,[1]customers!$C$2:$C$1001,,0))</f>
        <v>bfolomkinl8@yolasite.com</v>
      </c>
      <c r="H766" s="16" t="str">
        <f>_xlfn.XLOOKUP(C766,[1]customers!$A$2:$A$1001,[1]customers!$G$2:$G$1001,,0)</f>
        <v>United States</v>
      </c>
      <c r="I766" s="7" t="str">
        <f>INDEX([1]products!$A$1:$G$49,MATCH([1]orders!$D766,[1]products!$A$1:$A$49,0),MATCH([1]orders!I$1,[1]products!$A$1:$G$1,0))</f>
        <v>Ara</v>
      </c>
      <c r="J766" s="7" t="str">
        <f>INDEX([1]products!$A$1:$G$49,MATCH([1]orders!$D766,[1]products!$A$1:$A$49,0),MATCH([1]orders!J$1,[1]products!$A$1:$G$1,0))</f>
        <v>L</v>
      </c>
      <c r="K766" s="19">
        <f>INDEX([1]products!$A$1:$G$49,MATCH([1]orders!$D766,[1]products!$A$1:$A$49,0),MATCH([1]orders!K$1,[1]products!$A$1:$G$1,0))</f>
        <v>2.5</v>
      </c>
      <c r="L766" s="20">
        <f>INDEX([1]products!$A$1:$G$49,MATCH([1]orders!$D766,[1]products!$A$1:$A$49,0),MATCH([1]orders!L$1,[1]products!$A$1:$G$1,0))</f>
        <v>29.784999999999997</v>
      </c>
      <c r="M766" s="20">
        <f t="shared" si="11"/>
        <v>178.70999999999998</v>
      </c>
      <c r="N766" s="7" t="str" cm="1">
        <f t="array" ref="N766">_xlfn.IFS(I766="Rob","Robusta",I766="Exc","Excelsa",I766="Ara","Arabica",I766="Lib","Liberica")</f>
        <v>Arabica</v>
      </c>
      <c r="O766" s="7" t="str" cm="1">
        <f t="array" ref="O766">_xlfn.IFS(J766="M","Medium",J766="L","Light",J766="D","Dark")</f>
        <v>Light</v>
      </c>
      <c r="P766" s="7" t="str">
        <f>_xlfn.XLOOKUP(Order_Table[[#This Row],[Customer ID]],[1]customers!$A$1:$A$1001,[1]customers!$I$1:$I$1001,,0)</f>
        <v>Yes</v>
      </c>
    </row>
    <row r="767" spans="1:16" x14ac:dyDescent="0.35">
      <c r="A767" s="16" t="s">
        <v>1487</v>
      </c>
      <c r="B767" s="21">
        <v>43667</v>
      </c>
      <c r="C767" s="16" t="s">
        <v>1488</v>
      </c>
      <c r="D767" s="7" t="s">
        <v>2</v>
      </c>
      <c r="E767" s="16">
        <v>6</v>
      </c>
      <c r="F767" s="16" t="str">
        <f>_xlfn.XLOOKUP([1]orders!C767,[1]customers!$A$2:$A$1001,[1]customers!$B$2:$B$1001,,0)</f>
        <v>Rafferty Pursglove</v>
      </c>
      <c r="G767" s="16" t="str">
        <f>IF(_xlfn.XLOOKUP(C767,[1]customers!$A$2:$A$1001,[1]customers!$C$2:$C$1001,,0)=0,"",_xlfn.XLOOKUP(C767,[1]customers!$A$2:$A$1001,[1]customers!$C$2:$C$1001,,0))</f>
        <v>rpursglovel9@biblegateway.com</v>
      </c>
      <c r="H767" s="16" t="str">
        <f>_xlfn.XLOOKUP(C767,[1]customers!$A$2:$A$1001,[1]customers!$G$2:$G$1001,,0)</f>
        <v>United States</v>
      </c>
      <c r="I767" s="7" t="str">
        <f>INDEX([1]products!$A$1:$G$49,MATCH([1]orders!$D767,[1]products!$A$1:$A$49,0),MATCH([1]orders!I$1,[1]products!$A$1:$G$1,0))</f>
        <v>Rob</v>
      </c>
      <c r="J767" s="7" t="str">
        <f>INDEX([1]products!$A$1:$G$49,MATCH([1]orders!$D767,[1]products!$A$1:$A$49,0),MATCH([1]orders!J$1,[1]products!$A$1:$G$1,0))</f>
        <v>M</v>
      </c>
      <c r="K767" s="19">
        <f>INDEX([1]products!$A$1:$G$49,MATCH([1]orders!$D767,[1]products!$A$1:$A$49,0),MATCH([1]orders!K$1,[1]products!$A$1:$G$1,0))</f>
        <v>1</v>
      </c>
      <c r="L767" s="20">
        <f>INDEX([1]products!$A$1:$G$49,MATCH([1]orders!$D767,[1]products!$A$1:$A$49,0),MATCH([1]orders!L$1,[1]products!$A$1:$G$1,0))</f>
        <v>9.9499999999999993</v>
      </c>
      <c r="M767" s="20">
        <f t="shared" si="11"/>
        <v>59.699999999999996</v>
      </c>
      <c r="N767" s="7" t="str" cm="1">
        <f t="array" ref="N767">_xlfn.IFS(I767="Rob","Robusta",I767="Exc","Excelsa",I767="Ara","Arabica",I767="Lib","Liberica")</f>
        <v>Robusta</v>
      </c>
      <c r="O767" s="7" t="str" cm="1">
        <f t="array" ref="O767">_xlfn.IFS(J767="M","Medium",J767="L","Light",J767="D","Dark")</f>
        <v>Medium</v>
      </c>
      <c r="P767" s="7" t="str">
        <f>_xlfn.XLOOKUP(Order_Table[[#This Row],[Customer ID]],[1]customers!$A$1:$A$1001,[1]customers!$I$1:$I$1001,,0)</f>
        <v>Yes</v>
      </c>
    </row>
    <row r="768" spans="1:16" x14ac:dyDescent="0.35">
      <c r="A768" s="16" t="s">
        <v>1487</v>
      </c>
      <c r="B768" s="21">
        <v>43667</v>
      </c>
      <c r="C768" s="16" t="s">
        <v>1488</v>
      </c>
      <c r="D768" s="7" t="s">
        <v>192</v>
      </c>
      <c r="E768" s="16">
        <v>2</v>
      </c>
      <c r="F768" s="16" t="str">
        <f>_xlfn.XLOOKUP([1]orders!C768,[1]customers!$A$2:$A$1001,[1]customers!$B$2:$B$1001,,0)</f>
        <v>Rafferty Pursglove</v>
      </c>
      <c r="G768" s="16" t="str">
        <f>IF(_xlfn.XLOOKUP(C768,[1]customers!$A$2:$A$1001,[1]customers!$C$2:$C$1001,,0)=0,"",_xlfn.XLOOKUP(C768,[1]customers!$A$2:$A$1001,[1]customers!$C$2:$C$1001,,0))</f>
        <v>rpursglovel9@biblegateway.com</v>
      </c>
      <c r="H768" s="16" t="str">
        <f>_xlfn.XLOOKUP(C768,[1]customers!$A$2:$A$1001,[1]customers!$G$2:$G$1001,,0)</f>
        <v>United States</v>
      </c>
      <c r="I768" s="7" t="str">
        <f>INDEX([1]products!$A$1:$G$49,MATCH([1]orders!$D768,[1]products!$A$1:$A$49,0),MATCH([1]orders!I$1,[1]products!$A$1:$G$1,0))</f>
        <v>Ara</v>
      </c>
      <c r="J768" s="7" t="str">
        <f>INDEX([1]products!$A$1:$G$49,MATCH([1]orders!$D768,[1]products!$A$1:$A$49,0),MATCH([1]orders!J$1,[1]products!$A$1:$G$1,0))</f>
        <v>L</v>
      </c>
      <c r="K768" s="19">
        <f>INDEX([1]products!$A$1:$G$49,MATCH([1]orders!$D768,[1]products!$A$1:$A$49,0),MATCH([1]orders!K$1,[1]products!$A$1:$G$1,0))</f>
        <v>0.5</v>
      </c>
      <c r="L768" s="20">
        <f>INDEX([1]products!$A$1:$G$49,MATCH([1]orders!$D768,[1]products!$A$1:$A$49,0),MATCH([1]orders!L$1,[1]products!$A$1:$G$1,0))</f>
        <v>7.77</v>
      </c>
      <c r="M768" s="20">
        <f t="shared" si="11"/>
        <v>15.54</v>
      </c>
      <c r="N768" s="7" t="str" cm="1">
        <f t="array" ref="N768">_xlfn.IFS(I768="Rob","Robusta",I768="Exc","Excelsa",I768="Ara","Arabica",I768="Lib","Liberica")</f>
        <v>Arabica</v>
      </c>
      <c r="O768" s="7" t="str" cm="1">
        <f t="array" ref="O768">_xlfn.IFS(J768="M","Medium",J768="L","Light",J768="D","Dark")</f>
        <v>Light</v>
      </c>
      <c r="P768" s="7" t="str">
        <f>_xlfn.XLOOKUP(Order_Table[[#This Row],[Customer ID]],[1]customers!$A$1:$A$1001,[1]customers!$I$1:$I$1001,,0)</f>
        <v>Yes</v>
      </c>
    </row>
    <row r="769" spans="1:16" x14ac:dyDescent="0.35">
      <c r="A769" s="16" t="s">
        <v>1489</v>
      </c>
      <c r="B769" s="21">
        <v>44267</v>
      </c>
      <c r="C769" s="16" t="s">
        <v>1468</v>
      </c>
      <c r="D769" s="7" t="s">
        <v>204</v>
      </c>
      <c r="E769" s="16">
        <v>3</v>
      </c>
      <c r="F769" s="16" t="str">
        <f>_xlfn.XLOOKUP([1]orders!C769,[1]customers!$A$2:$A$1001,[1]customers!$B$2:$B$1001,,0)</f>
        <v>Foster Constance</v>
      </c>
      <c r="G769" s="16" t="str">
        <f>IF(_xlfn.XLOOKUP(C769,[1]customers!$A$2:$A$1001,[1]customers!$C$2:$C$1001,,0)=0,"",_xlfn.XLOOKUP(C769,[1]customers!$A$2:$A$1001,[1]customers!$C$2:$C$1001,,0))</f>
        <v>fconstancekz@ifeng.com</v>
      </c>
      <c r="H769" s="16" t="str">
        <f>_xlfn.XLOOKUP(C769,[1]customers!$A$2:$A$1001,[1]customers!$G$2:$G$1001,,0)</f>
        <v>United States</v>
      </c>
      <c r="I769" s="7" t="str">
        <f>INDEX([1]products!$A$1:$G$49,MATCH([1]orders!$D769,[1]products!$A$1:$A$49,0),MATCH([1]orders!I$1,[1]products!$A$1:$G$1,0))</f>
        <v>Ara</v>
      </c>
      <c r="J769" s="7" t="str">
        <f>INDEX([1]products!$A$1:$G$49,MATCH([1]orders!$D769,[1]products!$A$1:$A$49,0),MATCH([1]orders!J$1,[1]products!$A$1:$G$1,0))</f>
        <v>L</v>
      </c>
      <c r="K769" s="19">
        <f>INDEX([1]products!$A$1:$G$49,MATCH([1]orders!$D769,[1]products!$A$1:$A$49,0),MATCH([1]orders!K$1,[1]products!$A$1:$G$1,0))</f>
        <v>2.5</v>
      </c>
      <c r="L769" s="20">
        <f>INDEX([1]products!$A$1:$G$49,MATCH([1]orders!$D769,[1]products!$A$1:$A$49,0),MATCH([1]orders!L$1,[1]products!$A$1:$G$1,0))</f>
        <v>29.784999999999997</v>
      </c>
      <c r="M769" s="20">
        <f t="shared" si="11"/>
        <v>89.35499999999999</v>
      </c>
      <c r="N769" s="7" t="str" cm="1">
        <f t="array" ref="N769">_xlfn.IFS(I769="Rob","Robusta",I769="Exc","Excelsa",I769="Ara","Arabica",I769="Lib","Liberica")</f>
        <v>Arabica</v>
      </c>
      <c r="O769" s="7" t="str" cm="1">
        <f t="array" ref="O769">_xlfn.IFS(J769="M","Medium",J769="L","Light",J769="D","Dark")</f>
        <v>Light</v>
      </c>
      <c r="P769" s="7" t="str">
        <f>_xlfn.XLOOKUP(Order_Table[[#This Row],[Customer ID]],[1]customers!$A$1:$A$1001,[1]customers!$I$1:$I$1001,,0)</f>
        <v>No</v>
      </c>
    </row>
    <row r="770" spans="1:16" x14ac:dyDescent="0.35">
      <c r="A770" s="16" t="s">
        <v>1490</v>
      </c>
      <c r="B770" s="21">
        <v>44562</v>
      </c>
      <c r="C770" s="16" t="s">
        <v>1468</v>
      </c>
      <c r="D770" s="7" t="s">
        <v>189</v>
      </c>
      <c r="E770" s="16">
        <v>2</v>
      </c>
      <c r="F770" s="16" t="str">
        <f>_xlfn.XLOOKUP([1]orders!C770,[1]customers!$A$2:$A$1001,[1]customers!$B$2:$B$1001,,0)</f>
        <v>Foster Constance</v>
      </c>
      <c r="G770" s="16" t="str">
        <f>IF(_xlfn.XLOOKUP(C770,[1]customers!$A$2:$A$1001,[1]customers!$C$2:$C$1001,,0)=0,"",_xlfn.XLOOKUP(C770,[1]customers!$A$2:$A$1001,[1]customers!$C$2:$C$1001,,0))</f>
        <v>fconstancekz@ifeng.com</v>
      </c>
      <c r="H770" s="16" t="str">
        <f>_xlfn.XLOOKUP(C770,[1]customers!$A$2:$A$1001,[1]customers!$G$2:$G$1001,,0)</f>
        <v>United States</v>
      </c>
      <c r="I770" s="7" t="str">
        <f>INDEX([1]products!$A$1:$G$49,MATCH([1]orders!$D770,[1]products!$A$1:$A$49,0),MATCH([1]orders!I$1,[1]products!$A$1:$G$1,0))</f>
        <v>Rob</v>
      </c>
      <c r="J770" s="7" t="str">
        <f>INDEX([1]products!$A$1:$G$49,MATCH([1]orders!$D770,[1]products!$A$1:$A$49,0),MATCH([1]orders!J$1,[1]products!$A$1:$G$1,0))</f>
        <v>L</v>
      </c>
      <c r="K770" s="19">
        <f>INDEX([1]products!$A$1:$G$49,MATCH([1]orders!$D770,[1]products!$A$1:$A$49,0),MATCH([1]orders!K$1,[1]products!$A$1:$G$1,0))</f>
        <v>1</v>
      </c>
      <c r="L770" s="20">
        <f>INDEX([1]products!$A$1:$G$49,MATCH([1]orders!$D770,[1]products!$A$1:$A$49,0),MATCH([1]orders!L$1,[1]products!$A$1:$G$1,0))</f>
        <v>11.95</v>
      </c>
      <c r="M770" s="20">
        <f t="shared" si="11"/>
        <v>23.9</v>
      </c>
      <c r="N770" s="7" t="str" cm="1">
        <f t="array" ref="N770">_xlfn.IFS(I770="Rob","Robusta",I770="Exc","Excelsa",I770="Ara","Arabica",I770="Lib","Liberica")</f>
        <v>Robusta</v>
      </c>
      <c r="O770" s="7" t="str" cm="1">
        <f t="array" ref="O770">_xlfn.IFS(J770="M","Medium",J770="L","Light",J770="D","Dark")</f>
        <v>Light</v>
      </c>
      <c r="P770" s="7" t="str">
        <f>_xlfn.XLOOKUP(Order_Table[[#This Row],[Customer ID]],[1]customers!$A$1:$A$1001,[1]customers!$I$1:$I$1001,,0)</f>
        <v>No</v>
      </c>
    </row>
    <row r="771" spans="1:16" x14ac:dyDescent="0.35">
      <c r="A771" s="16" t="s">
        <v>1491</v>
      </c>
      <c r="B771" s="21">
        <v>43912</v>
      </c>
      <c r="C771" s="16" t="s">
        <v>1492</v>
      </c>
      <c r="D771" s="7" t="s">
        <v>41</v>
      </c>
      <c r="E771" s="16">
        <v>6</v>
      </c>
      <c r="F771" s="16" t="str">
        <f>_xlfn.XLOOKUP([1]orders!C771,[1]customers!$A$2:$A$1001,[1]customers!$B$2:$B$1001,,0)</f>
        <v>Dalia Eburah</v>
      </c>
      <c r="G771" s="16" t="str">
        <f>IF(_xlfn.XLOOKUP(C771,[1]customers!$A$2:$A$1001,[1]customers!$C$2:$C$1001,,0)=0,"",_xlfn.XLOOKUP(C771,[1]customers!$A$2:$A$1001,[1]customers!$C$2:$C$1001,,0))</f>
        <v>deburahld@google.co.jp</v>
      </c>
      <c r="H771" s="16" t="str">
        <f>_xlfn.XLOOKUP(C771,[1]customers!$A$2:$A$1001,[1]customers!$G$2:$G$1001,,0)</f>
        <v>United Kingdom</v>
      </c>
      <c r="I771" s="7" t="str">
        <f>INDEX([1]products!$A$1:$G$49,MATCH([1]orders!$D771,[1]products!$A$1:$A$49,0),MATCH([1]orders!I$1,[1]products!$A$1:$G$1,0))</f>
        <v>Rob</v>
      </c>
      <c r="J771" s="7" t="str">
        <f>INDEX([1]products!$A$1:$G$49,MATCH([1]orders!$D771,[1]products!$A$1:$A$49,0),MATCH([1]orders!J$1,[1]products!$A$1:$G$1,0))</f>
        <v>M</v>
      </c>
      <c r="K771" s="19">
        <f>INDEX([1]products!$A$1:$G$49,MATCH([1]orders!$D771,[1]products!$A$1:$A$49,0),MATCH([1]orders!K$1,[1]products!$A$1:$G$1,0))</f>
        <v>2.5</v>
      </c>
      <c r="L771" s="20">
        <f>INDEX([1]products!$A$1:$G$49,MATCH([1]orders!$D771,[1]products!$A$1:$A$49,0),MATCH([1]orders!L$1,[1]products!$A$1:$G$1,0))</f>
        <v>22.884999999999998</v>
      </c>
      <c r="M771" s="20">
        <f t="shared" ref="M771:M834" si="12">L771*E771</f>
        <v>137.31</v>
      </c>
      <c r="N771" s="7" t="str" cm="1">
        <f t="array" ref="N771">_xlfn.IFS(I771="Rob","Robusta",I771="Exc","Excelsa",I771="Ara","Arabica",I771="Lib","Liberica")</f>
        <v>Robusta</v>
      </c>
      <c r="O771" s="7" t="str" cm="1">
        <f t="array" ref="O771">_xlfn.IFS(J771="M","Medium",J771="L","Light",J771="D","Dark")</f>
        <v>Medium</v>
      </c>
      <c r="P771" s="7" t="str">
        <f>_xlfn.XLOOKUP(Order_Table[[#This Row],[Customer ID]],[1]customers!$A$1:$A$1001,[1]customers!$I$1:$I$1001,,0)</f>
        <v>No</v>
      </c>
    </row>
    <row r="772" spans="1:16" x14ac:dyDescent="0.35">
      <c r="A772" s="16" t="s">
        <v>1493</v>
      </c>
      <c r="B772" s="21">
        <v>44092</v>
      </c>
      <c r="C772" s="16" t="s">
        <v>1494</v>
      </c>
      <c r="D772" s="7" t="s">
        <v>27</v>
      </c>
      <c r="E772" s="16">
        <v>1</v>
      </c>
      <c r="F772" s="16" t="str">
        <f>_xlfn.XLOOKUP([1]orders!C772,[1]customers!$A$2:$A$1001,[1]customers!$B$2:$B$1001,,0)</f>
        <v>Martie Brimilcombe</v>
      </c>
      <c r="G772" s="16" t="str">
        <f>IF(_xlfn.XLOOKUP(C772,[1]customers!$A$2:$A$1001,[1]customers!$C$2:$C$1001,,0)=0,"",_xlfn.XLOOKUP(C772,[1]customers!$A$2:$A$1001,[1]customers!$C$2:$C$1001,,0))</f>
        <v>mbrimilcombele@cnn.com</v>
      </c>
      <c r="H772" s="16" t="str">
        <f>_xlfn.XLOOKUP(C772,[1]customers!$A$2:$A$1001,[1]customers!$G$2:$G$1001,,0)</f>
        <v>United States</v>
      </c>
      <c r="I772" s="7" t="str">
        <f>INDEX([1]products!$A$1:$G$49,MATCH([1]orders!$D772,[1]products!$A$1:$A$49,0),MATCH([1]orders!I$1,[1]products!$A$1:$G$1,0))</f>
        <v>Ara</v>
      </c>
      <c r="J772" s="7" t="str">
        <f>INDEX([1]products!$A$1:$G$49,MATCH([1]orders!$D772,[1]products!$A$1:$A$49,0),MATCH([1]orders!J$1,[1]products!$A$1:$G$1,0))</f>
        <v>D</v>
      </c>
      <c r="K772" s="19">
        <f>INDEX([1]products!$A$1:$G$49,MATCH([1]orders!$D772,[1]products!$A$1:$A$49,0),MATCH([1]orders!K$1,[1]products!$A$1:$G$1,0))</f>
        <v>1</v>
      </c>
      <c r="L772" s="20">
        <f>INDEX([1]products!$A$1:$G$49,MATCH([1]orders!$D772,[1]products!$A$1:$A$49,0),MATCH([1]orders!L$1,[1]products!$A$1:$G$1,0))</f>
        <v>9.9499999999999993</v>
      </c>
      <c r="M772" s="20">
        <f t="shared" si="12"/>
        <v>9.9499999999999993</v>
      </c>
      <c r="N772" s="7" t="str" cm="1">
        <f t="array" ref="N772">_xlfn.IFS(I772="Rob","Robusta",I772="Exc","Excelsa",I772="Ara","Arabica",I772="Lib","Liberica")</f>
        <v>Arabica</v>
      </c>
      <c r="O772" s="7" t="str" cm="1">
        <f t="array" ref="O772">_xlfn.IFS(J772="M","Medium",J772="L","Light",J772="D","Dark")</f>
        <v>Dark</v>
      </c>
      <c r="P772" s="7" t="str">
        <f>_xlfn.XLOOKUP(Order_Table[[#This Row],[Customer ID]],[1]customers!$A$1:$A$1001,[1]customers!$I$1:$I$1001,,0)</f>
        <v>No</v>
      </c>
    </row>
    <row r="773" spans="1:16" x14ac:dyDescent="0.35">
      <c r="A773" s="16" t="s">
        <v>1495</v>
      </c>
      <c r="B773" s="21">
        <v>43468</v>
      </c>
      <c r="C773" s="16" t="s">
        <v>1496</v>
      </c>
      <c r="D773" s="7" t="s">
        <v>157</v>
      </c>
      <c r="E773" s="16">
        <v>3</v>
      </c>
      <c r="F773" s="16" t="str">
        <f>_xlfn.XLOOKUP([1]orders!C773,[1]customers!$A$2:$A$1001,[1]customers!$B$2:$B$1001,,0)</f>
        <v>Suzanna Bollam</v>
      </c>
      <c r="G773" s="16" t="str">
        <f>IF(_xlfn.XLOOKUP(C773,[1]customers!$A$2:$A$1001,[1]customers!$C$2:$C$1001,,0)=0,"",_xlfn.XLOOKUP(C773,[1]customers!$A$2:$A$1001,[1]customers!$C$2:$C$1001,,0))</f>
        <v>sbollamlf@list-manage.com</v>
      </c>
      <c r="H773" s="16" t="str">
        <f>_xlfn.XLOOKUP(C773,[1]customers!$A$2:$A$1001,[1]customers!$G$2:$G$1001,,0)</f>
        <v>United States</v>
      </c>
      <c r="I773" s="7" t="str">
        <f>INDEX([1]products!$A$1:$G$49,MATCH([1]orders!$D773,[1]products!$A$1:$A$49,0),MATCH([1]orders!I$1,[1]products!$A$1:$G$1,0))</f>
        <v>Rob</v>
      </c>
      <c r="J773" s="7" t="str">
        <f>INDEX([1]products!$A$1:$G$49,MATCH([1]orders!$D773,[1]products!$A$1:$A$49,0),MATCH([1]orders!J$1,[1]products!$A$1:$G$1,0))</f>
        <v>L</v>
      </c>
      <c r="K773" s="19">
        <f>INDEX([1]products!$A$1:$G$49,MATCH([1]orders!$D773,[1]products!$A$1:$A$49,0),MATCH([1]orders!K$1,[1]products!$A$1:$G$1,0))</f>
        <v>0.5</v>
      </c>
      <c r="L773" s="20">
        <f>INDEX([1]products!$A$1:$G$49,MATCH([1]orders!$D773,[1]products!$A$1:$A$49,0),MATCH([1]orders!L$1,[1]products!$A$1:$G$1,0))</f>
        <v>7.169999999999999</v>
      </c>
      <c r="M773" s="20">
        <f t="shared" si="12"/>
        <v>21.509999999999998</v>
      </c>
      <c r="N773" s="7" t="str" cm="1">
        <f t="array" ref="N773">_xlfn.IFS(I773="Rob","Robusta",I773="Exc","Excelsa",I773="Ara","Arabica",I773="Lib","Liberica")</f>
        <v>Robusta</v>
      </c>
      <c r="O773" s="7" t="str" cm="1">
        <f t="array" ref="O773">_xlfn.IFS(J773="M","Medium",J773="L","Light",J773="D","Dark")</f>
        <v>Light</v>
      </c>
      <c r="P773" s="7" t="str">
        <f>_xlfn.XLOOKUP(Order_Table[[#This Row],[Customer ID]],[1]customers!$A$1:$A$1001,[1]customers!$I$1:$I$1001,,0)</f>
        <v>No</v>
      </c>
    </row>
    <row r="774" spans="1:16" x14ac:dyDescent="0.35">
      <c r="A774" s="16" t="s">
        <v>1497</v>
      </c>
      <c r="B774" s="21">
        <v>44468</v>
      </c>
      <c r="C774" s="16" t="s">
        <v>1498</v>
      </c>
      <c r="D774" s="7" t="s">
        <v>9</v>
      </c>
      <c r="E774" s="16">
        <v>6</v>
      </c>
      <c r="F774" s="16" t="str">
        <f>_xlfn.XLOOKUP([1]orders!C774,[1]customers!$A$2:$A$1001,[1]customers!$B$2:$B$1001,,0)</f>
        <v>Mellisa Mebes</v>
      </c>
      <c r="G774" s="16" t="str">
        <f>IF(_xlfn.XLOOKUP(C774,[1]customers!$A$2:$A$1001,[1]customers!$C$2:$C$1001,,0)=0,"",_xlfn.XLOOKUP(C774,[1]customers!$A$2:$A$1001,[1]customers!$C$2:$C$1001,,0))</f>
        <v/>
      </c>
      <c r="H774" s="16" t="str">
        <f>_xlfn.XLOOKUP(C774,[1]customers!$A$2:$A$1001,[1]customers!$G$2:$G$1001,,0)</f>
        <v>United States</v>
      </c>
      <c r="I774" s="7" t="str">
        <f>INDEX([1]products!$A$1:$G$49,MATCH([1]orders!$D774,[1]products!$A$1:$A$49,0),MATCH([1]orders!I$1,[1]products!$A$1:$G$1,0))</f>
        <v>Exc</v>
      </c>
      <c r="J774" s="7" t="str">
        <f>INDEX([1]products!$A$1:$G$49,MATCH([1]orders!$D774,[1]products!$A$1:$A$49,0),MATCH([1]orders!J$1,[1]products!$A$1:$G$1,0))</f>
        <v>M</v>
      </c>
      <c r="K774" s="19">
        <f>INDEX([1]products!$A$1:$G$49,MATCH([1]orders!$D774,[1]products!$A$1:$A$49,0),MATCH([1]orders!K$1,[1]products!$A$1:$G$1,0))</f>
        <v>1</v>
      </c>
      <c r="L774" s="20">
        <f>INDEX([1]products!$A$1:$G$49,MATCH([1]orders!$D774,[1]products!$A$1:$A$49,0),MATCH([1]orders!L$1,[1]products!$A$1:$G$1,0))</f>
        <v>13.75</v>
      </c>
      <c r="M774" s="20">
        <f t="shared" si="12"/>
        <v>82.5</v>
      </c>
      <c r="N774" s="7" t="str" cm="1">
        <f t="array" ref="N774">_xlfn.IFS(I774="Rob","Robusta",I774="Exc","Excelsa",I774="Ara","Arabica",I774="Lib","Liberica")</f>
        <v>Excelsa</v>
      </c>
      <c r="O774" s="7" t="str" cm="1">
        <f t="array" ref="O774">_xlfn.IFS(J774="M","Medium",J774="L","Light",J774="D","Dark")</f>
        <v>Medium</v>
      </c>
      <c r="P774" s="7" t="str">
        <f>_xlfn.XLOOKUP(Order_Table[[#This Row],[Customer ID]],[1]customers!$A$1:$A$1001,[1]customers!$I$1:$I$1001,,0)</f>
        <v>No</v>
      </c>
    </row>
    <row r="775" spans="1:16" x14ac:dyDescent="0.35">
      <c r="A775" s="16" t="s">
        <v>1499</v>
      </c>
      <c r="B775" s="21">
        <v>44488</v>
      </c>
      <c r="C775" s="16" t="s">
        <v>1500</v>
      </c>
      <c r="D775" s="7" t="s">
        <v>77</v>
      </c>
      <c r="E775" s="16">
        <v>2</v>
      </c>
      <c r="F775" s="16" t="str">
        <f>_xlfn.XLOOKUP([1]orders!C775,[1]customers!$A$2:$A$1001,[1]customers!$B$2:$B$1001,,0)</f>
        <v>Alva Filipczak</v>
      </c>
      <c r="G775" s="16" t="str">
        <f>IF(_xlfn.XLOOKUP(C775,[1]customers!$A$2:$A$1001,[1]customers!$C$2:$C$1001,,0)=0,"",_xlfn.XLOOKUP(C775,[1]customers!$A$2:$A$1001,[1]customers!$C$2:$C$1001,,0))</f>
        <v>afilipczaklh@ning.com</v>
      </c>
      <c r="H775" s="16" t="str">
        <f>_xlfn.XLOOKUP(C775,[1]customers!$A$2:$A$1001,[1]customers!$G$2:$G$1001,,0)</f>
        <v>Ireland</v>
      </c>
      <c r="I775" s="7" t="str">
        <f>INDEX([1]products!$A$1:$G$49,MATCH([1]orders!$D775,[1]products!$A$1:$A$49,0),MATCH([1]orders!I$1,[1]products!$A$1:$G$1,0))</f>
        <v>Lib</v>
      </c>
      <c r="J775" s="7" t="str">
        <f>INDEX([1]products!$A$1:$G$49,MATCH([1]orders!$D775,[1]products!$A$1:$A$49,0),MATCH([1]orders!J$1,[1]products!$A$1:$G$1,0))</f>
        <v>M</v>
      </c>
      <c r="K775" s="19">
        <f>INDEX([1]products!$A$1:$G$49,MATCH([1]orders!$D775,[1]products!$A$1:$A$49,0),MATCH([1]orders!K$1,[1]products!$A$1:$G$1,0))</f>
        <v>0.2</v>
      </c>
      <c r="L775" s="20">
        <f>INDEX([1]products!$A$1:$G$49,MATCH([1]orders!$D775,[1]products!$A$1:$A$49,0),MATCH([1]orders!L$1,[1]products!$A$1:$G$1,0))</f>
        <v>4.3650000000000002</v>
      </c>
      <c r="M775" s="20">
        <f t="shared" si="12"/>
        <v>8.73</v>
      </c>
      <c r="N775" s="7" t="str" cm="1">
        <f t="array" ref="N775">_xlfn.IFS(I775="Rob","Robusta",I775="Exc","Excelsa",I775="Ara","Arabica",I775="Lib","Liberica")</f>
        <v>Liberica</v>
      </c>
      <c r="O775" s="7" t="str" cm="1">
        <f t="array" ref="O775">_xlfn.IFS(J775="M","Medium",J775="L","Light",J775="D","Dark")</f>
        <v>Medium</v>
      </c>
      <c r="P775" s="7" t="str">
        <f>_xlfn.XLOOKUP(Order_Table[[#This Row],[Customer ID]],[1]customers!$A$1:$A$1001,[1]customers!$I$1:$I$1001,,0)</f>
        <v>No</v>
      </c>
    </row>
    <row r="776" spans="1:16" x14ac:dyDescent="0.35">
      <c r="A776" s="16" t="s">
        <v>1501</v>
      </c>
      <c r="B776" s="21">
        <v>44756</v>
      </c>
      <c r="C776" s="16" t="s">
        <v>1502</v>
      </c>
      <c r="D776" s="7" t="s">
        <v>2</v>
      </c>
      <c r="E776" s="16">
        <v>2</v>
      </c>
      <c r="F776" s="16" t="str">
        <f>_xlfn.XLOOKUP([1]orders!C776,[1]customers!$A$2:$A$1001,[1]customers!$B$2:$B$1001,,0)</f>
        <v>Dorette Hinemoor</v>
      </c>
      <c r="G776" s="16" t="str">
        <f>IF(_xlfn.XLOOKUP(C776,[1]customers!$A$2:$A$1001,[1]customers!$C$2:$C$1001,,0)=0,"",_xlfn.XLOOKUP(C776,[1]customers!$A$2:$A$1001,[1]customers!$C$2:$C$1001,,0))</f>
        <v/>
      </c>
      <c r="H776" s="16" t="str">
        <f>_xlfn.XLOOKUP(C776,[1]customers!$A$2:$A$1001,[1]customers!$G$2:$G$1001,,0)</f>
        <v>United States</v>
      </c>
      <c r="I776" s="7" t="str">
        <f>INDEX([1]products!$A$1:$G$49,MATCH([1]orders!$D776,[1]products!$A$1:$A$49,0),MATCH([1]orders!I$1,[1]products!$A$1:$G$1,0))</f>
        <v>Rob</v>
      </c>
      <c r="J776" s="7" t="str">
        <f>INDEX([1]products!$A$1:$G$49,MATCH([1]orders!$D776,[1]products!$A$1:$A$49,0),MATCH([1]orders!J$1,[1]products!$A$1:$G$1,0))</f>
        <v>M</v>
      </c>
      <c r="K776" s="19">
        <f>INDEX([1]products!$A$1:$G$49,MATCH([1]orders!$D776,[1]products!$A$1:$A$49,0),MATCH([1]orders!K$1,[1]products!$A$1:$G$1,0))</f>
        <v>1</v>
      </c>
      <c r="L776" s="20">
        <f>INDEX([1]products!$A$1:$G$49,MATCH([1]orders!$D776,[1]products!$A$1:$A$49,0),MATCH([1]orders!L$1,[1]products!$A$1:$G$1,0))</f>
        <v>9.9499999999999993</v>
      </c>
      <c r="M776" s="20">
        <f t="shared" si="12"/>
        <v>19.899999999999999</v>
      </c>
      <c r="N776" s="7" t="str" cm="1">
        <f t="array" ref="N776">_xlfn.IFS(I776="Rob","Robusta",I776="Exc","Excelsa",I776="Ara","Arabica",I776="Lib","Liberica")</f>
        <v>Robusta</v>
      </c>
      <c r="O776" s="7" t="str" cm="1">
        <f t="array" ref="O776">_xlfn.IFS(J776="M","Medium",J776="L","Light",J776="D","Dark")</f>
        <v>Medium</v>
      </c>
      <c r="P776" s="7" t="str">
        <f>_xlfn.XLOOKUP(Order_Table[[#This Row],[Customer ID]],[1]customers!$A$1:$A$1001,[1]customers!$I$1:$I$1001,,0)</f>
        <v>Yes</v>
      </c>
    </row>
    <row r="777" spans="1:16" x14ac:dyDescent="0.35">
      <c r="A777" s="16" t="s">
        <v>1503</v>
      </c>
      <c r="B777" s="21">
        <v>44396</v>
      </c>
      <c r="C777" s="16" t="s">
        <v>1504</v>
      </c>
      <c r="D777" s="7" t="s">
        <v>176</v>
      </c>
      <c r="E777" s="16">
        <v>2</v>
      </c>
      <c r="F777" s="16" t="str">
        <f>_xlfn.XLOOKUP([1]orders!C777,[1]customers!$A$2:$A$1001,[1]customers!$B$2:$B$1001,,0)</f>
        <v>Rhetta Elnaugh</v>
      </c>
      <c r="G777" s="16" t="str">
        <f>IF(_xlfn.XLOOKUP(C777,[1]customers!$A$2:$A$1001,[1]customers!$C$2:$C$1001,,0)=0,"",_xlfn.XLOOKUP(C777,[1]customers!$A$2:$A$1001,[1]customers!$C$2:$C$1001,,0))</f>
        <v>relnaughlj@comsenz.com</v>
      </c>
      <c r="H777" s="16" t="str">
        <f>_xlfn.XLOOKUP(C777,[1]customers!$A$2:$A$1001,[1]customers!$G$2:$G$1001,,0)</f>
        <v>United States</v>
      </c>
      <c r="I777" s="7" t="str">
        <f>INDEX([1]products!$A$1:$G$49,MATCH([1]orders!$D777,[1]products!$A$1:$A$49,0),MATCH([1]orders!I$1,[1]products!$A$1:$G$1,0))</f>
        <v>Exc</v>
      </c>
      <c r="J777" s="7" t="str">
        <f>INDEX([1]products!$A$1:$G$49,MATCH([1]orders!$D777,[1]products!$A$1:$A$49,0),MATCH([1]orders!J$1,[1]products!$A$1:$G$1,0))</f>
        <v>L</v>
      </c>
      <c r="K777" s="19">
        <f>INDEX([1]products!$A$1:$G$49,MATCH([1]orders!$D777,[1]products!$A$1:$A$49,0),MATCH([1]orders!K$1,[1]products!$A$1:$G$1,0))</f>
        <v>0.5</v>
      </c>
      <c r="L777" s="20">
        <f>INDEX([1]products!$A$1:$G$49,MATCH([1]orders!$D777,[1]products!$A$1:$A$49,0),MATCH([1]orders!L$1,[1]products!$A$1:$G$1,0))</f>
        <v>8.91</v>
      </c>
      <c r="M777" s="20">
        <f t="shared" si="12"/>
        <v>17.82</v>
      </c>
      <c r="N777" s="7" t="str" cm="1">
        <f t="array" ref="N777">_xlfn.IFS(I777="Rob","Robusta",I777="Exc","Excelsa",I777="Ara","Arabica",I777="Lib","Liberica")</f>
        <v>Excelsa</v>
      </c>
      <c r="O777" s="7" t="str" cm="1">
        <f t="array" ref="O777">_xlfn.IFS(J777="M","Medium",J777="L","Light",J777="D","Dark")</f>
        <v>Light</v>
      </c>
      <c r="P777" s="7" t="str">
        <f>_xlfn.XLOOKUP(Order_Table[[#This Row],[Customer ID]],[1]customers!$A$1:$A$1001,[1]customers!$I$1:$I$1001,,0)</f>
        <v>Yes</v>
      </c>
    </row>
    <row r="778" spans="1:16" x14ac:dyDescent="0.35">
      <c r="A778" s="16" t="s">
        <v>1505</v>
      </c>
      <c r="B778" s="21">
        <v>44540</v>
      </c>
      <c r="C778" s="16" t="s">
        <v>1506</v>
      </c>
      <c r="D778" s="7" t="s">
        <v>67</v>
      </c>
      <c r="E778" s="16">
        <v>3</v>
      </c>
      <c r="F778" s="16" t="str">
        <f>_xlfn.XLOOKUP([1]orders!C778,[1]customers!$A$2:$A$1001,[1]customers!$B$2:$B$1001,,0)</f>
        <v>Jule Deehan</v>
      </c>
      <c r="G778" s="16" t="str">
        <f>IF(_xlfn.XLOOKUP(C778,[1]customers!$A$2:$A$1001,[1]customers!$C$2:$C$1001,,0)=0,"",_xlfn.XLOOKUP(C778,[1]customers!$A$2:$A$1001,[1]customers!$C$2:$C$1001,,0))</f>
        <v>jdeehanlk@about.me</v>
      </c>
      <c r="H778" s="16" t="str">
        <f>_xlfn.XLOOKUP(C778,[1]customers!$A$2:$A$1001,[1]customers!$G$2:$G$1001,,0)</f>
        <v>United States</v>
      </c>
      <c r="I778" s="7" t="str">
        <f>INDEX([1]products!$A$1:$G$49,MATCH([1]orders!$D778,[1]products!$A$1:$A$49,0),MATCH([1]orders!I$1,[1]products!$A$1:$G$1,0))</f>
        <v>Ara</v>
      </c>
      <c r="J778" s="7" t="str">
        <f>INDEX([1]products!$A$1:$G$49,MATCH([1]orders!$D778,[1]products!$A$1:$A$49,0),MATCH([1]orders!J$1,[1]products!$A$1:$G$1,0))</f>
        <v>M</v>
      </c>
      <c r="K778" s="19">
        <f>INDEX([1]products!$A$1:$G$49,MATCH([1]orders!$D778,[1]products!$A$1:$A$49,0),MATCH([1]orders!K$1,[1]products!$A$1:$G$1,0))</f>
        <v>0.5</v>
      </c>
      <c r="L778" s="20">
        <f>INDEX([1]products!$A$1:$G$49,MATCH([1]orders!$D778,[1]products!$A$1:$A$49,0),MATCH([1]orders!L$1,[1]products!$A$1:$G$1,0))</f>
        <v>6.75</v>
      </c>
      <c r="M778" s="20">
        <f t="shared" si="12"/>
        <v>20.25</v>
      </c>
      <c r="N778" s="7" t="str" cm="1">
        <f t="array" ref="N778">_xlfn.IFS(I778="Rob","Robusta",I778="Exc","Excelsa",I778="Ara","Arabica",I778="Lib","Liberica")</f>
        <v>Arabica</v>
      </c>
      <c r="O778" s="7" t="str" cm="1">
        <f t="array" ref="O778">_xlfn.IFS(J778="M","Medium",J778="L","Light",J778="D","Dark")</f>
        <v>Medium</v>
      </c>
      <c r="P778" s="7" t="str">
        <f>_xlfn.XLOOKUP(Order_Table[[#This Row],[Customer ID]],[1]customers!$A$1:$A$1001,[1]customers!$I$1:$I$1001,,0)</f>
        <v>No</v>
      </c>
    </row>
    <row r="779" spans="1:16" x14ac:dyDescent="0.35">
      <c r="A779" s="16" t="s">
        <v>1507</v>
      </c>
      <c r="B779" s="21">
        <v>43541</v>
      </c>
      <c r="C779" s="16" t="s">
        <v>1508</v>
      </c>
      <c r="D779" s="7" t="s">
        <v>204</v>
      </c>
      <c r="E779" s="16">
        <v>2</v>
      </c>
      <c r="F779" s="16" t="str">
        <f>_xlfn.XLOOKUP([1]orders!C779,[1]customers!$A$2:$A$1001,[1]customers!$B$2:$B$1001,,0)</f>
        <v>Janella Eden</v>
      </c>
      <c r="G779" s="16" t="str">
        <f>IF(_xlfn.XLOOKUP(C779,[1]customers!$A$2:$A$1001,[1]customers!$C$2:$C$1001,,0)=0,"",_xlfn.XLOOKUP(C779,[1]customers!$A$2:$A$1001,[1]customers!$C$2:$C$1001,,0))</f>
        <v>jedenll@e-recht24.de</v>
      </c>
      <c r="H779" s="16" t="str">
        <f>_xlfn.XLOOKUP(C779,[1]customers!$A$2:$A$1001,[1]customers!$G$2:$G$1001,,0)</f>
        <v>United States</v>
      </c>
      <c r="I779" s="7" t="str">
        <f>INDEX([1]products!$A$1:$G$49,MATCH([1]orders!$D779,[1]products!$A$1:$A$49,0),MATCH([1]orders!I$1,[1]products!$A$1:$G$1,0))</f>
        <v>Ara</v>
      </c>
      <c r="J779" s="7" t="str">
        <f>INDEX([1]products!$A$1:$G$49,MATCH([1]orders!$D779,[1]products!$A$1:$A$49,0),MATCH([1]orders!J$1,[1]products!$A$1:$G$1,0))</f>
        <v>L</v>
      </c>
      <c r="K779" s="19">
        <f>INDEX([1]products!$A$1:$G$49,MATCH([1]orders!$D779,[1]products!$A$1:$A$49,0),MATCH([1]orders!K$1,[1]products!$A$1:$G$1,0))</f>
        <v>2.5</v>
      </c>
      <c r="L779" s="20">
        <f>INDEX([1]products!$A$1:$G$49,MATCH([1]orders!$D779,[1]products!$A$1:$A$49,0),MATCH([1]orders!L$1,[1]products!$A$1:$G$1,0))</f>
        <v>29.784999999999997</v>
      </c>
      <c r="M779" s="20">
        <f t="shared" si="12"/>
        <v>59.569999999999993</v>
      </c>
      <c r="N779" s="7" t="str" cm="1">
        <f t="array" ref="N779">_xlfn.IFS(I779="Rob","Robusta",I779="Exc","Excelsa",I779="Ara","Arabica",I779="Lib","Liberica")</f>
        <v>Arabica</v>
      </c>
      <c r="O779" s="7" t="str" cm="1">
        <f t="array" ref="O779">_xlfn.IFS(J779="M","Medium",J779="L","Light",J779="D","Dark")</f>
        <v>Light</v>
      </c>
      <c r="P779" s="7" t="str">
        <f>_xlfn.XLOOKUP(Order_Table[[#This Row],[Customer ID]],[1]customers!$A$1:$A$1001,[1]customers!$I$1:$I$1001,,0)</f>
        <v>No</v>
      </c>
    </row>
    <row r="780" spans="1:16" x14ac:dyDescent="0.35">
      <c r="A780" s="16" t="s">
        <v>1509</v>
      </c>
      <c r="B780" s="21">
        <v>43889</v>
      </c>
      <c r="C780" s="16" t="s">
        <v>1510</v>
      </c>
      <c r="D780" s="7" t="s">
        <v>83</v>
      </c>
      <c r="E780" s="16">
        <v>2</v>
      </c>
      <c r="F780" s="16" t="str">
        <f>_xlfn.XLOOKUP([1]orders!C780,[1]customers!$A$2:$A$1001,[1]customers!$B$2:$B$1001,,0)</f>
        <v>Cam Jewster</v>
      </c>
      <c r="G780" s="16" t="str">
        <f>IF(_xlfn.XLOOKUP(C780,[1]customers!$A$2:$A$1001,[1]customers!$C$2:$C$1001,,0)=0,"",_xlfn.XLOOKUP(C780,[1]customers!$A$2:$A$1001,[1]customers!$C$2:$C$1001,,0))</f>
        <v>cjewsterlu@moonfruit.com</v>
      </c>
      <c r="H780" s="16" t="str">
        <f>_xlfn.XLOOKUP(C780,[1]customers!$A$2:$A$1001,[1]customers!$G$2:$G$1001,,0)</f>
        <v>United States</v>
      </c>
      <c r="I780" s="7" t="str">
        <f>INDEX([1]products!$A$1:$G$49,MATCH([1]orders!$D780,[1]products!$A$1:$A$49,0),MATCH([1]orders!I$1,[1]products!$A$1:$G$1,0))</f>
        <v>Lib</v>
      </c>
      <c r="J780" s="7" t="str">
        <f>INDEX([1]products!$A$1:$G$49,MATCH([1]orders!$D780,[1]products!$A$1:$A$49,0),MATCH([1]orders!J$1,[1]products!$A$1:$G$1,0))</f>
        <v>L</v>
      </c>
      <c r="K780" s="19">
        <f>INDEX([1]products!$A$1:$G$49,MATCH([1]orders!$D780,[1]products!$A$1:$A$49,0),MATCH([1]orders!K$1,[1]products!$A$1:$G$1,0))</f>
        <v>0.5</v>
      </c>
      <c r="L780" s="20">
        <f>INDEX([1]products!$A$1:$G$49,MATCH([1]orders!$D780,[1]products!$A$1:$A$49,0),MATCH([1]orders!L$1,[1]products!$A$1:$G$1,0))</f>
        <v>9.51</v>
      </c>
      <c r="M780" s="20">
        <f t="shared" si="12"/>
        <v>19.02</v>
      </c>
      <c r="N780" s="7" t="str" cm="1">
        <f t="array" ref="N780">_xlfn.IFS(I780="Rob","Robusta",I780="Exc","Excelsa",I780="Ara","Arabica",I780="Lib","Liberica")</f>
        <v>Liberica</v>
      </c>
      <c r="O780" s="7" t="str" cm="1">
        <f t="array" ref="O780">_xlfn.IFS(J780="M","Medium",J780="L","Light",J780="D","Dark")</f>
        <v>Light</v>
      </c>
      <c r="P780" s="7" t="str">
        <f>_xlfn.XLOOKUP(Order_Table[[#This Row],[Customer ID]],[1]customers!$A$1:$A$1001,[1]customers!$I$1:$I$1001,,0)</f>
        <v>Yes</v>
      </c>
    </row>
    <row r="781" spans="1:16" x14ac:dyDescent="0.35">
      <c r="A781" s="16" t="s">
        <v>1511</v>
      </c>
      <c r="B781" s="21">
        <v>43985</v>
      </c>
      <c r="C781" s="16" t="s">
        <v>1512</v>
      </c>
      <c r="D781" s="7" t="s">
        <v>13</v>
      </c>
      <c r="E781" s="16">
        <v>6</v>
      </c>
      <c r="F781" s="16" t="str">
        <f>_xlfn.XLOOKUP([1]orders!C781,[1]customers!$A$2:$A$1001,[1]customers!$B$2:$B$1001,,0)</f>
        <v>Ugo Southerden</v>
      </c>
      <c r="G781" s="16" t="str">
        <f>IF(_xlfn.XLOOKUP(C781,[1]customers!$A$2:$A$1001,[1]customers!$C$2:$C$1001,,0)=0,"",_xlfn.XLOOKUP(C781,[1]customers!$A$2:$A$1001,[1]customers!$C$2:$C$1001,,0))</f>
        <v>usoutherdenln@hao123.com</v>
      </c>
      <c r="H781" s="16" t="str">
        <f>_xlfn.XLOOKUP(C781,[1]customers!$A$2:$A$1001,[1]customers!$G$2:$G$1001,,0)</f>
        <v>United States</v>
      </c>
      <c r="I781" s="7" t="str">
        <f>INDEX([1]products!$A$1:$G$49,MATCH([1]orders!$D781,[1]products!$A$1:$A$49,0),MATCH([1]orders!I$1,[1]products!$A$1:$G$1,0))</f>
        <v>Lib</v>
      </c>
      <c r="J781" s="7" t="str">
        <f>INDEX([1]products!$A$1:$G$49,MATCH([1]orders!$D781,[1]products!$A$1:$A$49,0),MATCH([1]orders!J$1,[1]products!$A$1:$G$1,0))</f>
        <v>D</v>
      </c>
      <c r="K781" s="19">
        <f>INDEX([1]products!$A$1:$G$49,MATCH([1]orders!$D781,[1]products!$A$1:$A$49,0),MATCH([1]orders!K$1,[1]products!$A$1:$G$1,0))</f>
        <v>1</v>
      </c>
      <c r="L781" s="20">
        <f>INDEX([1]products!$A$1:$G$49,MATCH([1]orders!$D781,[1]products!$A$1:$A$49,0),MATCH([1]orders!L$1,[1]products!$A$1:$G$1,0))</f>
        <v>12.95</v>
      </c>
      <c r="M781" s="20">
        <f t="shared" si="12"/>
        <v>77.699999999999989</v>
      </c>
      <c r="N781" s="7" t="str" cm="1">
        <f t="array" ref="N781">_xlfn.IFS(I781="Rob","Robusta",I781="Exc","Excelsa",I781="Ara","Arabica",I781="Lib","Liberica")</f>
        <v>Liberica</v>
      </c>
      <c r="O781" s="7" t="str" cm="1">
        <f t="array" ref="O781">_xlfn.IFS(J781="M","Medium",J781="L","Light",J781="D","Dark")</f>
        <v>Dark</v>
      </c>
      <c r="P781" s="7" t="str">
        <f>_xlfn.XLOOKUP(Order_Table[[#This Row],[Customer ID]],[1]customers!$A$1:$A$1001,[1]customers!$I$1:$I$1001,,0)</f>
        <v>Yes</v>
      </c>
    </row>
    <row r="782" spans="1:16" x14ac:dyDescent="0.35">
      <c r="A782" s="16" t="s">
        <v>1513</v>
      </c>
      <c r="B782" s="21">
        <v>43883</v>
      </c>
      <c r="C782" s="16" t="s">
        <v>1514</v>
      </c>
      <c r="D782" s="7" t="s">
        <v>9</v>
      </c>
      <c r="E782" s="16">
        <v>3</v>
      </c>
      <c r="F782" s="16" t="str">
        <f>_xlfn.XLOOKUP([1]orders!C782,[1]customers!$A$2:$A$1001,[1]customers!$B$2:$B$1001,,0)</f>
        <v>Verne Dunkerley</v>
      </c>
      <c r="G782" s="16" t="str">
        <f>IF(_xlfn.XLOOKUP(C782,[1]customers!$A$2:$A$1001,[1]customers!$C$2:$C$1001,,0)=0,"",_xlfn.XLOOKUP(C782,[1]customers!$A$2:$A$1001,[1]customers!$C$2:$C$1001,,0))</f>
        <v/>
      </c>
      <c r="H782" s="16" t="str">
        <f>_xlfn.XLOOKUP(C782,[1]customers!$A$2:$A$1001,[1]customers!$G$2:$G$1001,,0)</f>
        <v>United States</v>
      </c>
      <c r="I782" s="7" t="str">
        <f>INDEX([1]products!$A$1:$G$49,MATCH([1]orders!$D782,[1]products!$A$1:$A$49,0),MATCH([1]orders!I$1,[1]products!$A$1:$G$1,0))</f>
        <v>Exc</v>
      </c>
      <c r="J782" s="7" t="str">
        <f>INDEX([1]products!$A$1:$G$49,MATCH([1]orders!$D782,[1]products!$A$1:$A$49,0),MATCH([1]orders!J$1,[1]products!$A$1:$G$1,0))</f>
        <v>M</v>
      </c>
      <c r="K782" s="19">
        <f>INDEX([1]products!$A$1:$G$49,MATCH([1]orders!$D782,[1]products!$A$1:$A$49,0),MATCH([1]orders!K$1,[1]products!$A$1:$G$1,0))</f>
        <v>1</v>
      </c>
      <c r="L782" s="20">
        <f>INDEX([1]products!$A$1:$G$49,MATCH([1]orders!$D782,[1]products!$A$1:$A$49,0),MATCH([1]orders!L$1,[1]products!$A$1:$G$1,0))</f>
        <v>13.75</v>
      </c>
      <c r="M782" s="20">
        <f t="shared" si="12"/>
        <v>41.25</v>
      </c>
      <c r="N782" s="7" t="str" cm="1">
        <f t="array" ref="N782">_xlfn.IFS(I782="Rob","Robusta",I782="Exc","Excelsa",I782="Ara","Arabica",I782="Lib","Liberica")</f>
        <v>Excelsa</v>
      </c>
      <c r="O782" s="7" t="str" cm="1">
        <f t="array" ref="O782">_xlfn.IFS(J782="M","Medium",J782="L","Light",J782="D","Dark")</f>
        <v>Medium</v>
      </c>
      <c r="P782" s="7" t="str">
        <f>_xlfn.XLOOKUP(Order_Table[[#This Row],[Customer ID]],[1]customers!$A$1:$A$1001,[1]customers!$I$1:$I$1001,,0)</f>
        <v>No</v>
      </c>
    </row>
    <row r="783" spans="1:16" x14ac:dyDescent="0.35">
      <c r="A783" s="16" t="s">
        <v>1515</v>
      </c>
      <c r="B783" s="21">
        <v>43778</v>
      </c>
      <c r="C783" s="16" t="s">
        <v>1516</v>
      </c>
      <c r="D783" s="7" t="s">
        <v>104</v>
      </c>
      <c r="E783" s="16">
        <v>4</v>
      </c>
      <c r="F783" s="16" t="str">
        <f>_xlfn.XLOOKUP([1]orders!C783,[1]customers!$A$2:$A$1001,[1]customers!$B$2:$B$1001,,0)</f>
        <v>Lacee Burtenshaw</v>
      </c>
      <c r="G783" s="16" t="str">
        <f>IF(_xlfn.XLOOKUP(C783,[1]customers!$A$2:$A$1001,[1]customers!$C$2:$C$1001,,0)=0,"",_xlfn.XLOOKUP(C783,[1]customers!$A$2:$A$1001,[1]customers!$C$2:$C$1001,,0))</f>
        <v>lburtenshawlp@shinystat.com</v>
      </c>
      <c r="H783" s="16" t="str">
        <f>_xlfn.XLOOKUP(C783,[1]customers!$A$2:$A$1001,[1]customers!$G$2:$G$1001,,0)</f>
        <v>United States</v>
      </c>
      <c r="I783" s="7" t="str">
        <f>INDEX([1]products!$A$1:$G$49,MATCH([1]orders!$D783,[1]products!$A$1:$A$49,0),MATCH([1]orders!I$1,[1]products!$A$1:$G$1,0))</f>
        <v>Lib</v>
      </c>
      <c r="J783" s="7" t="str">
        <f>INDEX([1]products!$A$1:$G$49,MATCH([1]orders!$D783,[1]products!$A$1:$A$49,0),MATCH([1]orders!J$1,[1]products!$A$1:$G$1,0))</f>
        <v>L</v>
      </c>
      <c r="K783" s="19">
        <f>INDEX([1]products!$A$1:$G$49,MATCH([1]orders!$D783,[1]products!$A$1:$A$49,0),MATCH([1]orders!K$1,[1]products!$A$1:$G$1,0))</f>
        <v>2.5</v>
      </c>
      <c r="L783" s="20">
        <f>INDEX([1]products!$A$1:$G$49,MATCH([1]orders!$D783,[1]products!$A$1:$A$49,0),MATCH([1]orders!L$1,[1]products!$A$1:$G$1,0))</f>
        <v>36.454999999999998</v>
      </c>
      <c r="M783" s="20">
        <f t="shared" si="12"/>
        <v>145.82</v>
      </c>
      <c r="N783" s="7" t="str" cm="1">
        <f t="array" ref="N783">_xlfn.IFS(I783="Rob","Robusta",I783="Exc","Excelsa",I783="Ara","Arabica",I783="Lib","Liberica")</f>
        <v>Liberica</v>
      </c>
      <c r="O783" s="7" t="str" cm="1">
        <f t="array" ref="O783">_xlfn.IFS(J783="M","Medium",J783="L","Light",J783="D","Dark")</f>
        <v>Light</v>
      </c>
      <c r="P783" s="7" t="str">
        <f>_xlfn.XLOOKUP(Order_Table[[#This Row],[Customer ID]],[1]customers!$A$1:$A$1001,[1]customers!$I$1:$I$1001,,0)</f>
        <v>No</v>
      </c>
    </row>
    <row r="784" spans="1:16" x14ac:dyDescent="0.35">
      <c r="A784" s="16" t="s">
        <v>1517</v>
      </c>
      <c r="B784" s="21">
        <v>43897</v>
      </c>
      <c r="C784" s="16" t="s">
        <v>1518</v>
      </c>
      <c r="D784" s="7" t="s">
        <v>254</v>
      </c>
      <c r="E784" s="16">
        <v>6</v>
      </c>
      <c r="F784" s="16" t="str">
        <f>_xlfn.XLOOKUP([1]orders!C784,[1]customers!$A$2:$A$1001,[1]customers!$B$2:$B$1001,,0)</f>
        <v>Adorne Gregoratti</v>
      </c>
      <c r="G784" s="16" t="str">
        <f>IF(_xlfn.XLOOKUP(C784,[1]customers!$A$2:$A$1001,[1]customers!$C$2:$C$1001,,0)=0,"",_xlfn.XLOOKUP(C784,[1]customers!$A$2:$A$1001,[1]customers!$C$2:$C$1001,,0))</f>
        <v>agregorattilq@vistaprint.com</v>
      </c>
      <c r="H784" s="16" t="str">
        <f>_xlfn.XLOOKUP(C784,[1]customers!$A$2:$A$1001,[1]customers!$G$2:$G$1001,,0)</f>
        <v>Ireland</v>
      </c>
      <c r="I784" s="7" t="str">
        <f>INDEX([1]products!$A$1:$G$49,MATCH([1]orders!$D784,[1]products!$A$1:$A$49,0),MATCH([1]orders!I$1,[1]products!$A$1:$G$1,0))</f>
        <v>Exc</v>
      </c>
      <c r="J784" s="7" t="str">
        <f>INDEX([1]products!$A$1:$G$49,MATCH([1]orders!$D784,[1]products!$A$1:$A$49,0),MATCH([1]orders!J$1,[1]products!$A$1:$G$1,0))</f>
        <v>L</v>
      </c>
      <c r="K784" s="19">
        <f>INDEX([1]products!$A$1:$G$49,MATCH([1]orders!$D784,[1]products!$A$1:$A$49,0),MATCH([1]orders!K$1,[1]products!$A$1:$G$1,0))</f>
        <v>0.2</v>
      </c>
      <c r="L784" s="20">
        <f>INDEX([1]products!$A$1:$G$49,MATCH([1]orders!$D784,[1]products!$A$1:$A$49,0),MATCH([1]orders!L$1,[1]products!$A$1:$G$1,0))</f>
        <v>4.4550000000000001</v>
      </c>
      <c r="M784" s="20">
        <f t="shared" si="12"/>
        <v>26.73</v>
      </c>
      <c r="N784" s="7" t="str" cm="1">
        <f t="array" ref="N784">_xlfn.IFS(I784="Rob","Robusta",I784="Exc","Excelsa",I784="Ara","Arabica",I784="Lib","Liberica")</f>
        <v>Excelsa</v>
      </c>
      <c r="O784" s="7" t="str" cm="1">
        <f t="array" ref="O784">_xlfn.IFS(J784="M","Medium",J784="L","Light",J784="D","Dark")</f>
        <v>Light</v>
      </c>
      <c r="P784" s="7" t="str">
        <f>_xlfn.XLOOKUP(Order_Table[[#This Row],[Customer ID]],[1]customers!$A$1:$A$1001,[1]customers!$I$1:$I$1001,,0)</f>
        <v>No</v>
      </c>
    </row>
    <row r="785" spans="1:16" x14ac:dyDescent="0.35">
      <c r="A785" s="16" t="s">
        <v>1519</v>
      </c>
      <c r="B785" s="21">
        <v>44312</v>
      </c>
      <c r="C785" s="16" t="s">
        <v>1520</v>
      </c>
      <c r="D785" s="7" t="s">
        <v>78</v>
      </c>
      <c r="E785" s="16">
        <v>5</v>
      </c>
      <c r="F785" s="16" t="str">
        <f>_xlfn.XLOOKUP([1]orders!C785,[1]customers!$A$2:$A$1001,[1]customers!$B$2:$B$1001,,0)</f>
        <v>Chris Croster</v>
      </c>
      <c r="G785" s="16" t="str">
        <f>IF(_xlfn.XLOOKUP(C785,[1]customers!$A$2:$A$1001,[1]customers!$C$2:$C$1001,,0)=0,"",_xlfn.XLOOKUP(C785,[1]customers!$A$2:$A$1001,[1]customers!$C$2:$C$1001,,0))</f>
        <v>ccrosterlr@gov.uk</v>
      </c>
      <c r="H785" s="16" t="str">
        <f>_xlfn.XLOOKUP(C785,[1]customers!$A$2:$A$1001,[1]customers!$G$2:$G$1001,,0)</f>
        <v>United States</v>
      </c>
      <c r="I785" s="7" t="str">
        <f>INDEX([1]products!$A$1:$G$49,MATCH([1]orders!$D785,[1]products!$A$1:$A$49,0),MATCH([1]orders!I$1,[1]products!$A$1:$G$1,0))</f>
        <v>Lib</v>
      </c>
      <c r="J785" s="7" t="str">
        <f>INDEX([1]products!$A$1:$G$49,MATCH([1]orders!$D785,[1]products!$A$1:$A$49,0),MATCH([1]orders!J$1,[1]products!$A$1:$G$1,0))</f>
        <v>M</v>
      </c>
      <c r="K785" s="19">
        <f>INDEX([1]products!$A$1:$G$49,MATCH([1]orders!$D785,[1]products!$A$1:$A$49,0),MATCH([1]orders!K$1,[1]products!$A$1:$G$1,0))</f>
        <v>0.5</v>
      </c>
      <c r="L785" s="20">
        <f>INDEX([1]products!$A$1:$G$49,MATCH([1]orders!$D785,[1]products!$A$1:$A$49,0),MATCH([1]orders!L$1,[1]products!$A$1:$G$1,0))</f>
        <v>8.73</v>
      </c>
      <c r="M785" s="20">
        <f t="shared" si="12"/>
        <v>43.650000000000006</v>
      </c>
      <c r="N785" s="7" t="str" cm="1">
        <f t="array" ref="N785">_xlfn.IFS(I785="Rob","Robusta",I785="Exc","Excelsa",I785="Ara","Arabica",I785="Lib","Liberica")</f>
        <v>Liberica</v>
      </c>
      <c r="O785" s="7" t="str" cm="1">
        <f t="array" ref="O785">_xlfn.IFS(J785="M","Medium",J785="L","Light",J785="D","Dark")</f>
        <v>Medium</v>
      </c>
      <c r="P785" s="7" t="str">
        <f>_xlfn.XLOOKUP(Order_Table[[#This Row],[Customer ID]],[1]customers!$A$1:$A$1001,[1]customers!$I$1:$I$1001,,0)</f>
        <v>Yes</v>
      </c>
    </row>
    <row r="786" spans="1:16" x14ac:dyDescent="0.35">
      <c r="A786" s="16" t="s">
        <v>1521</v>
      </c>
      <c r="B786" s="21">
        <v>44511</v>
      </c>
      <c r="C786" s="16" t="s">
        <v>1522</v>
      </c>
      <c r="D786" s="7" t="s">
        <v>132</v>
      </c>
      <c r="E786" s="16">
        <v>2</v>
      </c>
      <c r="F786" s="16" t="str">
        <f>_xlfn.XLOOKUP([1]orders!C786,[1]customers!$A$2:$A$1001,[1]customers!$B$2:$B$1001,,0)</f>
        <v>Graeme Whitehead</v>
      </c>
      <c r="G786" s="16" t="str">
        <f>IF(_xlfn.XLOOKUP(C786,[1]customers!$A$2:$A$1001,[1]customers!$C$2:$C$1001,,0)=0,"",_xlfn.XLOOKUP(C786,[1]customers!$A$2:$A$1001,[1]customers!$C$2:$C$1001,,0))</f>
        <v>gwhiteheadls@hp.com</v>
      </c>
      <c r="H786" s="16" t="str">
        <f>_xlfn.XLOOKUP(C786,[1]customers!$A$2:$A$1001,[1]customers!$G$2:$G$1001,,0)</f>
        <v>United States</v>
      </c>
      <c r="I786" s="7" t="str">
        <f>INDEX([1]products!$A$1:$G$49,MATCH([1]orders!$D786,[1]products!$A$1:$A$49,0),MATCH([1]orders!I$1,[1]products!$A$1:$G$1,0))</f>
        <v>Lib</v>
      </c>
      <c r="J786" s="7" t="str">
        <f>INDEX([1]products!$A$1:$G$49,MATCH([1]orders!$D786,[1]products!$A$1:$A$49,0),MATCH([1]orders!J$1,[1]products!$A$1:$G$1,0))</f>
        <v>L</v>
      </c>
      <c r="K786" s="19">
        <f>INDEX([1]products!$A$1:$G$49,MATCH([1]orders!$D786,[1]products!$A$1:$A$49,0),MATCH([1]orders!K$1,[1]products!$A$1:$G$1,0))</f>
        <v>1</v>
      </c>
      <c r="L786" s="20">
        <f>INDEX([1]products!$A$1:$G$49,MATCH([1]orders!$D786,[1]products!$A$1:$A$49,0),MATCH([1]orders!L$1,[1]products!$A$1:$G$1,0))</f>
        <v>15.85</v>
      </c>
      <c r="M786" s="20">
        <f t="shared" si="12"/>
        <v>31.7</v>
      </c>
      <c r="N786" s="7" t="str" cm="1">
        <f t="array" ref="N786">_xlfn.IFS(I786="Rob","Robusta",I786="Exc","Excelsa",I786="Ara","Arabica",I786="Lib","Liberica")</f>
        <v>Liberica</v>
      </c>
      <c r="O786" s="7" t="str" cm="1">
        <f t="array" ref="O786">_xlfn.IFS(J786="M","Medium",J786="L","Light",J786="D","Dark")</f>
        <v>Light</v>
      </c>
      <c r="P786" s="7" t="str">
        <f>_xlfn.XLOOKUP(Order_Table[[#This Row],[Customer ID]],[1]customers!$A$1:$A$1001,[1]customers!$I$1:$I$1001,,0)</f>
        <v>No</v>
      </c>
    </row>
    <row r="787" spans="1:16" x14ac:dyDescent="0.35">
      <c r="A787" s="16" t="s">
        <v>1523</v>
      </c>
      <c r="B787" s="21">
        <v>44362</v>
      </c>
      <c r="C787" s="16" t="s">
        <v>1524</v>
      </c>
      <c r="D787" s="7" t="s">
        <v>118</v>
      </c>
      <c r="E787" s="16">
        <v>1</v>
      </c>
      <c r="F787" s="16" t="str">
        <f>_xlfn.XLOOKUP([1]orders!C787,[1]customers!$A$2:$A$1001,[1]customers!$B$2:$B$1001,,0)</f>
        <v>Haslett Jodrelle</v>
      </c>
      <c r="G787" s="16" t="str">
        <f>IF(_xlfn.XLOOKUP(C787,[1]customers!$A$2:$A$1001,[1]customers!$C$2:$C$1001,,0)=0,"",_xlfn.XLOOKUP(C787,[1]customers!$A$2:$A$1001,[1]customers!$C$2:$C$1001,,0))</f>
        <v>hjodrellelt@samsung.com</v>
      </c>
      <c r="H787" s="16" t="str">
        <f>_xlfn.XLOOKUP(C787,[1]customers!$A$2:$A$1001,[1]customers!$G$2:$G$1001,,0)</f>
        <v>United States</v>
      </c>
      <c r="I787" s="7" t="str">
        <f>INDEX([1]products!$A$1:$G$49,MATCH([1]orders!$D787,[1]products!$A$1:$A$49,0),MATCH([1]orders!I$1,[1]products!$A$1:$G$1,0))</f>
        <v>Ara</v>
      </c>
      <c r="J787" s="7" t="str">
        <f>INDEX([1]products!$A$1:$G$49,MATCH([1]orders!$D787,[1]products!$A$1:$A$49,0),MATCH([1]orders!J$1,[1]products!$A$1:$G$1,0))</f>
        <v>D</v>
      </c>
      <c r="K787" s="19">
        <f>INDEX([1]products!$A$1:$G$49,MATCH([1]orders!$D787,[1]products!$A$1:$A$49,0),MATCH([1]orders!K$1,[1]products!$A$1:$G$1,0))</f>
        <v>2.5</v>
      </c>
      <c r="L787" s="20">
        <f>INDEX([1]products!$A$1:$G$49,MATCH([1]orders!$D787,[1]products!$A$1:$A$49,0),MATCH([1]orders!L$1,[1]products!$A$1:$G$1,0))</f>
        <v>22.884999999999998</v>
      </c>
      <c r="M787" s="20">
        <f t="shared" si="12"/>
        <v>22.884999999999998</v>
      </c>
      <c r="N787" s="7" t="str" cm="1">
        <f t="array" ref="N787">_xlfn.IFS(I787="Rob","Robusta",I787="Exc","Excelsa",I787="Ara","Arabica",I787="Lib","Liberica")</f>
        <v>Arabica</v>
      </c>
      <c r="O787" s="7" t="str" cm="1">
        <f t="array" ref="O787">_xlfn.IFS(J787="M","Medium",J787="L","Light",J787="D","Dark")</f>
        <v>Dark</v>
      </c>
      <c r="P787" s="7" t="str">
        <f>_xlfn.XLOOKUP(Order_Table[[#This Row],[Customer ID]],[1]customers!$A$1:$A$1001,[1]customers!$I$1:$I$1001,,0)</f>
        <v>No</v>
      </c>
    </row>
    <row r="788" spans="1:16" x14ac:dyDescent="0.35">
      <c r="A788" s="16" t="s">
        <v>1525</v>
      </c>
      <c r="B788" s="21">
        <v>43888</v>
      </c>
      <c r="C788" s="16" t="s">
        <v>1510</v>
      </c>
      <c r="D788" s="7" t="s">
        <v>530</v>
      </c>
      <c r="E788" s="16">
        <v>1</v>
      </c>
      <c r="F788" s="16" t="str">
        <f>_xlfn.XLOOKUP([1]orders!C788,[1]customers!$A$2:$A$1001,[1]customers!$B$2:$B$1001,,0)</f>
        <v>Cam Jewster</v>
      </c>
      <c r="G788" s="16" t="str">
        <f>IF(_xlfn.XLOOKUP(C788,[1]customers!$A$2:$A$1001,[1]customers!$C$2:$C$1001,,0)=0,"",_xlfn.XLOOKUP(C788,[1]customers!$A$2:$A$1001,[1]customers!$C$2:$C$1001,,0))</f>
        <v>cjewsterlu@moonfruit.com</v>
      </c>
      <c r="H788" s="16" t="str">
        <f>_xlfn.XLOOKUP(C788,[1]customers!$A$2:$A$1001,[1]customers!$G$2:$G$1001,,0)</f>
        <v>United States</v>
      </c>
      <c r="I788" s="7" t="str">
        <f>INDEX([1]products!$A$1:$G$49,MATCH([1]orders!$D788,[1]products!$A$1:$A$49,0),MATCH([1]orders!I$1,[1]products!$A$1:$G$1,0))</f>
        <v>Exc</v>
      </c>
      <c r="J788" s="7" t="str">
        <f>INDEX([1]products!$A$1:$G$49,MATCH([1]orders!$D788,[1]products!$A$1:$A$49,0),MATCH([1]orders!J$1,[1]products!$A$1:$G$1,0))</f>
        <v>D</v>
      </c>
      <c r="K788" s="19">
        <f>INDEX([1]products!$A$1:$G$49,MATCH([1]orders!$D788,[1]products!$A$1:$A$49,0),MATCH([1]orders!K$1,[1]products!$A$1:$G$1,0))</f>
        <v>2.5</v>
      </c>
      <c r="L788" s="20">
        <f>INDEX([1]products!$A$1:$G$49,MATCH([1]orders!$D788,[1]products!$A$1:$A$49,0),MATCH([1]orders!L$1,[1]products!$A$1:$G$1,0))</f>
        <v>27.945</v>
      </c>
      <c r="M788" s="20">
        <f t="shared" si="12"/>
        <v>27.945</v>
      </c>
      <c r="N788" s="7" t="str" cm="1">
        <f t="array" ref="N788">_xlfn.IFS(I788="Rob","Robusta",I788="Exc","Excelsa",I788="Ara","Arabica",I788="Lib","Liberica")</f>
        <v>Excelsa</v>
      </c>
      <c r="O788" s="7" t="str" cm="1">
        <f t="array" ref="O788">_xlfn.IFS(J788="M","Medium",J788="L","Light",J788="D","Dark")</f>
        <v>Dark</v>
      </c>
      <c r="P788" s="7" t="str">
        <f>_xlfn.XLOOKUP(Order_Table[[#This Row],[Customer ID]],[1]customers!$A$1:$A$1001,[1]customers!$I$1:$I$1001,,0)</f>
        <v>Yes</v>
      </c>
    </row>
    <row r="789" spans="1:16" x14ac:dyDescent="0.35">
      <c r="A789" s="16" t="s">
        <v>1526</v>
      </c>
      <c r="B789" s="21">
        <v>44305</v>
      </c>
      <c r="C789" s="16" t="s">
        <v>1527</v>
      </c>
      <c r="D789" s="7" t="s">
        <v>9</v>
      </c>
      <c r="E789" s="16">
        <v>6</v>
      </c>
      <c r="F789" s="16" t="str">
        <f>_xlfn.XLOOKUP([1]orders!C789,[1]customers!$A$2:$A$1001,[1]customers!$B$2:$B$1001,,0)</f>
        <v>Beryl Osborn</v>
      </c>
      <c r="G789" s="16" t="str">
        <f>IF(_xlfn.XLOOKUP(C789,[1]customers!$A$2:$A$1001,[1]customers!$C$2:$C$1001,,0)=0,"",_xlfn.XLOOKUP(C789,[1]customers!$A$2:$A$1001,[1]customers!$C$2:$C$1001,,0))</f>
        <v/>
      </c>
      <c r="H789" s="16" t="str">
        <f>_xlfn.XLOOKUP(C789,[1]customers!$A$2:$A$1001,[1]customers!$G$2:$G$1001,,0)</f>
        <v>United States</v>
      </c>
      <c r="I789" s="7" t="str">
        <f>INDEX([1]products!$A$1:$G$49,MATCH([1]orders!$D789,[1]products!$A$1:$A$49,0),MATCH([1]orders!I$1,[1]products!$A$1:$G$1,0))</f>
        <v>Exc</v>
      </c>
      <c r="J789" s="7" t="str">
        <f>INDEX([1]products!$A$1:$G$49,MATCH([1]orders!$D789,[1]products!$A$1:$A$49,0),MATCH([1]orders!J$1,[1]products!$A$1:$G$1,0))</f>
        <v>M</v>
      </c>
      <c r="K789" s="19">
        <f>INDEX([1]products!$A$1:$G$49,MATCH([1]orders!$D789,[1]products!$A$1:$A$49,0),MATCH([1]orders!K$1,[1]products!$A$1:$G$1,0))</f>
        <v>1</v>
      </c>
      <c r="L789" s="20">
        <f>INDEX([1]products!$A$1:$G$49,MATCH([1]orders!$D789,[1]products!$A$1:$A$49,0),MATCH([1]orders!L$1,[1]products!$A$1:$G$1,0))</f>
        <v>13.75</v>
      </c>
      <c r="M789" s="20">
        <f t="shared" si="12"/>
        <v>82.5</v>
      </c>
      <c r="N789" s="7" t="str" cm="1">
        <f t="array" ref="N789">_xlfn.IFS(I789="Rob","Robusta",I789="Exc","Excelsa",I789="Ara","Arabica",I789="Lib","Liberica")</f>
        <v>Excelsa</v>
      </c>
      <c r="O789" s="7" t="str" cm="1">
        <f t="array" ref="O789">_xlfn.IFS(J789="M","Medium",J789="L","Light",J789="D","Dark")</f>
        <v>Medium</v>
      </c>
      <c r="P789" s="7" t="str">
        <f>_xlfn.XLOOKUP(Order_Table[[#This Row],[Customer ID]],[1]customers!$A$1:$A$1001,[1]customers!$I$1:$I$1001,,0)</f>
        <v>Yes</v>
      </c>
    </row>
    <row r="790" spans="1:16" x14ac:dyDescent="0.35">
      <c r="A790" s="16" t="s">
        <v>1528</v>
      </c>
      <c r="B790" s="21">
        <v>44771</v>
      </c>
      <c r="C790" s="16" t="s">
        <v>1529</v>
      </c>
      <c r="D790" s="7" t="s">
        <v>41</v>
      </c>
      <c r="E790" s="16">
        <v>2</v>
      </c>
      <c r="F790" s="16" t="str">
        <f>_xlfn.XLOOKUP([1]orders!C790,[1]customers!$A$2:$A$1001,[1]customers!$B$2:$B$1001,,0)</f>
        <v>Kaela Nottram</v>
      </c>
      <c r="G790" s="16" t="str">
        <f>IF(_xlfn.XLOOKUP(C790,[1]customers!$A$2:$A$1001,[1]customers!$C$2:$C$1001,,0)=0,"",_xlfn.XLOOKUP(C790,[1]customers!$A$2:$A$1001,[1]customers!$C$2:$C$1001,,0))</f>
        <v>knottramlw@odnoklassniki.ru</v>
      </c>
      <c r="H790" s="16" t="str">
        <f>_xlfn.XLOOKUP(C790,[1]customers!$A$2:$A$1001,[1]customers!$G$2:$G$1001,,0)</f>
        <v>Ireland</v>
      </c>
      <c r="I790" s="7" t="str">
        <f>INDEX([1]products!$A$1:$G$49,MATCH([1]orders!$D790,[1]products!$A$1:$A$49,0),MATCH([1]orders!I$1,[1]products!$A$1:$G$1,0))</f>
        <v>Rob</v>
      </c>
      <c r="J790" s="7" t="str">
        <f>INDEX([1]products!$A$1:$G$49,MATCH([1]orders!$D790,[1]products!$A$1:$A$49,0),MATCH([1]orders!J$1,[1]products!$A$1:$G$1,0))</f>
        <v>M</v>
      </c>
      <c r="K790" s="19">
        <f>INDEX([1]products!$A$1:$G$49,MATCH([1]orders!$D790,[1]products!$A$1:$A$49,0),MATCH([1]orders!K$1,[1]products!$A$1:$G$1,0))</f>
        <v>2.5</v>
      </c>
      <c r="L790" s="20">
        <f>INDEX([1]products!$A$1:$G$49,MATCH([1]orders!$D790,[1]products!$A$1:$A$49,0),MATCH([1]orders!L$1,[1]products!$A$1:$G$1,0))</f>
        <v>22.884999999999998</v>
      </c>
      <c r="M790" s="20">
        <f t="shared" si="12"/>
        <v>45.769999999999996</v>
      </c>
      <c r="N790" s="7" t="str" cm="1">
        <f t="array" ref="N790">_xlfn.IFS(I790="Rob","Robusta",I790="Exc","Excelsa",I790="Ara","Arabica",I790="Lib","Liberica")</f>
        <v>Robusta</v>
      </c>
      <c r="O790" s="7" t="str" cm="1">
        <f t="array" ref="O790">_xlfn.IFS(J790="M","Medium",J790="L","Light",J790="D","Dark")</f>
        <v>Medium</v>
      </c>
      <c r="P790" s="7" t="str">
        <f>_xlfn.XLOOKUP(Order_Table[[#This Row],[Customer ID]],[1]customers!$A$1:$A$1001,[1]customers!$I$1:$I$1001,,0)</f>
        <v>Yes</v>
      </c>
    </row>
    <row r="791" spans="1:16" x14ac:dyDescent="0.35">
      <c r="A791" s="16" t="s">
        <v>1530</v>
      </c>
      <c r="B791" s="21">
        <v>43485</v>
      </c>
      <c r="C791" s="16" t="s">
        <v>1531</v>
      </c>
      <c r="D791" s="7" t="s">
        <v>6</v>
      </c>
      <c r="E791" s="16">
        <v>6</v>
      </c>
      <c r="F791" s="16" t="str">
        <f>_xlfn.XLOOKUP([1]orders!C791,[1]customers!$A$2:$A$1001,[1]customers!$B$2:$B$1001,,0)</f>
        <v>Nobe Buney</v>
      </c>
      <c r="G791" s="16" t="str">
        <f>IF(_xlfn.XLOOKUP(C791,[1]customers!$A$2:$A$1001,[1]customers!$C$2:$C$1001,,0)=0,"",_xlfn.XLOOKUP(C791,[1]customers!$A$2:$A$1001,[1]customers!$C$2:$C$1001,,0))</f>
        <v>nbuneylx@jugem.jp</v>
      </c>
      <c r="H791" s="16" t="str">
        <f>_xlfn.XLOOKUP(C791,[1]customers!$A$2:$A$1001,[1]customers!$G$2:$G$1001,,0)</f>
        <v>United States</v>
      </c>
      <c r="I791" s="7" t="str">
        <f>INDEX([1]products!$A$1:$G$49,MATCH([1]orders!$D791,[1]products!$A$1:$A$49,0),MATCH([1]orders!I$1,[1]products!$A$1:$G$1,0))</f>
        <v>Ara</v>
      </c>
      <c r="J791" s="7" t="str">
        <f>INDEX([1]products!$A$1:$G$49,MATCH([1]orders!$D791,[1]products!$A$1:$A$49,0),MATCH([1]orders!J$1,[1]products!$A$1:$G$1,0))</f>
        <v>L</v>
      </c>
      <c r="K791" s="19">
        <f>INDEX([1]products!$A$1:$G$49,MATCH([1]orders!$D791,[1]products!$A$1:$A$49,0),MATCH([1]orders!K$1,[1]products!$A$1:$G$1,0))</f>
        <v>1</v>
      </c>
      <c r="L791" s="20">
        <f>INDEX([1]products!$A$1:$G$49,MATCH([1]orders!$D791,[1]products!$A$1:$A$49,0),MATCH([1]orders!L$1,[1]products!$A$1:$G$1,0))</f>
        <v>12.95</v>
      </c>
      <c r="M791" s="20">
        <f t="shared" si="12"/>
        <v>77.699999999999989</v>
      </c>
      <c r="N791" s="7" t="str" cm="1">
        <f t="array" ref="N791">_xlfn.IFS(I791="Rob","Robusta",I791="Exc","Excelsa",I791="Ara","Arabica",I791="Lib","Liberica")</f>
        <v>Arabica</v>
      </c>
      <c r="O791" s="7" t="str" cm="1">
        <f t="array" ref="O791">_xlfn.IFS(J791="M","Medium",J791="L","Light",J791="D","Dark")</f>
        <v>Light</v>
      </c>
      <c r="P791" s="7" t="str">
        <f>_xlfn.XLOOKUP(Order_Table[[#This Row],[Customer ID]],[1]customers!$A$1:$A$1001,[1]customers!$I$1:$I$1001,,0)</f>
        <v>No</v>
      </c>
    </row>
    <row r="792" spans="1:16" x14ac:dyDescent="0.35">
      <c r="A792" s="16" t="s">
        <v>1532</v>
      </c>
      <c r="B792" s="21">
        <v>44613</v>
      </c>
      <c r="C792" s="16" t="s">
        <v>1533</v>
      </c>
      <c r="D792" s="7" t="s">
        <v>192</v>
      </c>
      <c r="E792" s="16">
        <v>3</v>
      </c>
      <c r="F792" s="16" t="str">
        <f>_xlfn.XLOOKUP([1]orders!C792,[1]customers!$A$2:$A$1001,[1]customers!$B$2:$B$1001,,0)</f>
        <v>Silvan McShea</v>
      </c>
      <c r="G792" s="16" t="str">
        <f>IF(_xlfn.XLOOKUP(C792,[1]customers!$A$2:$A$1001,[1]customers!$C$2:$C$1001,,0)=0,"",_xlfn.XLOOKUP(C792,[1]customers!$A$2:$A$1001,[1]customers!$C$2:$C$1001,,0))</f>
        <v>smcshealy@photobucket.com</v>
      </c>
      <c r="H792" s="16" t="str">
        <f>_xlfn.XLOOKUP(C792,[1]customers!$A$2:$A$1001,[1]customers!$G$2:$G$1001,,0)</f>
        <v>United States</v>
      </c>
      <c r="I792" s="7" t="str">
        <f>INDEX([1]products!$A$1:$G$49,MATCH([1]orders!$D792,[1]products!$A$1:$A$49,0),MATCH([1]orders!I$1,[1]products!$A$1:$G$1,0))</f>
        <v>Ara</v>
      </c>
      <c r="J792" s="7" t="str">
        <f>INDEX([1]products!$A$1:$G$49,MATCH([1]orders!$D792,[1]products!$A$1:$A$49,0),MATCH([1]orders!J$1,[1]products!$A$1:$G$1,0))</f>
        <v>L</v>
      </c>
      <c r="K792" s="19">
        <f>INDEX([1]products!$A$1:$G$49,MATCH([1]orders!$D792,[1]products!$A$1:$A$49,0),MATCH([1]orders!K$1,[1]products!$A$1:$G$1,0))</f>
        <v>0.5</v>
      </c>
      <c r="L792" s="20">
        <f>INDEX([1]products!$A$1:$G$49,MATCH([1]orders!$D792,[1]products!$A$1:$A$49,0),MATCH([1]orders!L$1,[1]products!$A$1:$G$1,0))</f>
        <v>7.77</v>
      </c>
      <c r="M792" s="20">
        <f t="shared" si="12"/>
        <v>23.31</v>
      </c>
      <c r="N792" s="7" t="str" cm="1">
        <f t="array" ref="N792">_xlfn.IFS(I792="Rob","Robusta",I792="Exc","Excelsa",I792="Ara","Arabica",I792="Lib","Liberica")</f>
        <v>Arabica</v>
      </c>
      <c r="O792" s="7" t="str" cm="1">
        <f t="array" ref="O792">_xlfn.IFS(J792="M","Medium",J792="L","Light",J792="D","Dark")</f>
        <v>Light</v>
      </c>
      <c r="P792" s="7" t="str">
        <f>_xlfn.XLOOKUP(Order_Table[[#This Row],[Customer ID]],[1]customers!$A$1:$A$1001,[1]customers!$I$1:$I$1001,,0)</f>
        <v>No</v>
      </c>
    </row>
    <row r="793" spans="1:16" x14ac:dyDescent="0.35">
      <c r="A793" s="16" t="s">
        <v>1534</v>
      </c>
      <c r="B793" s="21">
        <v>43954</v>
      </c>
      <c r="C793" s="16" t="s">
        <v>1535</v>
      </c>
      <c r="D793" s="7" t="s">
        <v>19</v>
      </c>
      <c r="E793" s="16">
        <v>5</v>
      </c>
      <c r="F793" s="16" t="str">
        <f>_xlfn.XLOOKUP([1]orders!C793,[1]customers!$A$2:$A$1001,[1]customers!$B$2:$B$1001,,0)</f>
        <v>Karylin Huddart</v>
      </c>
      <c r="G793" s="16" t="str">
        <f>IF(_xlfn.XLOOKUP(C793,[1]customers!$A$2:$A$1001,[1]customers!$C$2:$C$1001,,0)=0,"",_xlfn.XLOOKUP(C793,[1]customers!$A$2:$A$1001,[1]customers!$C$2:$C$1001,,0))</f>
        <v>khuddartlz@about.com</v>
      </c>
      <c r="H793" s="16" t="str">
        <f>_xlfn.XLOOKUP(C793,[1]customers!$A$2:$A$1001,[1]customers!$G$2:$G$1001,,0)</f>
        <v>United States</v>
      </c>
      <c r="I793" s="7" t="str">
        <f>INDEX([1]products!$A$1:$G$49,MATCH([1]orders!$D793,[1]products!$A$1:$A$49,0),MATCH([1]orders!I$1,[1]products!$A$1:$G$1,0))</f>
        <v>Lib</v>
      </c>
      <c r="J793" s="7" t="str">
        <f>INDEX([1]products!$A$1:$G$49,MATCH([1]orders!$D793,[1]products!$A$1:$A$49,0),MATCH([1]orders!J$1,[1]products!$A$1:$G$1,0))</f>
        <v>L</v>
      </c>
      <c r="K793" s="19">
        <f>INDEX([1]products!$A$1:$G$49,MATCH([1]orders!$D793,[1]products!$A$1:$A$49,0),MATCH([1]orders!K$1,[1]products!$A$1:$G$1,0))</f>
        <v>0.2</v>
      </c>
      <c r="L793" s="20">
        <f>INDEX([1]products!$A$1:$G$49,MATCH([1]orders!$D793,[1]products!$A$1:$A$49,0),MATCH([1]orders!L$1,[1]products!$A$1:$G$1,0))</f>
        <v>4.7549999999999999</v>
      </c>
      <c r="M793" s="20">
        <f t="shared" si="12"/>
        <v>23.774999999999999</v>
      </c>
      <c r="N793" s="7" t="str" cm="1">
        <f t="array" ref="N793">_xlfn.IFS(I793="Rob","Robusta",I793="Exc","Excelsa",I793="Ara","Arabica",I793="Lib","Liberica")</f>
        <v>Liberica</v>
      </c>
      <c r="O793" s="7" t="str" cm="1">
        <f t="array" ref="O793">_xlfn.IFS(J793="M","Medium",J793="L","Light",J793="D","Dark")</f>
        <v>Light</v>
      </c>
      <c r="P793" s="7" t="str">
        <f>_xlfn.XLOOKUP(Order_Table[[#This Row],[Customer ID]],[1]customers!$A$1:$A$1001,[1]customers!$I$1:$I$1001,,0)</f>
        <v>Yes</v>
      </c>
    </row>
    <row r="794" spans="1:16" x14ac:dyDescent="0.35">
      <c r="A794" s="16" t="s">
        <v>1536</v>
      </c>
      <c r="B794" s="21">
        <v>43545</v>
      </c>
      <c r="C794" s="16" t="s">
        <v>1537</v>
      </c>
      <c r="D794" s="7" t="s">
        <v>78</v>
      </c>
      <c r="E794" s="16">
        <v>6</v>
      </c>
      <c r="F794" s="16" t="str">
        <f>_xlfn.XLOOKUP([1]orders!C794,[1]customers!$A$2:$A$1001,[1]customers!$B$2:$B$1001,,0)</f>
        <v>Jereme Gippes</v>
      </c>
      <c r="G794" s="16" t="str">
        <f>IF(_xlfn.XLOOKUP(C794,[1]customers!$A$2:$A$1001,[1]customers!$C$2:$C$1001,,0)=0,"",_xlfn.XLOOKUP(C794,[1]customers!$A$2:$A$1001,[1]customers!$C$2:$C$1001,,0))</f>
        <v>jgippesm0@cloudflare.com</v>
      </c>
      <c r="H794" s="16" t="str">
        <f>_xlfn.XLOOKUP(C794,[1]customers!$A$2:$A$1001,[1]customers!$G$2:$G$1001,,0)</f>
        <v>United Kingdom</v>
      </c>
      <c r="I794" s="7" t="str">
        <f>INDEX([1]products!$A$1:$G$49,MATCH([1]orders!$D794,[1]products!$A$1:$A$49,0),MATCH([1]orders!I$1,[1]products!$A$1:$G$1,0))</f>
        <v>Lib</v>
      </c>
      <c r="J794" s="7" t="str">
        <f>INDEX([1]products!$A$1:$G$49,MATCH([1]orders!$D794,[1]products!$A$1:$A$49,0),MATCH([1]orders!J$1,[1]products!$A$1:$G$1,0))</f>
        <v>M</v>
      </c>
      <c r="K794" s="19">
        <f>INDEX([1]products!$A$1:$G$49,MATCH([1]orders!$D794,[1]products!$A$1:$A$49,0),MATCH([1]orders!K$1,[1]products!$A$1:$G$1,0))</f>
        <v>0.5</v>
      </c>
      <c r="L794" s="20">
        <f>INDEX([1]products!$A$1:$G$49,MATCH([1]orders!$D794,[1]products!$A$1:$A$49,0),MATCH([1]orders!L$1,[1]products!$A$1:$G$1,0))</f>
        <v>8.73</v>
      </c>
      <c r="M794" s="20">
        <f t="shared" si="12"/>
        <v>52.38</v>
      </c>
      <c r="N794" s="7" t="str" cm="1">
        <f t="array" ref="N794">_xlfn.IFS(I794="Rob","Robusta",I794="Exc","Excelsa",I794="Ara","Arabica",I794="Lib","Liberica")</f>
        <v>Liberica</v>
      </c>
      <c r="O794" s="7" t="str" cm="1">
        <f t="array" ref="O794">_xlfn.IFS(J794="M","Medium",J794="L","Light",J794="D","Dark")</f>
        <v>Medium</v>
      </c>
      <c r="P794" s="7" t="str">
        <f>_xlfn.XLOOKUP(Order_Table[[#This Row],[Customer ID]],[1]customers!$A$1:$A$1001,[1]customers!$I$1:$I$1001,,0)</f>
        <v>Yes</v>
      </c>
    </row>
    <row r="795" spans="1:16" x14ac:dyDescent="0.35">
      <c r="A795" s="16" t="s">
        <v>1538</v>
      </c>
      <c r="B795" s="21">
        <v>43629</v>
      </c>
      <c r="C795" s="16" t="s">
        <v>1539</v>
      </c>
      <c r="D795" s="7" t="s">
        <v>182</v>
      </c>
      <c r="E795" s="16">
        <v>5</v>
      </c>
      <c r="F795" s="16" t="str">
        <f>_xlfn.XLOOKUP([1]orders!C795,[1]customers!$A$2:$A$1001,[1]customers!$B$2:$B$1001,,0)</f>
        <v>Lukas Whittlesee</v>
      </c>
      <c r="G795" s="16" t="str">
        <f>IF(_xlfn.XLOOKUP(C795,[1]customers!$A$2:$A$1001,[1]customers!$C$2:$C$1001,,0)=0,"",_xlfn.XLOOKUP(C795,[1]customers!$A$2:$A$1001,[1]customers!$C$2:$C$1001,,0))</f>
        <v>lwhittleseem1@e-recht24.de</v>
      </c>
      <c r="H795" s="16" t="str">
        <f>_xlfn.XLOOKUP(C795,[1]customers!$A$2:$A$1001,[1]customers!$G$2:$G$1001,,0)</f>
        <v>United States</v>
      </c>
      <c r="I795" s="7" t="str">
        <f>INDEX([1]products!$A$1:$G$49,MATCH([1]orders!$D795,[1]products!$A$1:$A$49,0),MATCH([1]orders!I$1,[1]products!$A$1:$G$1,0))</f>
        <v>Rob</v>
      </c>
      <c r="J795" s="7" t="str">
        <f>INDEX([1]products!$A$1:$G$49,MATCH([1]orders!$D795,[1]products!$A$1:$A$49,0),MATCH([1]orders!J$1,[1]products!$A$1:$G$1,0))</f>
        <v>L</v>
      </c>
      <c r="K795" s="19">
        <f>INDEX([1]products!$A$1:$G$49,MATCH([1]orders!$D795,[1]products!$A$1:$A$49,0),MATCH([1]orders!K$1,[1]products!$A$1:$G$1,0))</f>
        <v>0.2</v>
      </c>
      <c r="L795" s="20">
        <f>INDEX([1]products!$A$1:$G$49,MATCH([1]orders!$D795,[1]products!$A$1:$A$49,0),MATCH([1]orders!L$1,[1]products!$A$1:$G$1,0))</f>
        <v>3.5849999999999995</v>
      </c>
      <c r="M795" s="20">
        <f t="shared" si="12"/>
        <v>17.924999999999997</v>
      </c>
      <c r="N795" s="7" t="str" cm="1">
        <f t="array" ref="N795">_xlfn.IFS(I795="Rob","Robusta",I795="Exc","Excelsa",I795="Ara","Arabica",I795="Lib","Liberica")</f>
        <v>Robusta</v>
      </c>
      <c r="O795" s="7" t="str" cm="1">
        <f t="array" ref="O795">_xlfn.IFS(J795="M","Medium",J795="L","Light",J795="D","Dark")</f>
        <v>Light</v>
      </c>
      <c r="P795" s="7" t="str">
        <f>_xlfn.XLOOKUP(Order_Table[[#This Row],[Customer ID]],[1]customers!$A$1:$A$1001,[1]customers!$I$1:$I$1001,,0)</f>
        <v>No</v>
      </c>
    </row>
    <row r="796" spans="1:16" x14ac:dyDescent="0.35">
      <c r="A796" s="16" t="s">
        <v>1540</v>
      </c>
      <c r="B796" s="21">
        <v>43987</v>
      </c>
      <c r="C796" s="16" t="s">
        <v>1541</v>
      </c>
      <c r="D796" s="7" t="s">
        <v>204</v>
      </c>
      <c r="E796" s="16">
        <v>5</v>
      </c>
      <c r="F796" s="16" t="str">
        <f>_xlfn.XLOOKUP([1]orders!C796,[1]customers!$A$2:$A$1001,[1]customers!$B$2:$B$1001,,0)</f>
        <v>Gregorius Trengrove</v>
      </c>
      <c r="G796" s="16" t="str">
        <f>IF(_xlfn.XLOOKUP(C796,[1]customers!$A$2:$A$1001,[1]customers!$C$2:$C$1001,,0)=0,"",_xlfn.XLOOKUP(C796,[1]customers!$A$2:$A$1001,[1]customers!$C$2:$C$1001,,0))</f>
        <v>gtrengrovem2@elpais.com</v>
      </c>
      <c r="H796" s="16" t="str">
        <f>_xlfn.XLOOKUP(C796,[1]customers!$A$2:$A$1001,[1]customers!$G$2:$G$1001,,0)</f>
        <v>United States</v>
      </c>
      <c r="I796" s="7" t="str">
        <f>INDEX([1]products!$A$1:$G$49,MATCH([1]orders!$D796,[1]products!$A$1:$A$49,0),MATCH([1]orders!I$1,[1]products!$A$1:$G$1,0))</f>
        <v>Ara</v>
      </c>
      <c r="J796" s="7" t="str">
        <f>INDEX([1]products!$A$1:$G$49,MATCH([1]orders!$D796,[1]products!$A$1:$A$49,0),MATCH([1]orders!J$1,[1]products!$A$1:$G$1,0))</f>
        <v>L</v>
      </c>
      <c r="K796" s="19">
        <f>INDEX([1]products!$A$1:$G$49,MATCH([1]orders!$D796,[1]products!$A$1:$A$49,0),MATCH([1]orders!K$1,[1]products!$A$1:$G$1,0))</f>
        <v>2.5</v>
      </c>
      <c r="L796" s="20">
        <f>INDEX([1]products!$A$1:$G$49,MATCH([1]orders!$D796,[1]products!$A$1:$A$49,0),MATCH([1]orders!L$1,[1]products!$A$1:$G$1,0))</f>
        <v>29.784999999999997</v>
      </c>
      <c r="M796" s="20">
        <f t="shared" si="12"/>
        <v>148.92499999999998</v>
      </c>
      <c r="N796" s="7" t="str" cm="1">
        <f t="array" ref="N796">_xlfn.IFS(I796="Rob","Robusta",I796="Exc","Excelsa",I796="Ara","Arabica",I796="Lib","Liberica")</f>
        <v>Arabica</v>
      </c>
      <c r="O796" s="7" t="str" cm="1">
        <f t="array" ref="O796">_xlfn.IFS(J796="M","Medium",J796="L","Light",J796="D","Dark")</f>
        <v>Light</v>
      </c>
      <c r="P796" s="7" t="str">
        <f>_xlfn.XLOOKUP(Order_Table[[#This Row],[Customer ID]],[1]customers!$A$1:$A$1001,[1]customers!$I$1:$I$1001,,0)</f>
        <v>No</v>
      </c>
    </row>
    <row r="797" spans="1:16" x14ac:dyDescent="0.35">
      <c r="A797" s="16" t="s">
        <v>1542</v>
      </c>
      <c r="B797" s="21">
        <v>43540</v>
      </c>
      <c r="C797" s="16" t="s">
        <v>1543</v>
      </c>
      <c r="D797" s="7" t="s">
        <v>157</v>
      </c>
      <c r="E797" s="16">
        <v>4</v>
      </c>
      <c r="F797" s="16" t="str">
        <f>_xlfn.XLOOKUP([1]orders!C797,[1]customers!$A$2:$A$1001,[1]customers!$B$2:$B$1001,,0)</f>
        <v>Wright Caldero</v>
      </c>
      <c r="G797" s="16" t="str">
        <f>IF(_xlfn.XLOOKUP(C797,[1]customers!$A$2:$A$1001,[1]customers!$C$2:$C$1001,,0)=0,"",_xlfn.XLOOKUP(C797,[1]customers!$A$2:$A$1001,[1]customers!$C$2:$C$1001,,0))</f>
        <v>wcalderom3@stumbleupon.com</v>
      </c>
      <c r="H797" s="16" t="str">
        <f>_xlfn.XLOOKUP(C797,[1]customers!$A$2:$A$1001,[1]customers!$G$2:$G$1001,,0)</f>
        <v>United States</v>
      </c>
      <c r="I797" s="7" t="str">
        <f>INDEX([1]products!$A$1:$G$49,MATCH([1]orders!$D797,[1]products!$A$1:$A$49,0),MATCH([1]orders!I$1,[1]products!$A$1:$G$1,0))</f>
        <v>Rob</v>
      </c>
      <c r="J797" s="7" t="str">
        <f>INDEX([1]products!$A$1:$G$49,MATCH([1]orders!$D797,[1]products!$A$1:$A$49,0),MATCH([1]orders!J$1,[1]products!$A$1:$G$1,0))</f>
        <v>L</v>
      </c>
      <c r="K797" s="19">
        <f>INDEX([1]products!$A$1:$G$49,MATCH([1]orders!$D797,[1]products!$A$1:$A$49,0),MATCH([1]orders!K$1,[1]products!$A$1:$G$1,0))</f>
        <v>0.5</v>
      </c>
      <c r="L797" s="20">
        <f>INDEX([1]products!$A$1:$G$49,MATCH([1]orders!$D797,[1]products!$A$1:$A$49,0),MATCH([1]orders!L$1,[1]products!$A$1:$G$1,0))</f>
        <v>7.169999999999999</v>
      </c>
      <c r="M797" s="20">
        <f t="shared" si="12"/>
        <v>28.679999999999996</v>
      </c>
      <c r="N797" s="7" t="str" cm="1">
        <f t="array" ref="N797">_xlfn.IFS(I797="Rob","Robusta",I797="Exc","Excelsa",I797="Ara","Arabica",I797="Lib","Liberica")</f>
        <v>Robusta</v>
      </c>
      <c r="O797" s="7" t="str" cm="1">
        <f t="array" ref="O797">_xlfn.IFS(J797="M","Medium",J797="L","Light",J797="D","Dark")</f>
        <v>Light</v>
      </c>
      <c r="P797" s="7" t="str">
        <f>_xlfn.XLOOKUP(Order_Table[[#This Row],[Customer ID]],[1]customers!$A$1:$A$1001,[1]customers!$I$1:$I$1001,,0)</f>
        <v>No</v>
      </c>
    </row>
    <row r="798" spans="1:16" x14ac:dyDescent="0.35">
      <c r="A798" s="16" t="s">
        <v>1544</v>
      </c>
      <c r="B798" s="21">
        <v>44533</v>
      </c>
      <c r="C798" s="16" t="s">
        <v>1545</v>
      </c>
      <c r="D798" s="7" t="s">
        <v>83</v>
      </c>
      <c r="E798" s="16">
        <v>1</v>
      </c>
      <c r="F798" s="16" t="str">
        <f>_xlfn.XLOOKUP([1]orders!C798,[1]customers!$A$2:$A$1001,[1]customers!$B$2:$B$1001,,0)</f>
        <v>Merell Zanazzi</v>
      </c>
      <c r="G798" s="16" t="str">
        <f>IF(_xlfn.XLOOKUP(C798,[1]customers!$A$2:$A$1001,[1]customers!$C$2:$C$1001,,0)=0,"",_xlfn.XLOOKUP(C798,[1]customers!$A$2:$A$1001,[1]customers!$C$2:$C$1001,,0))</f>
        <v/>
      </c>
      <c r="H798" s="16" t="str">
        <f>_xlfn.XLOOKUP(C798,[1]customers!$A$2:$A$1001,[1]customers!$G$2:$G$1001,,0)</f>
        <v>United States</v>
      </c>
      <c r="I798" s="7" t="str">
        <f>INDEX([1]products!$A$1:$G$49,MATCH([1]orders!$D798,[1]products!$A$1:$A$49,0),MATCH([1]orders!I$1,[1]products!$A$1:$G$1,0))</f>
        <v>Lib</v>
      </c>
      <c r="J798" s="7" t="str">
        <f>INDEX([1]products!$A$1:$G$49,MATCH([1]orders!$D798,[1]products!$A$1:$A$49,0),MATCH([1]orders!J$1,[1]products!$A$1:$G$1,0))</f>
        <v>L</v>
      </c>
      <c r="K798" s="19">
        <f>INDEX([1]products!$A$1:$G$49,MATCH([1]orders!$D798,[1]products!$A$1:$A$49,0),MATCH([1]orders!K$1,[1]products!$A$1:$G$1,0))</f>
        <v>0.5</v>
      </c>
      <c r="L798" s="20">
        <f>INDEX([1]products!$A$1:$G$49,MATCH([1]orders!$D798,[1]products!$A$1:$A$49,0),MATCH([1]orders!L$1,[1]products!$A$1:$G$1,0))</f>
        <v>9.51</v>
      </c>
      <c r="M798" s="20">
        <f t="shared" si="12"/>
        <v>9.51</v>
      </c>
      <c r="N798" s="7" t="str" cm="1">
        <f t="array" ref="N798">_xlfn.IFS(I798="Rob","Robusta",I798="Exc","Excelsa",I798="Ara","Arabica",I798="Lib","Liberica")</f>
        <v>Liberica</v>
      </c>
      <c r="O798" s="7" t="str" cm="1">
        <f t="array" ref="O798">_xlfn.IFS(J798="M","Medium",J798="L","Light",J798="D","Dark")</f>
        <v>Light</v>
      </c>
      <c r="P798" s="7" t="str">
        <f>_xlfn.XLOOKUP(Order_Table[[#This Row],[Customer ID]],[1]customers!$A$1:$A$1001,[1]customers!$I$1:$I$1001,,0)</f>
        <v>No</v>
      </c>
    </row>
    <row r="799" spans="1:16" x14ac:dyDescent="0.35">
      <c r="A799" s="16" t="s">
        <v>1546</v>
      </c>
      <c r="B799" s="21">
        <v>44751</v>
      </c>
      <c r="C799" s="16" t="s">
        <v>1547</v>
      </c>
      <c r="D799" s="7" t="s">
        <v>192</v>
      </c>
      <c r="E799" s="16">
        <v>4</v>
      </c>
      <c r="F799" s="16" t="str">
        <f>_xlfn.XLOOKUP([1]orders!C799,[1]customers!$A$2:$A$1001,[1]customers!$B$2:$B$1001,,0)</f>
        <v>Jed Kennicott</v>
      </c>
      <c r="G799" s="16" t="str">
        <f>IF(_xlfn.XLOOKUP(C799,[1]customers!$A$2:$A$1001,[1]customers!$C$2:$C$1001,,0)=0,"",_xlfn.XLOOKUP(C799,[1]customers!$A$2:$A$1001,[1]customers!$C$2:$C$1001,,0))</f>
        <v>jkennicottm5@yahoo.co.jp</v>
      </c>
      <c r="H799" s="16" t="str">
        <f>_xlfn.XLOOKUP(C799,[1]customers!$A$2:$A$1001,[1]customers!$G$2:$G$1001,,0)</f>
        <v>United States</v>
      </c>
      <c r="I799" s="7" t="str">
        <f>INDEX([1]products!$A$1:$G$49,MATCH([1]orders!$D799,[1]products!$A$1:$A$49,0),MATCH([1]orders!I$1,[1]products!$A$1:$G$1,0))</f>
        <v>Ara</v>
      </c>
      <c r="J799" s="7" t="str">
        <f>INDEX([1]products!$A$1:$G$49,MATCH([1]orders!$D799,[1]products!$A$1:$A$49,0),MATCH([1]orders!J$1,[1]products!$A$1:$G$1,0))</f>
        <v>L</v>
      </c>
      <c r="K799" s="19">
        <f>INDEX([1]products!$A$1:$G$49,MATCH([1]orders!$D799,[1]products!$A$1:$A$49,0),MATCH([1]orders!K$1,[1]products!$A$1:$G$1,0))</f>
        <v>0.5</v>
      </c>
      <c r="L799" s="20">
        <f>INDEX([1]products!$A$1:$G$49,MATCH([1]orders!$D799,[1]products!$A$1:$A$49,0),MATCH([1]orders!L$1,[1]products!$A$1:$G$1,0))</f>
        <v>7.77</v>
      </c>
      <c r="M799" s="20">
        <f t="shared" si="12"/>
        <v>31.08</v>
      </c>
      <c r="N799" s="7" t="str" cm="1">
        <f t="array" ref="N799">_xlfn.IFS(I799="Rob","Robusta",I799="Exc","Excelsa",I799="Ara","Arabica",I799="Lib","Liberica")</f>
        <v>Arabica</v>
      </c>
      <c r="O799" s="7" t="str" cm="1">
        <f t="array" ref="O799">_xlfn.IFS(J799="M","Medium",J799="L","Light",J799="D","Dark")</f>
        <v>Light</v>
      </c>
      <c r="P799" s="7" t="str">
        <f>_xlfn.XLOOKUP(Order_Table[[#This Row],[Customer ID]],[1]customers!$A$1:$A$1001,[1]customers!$I$1:$I$1001,,0)</f>
        <v>No</v>
      </c>
    </row>
    <row r="800" spans="1:16" x14ac:dyDescent="0.35">
      <c r="A800" s="16" t="s">
        <v>1548</v>
      </c>
      <c r="B800" s="21">
        <v>43950</v>
      </c>
      <c r="C800" s="16" t="s">
        <v>1549</v>
      </c>
      <c r="D800" s="7" t="s">
        <v>101</v>
      </c>
      <c r="E800" s="16">
        <v>3</v>
      </c>
      <c r="F800" s="16" t="str">
        <f>_xlfn.XLOOKUP([1]orders!C800,[1]customers!$A$2:$A$1001,[1]customers!$B$2:$B$1001,,0)</f>
        <v>Guenevere Ruggen</v>
      </c>
      <c r="G800" s="16" t="str">
        <f>IF(_xlfn.XLOOKUP(C800,[1]customers!$A$2:$A$1001,[1]customers!$C$2:$C$1001,,0)=0,"",_xlfn.XLOOKUP(C800,[1]customers!$A$2:$A$1001,[1]customers!$C$2:$C$1001,,0))</f>
        <v>gruggenm6@nymag.com</v>
      </c>
      <c r="H800" s="16" t="str">
        <f>_xlfn.XLOOKUP(C800,[1]customers!$A$2:$A$1001,[1]customers!$G$2:$G$1001,,0)</f>
        <v>United States</v>
      </c>
      <c r="I800" s="7" t="str">
        <f>INDEX([1]products!$A$1:$G$49,MATCH([1]orders!$D800,[1]products!$A$1:$A$49,0),MATCH([1]orders!I$1,[1]products!$A$1:$G$1,0))</f>
        <v>Rob</v>
      </c>
      <c r="J800" s="7" t="str">
        <f>INDEX([1]products!$A$1:$G$49,MATCH([1]orders!$D800,[1]products!$A$1:$A$49,0),MATCH([1]orders!J$1,[1]products!$A$1:$G$1,0))</f>
        <v>D</v>
      </c>
      <c r="K800" s="19">
        <f>INDEX([1]products!$A$1:$G$49,MATCH([1]orders!$D800,[1]products!$A$1:$A$49,0),MATCH([1]orders!K$1,[1]products!$A$1:$G$1,0))</f>
        <v>0.2</v>
      </c>
      <c r="L800" s="20">
        <f>INDEX([1]products!$A$1:$G$49,MATCH([1]orders!$D800,[1]products!$A$1:$A$49,0),MATCH([1]orders!L$1,[1]products!$A$1:$G$1,0))</f>
        <v>2.6849999999999996</v>
      </c>
      <c r="M800" s="20">
        <f t="shared" si="12"/>
        <v>8.0549999999999997</v>
      </c>
      <c r="N800" s="7" t="str" cm="1">
        <f t="array" ref="N800">_xlfn.IFS(I800="Rob","Robusta",I800="Exc","Excelsa",I800="Ara","Arabica",I800="Lib","Liberica")</f>
        <v>Robusta</v>
      </c>
      <c r="O800" s="7" t="str" cm="1">
        <f t="array" ref="O800">_xlfn.IFS(J800="M","Medium",J800="L","Light",J800="D","Dark")</f>
        <v>Dark</v>
      </c>
      <c r="P800" s="7" t="str">
        <f>_xlfn.XLOOKUP(Order_Table[[#This Row],[Customer ID]],[1]customers!$A$1:$A$1001,[1]customers!$I$1:$I$1001,,0)</f>
        <v>Yes</v>
      </c>
    </row>
    <row r="801" spans="1:16" x14ac:dyDescent="0.35">
      <c r="A801" s="16" t="s">
        <v>1550</v>
      </c>
      <c r="B801" s="21">
        <v>44588</v>
      </c>
      <c r="C801" s="16" t="s">
        <v>1551</v>
      </c>
      <c r="D801" s="7" t="s">
        <v>245</v>
      </c>
      <c r="E801" s="16">
        <v>3</v>
      </c>
      <c r="F801" s="16" t="str">
        <f>_xlfn.XLOOKUP([1]orders!C801,[1]customers!$A$2:$A$1001,[1]customers!$B$2:$B$1001,,0)</f>
        <v>Gonzales Cicculi</v>
      </c>
      <c r="G801" s="16" t="str">
        <f>IF(_xlfn.XLOOKUP(C801,[1]customers!$A$2:$A$1001,[1]customers!$C$2:$C$1001,,0)=0,"",_xlfn.XLOOKUP(C801,[1]customers!$A$2:$A$1001,[1]customers!$C$2:$C$1001,,0))</f>
        <v/>
      </c>
      <c r="H801" s="16" t="str">
        <f>_xlfn.XLOOKUP(C801,[1]customers!$A$2:$A$1001,[1]customers!$G$2:$G$1001,,0)</f>
        <v>United States</v>
      </c>
      <c r="I801" s="7" t="str">
        <f>INDEX([1]products!$A$1:$G$49,MATCH([1]orders!$D801,[1]products!$A$1:$A$49,0),MATCH([1]orders!I$1,[1]products!$A$1:$G$1,0))</f>
        <v>Exc</v>
      </c>
      <c r="J801" s="7" t="str">
        <f>INDEX([1]products!$A$1:$G$49,MATCH([1]orders!$D801,[1]products!$A$1:$A$49,0),MATCH([1]orders!J$1,[1]products!$A$1:$G$1,0))</f>
        <v>D</v>
      </c>
      <c r="K801" s="19">
        <f>INDEX([1]products!$A$1:$G$49,MATCH([1]orders!$D801,[1]products!$A$1:$A$49,0),MATCH([1]orders!K$1,[1]products!$A$1:$G$1,0))</f>
        <v>1</v>
      </c>
      <c r="L801" s="20">
        <f>INDEX([1]products!$A$1:$G$49,MATCH([1]orders!$D801,[1]products!$A$1:$A$49,0),MATCH([1]orders!L$1,[1]products!$A$1:$G$1,0))</f>
        <v>12.15</v>
      </c>
      <c r="M801" s="20">
        <f t="shared" si="12"/>
        <v>36.450000000000003</v>
      </c>
      <c r="N801" s="7" t="str" cm="1">
        <f t="array" ref="N801">_xlfn.IFS(I801="Rob","Robusta",I801="Exc","Excelsa",I801="Ara","Arabica",I801="Lib","Liberica")</f>
        <v>Excelsa</v>
      </c>
      <c r="O801" s="7" t="str" cm="1">
        <f t="array" ref="O801">_xlfn.IFS(J801="M","Medium",J801="L","Light",J801="D","Dark")</f>
        <v>Dark</v>
      </c>
      <c r="P801" s="7" t="str">
        <f>_xlfn.XLOOKUP(Order_Table[[#This Row],[Customer ID]],[1]customers!$A$1:$A$1001,[1]customers!$I$1:$I$1001,,0)</f>
        <v>Yes</v>
      </c>
    </row>
    <row r="802" spans="1:16" x14ac:dyDescent="0.35">
      <c r="A802" s="16" t="s">
        <v>1552</v>
      </c>
      <c r="B802" s="21">
        <v>44240</v>
      </c>
      <c r="C802" s="16" t="s">
        <v>1553</v>
      </c>
      <c r="D802" s="7" t="s">
        <v>101</v>
      </c>
      <c r="E802" s="16">
        <v>6</v>
      </c>
      <c r="F802" s="16" t="str">
        <f>_xlfn.XLOOKUP([1]orders!C802,[1]customers!$A$2:$A$1001,[1]customers!$B$2:$B$1001,,0)</f>
        <v>Man Fright</v>
      </c>
      <c r="G802" s="16" t="str">
        <f>IF(_xlfn.XLOOKUP(C802,[1]customers!$A$2:$A$1001,[1]customers!$C$2:$C$1001,,0)=0,"",_xlfn.XLOOKUP(C802,[1]customers!$A$2:$A$1001,[1]customers!$C$2:$C$1001,,0))</f>
        <v>mfrightm8@harvard.edu</v>
      </c>
      <c r="H802" s="16" t="str">
        <f>_xlfn.XLOOKUP(C802,[1]customers!$A$2:$A$1001,[1]customers!$G$2:$G$1001,,0)</f>
        <v>Ireland</v>
      </c>
      <c r="I802" s="7" t="str">
        <f>INDEX([1]products!$A$1:$G$49,MATCH([1]orders!$D802,[1]products!$A$1:$A$49,0),MATCH([1]orders!I$1,[1]products!$A$1:$G$1,0))</f>
        <v>Rob</v>
      </c>
      <c r="J802" s="7" t="str">
        <f>INDEX([1]products!$A$1:$G$49,MATCH([1]orders!$D802,[1]products!$A$1:$A$49,0),MATCH([1]orders!J$1,[1]products!$A$1:$G$1,0))</f>
        <v>D</v>
      </c>
      <c r="K802" s="19">
        <f>INDEX([1]products!$A$1:$G$49,MATCH([1]orders!$D802,[1]products!$A$1:$A$49,0),MATCH([1]orders!K$1,[1]products!$A$1:$G$1,0))</f>
        <v>0.2</v>
      </c>
      <c r="L802" s="20">
        <f>INDEX([1]products!$A$1:$G$49,MATCH([1]orders!$D802,[1]products!$A$1:$A$49,0),MATCH([1]orders!L$1,[1]products!$A$1:$G$1,0))</f>
        <v>2.6849999999999996</v>
      </c>
      <c r="M802" s="20">
        <f t="shared" si="12"/>
        <v>16.11</v>
      </c>
      <c r="N802" s="7" t="str" cm="1">
        <f t="array" ref="N802">_xlfn.IFS(I802="Rob","Robusta",I802="Exc","Excelsa",I802="Ara","Arabica",I802="Lib","Liberica")</f>
        <v>Robusta</v>
      </c>
      <c r="O802" s="7" t="str" cm="1">
        <f t="array" ref="O802">_xlfn.IFS(J802="M","Medium",J802="L","Light",J802="D","Dark")</f>
        <v>Dark</v>
      </c>
      <c r="P802" s="7" t="str">
        <f>_xlfn.XLOOKUP(Order_Table[[#This Row],[Customer ID]],[1]customers!$A$1:$A$1001,[1]customers!$I$1:$I$1001,,0)</f>
        <v>No</v>
      </c>
    </row>
    <row r="803" spans="1:16" x14ac:dyDescent="0.35">
      <c r="A803" s="16" t="s">
        <v>1554</v>
      </c>
      <c r="B803" s="21">
        <v>44025</v>
      </c>
      <c r="C803" s="16" t="s">
        <v>1555</v>
      </c>
      <c r="D803" s="7" t="s">
        <v>35</v>
      </c>
      <c r="E803" s="16">
        <v>2</v>
      </c>
      <c r="F803" s="16" t="str">
        <f>_xlfn.XLOOKUP([1]orders!C803,[1]customers!$A$2:$A$1001,[1]customers!$B$2:$B$1001,,0)</f>
        <v>Boyce Tarte</v>
      </c>
      <c r="G803" s="16" t="str">
        <f>IF(_xlfn.XLOOKUP(C803,[1]customers!$A$2:$A$1001,[1]customers!$C$2:$C$1001,,0)=0,"",_xlfn.XLOOKUP(C803,[1]customers!$A$2:$A$1001,[1]customers!$C$2:$C$1001,,0))</f>
        <v>btartem9@aol.com</v>
      </c>
      <c r="H803" s="16" t="str">
        <f>_xlfn.XLOOKUP(C803,[1]customers!$A$2:$A$1001,[1]customers!$G$2:$G$1001,,0)</f>
        <v>United States</v>
      </c>
      <c r="I803" s="7" t="str">
        <f>INDEX([1]products!$A$1:$G$49,MATCH([1]orders!$D803,[1]products!$A$1:$A$49,0),MATCH([1]orders!I$1,[1]products!$A$1:$G$1,0))</f>
        <v>Rob</v>
      </c>
      <c r="J803" s="7" t="str">
        <f>INDEX([1]products!$A$1:$G$49,MATCH([1]orders!$D803,[1]products!$A$1:$A$49,0),MATCH([1]orders!J$1,[1]products!$A$1:$G$1,0))</f>
        <v>D</v>
      </c>
      <c r="K803" s="19">
        <f>INDEX([1]products!$A$1:$G$49,MATCH([1]orders!$D803,[1]products!$A$1:$A$49,0),MATCH([1]orders!K$1,[1]products!$A$1:$G$1,0))</f>
        <v>2.5</v>
      </c>
      <c r="L803" s="20">
        <f>INDEX([1]products!$A$1:$G$49,MATCH([1]orders!$D803,[1]products!$A$1:$A$49,0),MATCH([1]orders!L$1,[1]products!$A$1:$G$1,0))</f>
        <v>20.584999999999997</v>
      </c>
      <c r="M803" s="20">
        <f t="shared" si="12"/>
        <v>41.169999999999995</v>
      </c>
      <c r="N803" s="7" t="str" cm="1">
        <f t="array" ref="N803">_xlfn.IFS(I803="Rob","Robusta",I803="Exc","Excelsa",I803="Ara","Arabica",I803="Lib","Liberica")</f>
        <v>Robusta</v>
      </c>
      <c r="O803" s="7" t="str" cm="1">
        <f t="array" ref="O803">_xlfn.IFS(J803="M","Medium",J803="L","Light",J803="D","Dark")</f>
        <v>Dark</v>
      </c>
      <c r="P803" s="7" t="str">
        <f>_xlfn.XLOOKUP(Order_Table[[#This Row],[Customer ID]],[1]customers!$A$1:$A$1001,[1]customers!$I$1:$I$1001,,0)</f>
        <v>Yes</v>
      </c>
    </row>
    <row r="804" spans="1:16" x14ac:dyDescent="0.35">
      <c r="A804" s="16" t="s">
        <v>1556</v>
      </c>
      <c r="B804" s="21">
        <v>43902</v>
      </c>
      <c r="C804" s="16" t="s">
        <v>1557</v>
      </c>
      <c r="D804" s="7" t="s">
        <v>101</v>
      </c>
      <c r="E804" s="16">
        <v>4</v>
      </c>
      <c r="F804" s="16" t="str">
        <f>_xlfn.XLOOKUP([1]orders!C804,[1]customers!$A$2:$A$1001,[1]customers!$B$2:$B$1001,,0)</f>
        <v>Caddric Krzysztofiak</v>
      </c>
      <c r="G804" s="16" t="str">
        <f>IF(_xlfn.XLOOKUP(C804,[1]customers!$A$2:$A$1001,[1]customers!$C$2:$C$1001,,0)=0,"",_xlfn.XLOOKUP(C804,[1]customers!$A$2:$A$1001,[1]customers!$C$2:$C$1001,,0))</f>
        <v>ckrzysztofiakma@skyrock.com</v>
      </c>
      <c r="H804" s="16" t="str">
        <f>_xlfn.XLOOKUP(C804,[1]customers!$A$2:$A$1001,[1]customers!$G$2:$G$1001,,0)</f>
        <v>United States</v>
      </c>
      <c r="I804" s="7" t="str">
        <f>INDEX([1]products!$A$1:$G$49,MATCH([1]orders!$D804,[1]products!$A$1:$A$49,0),MATCH([1]orders!I$1,[1]products!$A$1:$G$1,0))</f>
        <v>Rob</v>
      </c>
      <c r="J804" s="7" t="str">
        <f>INDEX([1]products!$A$1:$G$49,MATCH([1]orders!$D804,[1]products!$A$1:$A$49,0),MATCH([1]orders!J$1,[1]products!$A$1:$G$1,0))</f>
        <v>D</v>
      </c>
      <c r="K804" s="19">
        <f>INDEX([1]products!$A$1:$G$49,MATCH([1]orders!$D804,[1]products!$A$1:$A$49,0),MATCH([1]orders!K$1,[1]products!$A$1:$G$1,0))</f>
        <v>0.2</v>
      </c>
      <c r="L804" s="20">
        <f>INDEX([1]products!$A$1:$G$49,MATCH([1]orders!$D804,[1]products!$A$1:$A$49,0),MATCH([1]orders!L$1,[1]products!$A$1:$G$1,0))</f>
        <v>2.6849999999999996</v>
      </c>
      <c r="M804" s="20">
        <f t="shared" si="12"/>
        <v>10.739999999999998</v>
      </c>
      <c r="N804" s="7" t="str" cm="1">
        <f t="array" ref="N804">_xlfn.IFS(I804="Rob","Robusta",I804="Exc","Excelsa",I804="Ara","Arabica",I804="Lib","Liberica")</f>
        <v>Robusta</v>
      </c>
      <c r="O804" s="7" t="str" cm="1">
        <f t="array" ref="O804">_xlfn.IFS(J804="M","Medium",J804="L","Light",J804="D","Dark")</f>
        <v>Dark</v>
      </c>
      <c r="P804" s="7" t="str">
        <f>_xlfn.XLOOKUP(Order_Table[[#This Row],[Customer ID]],[1]customers!$A$1:$A$1001,[1]customers!$I$1:$I$1001,,0)</f>
        <v>No</v>
      </c>
    </row>
    <row r="805" spans="1:16" x14ac:dyDescent="0.35">
      <c r="A805" s="16" t="s">
        <v>1558</v>
      </c>
      <c r="B805" s="21">
        <v>43955</v>
      </c>
      <c r="C805" s="16" t="s">
        <v>1559</v>
      </c>
      <c r="D805" s="7" t="s">
        <v>112</v>
      </c>
      <c r="E805" s="16">
        <v>4</v>
      </c>
      <c r="F805" s="16" t="str">
        <f>_xlfn.XLOOKUP([1]orders!C805,[1]customers!$A$2:$A$1001,[1]customers!$B$2:$B$1001,,0)</f>
        <v>Darn Penquet</v>
      </c>
      <c r="G805" s="16" t="str">
        <f>IF(_xlfn.XLOOKUP(C805,[1]customers!$A$2:$A$1001,[1]customers!$C$2:$C$1001,,0)=0,"",_xlfn.XLOOKUP(C805,[1]customers!$A$2:$A$1001,[1]customers!$C$2:$C$1001,,0))</f>
        <v>dpenquetmb@diigo.com</v>
      </c>
      <c r="H805" s="16" t="str">
        <f>_xlfn.XLOOKUP(C805,[1]customers!$A$2:$A$1001,[1]customers!$G$2:$G$1001,,0)</f>
        <v>United States</v>
      </c>
      <c r="I805" s="7" t="str">
        <f>INDEX([1]products!$A$1:$G$49,MATCH([1]orders!$D805,[1]products!$A$1:$A$49,0),MATCH([1]orders!I$1,[1]products!$A$1:$G$1,0))</f>
        <v>Exc</v>
      </c>
      <c r="J805" s="7" t="str">
        <f>INDEX([1]products!$A$1:$G$49,MATCH([1]orders!$D805,[1]products!$A$1:$A$49,0),MATCH([1]orders!J$1,[1]products!$A$1:$G$1,0))</f>
        <v>M</v>
      </c>
      <c r="K805" s="19">
        <f>INDEX([1]products!$A$1:$G$49,MATCH([1]orders!$D805,[1]products!$A$1:$A$49,0),MATCH([1]orders!K$1,[1]products!$A$1:$G$1,0))</f>
        <v>2.5</v>
      </c>
      <c r="L805" s="20">
        <f>INDEX([1]products!$A$1:$G$49,MATCH([1]orders!$D805,[1]products!$A$1:$A$49,0),MATCH([1]orders!L$1,[1]products!$A$1:$G$1,0))</f>
        <v>31.624999999999996</v>
      </c>
      <c r="M805" s="20">
        <f t="shared" si="12"/>
        <v>126.49999999999999</v>
      </c>
      <c r="N805" s="7" t="str" cm="1">
        <f t="array" ref="N805">_xlfn.IFS(I805="Rob","Robusta",I805="Exc","Excelsa",I805="Ara","Arabica",I805="Lib","Liberica")</f>
        <v>Excelsa</v>
      </c>
      <c r="O805" s="7" t="str" cm="1">
        <f t="array" ref="O805">_xlfn.IFS(J805="M","Medium",J805="L","Light",J805="D","Dark")</f>
        <v>Medium</v>
      </c>
      <c r="P805" s="7" t="str">
        <f>_xlfn.XLOOKUP(Order_Table[[#This Row],[Customer ID]],[1]customers!$A$1:$A$1001,[1]customers!$I$1:$I$1001,,0)</f>
        <v>No</v>
      </c>
    </row>
    <row r="806" spans="1:16" x14ac:dyDescent="0.35">
      <c r="A806" s="16" t="s">
        <v>1560</v>
      </c>
      <c r="B806" s="21">
        <v>44289</v>
      </c>
      <c r="C806" s="16" t="s">
        <v>1561</v>
      </c>
      <c r="D806" s="7" t="s">
        <v>189</v>
      </c>
      <c r="E806" s="16">
        <v>2</v>
      </c>
      <c r="F806" s="16" t="str">
        <f>_xlfn.XLOOKUP([1]orders!C806,[1]customers!$A$2:$A$1001,[1]customers!$B$2:$B$1001,,0)</f>
        <v>Jammie Cloke</v>
      </c>
      <c r="G806" s="16" t="str">
        <f>IF(_xlfn.XLOOKUP(C806,[1]customers!$A$2:$A$1001,[1]customers!$C$2:$C$1001,,0)=0,"",_xlfn.XLOOKUP(C806,[1]customers!$A$2:$A$1001,[1]customers!$C$2:$C$1001,,0))</f>
        <v/>
      </c>
      <c r="H806" s="16" t="str">
        <f>_xlfn.XLOOKUP(C806,[1]customers!$A$2:$A$1001,[1]customers!$G$2:$G$1001,,0)</f>
        <v>United Kingdom</v>
      </c>
      <c r="I806" s="7" t="str">
        <f>INDEX([1]products!$A$1:$G$49,MATCH([1]orders!$D806,[1]products!$A$1:$A$49,0),MATCH([1]orders!I$1,[1]products!$A$1:$G$1,0))</f>
        <v>Rob</v>
      </c>
      <c r="J806" s="7" t="str">
        <f>INDEX([1]products!$A$1:$G$49,MATCH([1]orders!$D806,[1]products!$A$1:$A$49,0),MATCH([1]orders!J$1,[1]products!$A$1:$G$1,0))</f>
        <v>L</v>
      </c>
      <c r="K806" s="19">
        <f>INDEX([1]products!$A$1:$G$49,MATCH([1]orders!$D806,[1]products!$A$1:$A$49,0),MATCH([1]orders!K$1,[1]products!$A$1:$G$1,0))</f>
        <v>1</v>
      </c>
      <c r="L806" s="20">
        <f>INDEX([1]products!$A$1:$G$49,MATCH([1]orders!$D806,[1]products!$A$1:$A$49,0),MATCH([1]orders!L$1,[1]products!$A$1:$G$1,0))</f>
        <v>11.95</v>
      </c>
      <c r="M806" s="20">
        <f t="shared" si="12"/>
        <v>23.9</v>
      </c>
      <c r="N806" s="7" t="str" cm="1">
        <f t="array" ref="N806">_xlfn.IFS(I806="Rob","Robusta",I806="Exc","Excelsa",I806="Ara","Arabica",I806="Lib","Liberica")</f>
        <v>Robusta</v>
      </c>
      <c r="O806" s="7" t="str" cm="1">
        <f t="array" ref="O806">_xlfn.IFS(J806="M","Medium",J806="L","Light",J806="D","Dark")</f>
        <v>Light</v>
      </c>
      <c r="P806" s="7" t="str">
        <f>_xlfn.XLOOKUP(Order_Table[[#This Row],[Customer ID]],[1]customers!$A$1:$A$1001,[1]customers!$I$1:$I$1001,,0)</f>
        <v>No</v>
      </c>
    </row>
    <row r="807" spans="1:16" x14ac:dyDescent="0.35">
      <c r="A807" s="16" t="s">
        <v>1562</v>
      </c>
      <c r="B807" s="21">
        <v>44713</v>
      </c>
      <c r="C807" s="16" t="s">
        <v>1563</v>
      </c>
      <c r="D807" s="7" t="s">
        <v>22</v>
      </c>
      <c r="E807" s="16">
        <v>1</v>
      </c>
      <c r="F807" s="16" t="str">
        <f>_xlfn.XLOOKUP([1]orders!C807,[1]customers!$A$2:$A$1001,[1]customers!$B$2:$B$1001,,0)</f>
        <v>Chester Clowton</v>
      </c>
      <c r="G807" s="16" t="str">
        <f>IF(_xlfn.XLOOKUP(C807,[1]customers!$A$2:$A$1001,[1]customers!$C$2:$C$1001,,0)=0,"",_xlfn.XLOOKUP(C807,[1]customers!$A$2:$A$1001,[1]customers!$C$2:$C$1001,,0))</f>
        <v/>
      </c>
      <c r="H807" s="16" t="str">
        <f>_xlfn.XLOOKUP(C807,[1]customers!$A$2:$A$1001,[1]customers!$G$2:$G$1001,,0)</f>
        <v>United States</v>
      </c>
      <c r="I807" s="7" t="str">
        <f>INDEX([1]products!$A$1:$G$49,MATCH([1]orders!$D807,[1]products!$A$1:$A$49,0),MATCH([1]orders!I$1,[1]products!$A$1:$G$1,0))</f>
        <v>Rob</v>
      </c>
      <c r="J807" s="7" t="str">
        <f>INDEX([1]products!$A$1:$G$49,MATCH([1]orders!$D807,[1]products!$A$1:$A$49,0),MATCH([1]orders!J$1,[1]products!$A$1:$G$1,0))</f>
        <v>M</v>
      </c>
      <c r="K807" s="19">
        <f>INDEX([1]products!$A$1:$G$49,MATCH([1]orders!$D807,[1]products!$A$1:$A$49,0),MATCH([1]orders!K$1,[1]products!$A$1:$G$1,0))</f>
        <v>0.5</v>
      </c>
      <c r="L807" s="20">
        <f>INDEX([1]products!$A$1:$G$49,MATCH([1]orders!$D807,[1]products!$A$1:$A$49,0),MATCH([1]orders!L$1,[1]products!$A$1:$G$1,0))</f>
        <v>5.97</v>
      </c>
      <c r="M807" s="20">
        <f t="shared" si="12"/>
        <v>5.97</v>
      </c>
      <c r="N807" s="7" t="str" cm="1">
        <f t="array" ref="N807">_xlfn.IFS(I807="Rob","Robusta",I807="Exc","Excelsa",I807="Ara","Arabica",I807="Lib","Liberica")</f>
        <v>Robusta</v>
      </c>
      <c r="O807" s="7" t="str" cm="1">
        <f t="array" ref="O807">_xlfn.IFS(J807="M","Medium",J807="L","Light",J807="D","Dark")</f>
        <v>Medium</v>
      </c>
      <c r="P807" s="7" t="str">
        <f>_xlfn.XLOOKUP(Order_Table[[#This Row],[Customer ID]],[1]customers!$A$1:$A$1001,[1]customers!$I$1:$I$1001,,0)</f>
        <v>No</v>
      </c>
    </row>
    <row r="808" spans="1:16" x14ac:dyDescent="0.35">
      <c r="A808" s="16" t="s">
        <v>1564</v>
      </c>
      <c r="B808" s="21">
        <v>44241</v>
      </c>
      <c r="C808" s="16" t="s">
        <v>1565</v>
      </c>
      <c r="D808" s="7" t="s">
        <v>38</v>
      </c>
      <c r="E808" s="16">
        <v>2</v>
      </c>
      <c r="F808" s="16" t="str">
        <f>_xlfn.XLOOKUP([1]orders!C808,[1]customers!$A$2:$A$1001,[1]customers!$B$2:$B$1001,,0)</f>
        <v>Kathleen Diable</v>
      </c>
      <c r="G808" s="16" t="str">
        <f>IF(_xlfn.XLOOKUP(C808,[1]customers!$A$2:$A$1001,[1]customers!$C$2:$C$1001,,0)=0,"",_xlfn.XLOOKUP(C808,[1]customers!$A$2:$A$1001,[1]customers!$C$2:$C$1001,,0))</f>
        <v/>
      </c>
      <c r="H808" s="16" t="str">
        <f>_xlfn.XLOOKUP(C808,[1]customers!$A$2:$A$1001,[1]customers!$G$2:$G$1001,,0)</f>
        <v>United Kingdom</v>
      </c>
      <c r="I808" s="7" t="str">
        <f>INDEX([1]products!$A$1:$G$49,MATCH([1]orders!$D808,[1]products!$A$1:$A$49,0),MATCH([1]orders!I$1,[1]products!$A$1:$G$1,0))</f>
        <v>Lib</v>
      </c>
      <c r="J808" s="7" t="str">
        <f>INDEX([1]products!$A$1:$G$49,MATCH([1]orders!$D808,[1]products!$A$1:$A$49,0),MATCH([1]orders!J$1,[1]products!$A$1:$G$1,0))</f>
        <v>D</v>
      </c>
      <c r="K808" s="19">
        <f>INDEX([1]products!$A$1:$G$49,MATCH([1]orders!$D808,[1]products!$A$1:$A$49,0),MATCH([1]orders!K$1,[1]products!$A$1:$G$1,0))</f>
        <v>0.2</v>
      </c>
      <c r="L808" s="20">
        <f>INDEX([1]products!$A$1:$G$49,MATCH([1]orders!$D808,[1]products!$A$1:$A$49,0),MATCH([1]orders!L$1,[1]products!$A$1:$G$1,0))</f>
        <v>3.8849999999999998</v>
      </c>
      <c r="M808" s="20">
        <f t="shared" si="12"/>
        <v>7.77</v>
      </c>
      <c r="N808" s="7" t="str" cm="1">
        <f t="array" ref="N808">_xlfn.IFS(I808="Rob","Robusta",I808="Exc","Excelsa",I808="Ara","Arabica",I808="Lib","Liberica")</f>
        <v>Liberica</v>
      </c>
      <c r="O808" s="7" t="str" cm="1">
        <f t="array" ref="O808">_xlfn.IFS(J808="M","Medium",J808="L","Light",J808="D","Dark")</f>
        <v>Dark</v>
      </c>
      <c r="P808" s="7" t="str">
        <f>_xlfn.XLOOKUP(Order_Table[[#This Row],[Customer ID]],[1]customers!$A$1:$A$1001,[1]customers!$I$1:$I$1001,,0)</f>
        <v>Yes</v>
      </c>
    </row>
    <row r="809" spans="1:16" x14ac:dyDescent="0.35">
      <c r="A809" s="16" t="s">
        <v>1566</v>
      </c>
      <c r="B809" s="21">
        <v>44543</v>
      </c>
      <c r="C809" s="16" t="s">
        <v>1567</v>
      </c>
      <c r="D809" s="7" t="s">
        <v>123</v>
      </c>
      <c r="E809" s="16">
        <v>3</v>
      </c>
      <c r="F809" s="16" t="str">
        <f>_xlfn.XLOOKUP([1]orders!C809,[1]customers!$A$2:$A$1001,[1]customers!$B$2:$B$1001,,0)</f>
        <v>Koren Ferretti</v>
      </c>
      <c r="G809" s="16" t="str">
        <f>IF(_xlfn.XLOOKUP(C809,[1]customers!$A$2:$A$1001,[1]customers!$C$2:$C$1001,,0)=0,"",_xlfn.XLOOKUP(C809,[1]customers!$A$2:$A$1001,[1]customers!$C$2:$C$1001,,0))</f>
        <v>kferrettimf@huffingtonpost.com</v>
      </c>
      <c r="H809" s="16" t="str">
        <f>_xlfn.XLOOKUP(C809,[1]customers!$A$2:$A$1001,[1]customers!$G$2:$G$1001,,0)</f>
        <v>Ireland</v>
      </c>
      <c r="I809" s="7" t="str">
        <f>INDEX([1]products!$A$1:$G$49,MATCH([1]orders!$D809,[1]products!$A$1:$A$49,0),MATCH([1]orders!I$1,[1]products!$A$1:$G$1,0))</f>
        <v>Lib</v>
      </c>
      <c r="J809" s="7" t="str">
        <f>INDEX([1]products!$A$1:$G$49,MATCH([1]orders!$D809,[1]products!$A$1:$A$49,0),MATCH([1]orders!J$1,[1]products!$A$1:$G$1,0))</f>
        <v>D</v>
      </c>
      <c r="K809" s="19">
        <f>INDEX([1]products!$A$1:$G$49,MATCH([1]orders!$D809,[1]products!$A$1:$A$49,0),MATCH([1]orders!K$1,[1]products!$A$1:$G$1,0))</f>
        <v>0.5</v>
      </c>
      <c r="L809" s="20">
        <f>INDEX([1]products!$A$1:$G$49,MATCH([1]orders!$D809,[1]products!$A$1:$A$49,0),MATCH([1]orders!L$1,[1]products!$A$1:$G$1,0))</f>
        <v>7.77</v>
      </c>
      <c r="M809" s="20">
        <f t="shared" si="12"/>
        <v>23.31</v>
      </c>
      <c r="N809" s="7" t="str" cm="1">
        <f t="array" ref="N809">_xlfn.IFS(I809="Rob","Robusta",I809="Exc","Excelsa",I809="Ara","Arabica",I809="Lib","Liberica")</f>
        <v>Liberica</v>
      </c>
      <c r="O809" s="7" t="str" cm="1">
        <f t="array" ref="O809">_xlfn.IFS(J809="M","Medium",J809="L","Light",J809="D","Dark")</f>
        <v>Dark</v>
      </c>
      <c r="P809" s="7" t="str">
        <f>_xlfn.XLOOKUP(Order_Table[[#This Row],[Customer ID]],[1]customers!$A$1:$A$1001,[1]customers!$I$1:$I$1001,,0)</f>
        <v>No</v>
      </c>
    </row>
    <row r="810" spans="1:16" x14ac:dyDescent="0.35">
      <c r="A810" s="16" t="s">
        <v>1568</v>
      </c>
      <c r="B810" s="21">
        <v>43868</v>
      </c>
      <c r="C810" s="16" t="s">
        <v>1569</v>
      </c>
      <c r="D810" s="7" t="s">
        <v>10</v>
      </c>
      <c r="E810" s="16">
        <v>5</v>
      </c>
      <c r="F810" s="16" t="str">
        <f>_xlfn.XLOOKUP([1]orders!C810,[1]customers!$A$2:$A$1001,[1]customers!$B$2:$B$1001,,0)</f>
        <v>Allis Wilmore</v>
      </c>
      <c r="G810" s="16" t="str">
        <f>IF(_xlfn.XLOOKUP(C810,[1]customers!$A$2:$A$1001,[1]customers!$C$2:$C$1001,,0)=0,"",_xlfn.XLOOKUP(C810,[1]customers!$A$2:$A$1001,[1]customers!$C$2:$C$1001,,0))</f>
        <v/>
      </c>
      <c r="H810" s="16" t="str">
        <f>_xlfn.XLOOKUP(C810,[1]customers!$A$2:$A$1001,[1]customers!$G$2:$G$1001,,0)</f>
        <v>United States</v>
      </c>
      <c r="I810" s="7" t="str">
        <f>INDEX([1]products!$A$1:$G$49,MATCH([1]orders!$D810,[1]products!$A$1:$A$49,0),MATCH([1]orders!I$1,[1]products!$A$1:$G$1,0))</f>
        <v>Rob</v>
      </c>
      <c r="J810" s="7" t="str">
        <f>INDEX([1]products!$A$1:$G$49,MATCH([1]orders!$D810,[1]products!$A$1:$A$49,0),MATCH([1]orders!J$1,[1]products!$A$1:$G$1,0))</f>
        <v>L</v>
      </c>
      <c r="K810" s="19">
        <f>INDEX([1]products!$A$1:$G$49,MATCH([1]orders!$D810,[1]products!$A$1:$A$49,0),MATCH([1]orders!K$1,[1]products!$A$1:$G$1,0))</f>
        <v>2.5</v>
      </c>
      <c r="L810" s="20">
        <f>INDEX([1]products!$A$1:$G$49,MATCH([1]orders!$D810,[1]products!$A$1:$A$49,0),MATCH([1]orders!L$1,[1]products!$A$1:$G$1,0))</f>
        <v>27.484999999999996</v>
      </c>
      <c r="M810" s="20">
        <f t="shared" si="12"/>
        <v>137.42499999999998</v>
      </c>
      <c r="N810" s="7" t="str" cm="1">
        <f t="array" ref="N810">_xlfn.IFS(I810="Rob","Robusta",I810="Exc","Excelsa",I810="Ara","Arabica",I810="Lib","Liberica")</f>
        <v>Robusta</v>
      </c>
      <c r="O810" s="7" t="str" cm="1">
        <f t="array" ref="O810">_xlfn.IFS(J810="M","Medium",J810="L","Light",J810="D","Dark")</f>
        <v>Light</v>
      </c>
      <c r="P810" s="7" t="str">
        <f>_xlfn.XLOOKUP(Order_Table[[#This Row],[Customer ID]],[1]customers!$A$1:$A$1001,[1]customers!$I$1:$I$1001,,0)</f>
        <v>No</v>
      </c>
    </row>
    <row r="811" spans="1:16" x14ac:dyDescent="0.35">
      <c r="A811" s="16" t="s">
        <v>1570</v>
      </c>
      <c r="B811" s="21">
        <v>44235</v>
      </c>
      <c r="C811" s="16" t="s">
        <v>1571</v>
      </c>
      <c r="D811" s="7" t="s">
        <v>101</v>
      </c>
      <c r="E811" s="16">
        <v>3</v>
      </c>
      <c r="F811" s="16" t="str">
        <f>_xlfn.XLOOKUP([1]orders!C811,[1]customers!$A$2:$A$1001,[1]customers!$B$2:$B$1001,,0)</f>
        <v>Chaddie Bennie</v>
      </c>
      <c r="G811" s="16" t="str">
        <f>IF(_xlfn.XLOOKUP(C811,[1]customers!$A$2:$A$1001,[1]customers!$C$2:$C$1001,,0)=0,"",_xlfn.XLOOKUP(C811,[1]customers!$A$2:$A$1001,[1]customers!$C$2:$C$1001,,0))</f>
        <v/>
      </c>
      <c r="H811" s="16" t="str">
        <f>_xlfn.XLOOKUP(C811,[1]customers!$A$2:$A$1001,[1]customers!$G$2:$G$1001,,0)</f>
        <v>United States</v>
      </c>
      <c r="I811" s="7" t="str">
        <f>INDEX([1]products!$A$1:$G$49,MATCH([1]orders!$D811,[1]products!$A$1:$A$49,0),MATCH([1]orders!I$1,[1]products!$A$1:$G$1,0))</f>
        <v>Rob</v>
      </c>
      <c r="J811" s="7" t="str">
        <f>INDEX([1]products!$A$1:$G$49,MATCH([1]orders!$D811,[1]products!$A$1:$A$49,0),MATCH([1]orders!J$1,[1]products!$A$1:$G$1,0))</f>
        <v>D</v>
      </c>
      <c r="K811" s="19">
        <f>INDEX([1]products!$A$1:$G$49,MATCH([1]orders!$D811,[1]products!$A$1:$A$49,0),MATCH([1]orders!K$1,[1]products!$A$1:$G$1,0))</f>
        <v>0.2</v>
      </c>
      <c r="L811" s="20">
        <f>INDEX([1]products!$A$1:$G$49,MATCH([1]orders!$D811,[1]products!$A$1:$A$49,0),MATCH([1]orders!L$1,[1]products!$A$1:$G$1,0))</f>
        <v>2.6849999999999996</v>
      </c>
      <c r="M811" s="20">
        <f t="shared" si="12"/>
        <v>8.0549999999999997</v>
      </c>
      <c r="N811" s="7" t="str" cm="1">
        <f t="array" ref="N811">_xlfn.IFS(I811="Rob","Robusta",I811="Exc","Excelsa",I811="Ara","Arabica",I811="Lib","Liberica")</f>
        <v>Robusta</v>
      </c>
      <c r="O811" s="7" t="str" cm="1">
        <f t="array" ref="O811">_xlfn.IFS(J811="M","Medium",J811="L","Light",J811="D","Dark")</f>
        <v>Dark</v>
      </c>
      <c r="P811" s="7" t="str">
        <f>_xlfn.XLOOKUP(Order_Table[[#This Row],[Customer ID]],[1]customers!$A$1:$A$1001,[1]customers!$I$1:$I$1001,,0)</f>
        <v>Yes</v>
      </c>
    </row>
    <row r="812" spans="1:16" x14ac:dyDescent="0.35">
      <c r="A812" s="16" t="s">
        <v>1572</v>
      </c>
      <c r="B812" s="21">
        <v>44054</v>
      </c>
      <c r="C812" s="16" t="s">
        <v>1573</v>
      </c>
      <c r="D812" s="7" t="s">
        <v>83</v>
      </c>
      <c r="E812" s="16">
        <v>3</v>
      </c>
      <c r="F812" s="16" t="str">
        <f>_xlfn.XLOOKUP([1]orders!C812,[1]customers!$A$2:$A$1001,[1]customers!$B$2:$B$1001,,0)</f>
        <v>Alberta Balsdone</v>
      </c>
      <c r="G812" s="16" t="str">
        <f>IF(_xlfn.XLOOKUP(C812,[1]customers!$A$2:$A$1001,[1]customers!$C$2:$C$1001,,0)=0,"",_xlfn.XLOOKUP(C812,[1]customers!$A$2:$A$1001,[1]customers!$C$2:$C$1001,,0))</f>
        <v>abalsdonemi@toplist.cz</v>
      </c>
      <c r="H812" s="16" t="str">
        <f>_xlfn.XLOOKUP(C812,[1]customers!$A$2:$A$1001,[1]customers!$G$2:$G$1001,,0)</f>
        <v>United States</v>
      </c>
      <c r="I812" s="7" t="str">
        <f>INDEX([1]products!$A$1:$G$49,MATCH([1]orders!$D812,[1]products!$A$1:$A$49,0),MATCH([1]orders!I$1,[1]products!$A$1:$G$1,0))</f>
        <v>Lib</v>
      </c>
      <c r="J812" s="7" t="str">
        <f>INDEX([1]products!$A$1:$G$49,MATCH([1]orders!$D812,[1]products!$A$1:$A$49,0),MATCH([1]orders!J$1,[1]products!$A$1:$G$1,0))</f>
        <v>L</v>
      </c>
      <c r="K812" s="19">
        <f>INDEX([1]products!$A$1:$G$49,MATCH([1]orders!$D812,[1]products!$A$1:$A$49,0),MATCH([1]orders!K$1,[1]products!$A$1:$G$1,0))</f>
        <v>0.5</v>
      </c>
      <c r="L812" s="20">
        <f>INDEX([1]products!$A$1:$G$49,MATCH([1]orders!$D812,[1]products!$A$1:$A$49,0),MATCH([1]orders!L$1,[1]products!$A$1:$G$1,0))</f>
        <v>9.51</v>
      </c>
      <c r="M812" s="20">
        <f t="shared" si="12"/>
        <v>28.53</v>
      </c>
      <c r="N812" s="7" t="str" cm="1">
        <f t="array" ref="N812">_xlfn.IFS(I812="Rob","Robusta",I812="Exc","Excelsa",I812="Ara","Arabica",I812="Lib","Liberica")</f>
        <v>Liberica</v>
      </c>
      <c r="O812" s="7" t="str" cm="1">
        <f t="array" ref="O812">_xlfn.IFS(J812="M","Medium",J812="L","Light",J812="D","Dark")</f>
        <v>Light</v>
      </c>
      <c r="P812" s="7" t="str">
        <f>_xlfn.XLOOKUP(Order_Table[[#This Row],[Customer ID]],[1]customers!$A$1:$A$1001,[1]customers!$I$1:$I$1001,,0)</f>
        <v>No</v>
      </c>
    </row>
    <row r="813" spans="1:16" x14ac:dyDescent="0.35">
      <c r="A813" s="16" t="s">
        <v>1574</v>
      </c>
      <c r="B813" s="21">
        <v>44114</v>
      </c>
      <c r="C813" s="16" t="s">
        <v>1575</v>
      </c>
      <c r="D813" s="7" t="s">
        <v>61</v>
      </c>
      <c r="E813" s="16">
        <v>6</v>
      </c>
      <c r="F813" s="16" t="str">
        <f>_xlfn.XLOOKUP([1]orders!C813,[1]customers!$A$2:$A$1001,[1]customers!$B$2:$B$1001,,0)</f>
        <v>Brice Romera</v>
      </c>
      <c r="G813" s="16" t="str">
        <f>IF(_xlfn.XLOOKUP(C813,[1]customers!$A$2:$A$1001,[1]customers!$C$2:$C$1001,,0)=0,"",_xlfn.XLOOKUP(C813,[1]customers!$A$2:$A$1001,[1]customers!$C$2:$C$1001,,0))</f>
        <v>bromeramj@list-manage.com</v>
      </c>
      <c r="H813" s="16" t="str">
        <f>_xlfn.XLOOKUP(C813,[1]customers!$A$2:$A$1001,[1]customers!$G$2:$G$1001,,0)</f>
        <v>Ireland</v>
      </c>
      <c r="I813" s="7" t="str">
        <f>INDEX([1]products!$A$1:$G$49,MATCH([1]orders!$D813,[1]products!$A$1:$A$49,0),MATCH([1]orders!I$1,[1]products!$A$1:$G$1,0))</f>
        <v>Ara</v>
      </c>
      <c r="J813" s="7" t="str">
        <f>INDEX([1]products!$A$1:$G$49,MATCH([1]orders!$D813,[1]products!$A$1:$A$49,0),MATCH([1]orders!J$1,[1]products!$A$1:$G$1,0))</f>
        <v>M</v>
      </c>
      <c r="K813" s="19">
        <f>INDEX([1]products!$A$1:$G$49,MATCH([1]orders!$D813,[1]products!$A$1:$A$49,0),MATCH([1]orders!K$1,[1]products!$A$1:$G$1,0))</f>
        <v>1</v>
      </c>
      <c r="L813" s="20">
        <f>INDEX([1]products!$A$1:$G$49,MATCH([1]orders!$D813,[1]products!$A$1:$A$49,0),MATCH([1]orders!L$1,[1]products!$A$1:$G$1,0))</f>
        <v>11.25</v>
      </c>
      <c r="M813" s="20">
        <f t="shared" si="12"/>
        <v>67.5</v>
      </c>
      <c r="N813" s="7" t="str" cm="1">
        <f t="array" ref="N813">_xlfn.IFS(I813="Rob","Robusta",I813="Exc","Excelsa",I813="Ara","Arabica",I813="Lib","Liberica")</f>
        <v>Arabica</v>
      </c>
      <c r="O813" s="7" t="str" cm="1">
        <f t="array" ref="O813">_xlfn.IFS(J813="M","Medium",J813="L","Light",J813="D","Dark")</f>
        <v>Medium</v>
      </c>
      <c r="P813" s="7" t="str">
        <f>_xlfn.XLOOKUP(Order_Table[[#This Row],[Customer ID]],[1]customers!$A$1:$A$1001,[1]customers!$I$1:$I$1001,,0)</f>
        <v>Yes</v>
      </c>
    </row>
    <row r="814" spans="1:16" x14ac:dyDescent="0.35">
      <c r="A814" s="16" t="s">
        <v>1574</v>
      </c>
      <c r="B814" s="21">
        <v>44114</v>
      </c>
      <c r="C814" s="16" t="s">
        <v>1575</v>
      </c>
      <c r="D814" s="7" t="s">
        <v>109</v>
      </c>
      <c r="E814" s="16">
        <v>6</v>
      </c>
      <c r="F814" s="16" t="str">
        <f>_xlfn.XLOOKUP([1]orders!C814,[1]customers!$A$2:$A$1001,[1]customers!$B$2:$B$1001,,0)</f>
        <v>Brice Romera</v>
      </c>
      <c r="G814" s="16" t="str">
        <f>IF(_xlfn.XLOOKUP(C814,[1]customers!$A$2:$A$1001,[1]customers!$C$2:$C$1001,,0)=0,"",_xlfn.XLOOKUP(C814,[1]customers!$A$2:$A$1001,[1]customers!$C$2:$C$1001,,0))</f>
        <v>bromeramj@list-manage.com</v>
      </c>
      <c r="H814" s="16" t="str">
        <f>_xlfn.XLOOKUP(C814,[1]customers!$A$2:$A$1001,[1]customers!$G$2:$G$1001,,0)</f>
        <v>Ireland</v>
      </c>
      <c r="I814" s="7" t="str">
        <f>INDEX([1]products!$A$1:$G$49,MATCH([1]orders!$D814,[1]products!$A$1:$A$49,0),MATCH([1]orders!I$1,[1]products!$A$1:$G$1,0))</f>
        <v>Lib</v>
      </c>
      <c r="J814" s="7" t="str">
        <f>INDEX([1]products!$A$1:$G$49,MATCH([1]orders!$D814,[1]products!$A$1:$A$49,0),MATCH([1]orders!J$1,[1]products!$A$1:$G$1,0))</f>
        <v>D</v>
      </c>
      <c r="K814" s="19">
        <f>INDEX([1]products!$A$1:$G$49,MATCH([1]orders!$D814,[1]products!$A$1:$A$49,0),MATCH([1]orders!K$1,[1]products!$A$1:$G$1,0))</f>
        <v>2.5</v>
      </c>
      <c r="L814" s="20">
        <f>INDEX([1]products!$A$1:$G$49,MATCH([1]orders!$D814,[1]products!$A$1:$A$49,0),MATCH([1]orders!L$1,[1]products!$A$1:$G$1,0))</f>
        <v>29.784999999999997</v>
      </c>
      <c r="M814" s="20">
        <f t="shared" si="12"/>
        <v>178.70999999999998</v>
      </c>
      <c r="N814" s="7" t="str" cm="1">
        <f t="array" ref="N814">_xlfn.IFS(I814="Rob","Robusta",I814="Exc","Excelsa",I814="Ara","Arabica",I814="Lib","Liberica")</f>
        <v>Liberica</v>
      </c>
      <c r="O814" s="7" t="str" cm="1">
        <f t="array" ref="O814">_xlfn.IFS(J814="M","Medium",J814="L","Light",J814="D","Dark")</f>
        <v>Dark</v>
      </c>
      <c r="P814" s="7" t="str">
        <f>_xlfn.XLOOKUP(Order_Table[[#This Row],[Customer ID]],[1]customers!$A$1:$A$1001,[1]customers!$I$1:$I$1001,,0)</f>
        <v>Yes</v>
      </c>
    </row>
    <row r="815" spans="1:16" x14ac:dyDescent="0.35">
      <c r="A815" s="16" t="s">
        <v>1576</v>
      </c>
      <c r="B815" s="21">
        <v>44173</v>
      </c>
      <c r="C815" s="16" t="s">
        <v>1577</v>
      </c>
      <c r="D815" s="7" t="s">
        <v>112</v>
      </c>
      <c r="E815" s="16">
        <v>1</v>
      </c>
      <c r="F815" s="16" t="str">
        <f>_xlfn.XLOOKUP([1]orders!C815,[1]customers!$A$2:$A$1001,[1]customers!$B$2:$B$1001,,0)</f>
        <v>Conchita Bryde</v>
      </c>
      <c r="G815" s="16" t="str">
        <f>IF(_xlfn.XLOOKUP(C815,[1]customers!$A$2:$A$1001,[1]customers!$C$2:$C$1001,,0)=0,"",_xlfn.XLOOKUP(C815,[1]customers!$A$2:$A$1001,[1]customers!$C$2:$C$1001,,0))</f>
        <v>cbrydeml@tuttocitta.it</v>
      </c>
      <c r="H815" s="16" t="str">
        <f>_xlfn.XLOOKUP(C815,[1]customers!$A$2:$A$1001,[1]customers!$G$2:$G$1001,,0)</f>
        <v>United States</v>
      </c>
      <c r="I815" s="7" t="str">
        <f>INDEX([1]products!$A$1:$G$49,MATCH([1]orders!$D815,[1]products!$A$1:$A$49,0),MATCH([1]orders!I$1,[1]products!$A$1:$G$1,0))</f>
        <v>Exc</v>
      </c>
      <c r="J815" s="7" t="str">
        <f>INDEX([1]products!$A$1:$G$49,MATCH([1]orders!$D815,[1]products!$A$1:$A$49,0),MATCH([1]orders!J$1,[1]products!$A$1:$G$1,0))</f>
        <v>M</v>
      </c>
      <c r="K815" s="19">
        <f>INDEX([1]products!$A$1:$G$49,MATCH([1]orders!$D815,[1]products!$A$1:$A$49,0),MATCH([1]orders!K$1,[1]products!$A$1:$G$1,0))</f>
        <v>2.5</v>
      </c>
      <c r="L815" s="20">
        <f>INDEX([1]products!$A$1:$G$49,MATCH([1]orders!$D815,[1]products!$A$1:$A$49,0),MATCH([1]orders!L$1,[1]products!$A$1:$G$1,0))</f>
        <v>31.624999999999996</v>
      </c>
      <c r="M815" s="20">
        <f t="shared" si="12"/>
        <v>31.624999999999996</v>
      </c>
      <c r="N815" s="7" t="str" cm="1">
        <f t="array" ref="N815">_xlfn.IFS(I815="Rob","Robusta",I815="Exc","Excelsa",I815="Ara","Arabica",I815="Lib","Liberica")</f>
        <v>Excelsa</v>
      </c>
      <c r="O815" s="7" t="str" cm="1">
        <f t="array" ref="O815">_xlfn.IFS(J815="M","Medium",J815="L","Light",J815="D","Dark")</f>
        <v>Medium</v>
      </c>
      <c r="P815" s="7" t="str">
        <f>_xlfn.XLOOKUP(Order_Table[[#This Row],[Customer ID]],[1]customers!$A$1:$A$1001,[1]customers!$I$1:$I$1001,,0)</f>
        <v>Yes</v>
      </c>
    </row>
    <row r="816" spans="1:16" x14ac:dyDescent="0.35">
      <c r="A816" s="16" t="s">
        <v>1578</v>
      </c>
      <c r="B816" s="21">
        <v>43573</v>
      </c>
      <c r="C816" s="16" t="s">
        <v>1579</v>
      </c>
      <c r="D816" s="7" t="s">
        <v>254</v>
      </c>
      <c r="E816" s="16">
        <v>2</v>
      </c>
      <c r="F816" s="16" t="str">
        <f>_xlfn.XLOOKUP([1]orders!C816,[1]customers!$A$2:$A$1001,[1]customers!$B$2:$B$1001,,0)</f>
        <v>Silvanus Enefer</v>
      </c>
      <c r="G816" s="16" t="str">
        <f>IF(_xlfn.XLOOKUP(C816,[1]customers!$A$2:$A$1001,[1]customers!$C$2:$C$1001,,0)=0,"",_xlfn.XLOOKUP(C816,[1]customers!$A$2:$A$1001,[1]customers!$C$2:$C$1001,,0))</f>
        <v>senefermm@blog.com</v>
      </c>
      <c r="H816" s="16" t="str">
        <f>_xlfn.XLOOKUP(C816,[1]customers!$A$2:$A$1001,[1]customers!$G$2:$G$1001,,0)</f>
        <v>United States</v>
      </c>
      <c r="I816" s="7" t="str">
        <f>INDEX([1]products!$A$1:$G$49,MATCH([1]orders!$D816,[1]products!$A$1:$A$49,0),MATCH([1]orders!I$1,[1]products!$A$1:$G$1,0))</f>
        <v>Exc</v>
      </c>
      <c r="J816" s="7" t="str">
        <f>INDEX([1]products!$A$1:$G$49,MATCH([1]orders!$D816,[1]products!$A$1:$A$49,0),MATCH([1]orders!J$1,[1]products!$A$1:$G$1,0))</f>
        <v>L</v>
      </c>
      <c r="K816" s="19">
        <f>INDEX([1]products!$A$1:$G$49,MATCH([1]orders!$D816,[1]products!$A$1:$A$49,0),MATCH([1]orders!K$1,[1]products!$A$1:$G$1,0))</f>
        <v>0.2</v>
      </c>
      <c r="L816" s="20">
        <f>INDEX([1]products!$A$1:$G$49,MATCH([1]orders!$D816,[1]products!$A$1:$A$49,0),MATCH([1]orders!L$1,[1]products!$A$1:$G$1,0))</f>
        <v>4.4550000000000001</v>
      </c>
      <c r="M816" s="20">
        <f t="shared" si="12"/>
        <v>8.91</v>
      </c>
      <c r="N816" s="7" t="str" cm="1">
        <f t="array" ref="N816">_xlfn.IFS(I816="Rob","Robusta",I816="Exc","Excelsa",I816="Ara","Arabica",I816="Lib","Liberica")</f>
        <v>Excelsa</v>
      </c>
      <c r="O816" s="7" t="str" cm="1">
        <f t="array" ref="O816">_xlfn.IFS(J816="M","Medium",J816="L","Light",J816="D","Dark")</f>
        <v>Light</v>
      </c>
      <c r="P816" s="7" t="str">
        <f>_xlfn.XLOOKUP(Order_Table[[#This Row],[Customer ID]],[1]customers!$A$1:$A$1001,[1]customers!$I$1:$I$1001,,0)</f>
        <v>No</v>
      </c>
    </row>
    <row r="817" spans="1:16" x14ac:dyDescent="0.35">
      <c r="A817" s="16" t="s">
        <v>1580</v>
      </c>
      <c r="B817" s="21">
        <v>44200</v>
      </c>
      <c r="C817" s="16" t="s">
        <v>1581</v>
      </c>
      <c r="D817" s="7" t="s">
        <v>22</v>
      </c>
      <c r="E817" s="16">
        <v>6</v>
      </c>
      <c r="F817" s="16" t="str">
        <f>_xlfn.XLOOKUP([1]orders!C817,[1]customers!$A$2:$A$1001,[1]customers!$B$2:$B$1001,,0)</f>
        <v>Lenci Haggerstone</v>
      </c>
      <c r="G817" s="16" t="str">
        <f>IF(_xlfn.XLOOKUP(C817,[1]customers!$A$2:$A$1001,[1]customers!$C$2:$C$1001,,0)=0,"",_xlfn.XLOOKUP(C817,[1]customers!$A$2:$A$1001,[1]customers!$C$2:$C$1001,,0))</f>
        <v>lhaggerstonemn@independent.co.uk</v>
      </c>
      <c r="H817" s="16" t="str">
        <f>_xlfn.XLOOKUP(C817,[1]customers!$A$2:$A$1001,[1]customers!$G$2:$G$1001,,0)</f>
        <v>United States</v>
      </c>
      <c r="I817" s="7" t="str">
        <f>INDEX([1]products!$A$1:$G$49,MATCH([1]orders!$D817,[1]products!$A$1:$A$49,0),MATCH([1]orders!I$1,[1]products!$A$1:$G$1,0))</f>
        <v>Rob</v>
      </c>
      <c r="J817" s="7" t="str">
        <f>INDEX([1]products!$A$1:$G$49,MATCH([1]orders!$D817,[1]products!$A$1:$A$49,0),MATCH([1]orders!J$1,[1]products!$A$1:$G$1,0))</f>
        <v>M</v>
      </c>
      <c r="K817" s="19">
        <f>INDEX([1]products!$A$1:$G$49,MATCH([1]orders!$D817,[1]products!$A$1:$A$49,0),MATCH([1]orders!K$1,[1]products!$A$1:$G$1,0))</f>
        <v>0.5</v>
      </c>
      <c r="L817" s="20">
        <f>INDEX([1]products!$A$1:$G$49,MATCH([1]orders!$D817,[1]products!$A$1:$A$49,0),MATCH([1]orders!L$1,[1]products!$A$1:$G$1,0))</f>
        <v>5.97</v>
      </c>
      <c r="M817" s="20">
        <f t="shared" si="12"/>
        <v>35.82</v>
      </c>
      <c r="N817" s="7" t="str" cm="1">
        <f t="array" ref="N817">_xlfn.IFS(I817="Rob","Robusta",I817="Exc","Excelsa",I817="Ara","Arabica",I817="Lib","Liberica")</f>
        <v>Robusta</v>
      </c>
      <c r="O817" s="7" t="str" cm="1">
        <f t="array" ref="O817">_xlfn.IFS(J817="M","Medium",J817="L","Light",J817="D","Dark")</f>
        <v>Medium</v>
      </c>
      <c r="P817" s="7" t="str">
        <f>_xlfn.XLOOKUP(Order_Table[[#This Row],[Customer ID]],[1]customers!$A$1:$A$1001,[1]customers!$I$1:$I$1001,,0)</f>
        <v>No</v>
      </c>
    </row>
    <row r="818" spans="1:16" x14ac:dyDescent="0.35">
      <c r="A818" s="16" t="s">
        <v>1582</v>
      </c>
      <c r="B818" s="21">
        <v>43534</v>
      </c>
      <c r="C818" s="16" t="s">
        <v>1583</v>
      </c>
      <c r="D818" s="7" t="s">
        <v>83</v>
      </c>
      <c r="E818" s="16">
        <v>4</v>
      </c>
      <c r="F818" s="16" t="str">
        <f>_xlfn.XLOOKUP([1]orders!C818,[1]customers!$A$2:$A$1001,[1]customers!$B$2:$B$1001,,0)</f>
        <v>Marvin Gundry</v>
      </c>
      <c r="G818" s="16" t="str">
        <f>IF(_xlfn.XLOOKUP(C818,[1]customers!$A$2:$A$1001,[1]customers!$C$2:$C$1001,,0)=0,"",_xlfn.XLOOKUP(C818,[1]customers!$A$2:$A$1001,[1]customers!$C$2:$C$1001,,0))</f>
        <v>mgundrymo@omniture.com</v>
      </c>
      <c r="H818" s="16" t="str">
        <f>_xlfn.XLOOKUP(C818,[1]customers!$A$2:$A$1001,[1]customers!$G$2:$G$1001,,0)</f>
        <v>Ireland</v>
      </c>
      <c r="I818" s="7" t="str">
        <f>INDEX([1]products!$A$1:$G$49,MATCH([1]orders!$D818,[1]products!$A$1:$A$49,0),MATCH([1]orders!I$1,[1]products!$A$1:$G$1,0))</f>
        <v>Lib</v>
      </c>
      <c r="J818" s="7" t="str">
        <f>INDEX([1]products!$A$1:$G$49,MATCH([1]orders!$D818,[1]products!$A$1:$A$49,0),MATCH([1]orders!J$1,[1]products!$A$1:$G$1,0))</f>
        <v>L</v>
      </c>
      <c r="K818" s="19">
        <f>INDEX([1]products!$A$1:$G$49,MATCH([1]orders!$D818,[1]products!$A$1:$A$49,0),MATCH([1]orders!K$1,[1]products!$A$1:$G$1,0))</f>
        <v>0.5</v>
      </c>
      <c r="L818" s="20">
        <f>INDEX([1]products!$A$1:$G$49,MATCH([1]orders!$D818,[1]products!$A$1:$A$49,0),MATCH([1]orders!L$1,[1]products!$A$1:$G$1,0))</f>
        <v>9.51</v>
      </c>
      <c r="M818" s="20">
        <f t="shared" si="12"/>
        <v>38.04</v>
      </c>
      <c r="N818" s="7" t="str" cm="1">
        <f t="array" ref="N818">_xlfn.IFS(I818="Rob","Robusta",I818="Exc","Excelsa",I818="Ara","Arabica",I818="Lib","Liberica")</f>
        <v>Liberica</v>
      </c>
      <c r="O818" s="7" t="str" cm="1">
        <f t="array" ref="O818">_xlfn.IFS(J818="M","Medium",J818="L","Light",J818="D","Dark")</f>
        <v>Light</v>
      </c>
      <c r="P818" s="7" t="str">
        <f>_xlfn.XLOOKUP(Order_Table[[#This Row],[Customer ID]],[1]customers!$A$1:$A$1001,[1]customers!$I$1:$I$1001,,0)</f>
        <v>No</v>
      </c>
    </row>
    <row r="819" spans="1:16" x14ac:dyDescent="0.35">
      <c r="A819" s="16" t="s">
        <v>1584</v>
      </c>
      <c r="B819" s="21">
        <v>43798</v>
      </c>
      <c r="C819" s="16" t="s">
        <v>1585</v>
      </c>
      <c r="D819" s="7" t="s">
        <v>123</v>
      </c>
      <c r="E819" s="16">
        <v>2</v>
      </c>
      <c r="F819" s="16" t="str">
        <f>_xlfn.XLOOKUP([1]orders!C819,[1]customers!$A$2:$A$1001,[1]customers!$B$2:$B$1001,,0)</f>
        <v>Bayard Wellan</v>
      </c>
      <c r="G819" s="16" t="str">
        <f>IF(_xlfn.XLOOKUP(C819,[1]customers!$A$2:$A$1001,[1]customers!$C$2:$C$1001,,0)=0,"",_xlfn.XLOOKUP(C819,[1]customers!$A$2:$A$1001,[1]customers!$C$2:$C$1001,,0))</f>
        <v>bwellanmp@cafepress.com</v>
      </c>
      <c r="H819" s="16" t="str">
        <f>_xlfn.XLOOKUP(C819,[1]customers!$A$2:$A$1001,[1]customers!$G$2:$G$1001,,0)</f>
        <v>United States</v>
      </c>
      <c r="I819" s="7" t="str">
        <f>INDEX([1]products!$A$1:$G$49,MATCH([1]orders!$D819,[1]products!$A$1:$A$49,0),MATCH([1]orders!I$1,[1]products!$A$1:$G$1,0))</f>
        <v>Lib</v>
      </c>
      <c r="J819" s="7" t="str">
        <f>INDEX([1]products!$A$1:$G$49,MATCH([1]orders!$D819,[1]products!$A$1:$A$49,0),MATCH([1]orders!J$1,[1]products!$A$1:$G$1,0))</f>
        <v>D</v>
      </c>
      <c r="K819" s="19">
        <f>INDEX([1]products!$A$1:$G$49,MATCH([1]orders!$D819,[1]products!$A$1:$A$49,0),MATCH([1]orders!K$1,[1]products!$A$1:$G$1,0))</f>
        <v>0.5</v>
      </c>
      <c r="L819" s="20">
        <f>INDEX([1]products!$A$1:$G$49,MATCH([1]orders!$D819,[1]products!$A$1:$A$49,0),MATCH([1]orders!L$1,[1]products!$A$1:$G$1,0))</f>
        <v>7.77</v>
      </c>
      <c r="M819" s="20">
        <f t="shared" si="12"/>
        <v>15.54</v>
      </c>
      <c r="N819" s="7" t="str" cm="1">
        <f t="array" ref="N819">_xlfn.IFS(I819="Rob","Robusta",I819="Exc","Excelsa",I819="Ara","Arabica",I819="Lib","Liberica")</f>
        <v>Liberica</v>
      </c>
      <c r="O819" s="7" t="str" cm="1">
        <f t="array" ref="O819">_xlfn.IFS(J819="M","Medium",J819="L","Light",J819="D","Dark")</f>
        <v>Dark</v>
      </c>
      <c r="P819" s="7" t="str">
        <f>_xlfn.XLOOKUP(Order_Table[[#This Row],[Customer ID]],[1]customers!$A$1:$A$1001,[1]customers!$I$1:$I$1001,,0)</f>
        <v>No</v>
      </c>
    </row>
    <row r="820" spans="1:16" x14ac:dyDescent="0.35">
      <c r="A820" s="16" t="s">
        <v>1586</v>
      </c>
      <c r="B820" s="21">
        <v>44761</v>
      </c>
      <c r="C820" s="16" t="s">
        <v>1569</v>
      </c>
      <c r="D820" s="7" t="s">
        <v>132</v>
      </c>
      <c r="E820" s="16">
        <v>5</v>
      </c>
      <c r="F820" s="16" t="str">
        <f>_xlfn.XLOOKUP([1]orders!C820,[1]customers!$A$2:$A$1001,[1]customers!$B$2:$B$1001,,0)</f>
        <v>Allis Wilmore</v>
      </c>
      <c r="G820" s="16" t="str">
        <f>IF(_xlfn.XLOOKUP(C820,[1]customers!$A$2:$A$1001,[1]customers!$C$2:$C$1001,,0)=0,"",_xlfn.XLOOKUP(C820,[1]customers!$A$2:$A$1001,[1]customers!$C$2:$C$1001,,0))</f>
        <v/>
      </c>
      <c r="H820" s="16" t="str">
        <f>_xlfn.XLOOKUP(C820,[1]customers!$A$2:$A$1001,[1]customers!$G$2:$G$1001,,0)</f>
        <v>United States</v>
      </c>
      <c r="I820" s="7" t="str">
        <f>INDEX([1]products!$A$1:$G$49,MATCH([1]orders!$D820,[1]products!$A$1:$A$49,0),MATCH([1]orders!I$1,[1]products!$A$1:$G$1,0))</f>
        <v>Lib</v>
      </c>
      <c r="J820" s="7" t="str">
        <f>INDEX([1]products!$A$1:$G$49,MATCH([1]orders!$D820,[1]products!$A$1:$A$49,0),MATCH([1]orders!J$1,[1]products!$A$1:$G$1,0))</f>
        <v>L</v>
      </c>
      <c r="K820" s="19">
        <f>INDEX([1]products!$A$1:$G$49,MATCH([1]orders!$D820,[1]products!$A$1:$A$49,0),MATCH([1]orders!K$1,[1]products!$A$1:$G$1,0))</f>
        <v>1</v>
      </c>
      <c r="L820" s="20">
        <f>INDEX([1]products!$A$1:$G$49,MATCH([1]orders!$D820,[1]products!$A$1:$A$49,0),MATCH([1]orders!L$1,[1]products!$A$1:$G$1,0))</f>
        <v>15.85</v>
      </c>
      <c r="M820" s="20">
        <f t="shared" si="12"/>
        <v>79.25</v>
      </c>
      <c r="N820" s="7" t="str" cm="1">
        <f t="array" ref="N820">_xlfn.IFS(I820="Rob","Robusta",I820="Exc","Excelsa",I820="Ara","Arabica",I820="Lib","Liberica")</f>
        <v>Liberica</v>
      </c>
      <c r="O820" s="7" t="str" cm="1">
        <f t="array" ref="O820">_xlfn.IFS(J820="M","Medium",J820="L","Light",J820="D","Dark")</f>
        <v>Light</v>
      </c>
      <c r="P820" s="7" t="str">
        <f>_xlfn.XLOOKUP(Order_Table[[#This Row],[Customer ID]],[1]customers!$A$1:$A$1001,[1]customers!$I$1:$I$1001,,0)</f>
        <v>No</v>
      </c>
    </row>
    <row r="821" spans="1:16" x14ac:dyDescent="0.35">
      <c r="A821" s="16" t="s">
        <v>1587</v>
      </c>
      <c r="B821" s="21">
        <v>44008</v>
      </c>
      <c r="C821" s="16" t="s">
        <v>1588</v>
      </c>
      <c r="D821" s="7" t="s">
        <v>19</v>
      </c>
      <c r="E821" s="16">
        <v>1</v>
      </c>
      <c r="F821" s="16" t="str">
        <f>_xlfn.XLOOKUP([1]orders!C821,[1]customers!$A$2:$A$1001,[1]customers!$B$2:$B$1001,,0)</f>
        <v>Caddric Atcheson</v>
      </c>
      <c r="G821" s="16" t="str">
        <f>IF(_xlfn.XLOOKUP(C821,[1]customers!$A$2:$A$1001,[1]customers!$C$2:$C$1001,,0)=0,"",_xlfn.XLOOKUP(C821,[1]customers!$A$2:$A$1001,[1]customers!$C$2:$C$1001,,0))</f>
        <v>catchesonmr@xinhuanet.com</v>
      </c>
      <c r="H821" s="16" t="str">
        <f>_xlfn.XLOOKUP(C821,[1]customers!$A$2:$A$1001,[1]customers!$G$2:$G$1001,,0)</f>
        <v>United States</v>
      </c>
      <c r="I821" s="7" t="str">
        <f>INDEX([1]products!$A$1:$G$49,MATCH([1]orders!$D821,[1]products!$A$1:$A$49,0),MATCH([1]orders!I$1,[1]products!$A$1:$G$1,0))</f>
        <v>Lib</v>
      </c>
      <c r="J821" s="7" t="str">
        <f>INDEX([1]products!$A$1:$G$49,MATCH([1]orders!$D821,[1]products!$A$1:$A$49,0),MATCH([1]orders!J$1,[1]products!$A$1:$G$1,0))</f>
        <v>L</v>
      </c>
      <c r="K821" s="19">
        <f>INDEX([1]products!$A$1:$G$49,MATCH([1]orders!$D821,[1]products!$A$1:$A$49,0),MATCH([1]orders!K$1,[1]products!$A$1:$G$1,0))</f>
        <v>0.2</v>
      </c>
      <c r="L821" s="20">
        <f>INDEX([1]products!$A$1:$G$49,MATCH([1]orders!$D821,[1]products!$A$1:$A$49,0),MATCH([1]orders!L$1,[1]products!$A$1:$G$1,0))</f>
        <v>4.7549999999999999</v>
      </c>
      <c r="M821" s="20">
        <f t="shared" si="12"/>
        <v>4.7549999999999999</v>
      </c>
      <c r="N821" s="7" t="str" cm="1">
        <f t="array" ref="N821">_xlfn.IFS(I821="Rob","Robusta",I821="Exc","Excelsa",I821="Ara","Arabica",I821="Lib","Liberica")</f>
        <v>Liberica</v>
      </c>
      <c r="O821" s="7" t="str" cm="1">
        <f t="array" ref="O821">_xlfn.IFS(J821="M","Medium",J821="L","Light",J821="D","Dark")</f>
        <v>Light</v>
      </c>
      <c r="P821" s="7" t="str">
        <f>_xlfn.XLOOKUP(Order_Table[[#This Row],[Customer ID]],[1]customers!$A$1:$A$1001,[1]customers!$I$1:$I$1001,,0)</f>
        <v>Yes</v>
      </c>
    </row>
    <row r="822" spans="1:16" x14ac:dyDescent="0.35">
      <c r="A822" s="16" t="s">
        <v>1589</v>
      </c>
      <c r="B822" s="21">
        <v>43510</v>
      </c>
      <c r="C822" s="16" t="s">
        <v>1590</v>
      </c>
      <c r="D822" s="7" t="s">
        <v>9</v>
      </c>
      <c r="E822" s="16">
        <v>4</v>
      </c>
      <c r="F822" s="16" t="str">
        <f>_xlfn.XLOOKUP([1]orders!C822,[1]customers!$A$2:$A$1001,[1]customers!$B$2:$B$1001,,0)</f>
        <v>Eustace Stenton</v>
      </c>
      <c r="G822" s="16" t="str">
        <f>IF(_xlfn.XLOOKUP(C822,[1]customers!$A$2:$A$1001,[1]customers!$C$2:$C$1001,,0)=0,"",_xlfn.XLOOKUP(C822,[1]customers!$A$2:$A$1001,[1]customers!$C$2:$C$1001,,0))</f>
        <v>estentonms@google.it</v>
      </c>
      <c r="H822" s="16" t="str">
        <f>_xlfn.XLOOKUP(C822,[1]customers!$A$2:$A$1001,[1]customers!$G$2:$G$1001,,0)</f>
        <v>United States</v>
      </c>
      <c r="I822" s="7" t="str">
        <f>INDEX([1]products!$A$1:$G$49,MATCH([1]orders!$D822,[1]products!$A$1:$A$49,0),MATCH([1]orders!I$1,[1]products!$A$1:$G$1,0))</f>
        <v>Exc</v>
      </c>
      <c r="J822" s="7" t="str">
        <f>INDEX([1]products!$A$1:$G$49,MATCH([1]orders!$D822,[1]products!$A$1:$A$49,0),MATCH([1]orders!J$1,[1]products!$A$1:$G$1,0))</f>
        <v>M</v>
      </c>
      <c r="K822" s="19">
        <f>INDEX([1]products!$A$1:$G$49,MATCH([1]orders!$D822,[1]products!$A$1:$A$49,0),MATCH([1]orders!K$1,[1]products!$A$1:$G$1,0))</f>
        <v>1</v>
      </c>
      <c r="L822" s="20">
        <f>INDEX([1]products!$A$1:$G$49,MATCH([1]orders!$D822,[1]products!$A$1:$A$49,0),MATCH([1]orders!L$1,[1]products!$A$1:$G$1,0))</f>
        <v>13.75</v>
      </c>
      <c r="M822" s="20">
        <f t="shared" si="12"/>
        <v>55</v>
      </c>
      <c r="N822" s="7" t="str" cm="1">
        <f t="array" ref="N822">_xlfn.IFS(I822="Rob","Robusta",I822="Exc","Excelsa",I822="Ara","Arabica",I822="Lib","Liberica")</f>
        <v>Excelsa</v>
      </c>
      <c r="O822" s="7" t="str" cm="1">
        <f t="array" ref="O822">_xlfn.IFS(J822="M","Medium",J822="L","Light",J822="D","Dark")</f>
        <v>Medium</v>
      </c>
      <c r="P822" s="7" t="str">
        <f>_xlfn.XLOOKUP(Order_Table[[#This Row],[Customer ID]],[1]customers!$A$1:$A$1001,[1]customers!$I$1:$I$1001,,0)</f>
        <v>Yes</v>
      </c>
    </row>
    <row r="823" spans="1:16" x14ac:dyDescent="0.35">
      <c r="A823" s="16" t="s">
        <v>1591</v>
      </c>
      <c r="B823" s="21">
        <v>44144</v>
      </c>
      <c r="C823" s="16" t="s">
        <v>1592</v>
      </c>
      <c r="D823" s="7" t="s">
        <v>146</v>
      </c>
      <c r="E823" s="16">
        <v>5</v>
      </c>
      <c r="F823" s="16" t="str">
        <f>_xlfn.XLOOKUP([1]orders!C823,[1]customers!$A$2:$A$1001,[1]customers!$B$2:$B$1001,,0)</f>
        <v>Ericka Tripp</v>
      </c>
      <c r="G823" s="16" t="str">
        <f>IF(_xlfn.XLOOKUP(C823,[1]customers!$A$2:$A$1001,[1]customers!$C$2:$C$1001,,0)=0,"",_xlfn.XLOOKUP(C823,[1]customers!$A$2:$A$1001,[1]customers!$C$2:$C$1001,,0))</f>
        <v>etrippmt@wp.com</v>
      </c>
      <c r="H823" s="16" t="str">
        <f>_xlfn.XLOOKUP(C823,[1]customers!$A$2:$A$1001,[1]customers!$G$2:$G$1001,,0)</f>
        <v>United States</v>
      </c>
      <c r="I823" s="7" t="str">
        <f>INDEX([1]products!$A$1:$G$49,MATCH([1]orders!$D823,[1]products!$A$1:$A$49,0),MATCH([1]orders!I$1,[1]products!$A$1:$G$1,0))</f>
        <v>Rob</v>
      </c>
      <c r="J823" s="7" t="str">
        <f>INDEX([1]products!$A$1:$G$49,MATCH([1]orders!$D823,[1]products!$A$1:$A$49,0),MATCH([1]orders!J$1,[1]products!$A$1:$G$1,0))</f>
        <v>D</v>
      </c>
      <c r="K823" s="19">
        <f>INDEX([1]products!$A$1:$G$49,MATCH([1]orders!$D823,[1]products!$A$1:$A$49,0),MATCH([1]orders!K$1,[1]products!$A$1:$G$1,0))</f>
        <v>0.5</v>
      </c>
      <c r="L823" s="20">
        <f>INDEX([1]products!$A$1:$G$49,MATCH([1]orders!$D823,[1]products!$A$1:$A$49,0),MATCH([1]orders!L$1,[1]products!$A$1:$G$1,0))</f>
        <v>5.3699999999999992</v>
      </c>
      <c r="M823" s="20">
        <f t="shared" si="12"/>
        <v>26.849999999999994</v>
      </c>
      <c r="N823" s="7" t="str" cm="1">
        <f t="array" ref="N823">_xlfn.IFS(I823="Rob","Robusta",I823="Exc","Excelsa",I823="Ara","Arabica",I823="Lib","Liberica")</f>
        <v>Robusta</v>
      </c>
      <c r="O823" s="7" t="str" cm="1">
        <f t="array" ref="O823">_xlfn.IFS(J823="M","Medium",J823="L","Light",J823="D","Dark")</f>
        <v>Dark</v>
      </c>
      <c r="P823" s="7" t="str">
        <f>_xlfn.XLOOKUP(Order_Table[[#This Row],[Customer ID]],[1]customers!$A$1:$A$1001,[1]customers!$I$1:$I$1001,,0)</f>
        <v>No</v>
      </c>
    </row>
    <row r="824" spans="1:16" x14ac:dyDescent="0.35">
      <c r="A824" s="16" t="s">
        <v>1593</v>
      </c>
      <c r="B824" s="21">
        <v>43585</v>
      </c>
      <c r="C824" s="16" t="s">
        <v>1594</v>
      </c>
      <c r="D824" s="7" t="s">
        <v>30</v>
      </c>
      <c r="E824" s="16">
        <v>4</v>
      </c>
      <c r="F824" s="16" t="str">
        <f>_xlfn.XLOOKUP([1]orders!C824,[1]customers!$A$2:$A$1001,[1]customers!$B$2:$B$1001,,0)</f>
        <v>Lyndsey MacManus</v>
      </c>
      <c r="G824" s="16" t="str">
        <f>IF(_xlfn.XLOOKUP(C824,[1]customers!$A$2:$A$1001,[1]customers!$C$2:$C$1001,,0)=0,"",_xlfn.XLOOKUP(C824,[1]customers!$A$2:$A$1001,[1]customers!$C$2:$C$1001,,0))</f>
        <v>lmacmanusmu@imdb.com</v>
      </c>
      <c r="H824" s="16" t="str">
        <f>_xlfn.XLOOKUP(C824,[1]customers!$A$2:$A$1001,[1]customers!$G$2:$G$1001,,0)</f>
        <v>United States</v>
      </c>
      <c r="I824" s="7" t="str">
        <f>INDEX([1]products!$A$1:$G$49,MATCH([1]orders!$D824,[1]products!$A$1:$A$49,0),MATCH([1]orders!I$1,[1]products!$A$1:$G$1,0))</f>
        <v>Exc</v>
      </c>
      <c r="J824" s="7" t="str">
        <f>INDEX([1]products!$A$1:$G$49,MATCH([1]orders!$D824,[1]products!$A$1:$A$49,0),MATCH([1]orders!J$1,[1]products!$A$1:$G$1,0))</f>
        <v>L</v>
      </c>
      <c r="K824" s="19">
        <f>INDEX([1]products!$A$1:$G$49,MATCH([1]orders!$D824,[1]products!$A$1:$A$49,0),MATCH([1]orders!K$1,[1]products!$A$1:$G$1,0))</f>
        <v>2.5</v>
      </c>
      <c r="L824" s="20">
        <f>INDEX([1]products!$A$1:$G$49,MATCH([1]orders!$D824,[1]products!$A$1:$A$49,0),MATCH([1]orders!L$1,[1]products!$A$1:$G$1,0))</f>
        <v>34.154999999999994</v>
      </c>
      <c r="M824" s="20">
        <f t="shared" si="12"/>
        <v>136.61999999999998</v>
      </c>
      <c r="N824" s="7" t="str" cm="1">
        <f t="array" ref="N824">_xlfn.IFS(I824="Rob","Robusta",I824="Exc","Excelsa",I824="Ara","Arabica",I824="Lib","Liberica")</f>
        <v>Excelsa</v>
      </c>
      <c r="O824" s="7" t="str" cm="1">
        <f t="array" ref="O824">_xlfn.IFS(J824="M","Medium",J824="L","Light",J824="D","Dark")</f>
        <v>Light</v>
      </c>
      <c r="P824" s="7" t="str">
        <f>_xlfn.XLOOKUP(Order_Table[[#This Row],[Customer ID]],[1]customers!$A$1:$A$1001,[1]customers!$I$1:$I$1001,,0)</f>
        <v>No</v>
      </c>
    </row>
    <row r="825" spans="1:16" x14ac:dyDescent="0.35">
      <c r="A825" s="16" t="s">
        <v>1595</v>
      </c>
      <c r="B825" s="21">
        <v>44134</v>
      </c>
      <c r="C825" s="16" t="s">
        <v>1596</v>
      </c>
      <c r="D825" s="7" t="s">
        <v>132</v>
      </c>
      <c r="E825" s="16">
        <v>3</v>
      </c>
      <c r="F825" s="16" t="str">
        <f>_xlfn.XLOOKUP([1]orders!C825,[1]customers!$A$2:$A$1001,[1]customers!$B$2:$B$1001,,0)</f>
        <v>Tess Benediktovich</v>
      </c>
      <c r="G825" s="16" t="str">
        <f>IF(_xlfn.XLOOKUP(C825,[1]customers!$A$2:$A$1001,[1]customers!$C$2:$C$1001,,0)=0,"",_xlfn.XLOOKUP(C825,[1]customers!$A$2:$A$1001,[1]customers!$C$2:$C$1001,,0))</f>
        <v>tbenediktovichmv@ebay.com</v>
      </c>
      <c r="H825" s="16" t="str">
        <f>_xlfn.XLOOKUP(C825,[1]customers!$A$2:$A$1001,[1]customers!$G$2:$G$1001,,0)</f>
        <v>United States</v>
      </c>
      <c r="I825" s="7" t="str">
        <f>INDEX([1]products!$A$1:$G$49,MATCH([1]orders!$D825,[1]products!$A$1:$A$49,0),MATCH([1]orders!I$1,[1]products!$A$1:$G$1,0))</f>
        <v>Lib</v>
      </c>
      <c r="J825" s="7" t="str">
        <f>INDEX([1]products!$A$1:$G$49,MATCH([1]orders!$D825,[1]products!$A$1:$A$49,0),MATCH([1]orders!J$1,[1]products!$A$1:$G$1,0))</f>
        <v>L</v>
      </c>
      <c r="K825" s="19">
        <f>INDEX([1]products!$A$1:$G$49,MATCH([1]orders!$D825,[1]products!$A$1:$A$49,0),MATCH([1]orders!K$1,[1]products!$A$1:$G$1,0))</f>
        <v>1</v>
      </c>
      <c r="L825" s="20">
        <f>INDEX([1]products!$A$1:$G$49,MATCH([1]orders!$D825,[1]products!$A$1:$A$49,0),MATCH([1]orders!L$1,[1]products!$A$1:$G$1,0))</f>
        <v>15.85</v>
      </c>
      <c r="M825" s="20">
        <f t="shared" si="12"/>
        <v>47.55</v>
      </c>
      <c r="N825" s="7" t="str" cm="1">
        <f t="array" ref="N825">_xlfn.IFS(I825="Rob","Robusta",I825="Exc","Excelsa",I825="Ara","Arabica",I825="Lib","Liberica")</f>
        <v>Liberica</v>
      </c>
      <c r="O825" s="7" t="str" cm="1">
        <f t="array" ref="O825">_xlfn.IFS(J825="M","Medium",J825="L","Light",J825="D","Dark")</f>
        <v>Light</v>
      </c>
      <c r="P825" s="7" t="str">
        <f>_xlfn.XLOOKUP(Order_Table[[#This Row],[Customer ID]],[1]customers!$A$1:$A$1001,[1]customers!$I$1:$I$1001,,0)</f>
        <v>Yes</v>
      </c>
    </row>
    <row r="826" spans="1:16" x14ac:dyDescent="0.35">
      <c r="A826" s="16" t="s">
        <v>1597</v>
      </c>
      <c r="B826" s="21">
        <v>43781</v>
      </c>
      <c r="C826" s="16" t="s">
        <v>1598</v>
      </c>
      <c r="D826" s="7" t="s">
        <v>44</v>
      </c>
      <c r="E826" s="16">
        <v>5</v>
      </c>
      <c r="F826" s="16" t="str">
        <f>_xlfn.XLOOKUP([1]orders!C826,[1]customers!$A$2:$A$1001,[1]customers!$B$2:$B$1001,,0)</f>
        <v>Correy Bourner</v>
      </c>
      <c r="G826" s="16" t="str">
        <f>IF(_xlfn.XLOOKUP(C826,[1]customers!$A$2:$A$1001,[1]customers!$C$2:$C$1001,,0)=0,"",_xlfn.XLOOKUP(C826,[1]customers!$A$2:$A$1001,[1]customers!$C$2:$C$1001,,0))</f>
        <v>cbournermw@chronoengine.com</v>
      </c>
      <c r="H826" s="16" t="str">
        <f>_xlfn.XLOOKUP(C826,[1]customers!$A$2:$A$1001,[1]customers!$G$2:$G$1001,,0)</f>
        <v>United States</v>
      </c>
      <c r="I826" s="7" t="str">
        <f>INDEX([1]products!$A$1:$G$49,MATCH([1]orders!$D826,[1]products!$A$1:$A$49,0),MATCH([1]orders!I$1,[1]products!$A$1:$G$1,0))</f>
        <v>Ara</v>
      </c>
      <c r="J826" s="7" t="str">
        <f>INDEX([1]products!$A$1:$G$49,MATCH([1]orders!$D826,[1]products!$A$1:$A$49,0),MATCH([1]orders!J$1,[1]products!$A$1:$G$1,0))</f>
        <v>M</v>
      </c>
      <c r="K826" s="19">
        <f>INDEX([1]products!$A$1:$G$49,MATCH([1]orders!$D826,[1]products!$A$1:$A$49,0),MATCH([1]orders!K$1,[1]products!$A$1:$G$1,0))</f>
        <v>0.2</v>
      </c>
      <c r="L826" s="20">
        <f>INDEX([1]products!$A$1:$G$49,MATCH([1]orders!$D826,[1]products!$A$1:$A$49,0),MATCH([1]orders!L$1,[1]products!$A$1:$G$1,0))</f>
        <v>3.375</v>
      </c>
      <c r="M826" s="20">
        <f t="shared" si="12"/>
        <v>16.875</v>
      </c>
      <c r="N826" s="7" t="str" cm="1">
        <f t="array" ref="N826">_xlfn.IFS(I826="Rob","Robusta",I826="Exc","Excelsa",I826="Ara","Arabica",I826="Lib","Liberica")</f>
        <v>Arabica</v>
      </c>
      <c r="O826" s="7" t="str" cm="1">
        <f t="array" ref="O826">_xlfn.IFS(J826="M","Medium",J826="L","Light",J826="D","Dark")</f>
        <v>Medium</v>
      </c>
      <c r="P826" s="7" t="str">
        <f>_xlfn.XLOOKUP(Order_Table[[#This Row],[Customer ID]],[1]customers!$A$1:$A$1001,[1]customers!$I$1:$I$1001,,0)</f>
        <v>Yes</v>
      </c>
    </row>
    <row r="827" spans="1:16" x14ac:dyDescent="0.35">
      <c r="A827" s="16" t="s">
        <v>1599</v>
      </c>
      <c r="B827" s="21">
        <v>44603</v>
      </c>
      <c r="C827" s="16" t="s">
        <v>1600</v>
      </c>
      <c r="D827" s="7" t="s">
        <v>27</v>
      </c>
      <c r="E827" s="16">
        <v>3</v>
      </c>
      <c r="F827" s="16" t="str">
        <f>_xlfn.XLOOKUP([1]orders!C827,[1]customers!$A$2:$A$1001,[1]customers!$B$2:$B$1001,,0)</f>
        <v>Odelia Skerme</v>
      </c>
      <c r="G827" s="16" t="str">
        <f>IF(_xlfn.XLOOKUP(C827,[1]customers!$A$2:$A$1001,[1]customers!$C$2:$C$1001,,0)=0,"",_xlfn.XLOOKUP(C827,[1]customers!$A$2:$A$1001,[1]customers!$C$2:$C$1001,,0))</f>
        <v>oskermen3@hatena.ne.jp</v>
      </c>
      <c r="H827" s="16" t="str">
        <f>_xlfn.XLOOKUP(C827,[1]customers!$A$2:$A$1001,[1]customers!$G$2:$G$1001,,0)</f>
        <v>United States</v>
      </c>
      <c r="I827" s="7" t="str">
        <f>INDEX([1]products!$A$1:$G$49,MATCH([1]orders!$D827,[1]products!$A$1:$A$49,0),MATCH([1]orders!I$1,[1]products!$A$1:$G$1,0))</f>
        <v>Ara</v>
      </c>
      <c r="J827" s="7" t="str">
        <f>INDEX([1]products!$A$1:$G$49,MATCH([1]orders!$D827,[1]products!$A$1:$A$49,0),MATCH([1]orders!J$1,[1]products!$A$1:$G$1,0))</f>
        <v>D</v>
      </c>
      <c r="K827" s="19">
        <f>INDEX([1]products!$A$1:$G$49,MATCH([1]orders!$D827,[1]products!$A$1:$A$49,0),MATCH([1]orders!K$1,[1]products!$A$1:$G$1,0))</f>
        <v>1</v>
      </c>
      <c r="L827" s="20">
        <f>INDEX([1]products!$A$1:$G$49,MATCH([1]orders!$D827,[1]products!$A$1:$A$49,0),MATCH([1]orders!L$1,[1]products!$A$1:$G$1,0))</f>
        <v>9.9499999999999993</v>
      </c>
      <c r="M827" s="20">
        <f t="shared" si="12"/>
        <v>29.849999999999998</v>
      </c>
      <c r="N827" s="7" t="str" cm="1">
        <f t="array" ref="N827">_xlfn.IFS(I827="Rob","Robusta",I827="Exc","Excelsa",I827="Ara","Arabica",I827="Lib","Liberica")</f>
        <v>Arabica</v>
      </c>
      <c r="O827" s="7" t="str" cm="1">
        <f t="array" ref="O827">_xlfn.IFS(J827="M","Medium",J827="L","Light",J827="D","Dark")</f>
        <v>Dark</v>
      </c>
      <c r="P827" s="7" t="str">
        <f>_xlfn.XLOOKUP(Order_Table[[#This Row],[Customer ID]],[1]customers!$A$1:$A$1001,[1]customers!$I$1:$I$1001,,0)</f>
        <v>Yes</v>
      </c>
    </row>
    <row r="828" spans="1:16" x14ac:dyDescent="0.35">
      <c r="A828" s="16" t="s">
        <v>1601</v>
      </c>
      <c r="B828" s="21">
        <v>44283</v>
      </c>
      <c r="C828" s="16" t="s">
        <v>1602</v>
      </c>
      <c r="D828" s="7" t="s">
        <v>3</v>
      </c>
      <c r="E828" s="16">
        <v>5</v>
      </c>
      <c r="F828" s="16" t="str">
        <f>_xlfn.XLOOKUP([1]orders!C828,[1]customers!$A$2:$A$1001,[1]customers!$B$2:$B$1001,,0)</f>
        <v>Kandy Heddan</v>
      </c>
      <c r="G828" s="16" t="str">
        <f>IF(_xlfn.XLOOKUP(C828,[1]customers!$A$2:$A$1001,[1]customers!$C$2:$C$1001,,0)=0,"",_xlfn.XLOOKUP(C828,[1]customers!$A$2:$A$1001,[1]customers!$C$2:$C$1001,,0))</f>
        <v>kheddanmy@icq.com</v>
      </c>
      <c r="H828" s="16" t="str">
        <f>_xlfn.XLOOKUP(C828,[1]customers!$A$2:$A$1001,[1]customers!$G$2:$G$1001,,0)</f>
        <v>United States</v>
      </c>
      <c r="I828" s="7" t="str">
        <f>INDEX([1]products!$A$1:$G$49,MATCH([1]orders!$D828,[1]products!$A$1:$A$49,0),MATCH([1]orders!I$1,[1]products!$A$1:$G$1,0))</f>
        <v>Exc</v>
      </c>
      <c r="J828" s="7" t="str">
        <f>INDEX([1]products!$A$1:$G$49,MATCH([1]orders!$D828,[1]products!$A$1:$A$49,0),MATCH([1]orders!J$1,[1]products!$A$1:$G$1,0))</f>
        <v>M</v>
      </c>
      <c r="K828" s="19">
        <f>INDEX([1]products!$A$1:$G$49,MATCH([1]orders!$D828,[1]products!$A$1:$A$49,0),MATCH([1]orders!K$1,[1]products!$A$1:$G$1,0))</f>
        <v>0.5</v>
      </c>
      <c r="L828" s="20">
        <f>INDEX([1]products!$A$1:$G$49,MATCH([1]orders!$D828,[1]products!$A$1:$A$49,0),MATCH([1]orders!L$1,[1]products!$A$1:$G$1,0))</f>
        <v>8.25</v>
      </c>
      <c r="M828" s="20">
        <f t="shared" si="12"/>
        <v>41.25</v>
      </c>
      <c r="N828" s="7" t="str" cm="1">
        <f t="array" ref="N828">_xlfn.IFS(I828="Rob","Robusta",I828="Exc","Excelsa",I828="Ara","Arabica",I828="Lib","Liberica")</f>
        <v>Excelsa</v>
      </c>
      <c r="O828" s="7" t="str" cm="1">
        <f t="array" ref="O828">_xlfn.IFS(J828="M","Medium",J828="L","Light",J828="D","Dark")</f>
        <v>Medium</v>
      </c>
      <c r="P828" s="7" t="str">
        <f>_xlfn.XLOOKUP(Order_Table[[#This Row],[Customer ID]],[1]customers!$A$1:$A$1001,[1]customers!$I$1:$I$1001,,0)</f>
        <v>Yes</v>
      </c>
    </row>
    <row r="829" spans="1:16" x14ac:dyDescent="0.35">
      <c r="A829" s="16" t="s">
        <v>1603</v>
      </c>
      <c r="B829" s="21">
        <v>44540</v>
      </c>
      <c r="C829" s="16" t="s">
        <v>1604</v>
      </c>
      <c r="D829" s="7" t="s">
        <v>64</v>
      </c>
      <c r="E829" s="16">
        <v>5</v>
      </c>
      <c r="F829" s="16" t="str">
        <f>_xlfn.XLOOKUP([1]orders!C829,[1]customers!$A$2:$A$1001,[1]customers!$B$2:$B$1001,,0)</f>
        <v>Ibby Charters</v>
      </c>
      <c r="G829" s="16" t="str">
        <f>IF(_xlfn.XLOOKUP(C829,[1]customers!$A$2:$A$1001,[1]customers!$C$2:$C$1001,,0)=0,"",_xlfn.XLOOKUP(C829,[1]customers!$A$2:$A$1001,[1]customers!$C$2:$C$1001,,0))</f>
        <v>ichartersmz@abc.net.au</v>
      </c>
      <c r="H829" s="16" t="str">
        <f>_xlfn.XLOOKUP(C829,[1]customers!$A$2:$A$1001,[1]customers!$G$2:$G$1001,,0)</f>
        <v>United States</v>
      </c>
      <c r="I829" s="7" t="str">
        <f>INDEX([1]products!$A$1:$G$49,MATCH([1]orders!$D829,[1]products!$A$1:$A$49,0),MATCH([1]orders!I$1,[1]products!$A$1:$G$1,0))</f>
        <v>Exc</v>
      </c>
      <c r="J829" s="7" t="str">
        <f>INDEX([1]products!$A$1:$G$49,MATCH([1]orders!$D829,[1]products!$A$1:$A$49,0),MATCH([1]orders!J$1,[1]products!$A$1:$G$1,0))</f>
        <v>M</v>
      </c>
      <c r="K829" s="19">
        <f>INDEX([1]products!$A$1:$G$49,MATCH([1]orders!$D829,[1]products!$A$1:$A$49,0),MATCH([1]orders!K$1,[1]products!$A$1:$G$1,0))</f>
        <v>0.2</v>
      </c>
      <c r="L829" s="20">
        <f>INDEX([1]products!$A$1:$G$49,MATCH([1]orders!$D829,[1]products!$A$1:$A$49,0),MATCH([1]orders!L$1,[1]products!$A$1:$G$1,0))</f>
        <v>4.125</v>
      </c>
      <c r="M829" s="20">
        <f t="shared" si="12"/>
        <v>20.625</v>
      </c>
      <c r="N829" s="7" t="str" cm="1">
        <f t="array" ref="N829">_xlfn.IFS(I829="Rob","Robusta",I829="Exc","Excelsa",I829="Ara","Arabica",I829="Lib","Liberica")</f>
        <v>Excelsa</v>
      </c>
      <c r="O829" s="7" t="str" cm="1">
        <f t="array" ref="O829">_xlfn.IFS(J829="M","Medium",J829="L","Light",J829="D","Dark")</f>
        <v>Medium</v>
      </c>
      <c r="P829" s="7" t="str">
        <f>_xlfn.XLOOKUP(Order_Table[[#This Row],[Customer ID]],[1]customers!$A$1:$A$1001,[1]customers!$I$1:$I$1001,,0)</f>
        <v>No</v>
      </c>
    </row>
    <row r="830" spans="1:16" x14ac:dyDescent="0.35">
      <c r="A830" s="16" t="s">
        <v>1605</v>
      </c>
      <c r="B830" s="21">
        <v>44505</v>
      </c>
      <c r="C830" s="16" t="s">
        <v>1606</v>
      </c>
      <c r="D830" s="7" t="s">
        <v>118</v>
      </c>
      <c r="E830" s="16">
        <v>6</v>
      </c>
      <c r="F830" s="16" t="str">
        <f>_xlfn.XLOOKUP([1]orders!C830,[1]customers!$A$2:$A$1001,[1]customers!$B$2:$B$1001,,0)</f>
        <v>Adora Roubert</v>
      </c>
      <c r="G830" s="16" t="str">
        <f>IF(_xlfn.XLOOKUP(C830,[1]customers!$A$2:$A$1001,[1]customers!$C$2:$C$1001,,0)=0,"",_xlfn.XLOOKUP(C830,[1]customers!$A$2:$A$1001,[1]customers!$C$2:$C$1001,,0))</f>
        <v>aroubertn0@tmall.com</v>
      </c>
      <c r="H830" s="16" t="str">
        <f>_xlfn.XLOOKUP(C830,[1]customers!$A$2:$A$1001,[1]customers!$G$2:$G$1001,,0)</f>
        <v>United States</v>
      </c>
      <c r="I830" s="7" t="str">
        <f>INDEX([1]products!$A$1:$G$49,MATCH([1]orders!$D830,[1]products!$A$1:$A$49,0),MATCH([1]orders!I$1,[1]products!$A$1:$G$1,0))</f>
        <v>Ara</v>
      </c>
      <c r="J830" s="7" t="str">
        <f>INDEX([1]products!$A$1:$G$49,MATCH([1]orders!$D830,[1]products!$A$1:$A$49,0),MATCH([1]orders!J$1,[1]products!$A$1:$G$1,0))</f>
        <v>D</v>
      </c>
      <c r="K830" s="19">
        <f>INDEX([1]products!$A$1:$G$49,MATCH([1]orders!$D830,[1]products!$A$1:$A$49,0),MATCH([1]orders!K$1,[1]products!$A$1:$G$1,0))</f>
        <v>2.5</v>
      </c>
      <c r="L830" s="20">
        <f>INDEX([1]products!$A$1:$G$49,MATCH([1]orders!$D830,[1]products!$A$1:$A$49,0),MATCH([1]orders!L$1,[1]products!$A$1:$G$1,0))</f>
        <v>22.884999999999998</v>
      </c>
      <c r="M830" s="20">
        <f t="shared" si="12"/>
        <v>137.31</v>
      </c>
      <c r="N830" s="7" t="str" cm="1">
        <f t="array" ref="N830">_xlfn.IFS(I830="Rob","Robusta",I830="Exc","Excelsa",I830="Ara","Arabica",I830="Lib","Liberica")</f>
        <v>Arabica</v>
      </c>
      <c r="O830" s="7" t="str" cm="1">
        <f t="array" ref="O830">_xlfn.IFS(J830="M","Medium",J830="L","Light",J830="D","Dark")</f>
        <v>Dark</v>
      </c>
      <c r="P830" s="7" t="str">
        <f>_xlfn.XLOOKUP(Order_Table[[#This Row],[Customer ID]],[1]customers!$A$1:$A$1001,[1]customers!$I$1:$I$1001,,0)</f>
        <v>Yes</v>
      </c>
    </row>
    <row r="831" spans="1:16" x14ac:dyDescent="0.35">
      <c r="A831" s="16" t="s">
        <v>1607</v>
      </c>
      <c r="B831" s="21">
        <v>43890</v>
      </c>
      <c r="C831" s="16" t="s">
        <v>1608</v>
      </c>
      <c r="D831" s="7" t="s">
        <v>54</v>
      </c>
      <c r="E831" s="16">
        <v>1</v>
      </c>
      <c r="F831" s="16" t="str">
        <f>_xlfn.XLOOKUP([1]orders!C831,[1]customers!$A$2:$A$1001,[1]customers!$B$2:$B$1001,,0)</f>
        <v>Hillel Mairs</v>
      </c>
      <c r="G831" s="16" t="str">
        <f>IF(_xlfn.XLOOKUP(C831,[1]customers!$A$2:$A$1001,[1]customers!$C$2:$C$1001,,0)=0,"",_xlfn.XLOOKUP(C831,[1]customers!$A$2:$A$1001,[1]customers!$C$2:$C$1001,,0))</f>
        <v>hmairsn1@so-net.ne.jp</v>
      </c>
      <c r="H831" s="16" t="str">
        <f>_xlfn.XLOOKUP(C831,[1]customers!$A$2:$A$1001,[1]customers!$G$2:$G$1001,,0)</f>
        <v>United States</v>
      </c>
      <c r="I831" s="7" t="str">
        <f>INDEX([1]products!$A$1:$G$49,MATCH([1]orders!$D831,[1]products!$A$1:$A$49,0),MATCH([1]orders!I$1,[1]products!$A$1:$G$1,0))</f>
        <v>Ara</v>
      </c>
      <c r="J831" s="7" t="str">
        <f>INDEX([1]products!$A$1:$G$49,MATCH([1]orders!$D831,[1]products!$A$1:$A$49,0),MATCH([1]orders!J$1,[1]products!$A$1:$G$1,0))</f>
        <v>D</v>
      </c>
      <c r="K831" s="19">
        <f>INDEX([1]products!$A$1:$G$49,MATCH([1]orders!$D831,[1]products!$A$1:$A$49,0),MATCH([1]orders!K$1,[1]products!$A$1:$G$1,0))</f>
        <v>0.2</v>
      </c>
      <c r="L831" s="20">
        <f>INDEX([1]products!$A$1:$G$49,MATCH([1]orders!$D831,[1]products!$A$1:$A$49,0),MATCH([1]orders!L$1,[1]products!$A$1:$G$1,0))</f>
        <v>2.9849999999999999</v>
      </c>
      <c r="M831" s="20">
        <f t="shared" si="12"/>
        <v>2.9849999999999999</v>
      </c>
      <c r="N831" s="7" t="str" cm="1">
        <f t="array" ref="N831">_xlfn.IFS(I831="Rob","Robusta",I831="Exc","Excelsa",I831="Ara","Arabica",I831="Lib","Liberica")</f>
        <v>Arabica</v>
      </c>
      <c r="O831" s="7" t="str" cm="1">
        <f t="array" ref="O831">_xlfn.IFS(J831="M","Medium",J831="L","Light",J831="D","Dark")</f>
        <v>Dark</v>
      </c>
      <c r="P831" s="7" t="str">
        <f>_xlfn.XLOOKUP(Order_Table[[#This Row],[Customer ID]],[1]customers!$A$1:$A$1001,[1]customers!$I$1:$I$1001,,0)</f>
        <v>No</v>
      </c>
    </row>
    <row r="832" spans="1:16" x14ac:dyDescent="0.35">
      <c r="A832" s="16" t="s">
        <v>1609</v>
      </c>
      <c r="B832" s="21">
        <v>44414</v>
      </c>
      <c r="C832" s="16" t="s">
        <v>1610</v>
      </c>
      <c r="D832" s="7" t="s">
        <v>9</v>
      </c>
      <c r="E832" s="16">
        <v>2</v>
      </c>
      <c r="F832" s="16" t="str">
        <f>_xlfn.XLOOKUP([1]orders!C832,[1]customers!$A$2:$A$1001,[1]customers!$B$2:$B$1001,,0)</f>
        <v>Helaina Rainforth</v>
      </c>
      <c r="G832" s="16" t="str">
        <f>IF(_xlfn.XLOOKUP(C832,[1]customers!$A$2:$A$1001,[1]customers!$C$2:$C$1001,,0)=0,"",_xlfn.XLOOKUP(C832,[1]customers!$A$2:$A$1001,[1]customers!$C$2:$C$1001,,0))</f>
        <v>hrainforthn2@blog.com</v>
      </c>
      <c r="H832" s="16" t="str">
        <f>_xlfn.XLOOKUP(C832,[1]customers!$A$2:$A$1001,[1]customers!$G$2:$G$1001,,0)</f>
        <v>United States</v>
      </c>
      <c r="I832" s="7" t="str">
        <f>INDEX([1]products!$A$1:$G$49,MATCH([1]orders!$D832,[1]products!$A$1:$A$49,0),MATCH([1]orders!I$1,[1]products!$A$1:$G$1,0))</f>
        <v>Exc</v>
      </c>
      <c r="J832" s="7" t="str">
        <f>INDEX([1]products!$A$1:$G$49,MATCH([1]orders!$D832,[1]products!$A$1:$A$49,0),MATCH([1]orders!J$1,[1]products!$A$1:$G$1,0))</f>
        <v>M</v>
      </c>
      <c r="K832" s="19">
        <f>INDEX([1]products!$A$1:$G$49,MATCH([1]orders!$D832,[1]products!$A$1:$A$49,0),MATCH([1]orders!K$1,[1]products!$A$1:$G$1,0))</f>
        <v>1</v>
      </c>
      <c r="L832" s="20">
        <f>INDEX([1]products!$A$1:$G$49,MATCH([1]orders!$D832,[1]products!$A$1:$A$49,0),MATCH([1]orders!L$1,[1]products!$A$1:$G$1,0))</f>
        <v>13.75</v>
      </c>
      <c r="M832" s="20">
        <f t="shared" si="12"/>
        <v>27.5</v>
      </c>
      <c r="N832" s="7" t="str" cm="1">
        <f t="array" ref="N832">_xlfn.IFS(I832="Rob","Robusta",I832="Exc","Excelsa",I832="Ara","Arabica",I832="Lib","Liberica")</f>
        <v>Excelsa</v>
      </c>
      <c r="O832" s="7" t="str" cm="1">
        <f t="array" ref="O832">_xlfn.IFS(J832="M","Medium",J832="L","Light",J832="D","Dark")</f>
        <v>Medium</v>
      </c>
      <c r="P832" s="7" t="str">
        <f>_xlfn.XLOOKUP(Order_Table[[#This Row],[Customer ID]],[1]customers!$A$1:$A$1001,[1]customers!$I$1:$I$1001,,0)</f>
        <v>No</v>
      </c>
    </row>
    <row r="833" spans="1:16" x14ac:dyDescent="0.35">
      <c r="A833" s="16" t="s">
        <v>1609</v>
      </c>
      <c r="B833" s="21">
        <v>44414</v>
      </c>
      <c r="C833" s="16" t="s">
        <v>1610</v>
      </c>
      <c r="D833" s="7" t="s">
        <v>54</v>
      </c>
      <c r="E833" s="16">
        <v>2</v>
      </c>
      <c r="F833" s="16" t="str">
        <f>_xlfn.XLOOKUP([1]orders!C833,[1]customers!$A$2:$A$1001,[1]customers!$B$2:$B$1001,,0)</f>
        <v>Helaina Rainforth</v>
      </c>
      <c r="G833" s="16" t="str">
        <f>IF(_xlfn.XLOOKUP(C833,[1]customers!$A$2:$A$1001,[1]customers!$C$2:$C$1001,,0)=0,"",_xlfn.XLOOKUP(C833,[1]customers!$A$2:$A$1001,[1]customers!$C$2:$C$1001,,0))</f>
        <v>hrainforthn2@blog.com</v>
      </c>
      <c r="H833" s="16" t="str">
        <f>_xlfn.XLOOKUP(C833,[1]customers!$A$2:$A$1001,[1]customers!$G$2:$G$1001,,0)</f>
        <v>United States</v>
      </c>
      <c r="I833" s="7" t="str">
        <f>INDEX([1]products!$A$1:$G$49,MATCH([1]orders!$D833,[1]products!$A$1:$A$49,0),MATCH([1]orders!I$1,[1]products!$A$1:$G$1,0))</f>
        <v>Ara</v>
      </c>
      <c r="J833" s="7" t="str">
        <f>INDEX([1]products!$A$1:$G$49,MATCH([1]orders!$D833,[1]products!$A$1:$A$49,0),MATCH([1]orders!J$1,[1]products!$A$1:$G$1,0))</f>
        <v>D</v>
      </c>
      <c r="K833" s="19">
        <f>INDEX([1]products!$A$1:$G$49,MATCH([1]orders!$D833,[1]products!$A$1:$A$49,0),MATCH([1]orders!K$1,[1]products!$A$1:$G$1,0))</f>
        <v>0.2</v>
      </c>
      <c r="L833" s="20">
        <f>INDEX([1]products!$A$1:$G$49,MATCH([1]orders!$D833,[1]products!$A$1:$A$49,0),MATCH([1]orders!L$1,[1]products!$A$1:$G$1,0))</f>
        <v>2.9849999999999999</v>
      </c>
      <c r="M833" s="20">
        <f t="shared" si="12"/>
        <v>5.97</v>
      </c>
      <c r="N833" s="7" t="str" cm="1">
        <f t="array" ref="N833">_xlfn.IFS(I833="Rob","Robusta",I833="Exc","Excelsa",I833="Ara","Arabica",I833="Lib","Liberica")</f>
        <v>Arabica</v>
      </c>
      <c r="O833" s="7" t="str" cm="1">
        <f t="array" ref="O833">_xlfn.IFS(J833="M","Medium",J833="L","Light",J833="D","Dark")</f>
        <v>Dark</v>
      </c>
      <c r="P833" s="7" t="str">
        <f>_xlfn.XLOOKUP(Order_Table[[#This Row],[Customer ID]],[1]customers!$A$1:$A$1001,[1]customers!$I$1:$I$1001,,0)</f>
        <v>No</v>
      </c>
    </row>
    <row r="834" spans="1:16" x14ac:dyDescent="0.35">
      <c r="A834" s="16" t="s">
        <v>1611</v>
      </c>
      <c r="B834" s="21">
        <v>44274</v>
      </c>
      <c r="C834" s="16" t="s">
        <v>1612</v>
      </c>
      <c r="D834" s="7" t="s">
        <v>2</v>
      </c>
      <c r="E834" s="16">
        <v>6</v>
      </c>
      <c r="F834" s="16" t="str">
        <f>_xlfn.XLOOKUP([1]orders!C834,[1]customers!$A$2:$A$1001,[1]customers!$B$2:$B$1001,,0)</f>
        <v>Isac Jesper</v>
      </c>
      <c r="G834" s="16" t="str">
        <f>IF(_xlfn.XLOOKUP(C834,[1]customers!$A$2:$A$1001,[1]customers!$C$2:$C$1001,,0)=0,"",_xlfn.XLOOKUP(C834,[1]customers!$A$2:$A$1001,[1]customers!$C$2:$C$1001,,0))</f>
        <v>ijespern4@theglobeandmail.com</v>
      </c>
      <c r="H834" s="16" t="str">
        <f>_xlfn.XLOOKUP(C834,[1]customers!$A$2:$A$1001,[1]customers!$G$2:$G$1001,,0)</f>
        <v>United States</v>
      </c>
      <c r="I834" s="7" t="str">
        <f>INDEX([1]products!$A$1:$G$49,MATCH([1]orders!$D834,[1]products!$A$1:$A$49,0),MATCH([1]orders!I$1,[1]products!$A$1:$G$1,0))</f>
        <v>Rob</v>
      </c>
      <c r="J834" s="7" t="str">
        <f>INDEX([1]products!$A$1:$G$49,MATCH([1]orders!$D834,[1]products!$A$1:$A$49,0),MATCH([1]orders!J$1,[1]products!$A$1:$G$1,0))</f>
        <v>M</v>
      </c>
      <c r="K834" s="19">
        <f>INDEX([1]products!$A$1:$G$49,MATCH([1]orders!$D834,[1]products!$A$1:$A$49,0),MATCH([1]orders!K$1,[1]products!$A$1:$G$1,0))</f>
        <v>1</v>
      </c>
      <c r="L834" s="20">
        <f>INDEX([1]products!$A$1:$G$49,MATCH([1]orders!$D834,[1]products!$A$1:$A$49,0),MATCH([1]orders!L$1,[1]products!$A$1:$G$1,0))</f>
        <v>9.9499999999999993</v>
      </c>
      <c r="M834" s="20">
        <f t="shared" si="12"/>
        <v>59.699999999999996</v>
      </c>
      <c r="N834" s="7" t="str" cm="1">
        <f t="array" ref="N834">_xlfn.IFS(I834="Rob","Robusta",I834="Exc","Excelsa",I834="Ara","Arabica",I834="Lib","Liberica")</f>
        <v>Robusta</v>
      </c>
      <c r="O834" s="7" t="str" cm="1">
        <f t="array" ref="O834">_xlfn.IFS(J834="M","Medium",J834="L","Light",J834="D","Dark")</f>
        <v>Medium</v>
      </c>
      <c r="P834" s="7" t="str">
        <f>_xlfn.XLOOKUP(Order_Table[[#This Row],[Customer ID]],[1]customers!$A$1:$A$1001,[1]customers!$I$1:$I$1001,,0)</f>
        <v>No</v>
      </c>
    </row>
    <row r="835" spans="1:16" x14ac:dyDescent="0.35">
      <c r="A835" s="16" t="s">
        <v>1613</v>
      </c>
      <c r="B835" s="21">
        <v>44302</v>
      </c>
      <c r="C835" s="16" t="s">
        <v>1614</v>
      </c>
      <c r="D835" s="7" t="s">
        <v>35</v>
      </c>
      <c r="E835" s="16">
        <v>4</v>
      </c>
      <c r="F835" s="16" t="str">
        <f>_xlfn.XLOOKUP([1]orders!C835,[1]customers!$A$2:$A$1001,[1]customers!$B$2:$B$1001,,0)</f>
        <v>Lenette Dwerryhouse</v>
      </c>
      <c r="G835" s="16" t="str">
        <f>IF(_xlfn.XLOOKUP(C835,[1]customers!$A$2:$A$1001,[1]customers!$C$2:$C$1001,,0)=0,"",_xlfn.XLOOKUP(C835,[1]customers!$A$2:$A$1001,[1]customers!$C$2:$C$1001,,0))</f>
        <v>ldwerryhousen5@gravatar.com</v>
      </c>
      <c r="H835" s="16" t="str">
        <f>_xlfn.XLOOKUP(C835,[1]customers!$A$2:$A$1001,[1]customers!$G$2:$G$1001,,0)</f>
        <v>United States</v>
      </c>
      <c r="I835" s="7" t="str">
        <f>INDEX([1]products!$A$1:$G$49,MATCH([1]orders!$D835,[1]products!$A$1:$A$49,0),MATCH([1]orders!I$1,[1]products!$A$1:$G$1,0))</f>
        <v>Rob</v>
      </c>
      <c r="J835" s="7" t="str">
        <f>INDEX([1]products!$A$1:$G$49,MATCH([1]orders!$D835,[1]products!$A$1:$A$49,0),MATCH([1]orders!J$1,[1]products!$A$1:$G$1,0))</f>
        <v>D</v>
      </c>
      <c r="K835" s="19">
        <f>INDEX([1]products!$A$1:$G$49,MATCH([1]orders!$D835,[1]products!$A$1:$A$49,0),MATCH([1]orders!K$1,[1]products!$A$1:$G$1,0))</f>
        <v>2.5</v>
      </c>
      <c r="L835" s="20">
        <f>INDEX([1]products!$A$1:$G$49,MATCH([1]orders!$D835,[1]products!$A$1:$A$49,0),MATCH([1]orders!L$1,[1]products!$A$1:$G$1,0))</f>
        <v>20.584999999999997</v>
      </c>
      <c r="M835" s="20">
        <f t="shared" ref="M835:M898" si="13">L835*E835</f>
        <v>82.339999999999989</v>
      </c>
      <c r="N835" s="7" t="str" cm="1">
        <f t="array" ref="N835">_xlfn.IFS(I835="Rob","Robusta",I835="Exc","Excelsa",I835="Ara","Arabica",I835="Lib","Liberica")</f>
        <v>Robusta</v>
      </c>
      <c r="O835" s="7" t="str" cm="1">
        <f t="array" ref="O835">_xlfn.IFS(J835="M","Medium",J835="L","Light",J835="D","Dark")</f>
        <v>Dark</v>
      </c>
      <c r="P835" s="7" t="str">
        <f>_xlfn.XLOOKUP(Order_Table[[#This Row],[Customer ID]],[1]customers!$A$1:$A$1001,[1]customers!$I$1:$I$1001,,0)</f>
        <v>Yes</v>
      </c>
    </row>
    <row r="836" spans="1:16" x14ac:dyDescent="0.35">
      <c r="A836" s="16" t="s">
        <v>1615</v>
      </c>
      <c r="B836" s="21">
        <v>44141</v>
      </c>
      <c r="C836" s="16" t="s">
        <v>1616</v>
      </c>
      <c r="D836" s="7" t="s">
        <v>118</v>
      </c>
      <c r="E836" s="16">
        <v>1</v>
      </c>
      <c r="F836" s="16" t="str">
        <f>_xlfn.XLOOKUP([1]orders!C836,[1]customers!$A$2:$A$1001,[1]customers!$B$2:$B$1001,,0)</f>
        <v>Nadeen Broomer</v>
      </c>
      <c r="G836" s="16" t="str">
        <f>IF(_xlfn.XLOOKUP(C836,[1]customers!$A$2:$A$1001,[1]customers!$C$2:$C$1001,,0)=0,"",_xlfn.XLOOKUP(C836,[1]customers!$A$2:$A$1001,[1]customers!$C$2:$C$1001,,0))</f>
        <v>nbroomern6@examiner.com</v>
      </c>
      <c r="H836" s="16" t="str">
        <f>_xlfn.XLOOKUP(C836,[1]customers!$A$2:$A$1001,[1]customers!$G$2:$G$1001,,0)</f>
        <v>United States</v>
      </c>
      <c r="I836" s="7" t="str">
        <f>INDEX([1]products!$A$1:$G$49,MATCH([1]orders!$D836,[1]products!$A$1:$A$49,0),MATCH([1]orders!I$1,[1]products!$A$1:$G$1,0))</f>
        <v>Ara</v>
      </c>
      <c r="J836" s="7" t="str">
        <f>INDEX([1]products!$A$1:$G$49,MATCH([1]orders!$D836,[1]products!$A$1:$A$49,0),MATCH([1]orders!J$1,[1]products!$A$1:$G$1,0))</f>
        <v>D</v>
      </c>
      <c r="K836" s="19">
        <f>INDEX([1]products!$A$1:$G$49,MATCH([1]orders!$D836,[1]products!$A$1:$A$49,0),MATCH([1]orders!K$1,[1]products!$A$1:$G$1,0))</f>
        <v>2.5</v>
      </c>
      <c r="L836" s="20">
        <f>INDEX([1]products!$A$1:$G$49,MATCH([1]orders!$D836,[1]products!$A$1:$A$49,0),MATCH([1]orders!L$1,[1]products!$A$1:$G$1,0))</f>
        <v>22.884999999999998</v>
      </c>
      <c r="M836" s="20">
        <f t="shared" si="13"/>
        <v>22.884999999999998</v>
      </c>
      <c r="N836" s="7" t="str" cm="1">
        <f t="array" ref="N836">_xlfn.IFS(I836="Rob","Robusta",I836="Exc","Excelsa",I836="Ara","Arabica",I836="Lib","Liberica")</f>
        <v>Arabica</v>
      </c>
      <c r="O836" s="7" t="str" cm="1">
        <f t="array" ref="O836">_xlfn.IFS(J836="M","Medium",J836="L","Light",J836="D","Dark")</f>
        <v>Dark</v>
      </c>
      <c r="P836" s="7" t="str">
        <f>_xlfn.XLOOKUP(Order_Table[[#This Row],[Customer ID]],[1]customers!$A$1:$A$1001,[1]customers!$I$1:$I$1001,,0)</f>
        <v>No</v>
      </c>
    </row>
    <row r="837" spans="1:16" x14ac:dyDescent="0.35">
      <c r="A837" s="16" t="s">
        <v>1617</v>
      </c>
      <c r="B837" s="21">
        <v>44270</v>
      </c>
      <c r="C837" s="16" t="s">
        <v>1618</v>
      </c>
      <c r="D837" s="7" t="s">
        <v>176</v>
      </c>
      <c r="E837" s="16">
        <v>1</v>
      </c>
      <c r="F837" s="16" t="str">
        <f>_xlfn.XLOOKUP([1]orders!C837,[1]customers!$A$2:$A$1001,[1]customers!$B$2:$B$1001,,0)</f>
        <v>Konstantine Thoumasson</v>
      </c>
      <c r="G837" s="16" t="str">
        <f>IF(_xlfn.XLOOKUP(C837,[1]customers!$A$2:$A$1001,[1]customers!$C$2:$C$1001,,0)=0,"",_xlfn.XLOOKUP(C837,[1]customers!$A$2:$A$1001,[1]customers!$C$2:$C$1001,,0))</f>
        <v>kthoumassonn7@bloglovin.com</v>
      </c>
      <c r="H837" s="16" t="str">
        <f>_xlfn.XLOOKUP(C837,[1]customers!$A$2:$A$1001,[1]customers!$G$2:$G$1001,,0)</f>
        <v>United States</v>
      </c>
      <c r="I837" s="7" t="str">
        <f>INDEX([1]products!$A$1:$G$49,MATCH([1]orders!$D837,[1]products!$A$1:$A$49,0),MATCH([1]orders!I$1,[1]products!$A$1:$G$1,0))</f>
        <v>Exc</v>
      </c>
      <c r="J837" s="7" t="str">
        <f>INDEX([1]products!$A$1:$G$49,MATCH([1]orders!$D837,[1]products!$A$1:$A$49,0),MATCH([1]orders!J$1,[1]products!$A$1:$G$1,0))</f>
        <v>L</v>
      </c>
      <c r="K837" s="19">
        <f>INDEX([1]products!$A$1:$G$49,MATCH([1]orders!$D837,[1]products!$A$1:$A$49,0),MATCH([1]orders!K$1,[1]products!$A$1:$G$1,0))</f>
        <v>0.5</v>
      </c>
      <c r="L837" s="20">
        <f>INDEX([1]products!$A$1:$G$49,MATCH([1]orders!$D837,[1]products!$A$1:$A$49,0),MATCH([1]orders!L$1,[1]products!$A$1:$G$1,0))</f>
        <v>8.91</v>
      </c>
      <c r="M837" s="20">
        <f t="shared" si="13"/>
        <v>8.91</v>
      </c>
      <c r="N837" s="7" t="str" cm="1">
        <f t="array" ref="N837">_xlfn.IFS(I837="Rob","Robusta",I837="Exc","Excelsa",I837="Ara","Arabica",I837="Lib","Liberica")</f>
        <v>Excelsa</v>
      </c>
      <c r="O837" s="7" t="str" cm="1">
        <f t="array" ref="O837">_xlfn.IFS(J837="M","Medium",J837="L","Light",J837="D","Dark")</f>
        <v>Light</v>
      </c>
      <c r="P837" s="7" t="str">
        <f>_xlfn.XLOOKUP(Order_Table[[#This Row],[Customer ID]],[1]customers!$A$1:$A$1001,[1]customers!$I$1:$I$1001,,0)</f>
        <v>Yes</v>
      </c>
    </row>
    <row r="838" spans="1:16" x14ac:dyDescent="0.35">
      <c r="A838" s="16" t="s">
        <v>1619</v>
      </c>
      <c r="B838" s="21">
        <v>44486</v>
      </c>
      <c r="C838" s="16" t="s">
        <v>1620</v>
      </c>
      <c r="D838" s="7" t="s">
        <v>54</v>
      </c>
      <c r="E838" s="16">
        <v>4</v>
      </c>
      <c r="F838" s="16" t="str">
        <f>_xlfn.XLOOKUP([1]orders!C838,[1]customers!$A$2:$A$1001,[1]customers!$B$2:$B$1001,,0)</f>
        <v>Frans Habbergham</v>
      </c>
      <c r="G838" s="16" t="str">
        <f>IF(_xlfn.XLOOKUP(C838,[1]customers!$A$2:$A$1001,[1]customers!$C$2:$C$1001,,0)=0,"",_xlfn.XLOOKUP(C838,[1]customers!$A$2:$A$1001,[1]customers!$C$2:$C$1001,,0))</f>
        <v>fhabberghamn8@discovery.com</v>
      </c>
      <c r="H838" s="16" t="str">
        <f>_xlfn.XLOOKUP(C838,[1]customers!$A$2:$A$1001,[1]customers!$G$2:$G$1001,,0)</f>
        <v>United States</v>
      </c>
      <c r="I838" s="7" t="str">
        <f>INDEX([1]products!$A$1:$G$49,MATCH([1]orders!$D838,[1]products!$A$1:$A$49,0),MATCH([1]orders!I$1,[1]products!$A$1:$G$1,0))</f>
        <v>Ara</v>
      </c>
      <c r="J838" s="7" t="str">
        <f>INDEX([1]products!$A$1:$G$49,MATCH([1]orders!$D838,[1]products!$A$1:$A$49,0),MATCH([1]orders!J$1,[1]products!$A$1:$G$1,0))</f>
        <v>D</v>
      </c>
      <c r="K838" s="19">
        <f>INDEX([1]products!$A$1:$G$49,MATCH([1]orders!$D838,[1]products!$A$1:$A$49,0),MATCH([1]orders!K$1,[1]products!$A$1:$G$1,0))</f>
        <v>0.2</v>
      </c>
      <c r="L838" s="20">
        <f>INDEX([1]products!$A$1:$G$49,MATCH([1]orders!$D838,[1]products!$A$1:$A$49,0),MATCH([1]orders!L$1,[1]products!$A$1:$G$1,0))</f>
        <v>2.9849999999999999</v>
      </c>
      <c r="M838" s="20">
        <f t="shared" si="13"/>
        <v>11.94</v>
      </c>
      <c r="N838" s="7" t="str" cm="1">
        <f t="array" ref="N838">_xlfn.IFS(I838="Rob","Robusta",I838="Exc","Excelsa",I838="Ara","Arabica",I838="Lib","Liberica")</f>
        <v>Arabica</v>
      </c>
      <c r="O838" s="7" t="str" cm="1">
        <f t="array" ref="O838">_xlfn.IFS(J838="M","Medium",J838="L","Light",J838="D","Dark")</f>
        <v>Dark</v>
      </c>
      <c r="P838" s="7" t="str">
        <f>_xlfn.XLOOKUP(Order_Table[[#This Row],[Customer ID]],[1]customers!$A$1:$A$1001,[1]customers!$I$1:$I$1001,,0)</f>
        <v>No</v>
      </c>
    </row>
    <row r="839" spans="1:16" x14ac:dyDescent="0.35">
      <c r="A839" s="16" t="s">
        <v>1621</v>
      </c>
      <c r="B839" s="21">
        <v>43715</v>
      </c>
      <c r="C839" s="16" t="s">
        <v>1569</v>
      </c>
      <c r="D839" s="7" t="s">
        <v>197</v>
      </c>
      <c r="E839" s="16">
        <v>3</v>
      </c>
      <c r="F839" s="16" t="str">
        <f>_xlfn.XLOOKUP([1]orders!C839,[1]customers!$A$2:$A$1001,[1]customers!$B$2:$B$1001,,0)</f>
        <v>Allis Wilmore</v>
      </c>
      <c r="G839" s="16" t="str">
        <f>IF(_xlfn.XLOOKUP(C839,[1]customers!$A$2:$A$1001,[1]customers!$C$2:$C$1001,,0)=0,"",_xlfn.XLOOKUP(C839,[1]customers!$A$2:$A$1001,[1]customers!$C$2:$C$1001,,0))</f>
        <v/>
      </c>
      <c r="H839" s="16" t="str">
        <f>_xlfn.XLOOKUP(C839,[1]customers!$A$2:$A$1001,[1]customers!$G$2:$G$1001,,0)</f>
        <v>United States</v>
      </c>
      <c r="I839" s="7" t="str">
        <f>INDEX([1]products!$A$1:$G$49,MATCH([1]orders!$D839,[1]products!$A$1:$A$49,0),MATCH([1]orders!I$1,[1]products!$A$1:$G$1,0))</f>
        <v>Lib</v>
      </c>
      <c r="J839" s="7" t="str">
        <f>INDEX([1]products!$A$1:$G$49,MATCH([1]orders!$D839,[1]products!$A$1:$A$49,0),MATCH([1]orders!J$1,[1]products!$A$1:$G$1,0))</f>
        <v>M</v>
      </c>
      <c r="K839" s="19">
        <f>INDEX([1]products!$A$1:$G$49,MATCH([1]orders!$D839,[1]products!$A$1:$A$49,0),MATCH([1]orders!K$1,[1]products!$A$1:$G$1,0))</f>
        <v>2.5</v>
      </c>
      <c r="L839" s="20">
        <f>INDEX([1]products!$A$1:$G$49,MATCH([1]orders!$D839,[1]products!$A$1:$A$49,0),MATCH([1]orders!L$1,[1]products!$A$1:$G$1,0))</f>
        <v>33.464999999999996</v>
      </c>
      <c r="M839" s="20">
        <f t="shared" si="13"/>
        <v>100.39499999999998</v>
      </c>
      <c r="N839" s="7" t="str" cm="1">
        <f t="array" ref="N839">_xlfn.IFS(I839="Rob","Robusta",I839="Exc","Excelsa",I839="Ara","Arabica",I839="Lib","Liberica")</f>
        <v>Liberica</v>
      </c>
      <c r="O839" s="7" t="str" cm="1">
        <f t="array" ref="O839">_xlfn.IFS(J839="M","Medium",J839="L","Light",J839="D","Dark")</f>
        <v>Medium</v>
      </c>
      <c r="P839" s="7" t="str">
        <f>_xlfn.XLOOKUP(Order_Table[[#This Row],[Customer ID]],[1]customers!$A$1:$A$1001,[1]customers!$I$1:$I$1001,,0)</f>
        <v>No</v>
      </c>
    </row>
    <row r="840" spans="1:16" x14ac:dyDescent="0.35">
      <c r="A840" s="16" t="s">
        <v>1622</v>
      </c>
      <c r="B840" s="21">
        <v>44755</v>
      </c>
      <c r="C840" s="16" t="s">
        <v>1623</v>
      </c>
      <c r="D840" s="7" t="s">
        <v>118</v>
      </c>
      <c r="E840" s="16">
        <v>5</v>
      </c>
      <c r="F840" s="16" t="str">
        <f>_xlfn.XLOOKUP([1]orders!C840,[1]customers!$A$2:$A$1001,[1]customers!$B$2:$B$1001,,0)</f>
        <v>Romain Avrashin</v>
      </c>
      <c r="G840" s="16" t="str">
        <f>IF(_xlfn.XLOOKUP(C840,[1]customers!$A$2:$A$1001,[1]customers!$C$2:$C$1001,,0)=0,"",_xlfn.XLOOKUP(C840,[1]customers!$A$2:$A$1001,[1]customers!$C$2:$C$1001,,0))</f>
        <v>ravrashinna@tamu.edu</v>
      </c>
      <c r="H840" s="16" t="str">
        <f>_xlfn.XLOOKUP(C840,[1]customers!$A$2:$A$1001,[1]customers!$G$2:$G$1001,,0)</f>
        <v>United States</v>
      </c>
      <c r="I840" s="7" t="str">
        <f>INDEX([1]products!$A$1:$G$49,MATCH([1]orders!$D840,[1]products!$A$1:$A$49,0),MATCH([1]orders!I$1,[1]products!$A$1:$G$1,0))</f>
        <v>Ara</v>
      </c>
      <c r="J840" s="7" t="str">
        <f>INDEX([1]products!$A$1:$G$49,MATCH([1]orders!$D840,[1]products!$A$1:$A$49,0),MATCH([1]orders!J$1,[1]products!$A$1:$G$1,0))</f>
        <v>D</v>
      </c>
      <c r="K840" s="19">
        <f>INDEX([1]products!$A$1:$G$49,MATCH([1]orders!$D840,[1]products!$A$1:$A$49,0),MATCH([1]orders!K$1,[1]products!$A$1:$G$1,0))</f>
        <v>2.5</v>
      </c>
      <c r="L840" s="20">
        <f>INDEX([1]products!$A$1:$G$49,MATCH([1]orders!$D840,[1]products!$A$1:$A$49,0),MATCH([1]orders!L$1,[1]products!$A$1:$G$1,0))</f>
        <v>22.884999999999998</v>
      </c>
      <c r="M840" s="20">
        <f t="shared" si="13"/>
        <v>114.42499999999998</v>
      </c>
      <c r="N840" s="7" t="str" cm="1">
        <f t="array" ref="N840">_xlfn.IFS(I840="Rob","Robusta",I840="Exc","Excelsa",I840="Ara","Arabica",I840="Lib","Liberica")</f>
        <v>Arabica</v>
      </c>
      <c r="O840" s="7" t="str" cm="1">
        <f t="array" ref="O840">_xlfn.IFS(J840="M","Medium",J840="L","Light",J840="D","Dark")</f>
        <v>Dark</v>
      </c>
      <c r="P840" s="7" t="str">
        <f>_xlfn.XLOOKUP(Order_Table[[#This Row],[Customer ID]],[1]customers!$A$1:$A$1001,[1]customers!$I$1:$I$1001,,0)</f>
        <v>No</v>
      </c>
    </row>
    <row r="841" spans="1:16" x14ac:dyDescent="0.35">
      <c r="A841" s="16" t="s">
        <v>1624</v>
      </c>
      <c r="B841" s="21">
        <v>44521</v>
      </c>
      <c r="C841" s="16" t="s">
        <v>1625</v>
      </c>
      <c r="D841" s="7" t="s">
        <v>3</v>
      </c>
      <c r="E841" s="16">
        <v>5</v>
      </c>
      <c r="F841" s="16" t="str">
        <f>_xlfn.XLOOKUP([1]orders!C841,[1]customers!$A$2:$A$1001,[1]customers!$B$2:$B$1001,,0)</f>
        <v>Miran Doidge</v>
      </c>
      <c r="G841" s="16" t="str">
        <f>IF(_xlfn.XLOOKUP(C841,[1]customers!$A$2:$A$1001,[1]customers!$C$2:$C$1001,,0)=0,"",_xlfn.XLOOKUP(C841,[1]customers!$A$2:$A$1001,[1]customers!$C$2:$C$1001,,0))</f>
        <v>mdoidgenb@etsy.com</v>
      </c>
      <c r="H841" s="16" t="str">
        <f>_xlfn.XLOOKUP(C841,[1]customers!$A$2:$A$1001,[1]customers!$G$2:$G$1001,,0)</f>
        <v>United States</v>
      </c>
      <c r="I841" s="7" t="str">
        <f>INDEX([1]products!$A$1:$G$49,MATCH([1]orders!$D841,[1]products!$A$1:$A$49,0),MATCH([1]orders!I$1,[1]products!$A$1:$G$1,0))</f>
        <v>Exc</v>
      </c>
      <c r="J841" s="7" t="str">
        <f>INDEX([1]products!$A$1:$G$49,MATCH([1]orders!$D841,[1]products!$A$1:$A$49,0),MATCH([1]orders!J$1,[1]products!$A$1:$G$1,0))</f>
        <v>M</v>
      </c>
      <c r="K841" s="19">
        <f>INDEX([1]products!$A$1:$G$49,MATCH([1]orders!$D841,[1]products!$A$1:$A$49,0),MATCH([1]orders!K$1,[1]products!$A$1:$G$1,0))</f>
        <v>0.5</v>
      </c>
      <c r="L841" s="20">
        <f>INDEX([1]products!$A$1:$G$49,MATCH([1]orders!$D841,[1]products!$A$1:$A$49,0),MATCH([1]orders!L$1,[1]products!$A$1:$G$1,0))</f>
        <v>8.25</v>
      </c>
      <c r="M841" s="20">
        <f t="shared" si="13"/>
        <v>41.25</v>
      </c>
      <c r="N841" s="7" t="str" cm="1">
        <f t="array" ref="N841">_xlfn.IFS(I841="Rob","Robusta",I841="Exc","Excelsa",I841="Ara","Arabica",I841="Lib","Liberica")</f>
        <v>Excelsa</v>
      </c>
      <c r="O841" s="7" t="str" cm="1">
        <f t="array" ref="O841">_xlfn.IFS(J841="M","Medium",J841="L","Light",J841="D","Dark")</f>
        <v>Medium</v>
      </c>
      <c r="P841" s="7" t="str">
        <f>_xlfn.XLOOKUP(Order_Table[[#This Row],[Customer ID]],[1]customers!$A$1:$A$1001,[1]customers!$I$1:$I$1001,,0)</f>
        <v>No</v>
      </c>
    </row>
    <row r="842" spans="1:16" x14ac:dyDescent="0.35">
      <c r="A842" s="16" t="s">
        <v>1626</v>
      </c>
      <c r="B842" s="21">
        <v>44574</v>
      </c>
      <c r="C842" s="16" t="s">
        <v>1627</v>
      </c>
      <c r="D842" s="7" t="s">
        <v>157</v>
      </c>
      <c r="E842" s="16">
        <v>4</v>
      </c>
      <c r="F842" s="16" t="str">
        <f>_xlfn.XLOOKUP([1]orders!C842,[1]customers!$A$2:$A$1001,[1]customers!$B$2:$B$1001,,0)</f>
        <v>Janeva Edinboro</v>
      </c>
      <c r="G842" s="16" t="str">
        <f>IF(_xlfn.XLOOKUP(C842,[1]customers!$A$2:$A$1001,[1]customers!$C$2:$C$1001,,0)=0,"",_xlfn.XLOOKUP(C842,[1]customers!$A$2:$A$1001,[1]customers!$C$2:$C$1001,,0))</f>
        <v>jedinboronc@reverbnation.com</v>
      </c>
      <c r="H842" s="16" t="str">
        <f>_xlfn.XLOOKUP(C842,[1]customers!$A$2:$A$1001,[1]customers!$G$2:$G$1001,,0)</f>
        <v>United States</v>
      </c>
      <c r="I842" s="7" t="str">
        <f>INDEX([1]products!$A$1:$G$49,MATCH([1]orders!$D842,[1]products!$A$1:$A$49,0),MATCH([1]orders!I$1,[1]products!$A$1:$G$1,0))</f>
        <v>Rob</v>
      </c>
      <c r="J842" s="7" t="str">
        <f>INDEX([1]products!$A$1:$G$49,MATCH([1]orders!$D842,[1]products!$A$1:$A$49,0),MATCH([1]orders!J$1,[1]products!$A$1:$G$1,0))</f>
        <v>L</v>
      </c>
      <c r="K842" s="19">
        <f>INDEX([1]products!$A$1:$G$49,MATCH([1]orders!$D842,[1]products!$A$1:$A$49,0),MATCH([1]orders!K$1,[1]products!$A$1:$G$1,0))</f>
        <v>0.5</v>
      </c>
      <c r="L842" s="20">
        <f>INDEX([1]products!$A$1:$G$49,MATCH([1]orders!$D842,[1]products!$A$1:$A$49,0),MATCH([1]orders!L$1,[1]products!$A$1:$G$1,0))</f>
        <v>7.169999999999999</v>
      </c>
      <c r="M842" s="20">
        <f t="shared" si="13"/>
        <v>28.679999999999996</v>
      </c>
      <c r="N842" s="7" t="str" cm="1">
        <f t="array" ref="N842">_xlfn.IFS(I842="Rob","Robusta",I842="Exc","Excelsa",I842="Ara","Arabica",I842="Lib","Liberica")</f>
        <v>Robusta</v>
      </c>
      <c r="O842" s="7" t="str" cm="1">
        <f t="array" ref="O842">_xlfn.IFS(J842="M","Medium",J842="L","Light",J842="D","Dark")</f>
        <v>Light</v>
      </c>
      <c r="P842" s="7" t="str">
        <f>_xlfn.XLOOKUP(Order_Table[[#This Row],[Customer ID]],[1]customers!$A$1:$A$1001,[1]customers!$I$1:$I$1001,,0)</f>
        <v>Yes</v>
      </c>
    </row>
    <row r="843" spans="1:16" x14ac:dyDescent="0.35">
      <c r="A843" s="16" t="s">
        <v>1628</v>
      </c>
      <c r="B843" s="21">
        <v>44755</v>
      </c>
      <c r="C843" s="16" t="s">
        <v>1629</v>
      </c>
      <c r="D843" s="7" t="s">
        <v>77</v>
      </c>
      <c r="E843" s="16">
        <v>1</v>
      </c>
      <c r="F843" s="16" t="str">
        <f>_xlfn.XLOOKUP([1]orders!C843,[1]customers!$A$2:$A$1001,[1]customers!$B$2:$B$1001,,0)</f>
        <v>Trumaine Tewelson</v>
      </c>
      <c r="G843" s="16" t="str">
        <f>IF(_xlfn.XLOOKUP(C843,[1]customers!$A$2:$A$1001,[1]customers!$C$2:$C$1001,,0)=0,"",_xlfn.XLOOKUP(C843,[1]customers!$A$2:$A$1001,[1]customers!$C$2:$C$1001,,0))</f>
        <v>ttewelsonnd@cdbaby.com</v>
      </c>
      <c r="H843" s="16" t="str">
        <f>_xlfn.XLOOKUP(C843,[1]customers!$A$2:$A$1001,[1]customers!$G$2:$G$1001,,0)</f>
        <v>United States</v>
      </c>
      <c r="I843" s="7" t="str">
        <f>INDEX([1]products!$A$1:$G$49,MATCH([1]orders!$D843,[1]products!$A$1:$A$49,0),MATCH([1]orders!I$1,[1]products!$A$1:$G$1,0))</f>
        <v>Lib</v>
      </c>
      <c r="J843" s="7" t="str">
        <f>INDEX([1]products!$A$1:$G$49,MATCH([1]orders!$D843,[1]products!$A$1:$A$49,0),MATCH([1]orders!J$1,[1]products!$A$1:$G$1,0))</f>
        <v>M</v>
      </c>
      <c r="K843" s="19">
        <f>INDEX([1]products!$A$1:$G$49,MATCH([1]orders!$D843,[1]products!$A$1:$A$49,0),MATCH([1]orders!K$1,[1]products!$A$1:$G$1,0))</f>
        <v>0.2</v>
      </c>
      <c r="L843" s="20">
        <f>INDEX([1]products!$A$1:$G$49,MATCH([1]orders!$D843,[1]products!$A$1:$A$49,0),MATCH([1]orders!L$1,[1]products!$A$1:$G$1,0))</f>
        <v>4.3650000000000002</v>
      </c>
      <c r="M843" s="20">
        <f t="shared" si="13"/>
        <v>4.3650000000000002</v>
      </c>
      <c r="N843" s="7" t="str" cm="1">
        <f t="array" ref="N843">_xlfn.IFS(I843="Rob","Robusta",I843="Exc","Excelsa",I843="Ara","Arabica",I843="Lib","Liberica")</f>
        <v>Liberica</v>
      </c>
      <c r="O843" s="7" t="str" cm="1">
        <f t="array" ref="O843">_xlfn.IFS(J843="M","Medium",J843="L","Light",J843="D","Dark")</f>
        <v>Medium</v>
      </c>
      <c r="P843" s="7" t="str">
        <f>_xlfn.XLOOKUP(Order_Table[[#This Row],[Customer ID]],[1]customers!$A$1:$A$1001,[1]customers!$I$1:$I$1001,,0)</f>
        <v>No</v>
      </c>
    </row>
    <row r="844" spans="1:16" x14ac:dyDescent="0.35">
      <c r="A844" s="16" t="s">
        <v>1630</v>
      </c>
      <c r="B844" s="21">
        <v>44502</v>
      </c>
      <c r="C844" s="16" t="s">
        <v>1600</v>
      </c>
      <c r="D844" s="7" t="s">
        <v>64</v>
      </c>
      <c r="E844" s="16">
        <v>2</v>
      </c>
      <c r="F844" s="16" t="str">
        <f>_xlfn.XLOOKUP([1]orders!C844,[1]customers!$A$2:$A$1001,[1]customers!$B$2:$B$1001,,0)</f>
        <v>Odelia Skerme</v>
      </c>
      <c r="G844" s="16" t="str">
        <f>IF(_xlfn.XLOOKUP(C844,[1]customers!$A$2:$A$1001,[1]customers!$C$2:$C$1001,,0)=0,"",_xlfn.XLOOKUP(C844,[1]customers!$A$2:$A$1001,[1]customers!$C$2:$C$1001,,0))</f>
        <v>oskermen3@hatena.ne.jp</v>
      </c>
      <c r="H844" s="16" t="str">
        <f>_xlfn.XLOOKUP(C844,[1]customers!$A$2:$A$1001,[1]customers!$G$2:$G$1001,,0)</f>
        <v>United States</v>
      </c>
      <c r="I844" s="7" t="str">
        <f>INDEX([1]products!$A$1:$G$49,MATCH([1]orders!$D844,[1]products!$A$1:$A$49,0),MATCH([1]orders!I$1,[1]products!$A$1:$G$1,0))</f>
        <v>Exc</v>
      </c>
      <c r="J844" s="7" t="str">
        <f>INDEX([1]products!$A$1:$G$49,MATCH([1]orders!$D844,[1]products!$A$1:$A$49,0),MATCH([1]orders!J$1,[1]products!$A$1:$G$1,0))</f>
        <v>M</v>
      </c>
      <c r="K844" s="19">
        <f>INDEX([1]products!$A$1:$G$49,MATCH([1]orders!$D844,[1]products!$A$1:$A$49,0),MATCH([1]orders!K$1,[1]products!$A$1:$G$1,0))</f>
        <v>0.2</v>
      </c>
      <c r="L844" s="20">
        <f>INDEX([1]products!$A$1:$G$49,MATCH([1]orders!$D844,[1]products!$A$1:$A$49,0),MATCH([1]orders!L$1,[1]products!$A$1:$G$1,0))</f>
        <v>4.125</v>
      </c>
      <c r="M844" s="20">
        <f t="shared" si="13"/>
        <v>8.25</v>
      </c>
      <c r="N844" s="7" t="str" cm="1">
        <f t="array" ref="N844">_xlfn.IFS(I844="Rob","Robusta",I844="Exc","Excelsa",I844="Ara","Arabica",I844="Lib","Liberica")</f>
        <v>Excelsa</v>
      </c>
      <c r="O844" s="7" t="str" cm="1">
        <f t="array" ref="O844">_xlfn.IFS(J844="M","Medium",J844="L","Light",J844="D","Dark")</f>
        <v>Medium</v>
      </c>
      <c r="P844" s="7" t="str">
        <f>_xlfn.XLOOKUP(Order_Table[[#This Row],[Customer ID]],[1]customers!$A$1:$A$1001,[1]customers!$I$1:$I$1001,,0)</f>
        <v>Yes</v>
      </c>
    </row>
    <row r="845" spans="1:16" x14ac:dyDescent="0.35">
      <c r="A845" s="16" t="s">
        <v>1631</v>
      </c>
      <c r="B845" s="21">
        <v>44387</v>
      </c>
      <c r="C845" s="16" t="s">
        <v>1632</v>
      </c>
      <c r="D845" s="7" t="s">
        <v>64</v>
      </c>
      <c r="E845" s="16">
        <v>2</v>
      </c>
      <c r="F845" s="16" t="str">
        <f>_xlfn.XLOOKUP([1]orders!C845,[1]customers!$A$2:$A$1001,[1]customers!$B$2:$B$1001,,0)</f>
        <v>De Drewitt</v>
      </c>
      <c r="G845" s="16" t="str">
        <f>IF(_xlfn.XLOOKUP(C845,[1]customers!$A$2:$A$1001,[1]customers!$C$2:$C$1001,,0)=0,"",_xlfn.XLOOKUP(C845,[1]customers!$A$2:$A$1001,[1]customers!$C$2:$C$1001,,0))</f>
        <v>ddrewittnf@mapquest.com</v>
      </c>
      <c r="H845" s="16" t="str">
        <f>_xlfn.XLOOKUP(C845,[1]customers!$A$2:$A$1001,[1]customers!$G$2:$G$1001,,0)</f>
        <v>United States</v>
      </c>
      <c r="I845" s="7" t="str">
        <f>INDEX([1]products!$A$1:$G$49,MATCH([1]orders!$D845,[1]products!$A$1:$A$49,0),MATCH([1]orders!I$1,[1]products!$A$1:$G$1,0))</f>
        <v>Exc</v>
      </c>
      <c r="J845" s="7" t="str">
        <f>INDEX([1]products!$A$1:$G$49,MATCH([1]orders!$D845,[1]products!$A$1:$A$49,0),MATCH([1]orders!J$1,[1]products!$A$1:$G$1,0))</f>
        <v>M</v>
      </c>
      <c r="K845" s="19">
        <f>INDEX([1]products!$A$1:$G$49,MATCH([1]orders!$D845,[1]products!$A$1:$A$49,0),MATCH([1]orders!K$1,[1]products!$A$1:$G$1,0))</f>
        <v>0.2</v>
      </c>
      <c r="L845" s="20">
        <f>INDEX([1]products!$A$1:$G$49,MATCH([1]orders!$D845,[1]products!$A$1:$A$49,0),MATCH([1]orders!L$1,[1]products!$A$1:$G$1,0))</f>
        <v>4.125</v>
      </c>
      <c r="M845" s="20">
        <f t="shared" si="13"/>
        <v>8.25</v>
      </c>
      <c r="N845" s="7" t="str" cm="1">
        <f t="array" ref="N845">_xlfn.IFS(I845="Rob","Robusta",I845="Exc","Excelsa",I845="Ara","Arabica",I845="Lib","Liberica")</f>
        <v>Excelsa</v>
      </c>
      <c r="O845" s="7" t="str" cm="1">
        <f t="array" ref="O845">_xlfn.IFS(J845="M","Medium",J845="L","Light",J845="D","Dark")</f>
        <v>Medium</v>
      </c>
      <c r="P845" s="7" t="str">
        <f>_xlfn.XLOOKUP(Order_Table[[#This Row],[Customer ID]],[1]customers!$A$1:$A$1001,[1]customers!$I$1:$I$1001,,0)</f>
        <v>Yes</v>
      </c>
    </row>
    <row r="846" spans="1:16" x14ac:dyDescent="0.35">
      <c r="A846" s="16" t="s">
        <v>1633</v>
      </c>
      <c r="B846" s="21">
        <v>44476</v>
      </c>
      <c r="C846" s="16" t="s">
        <v>1634</v>
      </c>
      <c r="D846" s="7" t="s">
        <v>72</v>
      </c>
      <c r="E846" s="16">
        <v>6</v>
      </c>
      <c r="F846" s="16" t="str">
        <f>_xlfn.XLOOKUP([1]orders!C846,[1]customers!$A$2:$A$1001,[1]customers!$B$2:$B$1001,,0)</f>
        <v>Adelheid Gladhill</v>
      </c>
      <c r="G846" s="16" t="str">
        <f>IF(_xlfn.XLOOKUP(C846,[1]customers!$A$2:$A$1001,[1]customers!$C$2:$C$1001,,0)=0,"",_xlfn.XLOOKUP(C846,[1]customers!$A$2:$A$1001,[1]customers!$C$2:$C$1001,,0))</f>
        <v>agladhillng@stanford.edu</v>
      </c>
      <c r="H846" s="16" t="str">
        <f>_xlfn.XLOOKUP(C846,[1]customers!$A$2:$A$1001,[1]customers!$G$2:$G$1001,,0)</f>
        <v>United States</v>
      </c>
      <c r="I846" s="7" t="str">
        <f>INDEX([1]products!$A$1:$G$49,MATCH([1]orders!$D846,[1]products!$A$1:$A$49,0),MATCH([1]orders!I$1,[1]products!$A$1:$G$1,0))</f>
        <v>Ara</v>
      </c>
      <c r="J846" s="7" t="str">
        <f>INDEX([1]products!$A$1:$G$49,MATCH([1]orders!$D846,[1]products!$A$1:$A$49,0),MATCH([1]orders!J$1,[1]products!$A$1:$G$1,0))</f>
        <v>D</v>
      </c>
      <c r="K846" s="19">
        <f>INDEX([1]products!$A$1:$G$49,MATCH([1]orders!$D846,[1]products!$A$1:$A$49,0),MATCH([1]orders!K$1,[1]products!$A$1:$G$1,0))</f>
        <v>0.5</v>
      </c>
      <c r="L846" s="20">
        <f>INDEX([1]products!$A$1:$G$49,MATCH([1]orders!$D846,[1]products!$A$1:$A$49,0),MATCH([1]orders!L$1,[1]products!$A$1:$G$1,0))</f>
        <v>5.97</v>
      </c>
      <c r="M846" s="20">
        <f t="shared" si="13"/>
        <v>35.82</v>
      </c>
      <c r="N846" s="7" t="str" cm="1">
        <f t="array" ref="N846">_xlfn.IFS(I846="Rob","Robusta",I846="Exc","Excelsa",I846="Ara","Arabica",I846="Lib","Liberica")</f>
        <v>Arabica</v>
      </c>
      <c r="O846" s="7" t="str" cm="1">
        <f t="array" ref="O846">_xlfn.IFS(J846="M","Medium",J846="L","Light",J846="D","Dark")</f>
        <v>Dark</v>
      </c>
      <c r="P846" s="7" t="str">
        <f>_xlfn.XLOOKUP(Order_Table[[#This Row],[Customer ID]],[1]customers!$A$1:$A$1001,[1]customers!$I$1:$I$1001,,0)</f>
        <v>Yes</v>
      </c>
    </row>
    <row r="847" spans="1:16" x14ac:dyDescent="0.35">
      <c r="A847" s="16" t="s">
        <v>1635</v>
      </c>
      <c r="B847" s="21">
        <v>43889</v>
      </c>
      <c r="C847" s="16" t="s">
        <v>1636</v>
      </c>
      <c r="D847" s="7" t="s">
        <v>530</v>
      </c>
      <c r="E847" s="16">
        <v>6</v>
      </c>
      <c r="F847" s="16" t="str">
        <f>_xlfn.XLOOKUP([1]orders!C847,[1]customers!$A$2:$A$1001,[1]customers!$B$2:$B$1001,,0)</f>
        <v>Murielle Lorinez</v>
      </c>
      <c r="G847" s="16" t="str">
        <f>IF(_xlfn.XLOOKUP(C847,[1]customers!$A$2:$A$1001,[1]customers!$C$2:$C$1001,,0)=0,"",_xlfn.XLOOKUP(C847,[1]customers!$A$2:$A$1001,[1]customers!$C$2:$C$1001,,0))</f>
        <v>mlorineznh@whitehouse.gov</v>
      </c>
      <c r="H847" s="16" t="str">
        <f>_xlfn.XLOOKUP(C847,[1]customers!$A$2:$A$1001,[1]customers!$G$2:$G$1001,,0)</f>
        <v>United States</v>
      </c>
      <c r="I847" s="7" t="str">
        <f>INDEX([1]products!$A$1:$G$49,MATCH([1]orders!$D847,[1]products!$A$1:$A$49,0),MATCH([1]orders!I$1,[1]products!$A$1:$G$1,0))</f>
        <v>Exc</v>
      </c>
      <c r="J847" s="7" t="str">
        <f>INDEX([1]products!$A$1:$G$49,MATCH([1]orders!$D847,[1]products!$A$1:$A$49,0),MATCH([1]orders!J$1,[1]products!$A$1:$G$1,0))</f>
        <v>D</v>
      </c>
      <c r="K847" s="19">
        <f>INDEX([1]products!$A$1:$G$49,MATCH([1]orders!$D847,[1]products!$A$1:$A$49,0),MATCH([1]orders!K$1,[1]products!$A$1:$G$1,0))</f>
        <v>2.5</v>
      </c>
      <c r="L847" s="20">
        <f>INDEX([1]products!$A$1:$G$49,MATCH([1]orders!$D847,[1]products!$A$1:$A$49,0),MATCH([1]orders!L$1,[1]products!$A$1:$G$1,0))</f>
        <v>27.945</v>
      </c>
      <c r="M847" s="20">
        <f t="shared" si="13"/>
        <v>167.67000000000002</v>
      </c>
      <c r="N847" s="7" t="str" cm="1">
        <f t="array" ref="N847">_xlfn.IFS(I847="Rob","Robusta",I847="Exc","Excelsa",I847="Ara","Arabica",I847="Lib","Liberica")</f>
        <v>Excelsa</v>
      </c>
      <c r="O847" s="7" t="str" cm="1">
        <f t="array" ref="O847">_xlfn.IFS(J847="M","Medium",J847="L","Light",J847="D","Dark")</f>
        <v>Dark</v>
      </c>
      <c r="P847" s="7" t="str">
        <f>_xlfn.XLOOKUP(Order_Table[[#This Row],[Customer ID]],[1]customers!$A$1:$A$1001,[1]customers!$I$1:$I$1001,,0)</f>
        <v>No</v>
      </c>
    </row>
    <row r="848" spans="1:16" x14ac:dyDescent="0.35">
      <c r="A848" s="16" t="s">
        <v>1637</v>
      </c>
      <c r="B848" s="21">
        <v>44747</v>
      </c>
      <c r="C848" s="16" t="s">
        <v>1638</v>
      </c>
      <c r="D848" s="7" t="s">
        <v>171</v>
      </c>
      <c r="E848" s="16">
        <v>2</v>
      </c>
      <c r="F848" s="16" t="str">
        <f>_xlfn.XLOOKUP([1]orders!C848,[1]customers!$A$2:$A$1001,[1]customers!$B$2:$B$1001,,0)</f>
        <v>Edin Mathe</v>
      </c>
      <c r="G848" s="16" t="str">
        <f>IF(_xlfn.XLOOKUP(C848,[1]customers!$A$2:$A$1001,[1]customers!$C$2:$C$1001,,0)=0,"",_xlfn.XLOOKUP(C848,[1]customers!$A$2:$A$1001,[1]customers!$C$2:$C$1001,,0))</f>
        <v/>
      </c>
      <c r="H848" s="16" t="str">
        <f>_xlfn.XLOOKUP(C848,[1]customers!$A$2:$A$1001,[1]customers!$G$2:$G$1001,,0)</f>
        <v>United States</v>
      </c>
      <c r="I848" s="7" t="str">
        <f>INDEX([1]products!$A$1:$G$49,MATCH([1]orders!$D848,[1]products!$A$1:$A$49,0),MATCH([1]orders!I$1,[1]products!$A$1:$G$1,0))</f>
        <v>Ara</v>
      </c>
      <c r="J848" s="7" t="str">
        <f>INDEX([1]products!$A$1:$G$49,MATCH([1]orders!$D848,[1]products!$A$1:$A$49,0),MATCH([1]orders!J$1,[1]products!$A$1:$G$1,0))</f>
        <v>M</v>
      </c>
      <c r="K848" s="19">
        <f>INDEX([1]products!$A$1:$G$49,MATCH([1]orders!$D848,[1]products!$A$1:$A$49,0),MATCH([1]orders!K$1,[1]products!$A$1:$G$1,0))</f>
        <v>2.5</v>
      </c>
      <c r="L848" s="20">
        <f>INDEX([1]products!$A$1:$G$49,MATCH([1]orders!$D848,[1]products!$A$1:$A$49,0),MATCH([1]orders!L$1,[1]products!$A$1:$G$1,0))</f>
        <v>25.874999999999996</v>
      </c>
      <c r="M848" s="20">
        <f t="shared" si="13"/>
        <v>51.749999999999993</v>
      </c>
      <c r="N848" s="7" t="str" cm="1">
        <f t="array" ref="N848">_xlfn.IFS(I848="Rob","Robusta",I848="Exc","Excelsa",I848="Ara","Arabica",I848="Lib","Liberica")</f>
        <v>Arabica</v>
      </c>
      <c r="O848" s="7" t="str" cm="1">
        <f t="array" ref="O848">_xlfn.IFS(J848="M","Medium",J848="L","Light",J848="D","Dark")</f>
        <v>Medium</v>
      </c>
      <c r="P848" s="7" t="str">
        <f>_xlfn.XLOOKUP(Order_Table[[#This Row],[Customer ID]],[1]customers!$A$1:$A$1001,[1]customers!$I$1:$I$1001,,0)</f>
        <v>Yes</v>
      </c>
    </row>
    <row r="849" spans="1:16" x14ac:dyDescent="0.35">
      <c r="A849" s="16" t="s">
        <v>1639</v>
      </c>
      <c r="B849" s="21">
        <v>44460</v>
      </c>
      <c r="C849" s="16" t="s">
        <v>1640</v>
      </c>
      <c r="D849" s="7" t="s">
        <v>54</v>
      </c>
      <c r="E849" s="16">
        <v>3</v>
      </c>
      <c r="F849" s="16" t="str">
        <f>_xlfn.XLOOKUP([1]orders!C849,[1]customers!$A$2:$A$1001,[1]customers!$B$2:$B$1001,,0)</f>
        <v>Mordy Van Der Vlies</v>
      </c>
      <c r="G849" s="16" t="str">
        <f>IF(_xlfn.XLOOKUP(C849,[1]customers!$A$2:$A$1001,[1]customers!$C$2:$C$1001,,0)=0,"",_xlfn.XLOOKUP(C849,[1]customers!$A$2:$A$1001,[1]customers!$C$2:$C$1001,,0))</f>
        <v>mvannj@wikipedia.org</v>
      </c>
      <c r="H849" s="16" t="str">
        <f>_xlfn.XLOOKUP(C849,[1]customers!$A$2:$A$1001,[1]customers!$G$2:$G$1001,,0)</f>
        <v>United States</v>
      </c>
      <c r="I849" s="7" t="str">
        <f>INDEX([1]products!$A$1:$G$49,MATCH([1]orders!$D849,[1]products!$A$1:$A$49,0),MATCH([1]orders!I$1,[1]products!$A$1:$G$1,0))</f>
        <v>Ara</v>
      </c>
      <c r="J849" s="7" t="str">
        <f>INDEX([1]products!$A$1:$G$49,MATCH([1]orders!$D849,[1]products!$A$1:$A$49,0),MATCH([1]orders!J$1,[1]products!$A$1:$G$1,0))</f>
        <v>D</v>
      </c>
      <c r="K849" s="19">
        <f>INDEX([1]products!$A$1:$G$49,MATCH([1]orders!$D849,[1]products!$A$1:$A$49,0),MATCH([1]orders!K$1,[1]products!$A$1:$G$1,0))</f>
        <v>0.2</v>
      </c>
      <c r="L849" s="20">
        <f>INDEX([1]products!$A$1:$G$49,MATCH([1]orders!$D849,[1]products!$A$1:$A$49,0),MATCH([1]orders!L$1,[1]products!$A$1:$G$1,0))</f>
        <v>2.9849999999999999</v>
      </c>
      <c r="M849" s="20">
        <f t="shared" si="13"/>
        <v>8.9550000000000001</v>
      </c>
      <c r="N849" s="7" t="str" cm="1">
        <f t="array" ref="N849">_xlfn.IFS(I849="Rob","Robusta",I849="Exc","Excelsa",I849="Ara","Arabica",I849="Lib","Liberica")</f>
        <v>Arabica</v>
      </c>
      <c r="O849" s="7" t="str" cm="1">
        <f t="array" ref="O849">_xlfn.IFS(J849="M","Medium",J849="L","Light",J849="D","Dark")</f>
        <v>Dark</v>
      </c>
      <c r="P849" s="7" t="str">
        <f>_xlfn.XLOOKUP(Order_Table[[#This Row],[Customer ID]],[1]customers!$A$1:$A$1001,[1]customers!$I$1:$I$1001,,0)</f>
        <v>Yes</v>
      </c>
    </row>
    <row r="850" spans="1:16" x14ac:dyDescent="0.35">
      <c r="A850" s="16" t="s">
        <v>1641</v>
      </c>
      <c r="B850" s="21">
        <v>43468</v>
      </c>
      <c r="C850" s="16" t="s">
        <v>1642</v>
      </c>
      <c r="D850" s="7" t="s">
        <v>176</v>
      </c>
      <c r="E850" s="16">
        <v>6</v>
      </c>
      <c r="F850" s="16" t="str">
        <f>_xlfn.XLOOKUP([1]orders!C850,[1]customers!$A$2:$A$1001,[1]customers!$B$2:$B$1001,,0)</f>
        <v>Spencer Wastell</v>
      </c>
      <c r="G850" s="16" t="str">
        <f>IF(_xlfn.XLOOKUP(C850,[1]customers!$A$2:$A$1001,[1]customers!$C$2:$C$1001,,0)=0,"",_xlfn.XLOOKUP(C850,[1]customers!$A$2:$A$1001,[1]customers!$C$2:$C$1001,,0))</f>
        <v/>
      </c>
      <c r="H850" s="16" t="str">
        <f>_xlfn.XLOOKUP(C850,[1]customers!$A$2:$A$1001,[1]customers!$G$2:$G$1001,,0)</f>
        <v>United States</v>
      </c>
      <c r="I850" s="7" t="str">
        <f>INDEX([1]products!$A$1:$G$49,MATCH([1]orders!$D850,[1]products!$A$1:$A$49,0),MATCH([1]orders!I$1,[1]products!$A$1:$G$1,0))</f>
        <v>Exc</v>
      </c>
      <c r="J850" s="7" t="str">
        <f>INDEX([1]products!$A$1:$G$49,MATCH([1]orders!$D850,[1]products!$A$1:$A$49,0),MATCH([1]orders!J$1,[1]products!$A$1:$G$1,0))</f>
        <v>L</v>
      </c>
      <c r="K850" s="19">
        <f>INDEX([1]products!$A$1:$G$49,MATCH([1]orders!$D850,[1]products!$A$1:$A$49,0),MATCH([1]orders!K$1,[1]products!$A$1:$G$1,0))</f>
        <v>0.5</v>
      </c>
      <c r="L850" s="20">
        <f>INDEX([1]products!$A$1:$G$49,MATCH([1]orders!$D850,[1]products!$A$1:$A$49,0),MATCH([1]orders!L$1,[1]products!$A$1:$G$1,0))</f>
        <v>8.91</v>
      </c>
      <c r="M850" s="20">
        <f t="shared" si="13"/>
        <v>53.46</v>
      </c>
      <c r="N850" s="7" t="str" cm="1">
        <f t="array" ref="N850">_xlfn.IFS(I850="Rob","Robusta",I850="Exc","Excelsa",I850="Ara","Arabica",I850="Lib","Liberica")</f>
        <v>Excelsa</v>
      </c>
      <c r="O850" s="7" t="str" cm="1">
        <f t="array" ref="O850">_xlfn.IFS(J850="M","Medium",J850="L","Light",J850="D","Dark")</f>
        <v>Light</v>
      </c>
      <c r="P850" s="7" t="str">
        <f>_xlfn.XLOOKUP(Order_Table[[#This Row],[Customer ID]],[1]customers!$A$1:$A$1001,[1]customers!$I$1:$I$1001,,0)</f>
        <v>No</v>
      </c>
    </row>
    <row r="851" spans="1:16" x14ac:dyDescent="0.35">
      <c r="A851" s="16" t="s">
        <v>1643</v>
      </c>
      <c r="B851" s="21">
        <v>44628</v>
      </c>
      <c r="C851" s="16" t="s">
        <v>1644</v>
      </c>
      <c r="D851" s="7" t="s">
        <v>115</v>
      </c>
      <c r="E851" s="16">
        <v>6</v>
      </c>
      <c r="F851" s="16" t="str">
        <f>_xlfn.XLOOKUP([1]orders!C851,[1]customers!$A$2:$A$1001,[1]customers!$B$2:$B$1001,,0)</f>
        <v>Jemimah Ethelston</v>
      </c>
      <c r="G851" s="16" t="str">
        <f>IF(_xlfn.XLOOKUP(C851,[1]customers!$A$2:$A$1001,[1]customers!$C$2:$C$1001,,0)=0,"",_xlfn.XLOOKUP(C851,[1]customers!$A$2:$A$1001,[1]customers!$C$2:$C$1001,,0))</f>
        <v>jethelstonnl@creativecommons.org</v>
      </c>
      <c r="H851" s="16" t="str">
        <f>_xlfn.XLOOKUP(C851,[1]customers!$A$2:$A$1001,[1]customers!$G$2:$G$1001,,0)</f>
        <v>United States</v>
      </c>
      <c r="I851" s="7" t="str">
        <f>INDEX([1]products!$A$1:$G$49,MATCH([1]orders!$D851,[1]products!$A$1:$A$49,0),MATCH([1]orders!I$1,[1]products!$A$1:$G$1,0))</f>
        <v>Ara</v>
      </c>
      <c r="J851" s="7" t="str">
        <f>INDEX([1]products!$A$1:$G$49,MATCH([1]orders!$D851,[1]products!$A$1:$A$49,0),MATCH([1]orders!J$1,[1]products!$A$1:$G$1,0))</f>
        <v>L</v>
      </c>
      <c r="K851" s="19">
        <f>INDEX([1]products!$A$1:$G$49,MATCH([1]orders!$D851,[1]products!$A$1:$A$49,0),MATCH([1]orders!K$1,[1]products!$A$1:$G$1,0))</f>
        <v>0.2</v>
      </c>
      <c r="L851" s="20">
        <f>INDEX([1]products!$A$1:$G$49,MATCH([1]orders!$D851,[1]products!$A$1:$A$49,0),MATCH([1]orders!L$1,[1]products!$A$1:$G$1,0))</f>
        <v>3.8849999999999998</v>
      </c>
      <c r="M851" s="20">
        <f t="shared" si="13"/>
        <v>23.31</v>
      </c>
      <c r="N851" s="7" t="str" cm="1">
        <f t="array" ref="N851">_xlfn.IFS(I851="Rob","Robusta",I851="Exc","Excelsa",I851="Ara","Arabica",I851="Lib","Liberica")</f>
        <v>Arabica</v>
      </c>
      <c r="O851" s="7" t="str" cm="1">
        <f t="array" ref="O851">_xlfn.IFS(J851="M","Medium",J851="L","Light",J851="D","Dark")</f>
        <v>Light</v>
      </c>
      <c r="P851" s="7" t="str">
        <f>_xlfn.XLOOKUP(Order_Table[[#This Row],[Customer ID]],[1]customers!$A$1:$A$1001,[1]customers!$I$1:$I$1001,,0)</f>
        <v>Yes</v>
      </c>
    </row>
    <row r="852" spans="1:16" x14ac:dyDescent="0.35">
      <c r="A852" s="16" t="s">
        <v>1643</v>
      </c>
      <c r="B852" s="21">
        <v>44628</v>
      </c>
      <c r="C852" s="16" t="s">
        <v>1644</v>
      </c>
      <c r="D852" s="7" t="s">
        <v>44</v>
      </c>
      <c r="E852" s="16">
        <v>2</v>
      </c>
      <c r="F852" s="16" t="str">
        <f>_xlfn.XLOOKUP([1]orders!C852,[1]customers!$A$2:$A$1001,[1]customers!$B$2:$B$1001,,0)</f>
        <v>Jemimah Ethelston</v>
      </c>
      <c r="G852" s="16" t="str">
        <f>IF(_xlfn.XLOOKUP(C852,[1]customers!$A$2:$A$1001,[1]customers!$C$2:$C$1001,,0)=0,"",_xlfn.XLOOKUP(C852,[1]customers!$A$2:$A$1001,[1]customers!$C$2:$C$1001,,0))</f>
        <v>jethelstonnl@creativecommons.org</v>
      </c>
      <c r="H852" s="16" t="str">
        <f>_xlfn.XLOOKUP(C852,[1]customers!$A$2:$A$1001,[1]customers!$G$2:$G$1001,,0)</f>
        <v>United States</v>
      </c>
      <c r="I852" s="7" t="str">
        <f>INDEX([1]products!$A$1:$G$49,MATCH([1]orders!$D852,[1]products!$A$1:$A$49,0),MATCH([1]orders!I$1,[1]products!$A$1:$G$1,0))</f>
        <v>Ara</v>
      </c>
      <c r="J852" s="7" t="str">
        <f>INDEX([1]products!$A$1:$G$49,MATCH([1]orders!$D852,[1]products!$A$1:$A$49,0),MATCH([1]orders!J$1,[1]products!$A$1:$G$1,0))</f>
        <v>M</v>
      </c>
      <c r="K852" s="19">
        <f>INDEX([1]products!$A$1:$G$49,MATCH([1]orders!$D852,[1]products!$A$1:$A$49,0),MATCH([1]orders!K$1,[1]products!$A$1:$G$1,0))</f>
        <v>0.2</v>
      </c>
      <c r="L852" s="20">
        <f>INDEX([1]products!$A$1:$G$49,MATCH([1]orders!$D852,[1]products!$A$1:$A$49,0),MATCH([1]orders!L$1,[1]products!$A$1:$G$1,0))</f>
        <v>3.375</v>
      </c>
      <c r="M852" s="20">
        <f t="shared" si="13"/>
        <v>6.75</v>
      </c>
      <c r="N852" s="7" t="str" cm="1">
        <f t="array" ref="N852">_xlfn.IFS(I852="Rob","Robusta",I852="Exc","Excelsa",I852="Ara","Arabica",I852="Lib","Liberica")</f>
        <v>Arabica</v>
      </c>
      <c r="O852" s="7" t="str" cm="1">
        <f t="array" ref="O852">_xlfn.IFS(J852="M","Medium",J852="L","Light",J852="D","Dark")</f>
        <v>Medium</v>
      </c>
      <c r="P852" s="7" t="str">
        <f>_xlfn.XLOOKUP(Order_Table[[#This Row],[Customer ID]],[1]customers!$A$1:$A$1001,[1]customers!$I$1:$I$1001,,0)</f>
        <v>Yes</v>
      </c>
    </row>
    <row r="853" spans="1:16" x14ac:dyDescent="0.35">
      <c r="A853" s="16" t="s">
        <v>1645</v>
      </c>
      <c r="B853" s="21">
        <v>43900</v>
      </c>
      <c r="C853" s="16" t="s">
        <v>1646</v>
      </c>
      <c r="D853" s="7" t="s">
        <v>123</v>
      </c>
      <c r="E853" s="16">
        <v>1</v>
      </c>
      <c r="F853" s="16" t="str">
        <f>_xlfn.XLOOKUP([1]orders!C853,[1]customers!$A$2:$A$1001,[1]customers!$B$2:$B$1001,,0)</f>
        <v>Perice Eberz</v>
      </c>
      <c r="G853" s="16" t="str">
        <f>IF(_xlfn.XLOOKUP(C853,[1]customers!$A$2:$A$1001,[1]customers!$C$2:$C$1001,,0)=0,"",_xlfn.XLOOKUP(C853,[1]customers!$A$2:$A$1001,[1]customers!$C$2:$C$1001,,0))</f>
        <v>peberznn@woothemes.com</v>
      </c>
      <c r="H853" s="16" t="str">
        <f>_xlfn.XLOOKUP(C853,[1]customers!$A$2:$A$1001,[1]customers!$G$2:$G$1001,,0)</f>
        <v>United States</v>
      </c>
      <c r="I853" s="7" t="str">
        <f>INDEX([1]products!$A$1:$G$49,MATCH([1]orders!$D853,[1]products!$A$1:$A$49,0),MATCH([1]orders!I$1,[1]products!$A$1:$G$1,0))</f>
        <v>Lib</v>
      </c>
      <c r="J853" s="7" t="str">
        <f>INDEX([1]products!$A$1:$G$49,MATCH([1]orders!$D853,[1]products!$A$1:$A$49,0),MATCH([1]orders!J$1,[1]products!$A$1:$G$1,0))</f>
        <v>D</v>
      </c>
      <c r="K853" s="19">
        <f>INDEX([1]products!$A$1:$G$49,MATCH([1]orders!$D853,[1]products!$A$1:$A$49,0),MATCH([1]orders!K$1,[1]products!$A$1:$G$1,0))</f>
        <v>0.5</v>
      </c>
      <c r="L853" s="20">
        <f>INDEX([1]products!$A$1:$G$49,MATCH([1]orders!$D853,[1]products!$A$1:$A$49,0),MATCH([1]orders!L$1,[1]products!$A$1:$G$1,0))</f>
        <v>7.77</v>
      </c>
      <c r="M853" s="20">
        <f t="shared" si="13"/>
        <v>7.77</v>
      </c>
      <c r="N853" s="7" t="str" cm="1">
        <f t="array" ref="N853">_xlfn.IFS(I853="Rob","Robusta",I853="Exc","Excelsa",I853="Ara","Arabica",I853="Lib","Liberica")</f>
        <v>Liberica</v>
      </c>
      <c r="O853" s="7" t="str" cm="1">
        <f t="array" ref="O853">_xlfn.IFS(J853="M","Medium",J853="L","Light",J853="D","Dark")</f>
        <v>Dark</v>
      </c>
      <c r="P853" s="7" t="str">
        <f>_xlfn.XLOOKUP(Order_Table[[#This Row],[Customer ID]],[1]customers!$A$1:$A$1001,[1]customers!$I$1:$I$1001,,0)</f>
        <v>Yes</v>
      </c>
    </row>
    <row r="854" spans="1:16" x14ac:dyDescent="0.35">
      <c r="A854" s="16" t="s">
        <v>1647</v>
      </c>
      <c r="B854" s="21">
        <v>44527</v>
      </c>
      <c r="C854" s="16" t="s">
        <v>1648</v>
      </c>
      <c r="D854" s="7" t="s">
        <v>109</v>
      </c>
      <c r="E854" s="16">
        <v>4</v>
      </c>
      <c r="F854" s="16" t="str">
        <f>_xlfn.XLOOKUP([1]orders!C854,[1]customers!$A$2:$A$1001,[1]customers!$B$2:$B$1001,,0)</f>
        <v>Bear Gaish</v>
      </c>
      <c r="G854" s="16" t="str">
        <f>IF(_xlfn.XLOOKUP(C854,[1]customers!$A$2:$A$1001,[1]customers!$C$2:$C$1001,,0)=0,"",_xlfn.XLOOKUP(C854,[1]customers!$A$2:$A$1001,[1]customers!$C$2:$C$1001,,0))</f>
        <v>bgaishno@altervista.org</v>
      </c>
      <c r="H854" s="16" t="str">
        <f>_xlfn.XLOOKUP(C854,[1]customers!$A$2:$A$1001,[1]customers!$G$2:$G$1001,,0)</f>
        <v>United States</v>
      </c>
      <c r="I854" s="7" t="str">
        <f>INDEX([1]products!$A$1:$G$49,MATCH([1]orders!$D854,[1]products!$A$1:$A$49,0),MATCH([1]orders!I$1,[1]products!$A$1:$G$1,0))</f>
        <v>Lib</v>
      </c>
      <c r="J854" s="7" t="str">
        <f>INDEX([1]products!$A$1:$G$49,MATCH([1]orders!$D854,[1]products!$A$1:$A$49,0),MATCH([1]orders!J$1,[1]products!$A$1:$G$1,0))</f>
        <v>D</v>
      </c>
      <c r="K854" s="19">
        <f>INDEX([1]products!$A$1:$G$49,MATCH([1]orders!$D854,[1]products!$A$1:$A$49,0),MATCH([1]orders!K$1,[1]products!$A$1:$G$1,0))</f>
        <v>2.5</v>
      </c>
      <c r="L854" s="20">
        <f>INDEX([1]products!$A$1:$G$49,MATCH([1]orders!$D854,[1]products!$A$1:$A$49,0),MATCH([1]orders!L$1,[1]products!$A$1:$G$1,0))</f>
        <v>29.784999999999997</v>
      </c>
      <c r="M854" s="20">
        <f t="shared" si="13"/>
        <v>119.13999999999999</v>
      </c>
      <c r="N854" s="7" t="str" cm="1">
        <f t="array" ref="N854">_xlfn.IFS(I854="Rob","Robusta",I854="Exc","Excelsa",I854="Ara","Arabica",I854="Lib","Liberica")</f>
        <v>Liberica</v>
      </c>
      <c r="O854" s="7" t="str" cm="1">
        <f t="array" ref="O854">_xlfn.IFS(J854="M","Medium",J854="L","Light",J854="D","Dark")</f>
        <v>Dark</v>
      </c>
      <c r="P854" s="7" t="str">
        <f>_xlfn.XLOOKUP(Order_Table[[#This Row],[Customer ID]],[1]customers!$A$1:$A$1001,[1]customers!$I$1:$I$1001,,0)</f>
        <v>Yes</v>
      </c>
    </row>
    <row r="855" spans="1:16" x14ac:dyDescent="0.35">
      <c r="A855" s="16" t="s">
        <v>1649</v>
      </c>
      <c r="B855" s="21">
        <v>44259</v>
      </c>
      <c r="C855" s="16" t="s">
        <v>1650</v>
      </c>
      <c r="D855" s="7" t="s">
        <v>27</v>
      </c>
      <c r="E855" s="16">
        <v>2</v>
      </c>
      <c r="F855" s="16" t="str">
        <f>_xlfn.XLOOKUP([1]orders!C855,[1]customers!$A$2:$A$1001,[1]customers!$B$2:$B$1001,,0)</f>
        <v>Lynnea Danton</v>
      </c>
      <c r="G855" s="16" t="str">
        <f>IF(_xlfn.XLOOKUP(C855,[1]customers!$A$2:$A$1001,[1]customers!$C$2:$C$1001,,0)=0,"",_xlfn.XLOOKUP(C855,[1]customers!$A$2:$A$1001,[1]customers!$C$2:$C$1001,,0))</f>
        <v>ldantonnp@miitbeian.gov.cn</v>
      </c>
      <c r="H855" s="16" t="str">
        <f>_xlfn.XLOOKUP(C855,[1]customers!$A$2:$A$1001,[1]customers!$G$2:$G$1001,,0)</f>
        <v>United States</v>
      </c>
      <c r="I855" s="7" t="str">
        <f>INDEX([1]products!$A$1:$G$49,MATCH([1]orders!$D855,[1]products!$A$1:$A$49,0),MATCH([1]orders!I$1,[1]products!$A$1:$G$1,0))</f>
        <v>Ara</v>
      </c>
      <c r="J855" s="7" t="str">
        <f>INDEX([1]products!$A$1:$G$49,MATCH([1]orders!$D855,[1]products!$A$1:$A$49,0),MATCH([1]orders!J$1,[1]products!$A$1:$G$1,0))</f>
        <v>D</v>
      </c>
      <c r="K855" s="19">
        <f>INDEX([1]products!$A$1:$G$49,MATCH([1]orders!$D855,[1]products!$A$1:$A$49,0),MATCH([1]orders!K$1,[1]products!$A$1:$G$1,0))</f>
        <v>1</v>
      </c>
      <c r="L855" s="20">
        <f>INDEX([1]products!$A$1:$G$49,MATCH([1]orders!$D855,[1]products!$A$1:$A$49,0),MATCH([1]orders!L$1,[1]products!$A$1:$G$1,0))</f>
        <v>9.9499999999999993</v>
      </c>
      <c r="M855" s="20">
        <f t="shared" si="13"/>
        <v>19.899999999999999</v>
      </c>
      <c r="N855" s="7" t="str" cm="1">
        <f t="array" ref="N855">_xlfn.IFS(I855="Rob","Robusta",I855="Exc","Excelsa",I855="Ara","Arabica",I855="Lib","Liberica")</f>
        <v>Arabica</v>
      </c>
      <c r="O855" s="7" t="str" cm="1">
        <f t="array" ref="O855">_xlfn.IFS(J855="M","Medium",J855="L","Light",J855="D","Dark")</f>
        <v>Dark</v>
      </c>
      <c r="P855" s="7" t="str">
        <f>_xlfn.XLOOKUP(Order_Table[[#This Row],[Customer ID]],[1]customers!$A$1:$A$1001,[1]customers!$I$1:$I$1001,,0)</f>
        <v>No</v>
      </c>
    </row>
    <row r="856" spans="1:16" x14ac:dyDescent="0.35">
      <c r="A856" s="16" t="s">
        <v>1651</v>
      </c>
      <c r="B856" s="21">
        <v>44516</v>
      </c>
      <c r="C856" s="16" t="s">
        <v>1652</v>
      </c>
      <c r="D856" s="7" t="s">
        <v>157</v>
      </c>
      <c r="E856" s="16">
        <v>5</v>
      </c>
      <c r="F856" s="16" t="str">
        <f>_xlfn.XLOOKUP([1]orders!C856,[1]customers!$A$2:$A$1001,[1]customers!$B$2:$B$1001,,0)</f>
        <v>Skipton Morrall</v>
      </c>
      <c r="G856" s="16" t="str">
        <f>IF(_xlfn.XLOOKUP(C856,[1]customers!$A$2:$A$1001,[1]customers!$C$2:$C$1001,,0)=0,"",_xlfn.XLOOKUP(C856,[1]customers!$A$2:$A$1001,[1]customers!$C$2:$C$1001,,0))</f>
        <v>smorrallnq@answers.com</v>
      </c>
      <c r="H856" s="16" t="str">
        <f>_xlfn.XLOOKUP(C856,[1]customers!$A$2:$A$1001,[1]customers!$G$2:$G$1001,,0)</f>
        <v>United States</v>
      </c>
      <c r="I856" s="7" t="str">
        <f>INDEX([1]products!$A$1:$G$49,MATCH([1]orders!$D856,[1]products!$A$1:$A$49,0),MATCH([1]orders!I$1,[1]products!$A$1:$G$1,0))</f>
        <v>Rob</v>
      </c>
      <c r="J856" s="7" t="str">
        <f>INDEX([1]products!$A$1:$G$49,MATCH([1]orders!$D856,[1]products!$A$1:$A$49,0),MATCH([1]orders!J$1,[1]products!$A$1:$G$1,0))</f>
        <v>L</v>
      </c>
      <c r="K856" s="19">
        <f>INDEX([1]products!$A$1:$G$49,MATCH([1]orders!$D856,[1]products!$A$1:$A$49,0),MATCH([1]orders!K$1,[1]products!$A$1:$G$1,0))</f>
        <v>0.5</v>
      </c>
      <c r="L856" s="20">
        <f>INDEX([1]products!$A$1:$G$49,MATCH([1]orders!$D856,[1]products!$A$1:$A$49,0),MATCH([1]orders!L$1,[1]products!$A$1:$G$1,0))</f>
        <v>7.169999999999999</v>
      </c>
      <c r="M856" s="20">
        <f t="shared" si="13"/>
        <v>35.849999999999994</v>
      </c>
      <c r="N856" s="7" t="str" cm="1">
        <f t="array" ref="N856">_xlfn.IFS(I856="Rob","Robusta",I856="Exc","Excelsa",I856="Ara","Arabica",I856="Lib","Liberica")</f>
        <v>Robusta</v>
      </c>
      <c r="O856" s="7" t="str" cm="1">
        <f t="array" ref="O856">_xlfn.IFS(J856="M","Medium",J856="L","Light",J856="D","Dark")</f>
        <v>Light</v>
      </c>
      <c r="P856" s="7" t="str">
        <f>_xlfn.XLOOKUP(Order_Table[[#This Row],[Customer ID]],[1]customers!$A$1:$A$1001,[1]customers!$I$1:$I$1001,,0)</f>
        <v>Yes</v>
      </c>
    </row>
    <row r="857" spans="1:16" x14ac:dyDescent="0.35">
      <c r="A857" s="16" t="s">
        <v>1653</v>
      </c>
      <c r="B857" s="21">
        <v>43632</v>
      </c>
      <c r="C857" s="16" t="s">
        <v>1654</v>
      </c>
      <c r="D857" s="7" t="s">
        <v>109</v>
      </c>
      <c r="E857" s="16">
        <v>3</v>
      </c>
      <c r="F857" s="16" t="str">
        <f>_xlfn.XLOOKUP([1]orders!C857,[1]customers!$A$2:$A$1001,[1]customers!$B$2:$B$1001,,0)</f>
        <v>Devan Crownshaw</v>
      </c>
      <c r="G857" s="16" t="str">
        <f>IF(_xlfn.XLOOKUP(C857,[1]customers!$A$2:$A$1001,[1]customers!$C$2:$C$1001,,0)=0,"",_xlfn.XLOOKUP(C857,[1]customers!$A$2:$A$1001,[1]customers!$C$2:$C$1001,,0))</f>
        <v>dcrownshawnr@photobucket.com</v>
      </c>
      <c r="H857" s="16" t="str">
        <f>_xlfn.XLOOKUP(C857,[1]customers!$A$2:$A$1001,[1]customers!$G$2:$G$1001,,0)</f>
        <v>United States</v>
      </c>
      <c r="I857" s="7" t="str">
        <f>INDEX([1]products!$A$1:$G$49,MATCH([1]orders!$D857,[1]products!$A$1:$A$49,0),MATCH([1]orders!I$1,[1]products!$A$1:$G$1,0))</f>
        <v>Lib</v>
      </c>
      <c r="J857" s="7" t="str">
        <f>INDEX([1]products!$A$1:$G$49,MATCH([1]orders!$D857,[1]products!$A$1:$A$49,0),MATCH([1]orders!J$1,[1]products!$A$1:$G$1,0))</f>
        <v>D</v>
      </c>
      <c r="K857" s="19">
        <f>INDEX([1]products!$A$1:$G$49,MATCH([1]orders!$D857,[1]products!$A$1:$A$49,0),MATCH([1]orders!K$1,[1]products!$A$1:$G$1,0))</f>
        <v>2.5</v>
      </c>
      <c r="L857" s="20">
        <f>INDEX([1]products!$A$1:$G$49,MATCH([1]orders!$D857,[1]products!$A$1:$A$49,0),MATCH([1]orders!L$1,[1]products!$A$1:$G$1,0))</f>
        <v>29.784999999999997</v>
      </c>
      <c r="M857" s="20">
        <f t="shared" si="13"/>
        <v>89.35499999999999</v>
      </c>
      <c r="N857" s="7" t="str" cm="1">
        <f t="array" ref="N857">_xlfn.IFS(I857="Rob","Robusta",I857="Exc","Excelsa",I857="Ara","Arabica",I857="Lib","Liberica")</f>
        <v>Liberica</v>
      </c>
      <c r="O857" s="7" t="str" cm="1">
        <f t="array" ref="O857">_xlfn.IFS(J857="M","Medium",J857="L","Light",J857="D","Dark")</f>
        <v>Dark</v>
      </c>
      <c r="P857" s="7" t="str">
        <f>_xlfn.XLOOKUP(Order_Table[[#This Row],[Customer ID]],[1]customers!$A$1:$A$1001,[1]customers!$I$1:$I$1001,,0)</f>
        <v>No</v>
      </c>
    </row>
    <row r="858" spans="1:16" x14ac:dyDescent="0.35">
      <c r="A858" s="16" t="s">
        <v>1655</v>
      </c>
      <c r="B858" s="21">
        <v>44031</v>
      </c>
      <c r="C858" s="16" t="s">
        <v>1600</v>
      </c>
      <c r="D858" s="7" t="s">
        <v>77</v>
      </c>
      <c r="E858" s="16">
        <v>2</v>
      </c>
      <c r="F858" s="16" t="str">
        <f>_xlfn.XLOOKUP([1]orders!C858,[1]customers!$A$2:$A$1001,[1]customers!$B$2:$B$1001,,0)</f>
        <v>Odelia Skerme</v>
      </c>
      <c r="G858" s="16" t="str">
        <f>IF(_xlfn.XLOOKUP(C858,[1]customers!$A$2:$A$1001,[1]customers!$C$2:$C$1001,,0)=0,"",_xlfn.XLOOKUP(C858,[1]customers!$A$2:$A$1001,[1]customers!$C$2:$C$1001,,0))</f>
        <v>oskermen3@hatena.ne.jp</v>
      </c>
      <c r="H858" s="16" t="str">
        <f>_xlfn.XLOOKUP(C858,[1]customers!$A$2:$A$1001,[1]customers!$G$2:$G$1001,,0)</f>
        <v>United States</v>
      </c>
      <c r="I858" s="7" t="str">
        <f>INDEX([1]products!$A$1:$G$49,MATCH([1]orders!$D858,[1]products!$A$1:$A$49,0),MATCH([1]orders!I$1,[1]products!$A$1:$G$1,0))</f>
        <v>Lib</v>
      </c>
      <c r="J858" s="7" t="str">
        <f>INDEX([1]products!$A$1:$G$49,MATCH([1]orders!$D858,[1]products!$A$1:$A$49,0),MATCH([1]orders!J$1,[1]products!$A$1:$G$1,0))</f>
        <v>M</v>
      </c>
      <c r="K858" s="19">
        <f>INDEX([1]products!$A$1:$G$49,MATCH([1]orders!$D858,[1]products!$A$1:$A$49,0),MATCH([1]orders!K$1,[1]products!$A$1:$G$1,0))</f>
        <v>0.2</v>
      </c>
      <c r="L858" s="20">
        <f>INDEX([1]products!$A$1:$G$49,MATCH([1]orders!$D858,[1]products!$A$1:$A$49,0),MATCH([1]orders!L$1,[1]products!$A$1:$G$1,0))</f>
        <v>4.3650000000000002</v>
      </c>
      <c r="M858" s="20">
        <f t="shared" si="13"/>
        <v>8.73</v>
      </c>
      <c r="N858" s="7" t="str" cm="1">
        <f t="array" ref="N858">_xlfn.IFS(I858="Rob","Robusta",I858="Exc","Excelsa",I858="Ara","Arabica",I858="Lib","Liberica")</f>
        <v>Liberica</v>
      </c>
      <c r="O858" s="7" t="str" cm="1">
        <f t="array" ref="O858">_xlfn.IFS(J858="M","Medium",J858="L","Light",J858="D","Dark")</f>
        <v>Medium</v>
      </c>
      <c r="P858" s="7" t="str">
        <f>_xlfn.XLOOKUP(Order_Table[[#This Row],[Customer ID]],[1]customers!$A$1:$A$1001,[1]customers!$I$1:$I$1001,,0)</f>
        <v>Yes</v>
      </c>
    </row>
    <row r="859" spans="1:16" x14ac:dyDescent="0.35">
      <c r="A859" s="16" t="s">
        <v>1656</v>
      </c>
      <c r="B859" s="21">
        <v>43889</v>
      </c>
      <c r="C859" s="16" t="s">
        <v>1657</v>
      </c>
      <c r="D859" s="7" t="s">
        <v>10</v>
      </c>
      <c r="E859" s="16">
        <v>5</v>
      </c>
      <c r="F859" s="16" t="str">
        <f>_xlfn.XLOOKUP([1]orders!C859,[1]customers!$A$2:$A$1001,[1]customers!$B$2:$B$1001,,0)</f>
        <v>Joceline Reddoch</v>
      </c>
      <c r="G859" s="16" t="str">
        <f>IF(_xlfn.XLOOKUP(C859,[1]customers!$A$2:$A$1001,[1]customers!$C$2:$C$1001,,0)=0,"",_xlfn.XLOOKUP(C859,[1]customers!$A$2:$A$1001,[1]customers!$C$2:$C$1001,,0))</f>
        <v>jreddochnt@sun.com</v>
      </c>
      <c r="H859" s="16" t="str">
        <f>_xlfn.XLOOKUP(C859,[1]customers!$A$2:$A$1001,[1]customers!$G$2:$G$1001,,0)</f>
        <v>United States</v>
      </c>
      <c r="I859" s="7" t="str">
        <f>INDEX([1]products!$A$1:$G$49,MATCH([1]orders!$D859,[1]products!$A$1:$A$49,0),MATCH([1]orders!I$1,[1]products!$A$1:$G$1,0))</f>
        <v>Rob</v>
      </c>
      <c r="J859" s="7" t="str">
        <f>INDEX([1]products!$A$1:$G$49,MATCH([1]orders!$D859,[1]products!$A$1:$A$49,0),MATCH([1]orders!J$1,[1]products!$A$1:$G$1,0))</f>
        <v>L</v>
      </c>
      <c r="K859" s="19">
        <f>INDEX([1]products!$A$1:$G$49,MATCH([1]orders!$D859,[1]products!$A$1:$A$49,0),MATCH([1]orders!K$1,[1]products!$A$1:$G$1,0))</f>
        <v>2.5</v>
      </c>
      <c r="L859" s="20">
        <f>INDEX([1]products!$A$1:$G$49,MATCH([1]orders!$D859,[1]products!$A$1:$A$49,0),MATCH([1]orders!L$1,[1]products!$A$1:$G$1,0))</f>
        <v>27.484999999999996</v>
      </c>
      <c r="M859" s="20">
        <f t="shared" si="13"/>
        <v>137.42499999999998</v>
      </c>
      <c r="N859" s="7" t="str" cm="1">
        <f t="array" ref="N859">_xlfn.IFS(I859="Rob","Robusta",I859="Exc","Excelsa",I859="Ara","Arabica",I859="Lib","Liberica")</f>
        <v>Robusta</v>
      </c>
      <c r="O859" s="7" t="str" cm="1">
        <f t="array" ref="O859">_xlfn.IFS(J859="M","Medium",J859="L","Light",J859="D","Dark")</f>
        <v>Light</v>
      </c>
      <c r="P859" s="7" t="str">
        <f>_xlfn.XLOOKUP(Order_Table[[#This Row],[Customer ID]],[1]customers!$A$1:$A$1001,[1]customers!$I$1:$I$1001,,0)</f>
        <v>No</v>
      </c>
    </row>
    <row r="860" spans="1:16" x14ac:dyDescent="0.35">
      <c r="A860" s="16" t="s">
        <v>1658</v>
      </c>
      <c r="B860" s="21">
        <v>43638</v>
      </c>
      <c r="C860" s="16" t="s">
        <v>1659</v>
      </c>
      <c r="D860" s="7" t="s">
        <v>78</v>
      </c>
      <c r="E860" s="16">
        <v>4</v>
      </c>
      <c r="F860" s="16" t="str">
        <f>_xlfn.XLOOKUP([1]orders!C860,[1]customers!$A$2:$A$1001,[1]customers!$B$2:$B$1001,,0)</f>
        <v>Shelley Titley</v>
      </c>
      <c r="G860" s="16" t="str">
        <f>IF(_xlfn.XLOOKUP(C860,[1]customers!$A$2:$A$1001,[1]customers!$C$2:$C$1001,,0)=0,"",_xlfn.XLOOKUP(C860,[1]customers!$A$2:$A$1001,[1]customers!$C$2:$C$1001,,0))</f>
        <v>stitleynu@whitehouse.gov</v>
      </c>
      <c r="H860" s="16" t="str">
        <f>_xlfn.XLOOKUP(C860,[1]customers!$A$2:$A$1001,[1]customers!$G$2:$G$1001,,0)</f>
        <v>United States</v>
      </c>
      <c r="I860" s="7" t="str">
        <f>INDEX([1]products!$A$1:$G$49,MATCH([1]orders!$D860,[1]products!$A$1:$A$49,0),MATCH([1]orders!I$1,[1]products!$A$1:$G$1,0))</f>
        <v>Lib</v>
      </c>
      <c r="J860" s="7" t="str">
        <f>INDEX([1]products!$A$1:$G$49,MATCH([1]orders!$D860,[1]products!$A$1:$A$49,0),MATCH([1]orders!J$1,[1]products!$A$1:$G$1,0))</f>
        <v>M</v>
      </c>
      <c r="K860" s="19">
        <f>INDEX([1]products!$A$1:$G$49,MATCH([1]orders!$D860,[1]products!$A$1:$A$49,0),MATCH([1]orders!K$1,[1]products!$A$1:$G$1,0))</f>
        <v>0.5</v>
      </c>
      <c r="L860" s="20">
        <f>INDEX([1]products!$A$1:$G$49,MATCH([1]orders!$D860,[1]products!$A$1:$A$49,0),MATCH([1]orders!L$1,[1]products!$A$1:$G$1,0))</f>
        <v>8.73</v>
      </c>
      <c r="M860" s="20">
        <f t="shared" si="13"/>
        <v>34.92</v>
      </c>
      <c r="N860" s="7" t="str" cm="1">
        <f t="array" ref="N860">_xlfn.IFS(I860="Rob","Robusta",I860="Exc","Excelsa",I860="Ara","Arabica",I860="Lib","Liberica")</f>
        <v>Liberica</v>
      </c>
      <c r="O860" s="7" t="str" cm="1">
        <f t="array" ref="O860">_xlfn.IFS(J860="M","Medium",J860="L","Light",J860="D","Dark")</f>
        <v>Medium</v>
      </c>
      <c r="P860" s="7" t="str">
        <f>_xlfn.XLOOKUP(Order_Table[[#This Row],[Customer ID]],[1]customers!$A$1:$A$1001,[1]customers!$I$1:$I$1001,,0)</f>
        <v>No</v>
      </c>
    </row>
    <row r="861" spans="1:16" x14ac:dyDescent="0.35">
      <c r="A861" s="16" t="s">
        <v>1660</v>
      </c>
      <c r="B861" s="21">
        <v>43716</v>
      </c>
      <c r="C861" s="16" t="s">
        <v>1661</v>
      </c>
      <c r="D861" s="7" t="s">
        <v>204</v>
      </c>
      <c r="E861" s="16">
        <v>6</v>
      </c>
      <c r="F861" s="16" t="str">
        <f>_xlfn.XLOOKUP([1]orders!C861,[1]customers!$A$2:$A$1001,[1]customers!$B$2:$B$1001,,0)</f>
        <v>Redd Simao</v>
      </c>
      <c r="G861" s="16" t="str">
        <f>IF(_xlfn.XLOOKUP(C861,[1]customers!$A$2:$A$1001,[1]customers!$C$2:$C$1001,,0)=0,"",_xlfn.XLOOKUP(C861,[1]customers!$A$2:$A$1001,[1]customers!$C$2:$C$1001,,0))</f>
        <v>rsimaonv@simplemachines.org</v>
      </c>
      <c r="H861" s="16" t="str">
        <f>_xlfn.XLOOKUP(C861,[1]customers!$A$2:$A$1001,[1]customers!$G$2:$G$1001,,0)</f>
        <v>United States</v>
      </c>
      <c r="I861" s="7" t="str">
        <f>INDEX([1]products!$A$1:$G$49,MATCH([1]orders!$D861,[1]products!$A$1:$A$49,0),MATCH([1]orders!I$1,[1]products!$A$1:$G$1,0))</f>
        <v>Ara</v>
      </c>
      <c r="J861" s="7" t="str">
        <f>INDEX([1]products!$A$1:$G$49,MATCH([1]orders!$D861,[1]products!$A$1:$A$49,0),MATCH([1]orders!J$1,[1]products!$A$1:$G$1,0))</f>
        <v>L</v>
      </c>
      <c r="K861" s="19">
        <f>INDEX([1]products!$A$1:$G$49,MATCH([1]orders!$D861,[1]products!$A$1:$A$49,0),MATCH([1]orders!K$1,[1]products!$A$1:$G$1,0))</f>
        <v>2.5</v>
      </c>
      <c r="L861" s="20">
        <f>INDEX([1]products!$A$1:$G$49,MATCH([1]orders!$D861,[1]products!$A$1:$A$49,0),MATCH([1]orders!L$1,[1]products!$A$1:$G$1,0))</f>
        <v>29.784999999999997</v>
      </c>
      <c r="M861" s="20">
        <f t="shared" si="13"/>
        <v>178.70999999999998</v>
      </c>
      <c r="N861" s="7" t="str" cm="1">
        <f t="array" ref="N861">_xlfn.IFS(I861="Rob","Robusta",I861="Exc","Excelsa",I861="Ara","Arabica",I861="Lib","Liberica")</f>
        <v>Arabica</v>
      </c>
      <c r="O861" s="7" t="str" cm="1">
        <f t="array" ref="O861">_xlfn.IFS(J861="M","Medium",J861="L","Light",J861="D","Dark")</f>
        <v>Light</v>
      </c>
      <c r="P861" s="7" t="str">
        <f>_xlfn.XLOOKUP(Order_Table[[#This Row],[Customer ID]],[1]customers!$A$1:$A$1001,[1]customers!$I$1:$I$1001,,0)</f>
        <v>No</v>
      </c>
    </row>
    <row r="862" spans="1:16" x14ac:dyDescent="0.35">
      <c r="A862" s="16" t="s">
        <v>1662</v>
      </c>
      <c r="B862" s="21">
        <v>44707</v>
      </c>
      <c r="C862" s="16" t="s">
        <v>1663</v>
      </c>
      <c r="D862" s="7" t="s">
        <v>171</v>
      </c>
      <c r="E862" s="16">
        <v>1</v>
      </c>
      <c r="F862" s="16" t="str">
        <f>_xlfn.XLOOKUP([1]orders!C862,[1]customers!$A$2:$A$1001,[1]customers!$B$2:$B$1001,,0)</f>
        <v>Cece Inker</v>
      </c>
      <c r="G862" s="16" t="str">
        <f>IF(_xlfn.XLOOKUP(C862,[1]customers!$A$2:$A$1001,[1]customers!$C$2:$C$1001,,0)=0,"",_xlfn.XLOOKUP(C862,[1]customers!$A$2:$A$1001,[1]customers!$C$2:$C$1001,,0))</f>
        <v/>
      </c>
      <c r="H862" s="16" t="str">
        <f>_xlfn.XLOOKUP(C862,[1]customers!$A$2:$A$1001,[1]customers!$G$2:$G$1001,,0)</f>
        <v>United States</v>
      </c>
      <c r="I862" s="7" t="str">
        <f>INDEX([1]products!$A$1:$G$49,MATCH([1]orders!$D862,[1]products!$A$1:$A$49,0),MATCH([1]orders!I$1,[1]products!$A$1:$G$1,0))</f>
        <v>Ara</v>
      </c>
      <c r="J862" s="7" t="str">
        <f>INDEX([1]products!$A$1:$G$49,MATCH([1]orders!$D862,[1]products!$A$1:$A$49,0),MATCH([1]orders!J$1,[1]products!$A$1:$G$1,0))</f>
        <v>M</v>
      </c>
      <c r="K862" s="19">
        <f>INDEX([1]products!$A$1:$G$49,MATCH([1]orders!$D862,[1]products!$A$1:$A$49,0),MATCH([1]orders!K$1,[1]products!$A$1:$G$1,0))</f>
        <v>2.5</v>
      </c>
      <c r="L862" s="20">
        <f>INDEX([1]products!$A$1:$G$49,MATCH([1]orders!$D862,[1]products!$A$1:$A$49,0),MATCH([1]orders!L$1,[1]products!$A$1:$G$1,0))</f>
        <v>25.874999999999996</v>
      </c>
      <c r="M862" s="20">
        <f t="shared" si="13"/>
        <v>25.874999999999996</v>
      </c>
      <c r="N862" s="7" t="str" cm="1">
        <f t="array" ref="N862">_xlfn.IFS(I862="Rob","Robusta",I862="Exc","Excelsa",I862="Ara","Arabica",I862="Lib","Liberica")</f>
        <v>Arabica</v>
      </c>
      <c r="O862" s="7" t="str" cm="1">
        <f t="array" ref="O862">_xlfn.IFS(J862="M","Medium",J862="L","Light",J862="D","Dark")</f>
        <v>Medium</v>
      </c>
      <c r="P862" s="7" t="str">
        <f>_xlfn.XLOOKUP(Order_Table[[#This Row],[Customer ID]],[1]customers!$A$1:$A$1001,[1]customers!$I$1:$I$1001,,0)</f>
        <v>No</v>
      </c>
    </row>
    <row r="863" spans="1:16" x14ac:dyDescent="0.35">
      <c r="A863" s="16" t="s">
        <v>1664</v>
      </c>
      <c r="B863" s="21">
        <v>43802</v>
      </c>
      <c r="C863" s="16" t="s">
        <v>1665</v>
      </c>
      <c r="D863" s="7" t="s">
        <v>13</v>
      </c>
      <c r="E863" s="16">
        <v>6</v>
      </c>
      <c r="F863" s="16" t="str">
        <f>_xlfn.XLOOKUP([1]orders!C863,[1]customers!$A$2:$A$1001,[1]customers!$B$2:$B$1001,,0)</f>
        <v>Noel Chisholm</v>
      </c>
      <c r="G863" s="16" t="str">
        <f>IF(_xlfn.XLOOKUP(C863,[1]customers!$A$2:$A$1001,[1]customers!$C$2:$C$1001,,0)=0,"",_xlfn.XLOOKUP(C863,[1]customers!$A$2:$A$1001,[1]customers!$C$2:$C$1001,,0))</f>
        <v>nchisholmnx@example.com</v>
      </c>
      <c r="H863" s="16" t="str">
        <f>_xlfn.XLOOKUP(C863,[1]customers!$A$2:$A$1001,[1]customers!$G$2:$G$1001,,0)</f>
        <v>United States</v>
      </c>
      <c r="I863" s="7" t="str">
        <f>INDEX([1]products!$A$1:$G$49,MATCH([1]orders!$D863,[1]products!$A$1:$A$49,0),MATCH([1]orders!I$1,[1]products!$A$1:$G$1,0))</f>
        <v>Lib</v>
      </c>
      <c r="J863" s="7" t="str">
        <f>INDEX([1]products!$A$1:$G$49,MATCH([1]orders!$D863,[1]products!$A$1:$A$49,0),MATCH([1]orders!J$1,[1]products!$A$1:$G$1,0))</f>
        <v>D</v>
      </c>
      <c r="K863" s="19">
        <f>INDEX([1]products!$A$1:$G$49,MATCH([1]orders!$D863,[1]products!$A$1:$A$49,0),MATCH([1]orders!K$1,[1]products!$A$1:$G$1,0))</f>
        <v>1</v>
      </c>
      <c r="L863" s="20">
        <f>INDEX([1]products!$A$1:$G$49,MATCH([1]orders!$D863,[1]products!$A$1:$A$49,0),MATCH([1]orders!L$1,[1]products!$A$1:$G$1,0))</f>
        <v>12.95</v>
      </c>
      <c r="M863" s="20">
        <f t="shared" si="13"/>
        <v>77.699999999999989</v>
      </c>
      <c r="N863" s="7" t="str" cm="1">
        <f t="array" ref="N863">_xlfn.IFS(I863="Rob","Robusta",I863="Exc","Excelsa",I863="Ara","Arabica",I863="Lib","Liberica")</f>
        <v>Liberica</v>
      </c>
      <c r="O863" s="7" t="str" cm="1">
        <f t="array" ref="O863">_xlfn.IFS(J863="M","Medium",J863="L","Light",J863="D","Dark")</f>
        <v>Dark</v>
      </c>
      <c r="P863" s="7" t="str">
        <f>_xlfn.XLOOKUP(Order_Table[[#This Row],[Customer ID]],[1]customers!$A$1:$A$1001,[1]customers!$I$1:$I$1001,,0)</f>
        <v>Yes</v>
      </c>
    </row>
    <row r="864" spans="1:16" x14ac:dyDescent="0.35">
      <c r="A864" s="16" t="s">
        <v>1666</v>
      </c>
      <c r="B864" s="21">
        <v>43725</v>
      </c>
      <c r="C864" s="16" t="s">
        <v>1667</v>
      </c>
      <c r="D864" s="7" t="s">
        <v>2</v>
      </c>
      <c r="E864" s="16">
        <v>1</v>
      </c>
      <c r="F864" s="16" t="str">
        <f>_xlfn.XLOOKUP([1]orders!C864,[1]customers!$A$2:$A$1001,[1]customers!$B$2:$B$1001,,0)</f>
        <v>Grazia Oats</v>
      </c>
      <c r="G864" s="16" t="str">
        <f>IF(_xlfn.XLOOKUP(C864,[1]customers!$A$2:$A$1001,[1]customers!$C$2:$C$1001,,0)=0,"",_xlfn.XLOOKUP(C864,[1]customers!$A$2:$A$1001,[1]customers!$C$2:$C$1001,,0))</f>
        <v>goatsny@live.com</v>
      </c>
      <c r="H864" s="16" t="str">
        <f>_xlfn.XLOOKUP(C864,[1]customers!$A$2:$A$1001,[1]customers!$G$2:$G$1001,,0)</f>
        <v>United States</v>
      </c>
      <c r="I864" s="7" t="str">
        <f>INDEX([1]products!$A$1:$G$49,MATCH([1]orders!$D864,[1]products!$A$1:$A$49,0),MATCH([1]orders!I$1,[1]products!$A$1:$G$1,0))</f>
        <v>Rob</v>
      </c>
      <c r="J864" s="7" t="str">
        <f>INDEX([1]products!$A$1:$G$49,MATCH([1]orders!$D864,[1]products!$A$1:$A$49,0),MATCH([1]orders!J$1,[1]products!$A$1:$G$1,0))</f>
        <v>M</v>
      </c>
      <c r="K864" s="19">
        <f>INDEX([1]products!$A$1:$G$49,MATCH([1]orders!$D864,[1]products!$A$1:$A$49,0),MATCH([1]orders!K$1,[1]products!$A$1:$G$1,0))</f>
        <v>1</v>
      </c>
      <c r="L864" s="20">
        <f>INDEX([1]products!$A$1:$G$49,MATCH([1]orders!$D864,[1]products!$A$1:$A$49,0),MATCH([1]orders!L$1,[1]products!$A$1:$G$1,0))</f>
        <v>9.9499999999999993</v>
      </c>
      <c r="M864" s="20">
        <f t="shared" si="13"/>
        <v>9.9499999999999993</v>
      </c>
      <c r="N864" s="7" t="str" cm="1">
        <f t="array" ref="N864">_xlfn.IFS(I864="Rob","Robusta",I864="Exc","Excelsa",I864="Ara","Arabica",I864="Lib","Liberica")</f>
        <v>Robusta</v>
      </c>
      <c r="O864" s="7" t="str" cm="1">
        <f t="array" ref="O864">_xlfn.IFS(J864="M","Medium",J864="L","Light",J864="D","Dark")</f>
        <v>Medium</v>
      </c>
      <c r="P864" s="7" t="str">
        <f>_xlfn.XLOOKUP(Order_Table[[#This Row],[Customer ID]],[1]customers!$A$1:$A$1001,[1]customers!$I$1:$I$1001,,0)</f>
        <v>Yes</v>
      </c>
    </row>
    <row r="865" spans="1:16" x14ac:dyDescent="0.35">
      <c r="A865" s="16" t="s">
        <v>1668</v>
      </c>
      <c r="B865" s="21">
        <v>44712</v>
      </c>
      <c r="C865" s="16" t="s">
        <v>1669</v>
      </c>
      <c r="D865" s="7" t="s">
        <v>96</v>
      </c>
      <c r="E865" s="16">
        <v>2</v>
      </c>
      <c r="F865" s="16" t="str">
        <f>_xlfn.XLOOKUP([1]orders!C865,[1]customers!$A$2:$A$1001,[1]customers!$B$2:$B$1001,,0)</f>
        <v>Meade Birkin</v>
      </c>
      <c r="G865" s="16" t="str">
        <f>IF(_xlfn.XLOOKUP(C865,[1]customers!$A$2:$A$1001,[1]customers!$C$2:$C$1001,,0)=0,"",_xlfn.XLOOKUP(C865,[1]customers!$A$2:$A$1001,[1]customers!$C$2:$C$1001,,0))</f>
        <v>mbirkinnz@java.com</v>
      </c>
      <c r="H865" s="16" t="str">
        <f>_xlfn.XLOOKUP(C865,[1]customers!$A$2:$A$1001,[1]customers!$G$2:$G$1001,,0)</f>
        <v>United States</v>
      </c>
      <c r="I865" s="7" t="str">
        <f>INDEX([1]products!$A$1:$G$49,MATCH([1]orders!$D865,[1]products!$A$1:$A$49,0),MATCH([1]orders!I$1,[1]products!$A$1:$G$1,0))</f>
        <v>Lib</v>
      </c>
      <c r="J865" s="7" t="str">
        <f>INDEX([1]products!$A$1:$G$49,MATCH([1]orders!$D865,[1]products!$A$1:$A$49,0),MATCH([1]orders!J$1,[1]products!$A$1:$G$1,0))</f>
        <v>M</v>
      </c>
      <c r="K865" s="19">
        <f>INDEX([1]products!$A$1:$G$49,MATCH([1]orders!$D865,[1]products!$A$1:$A$49,0),MATCH([1]orders!K$1,[1]products!$A$1:$G$1,0))</f>
        <v>1</v>
      </c>
      <c r="L865" s="20">
        <f>INDEX([1]products!$A$1:$G$49,MATCH([1]orders!$D865,[1]products!$A$1:$A$49,0),MATCH([1]orders!L$1,[1]products!$A$1:$G$1,0))</f>
        <v>14.55</v>
      </c>
      <c r="M865" s="20">
        <f t="shared" si="13"/>
        <v>29.1</v>
      </c>
      <c r="N865" s="7" t="str" cm="1">
        <f t="array" ref="N865">_xlfn.IFS(I865="Rob","Robusta",I865="Exc","Excelsa",I865="Ara","Arabica",I865="Lib","Liberica")</f>
        <v>Liberica</v>
      </c>
      <c r="O865" s="7" t="str" cm="1">
        <f t="array" ref="O865">_xlfn.IFS(J865="M","Medium",J865="L","Light",J865="D","Dark")</f>
        <v>Medium</v>
      </c>
      <c r="P865" s="7" t="str">
        <f>_xlfn.XLOOKUP(Order_Table[[#This Row],[Customer ID]],[1]customers!$A$1:$A$1001,[1]customers!$I$1:$I$1001,,0)</f>
        <v>Yes</v>
      </c>
    </row>
    <row r="866" spans="1:16" x14ac:dyDescent="0.35">
      <c r="A866" s="16" t="s">
        <v>1670</v>
      </c>
      <c r="B866" s="21">
        <v>43759</v>
      </c>
      <c r="C866" s="16" t="s">
        <v>1671</v>
      </c>
      <c r="D866" s="7" t="s">
        <v>182</v>
      </c>
      <c r="E866" s="16">
        <v>6</v>
      </c>
      <c r="F866" s="16" t="str">
        <f>_xlfn.XLOOKUP([1]orders!C866,[1]customers!$A$2:$A$1001,[1]customers!$B$2:$B$1001,,0)</f>
        <v>Ronda Pyson</v>
      </c>
      <c r="G866" s="16" t="str">
        <f>IF(_xlfn.XLOOKUP(C866,[1]customers!$A$2:$A$1001,[1]customers!$C$2:$C$1001,,0)=0,"",_xlfn.XLOOKUP(C866,[1]customers!$A$2:$A$1001,[1]customers!$C$2:$C$1001,,0))</f>
        <v>rpysono0@constantcontact.com</v>
      </c>
      <c r="H866" s="16" t="str">
        <f>_xlfn.XLOOKUP(C866,[1]customers!$A$2:$A$1001,[1]customers!$G$2:$G$1001,,0)</f>
        <v>Ireland</v>
      </c>
      <c r="I866" s="7" t="str">
        <f>INDEX([1]products!$A$1:$G$49,MATCH([1]orders!$D866,[1]products!$A$1:$A$49,0),MATCH([1]orders!I$1,[1]products!$A$1:$G$1,0))</f>
        <v>Rob</v>
      </c>
      <c r="J866" s="7" t="str">
        <f>INDEX([1]products!$A$1:$G$49,MATCH([1]orders!$D866,[1]products!$A$1:$A$49,0),MATCH([1]orders!J$1,[1]products!$A$1:$G$1,0))</f>
        <v>L</v>
      </c>
      <c r="K866" s="19">
        <f>INDEX([1]products!$A$1:$G$49,MATCH([1]orders!$D866,[1]products!$A$1:$A$49,0),MATCH([1]orders!K$1,[1]products!$A$1:$G$1,0))</f>
        <v>0.2</v>
      </c>
      <c r="L866" s="20">
        <f>INDEX([1]products!$A$1:$G$49,MATCH([1]orders!$D866,[1]products!$A$1:$A$49,0),MATCH([1]orders!L$1,[1]products!$A$1:$G$1,0))</f>
        <v>3.5849999999999995</v>
      </c>
      <c r="M866" s="20">
        <f t="shared" si="13"/>
        <v>21.509999999999998</v>
      </c>
      <c r="N866" s="7" t="str" cm="1">
        <f t="array" ref="N866">_xlfn.IFS(I866="Rob","Robusta",I866="Exc","Excelsa",I866="Ara","Arabica",I866="Lib","Liberica")</f>
        <v>Robusta</v>
      </c>
      <c r="O866" s="7" t="str" cm="1">
        <f t="array" ref="O866">_xlfn.IFS(J866="M","Medium",J866="L","Light",J866="D","Dark")</f>
        <v>Light</v>
      </c>
      <c r="P866" s="7" t="str">
        <f>_xlfn.XLOOKUP(Order_Table[[#This Row],[Customer ID]],[1]customers!$A$1:$A$1001,[1]customers!$I$1:$I$1001,,0)</f>
        <v>No</v>
      </c>
    </row>
    <row r="867" spans="1:16" x14ac:dyDescent="0.35">
      <c r="A867" s="16" t="s">
        <v>1672</v>
      </c>
      <c r="B867" s="21">
        <v>44675</v>
      </c>
      <c r="C867" s="16" t="s">
        <v>1673</v>
      </c>
      <c r="D867" s="7" t="s">
        <v>67</v>
      </c>
      <c r="E867" s="16">
        <v>1</v>
      </c>
      <c r="F867" s="16" t="str">
        <f>_xlfn.XLOOKUP([1]orders!C867,[1]customers!$A$2:$A$1001,[1]customers!$B$2:$B$1001,,0)</f>
        <v>Modesty MacConnechie</v>
      </c>
      <c r="G867" s="16" t="str">
        <f>IF(_xlfn.XLOOKUP(C867,[1]customers!$A$2:$A$1001,[1]customers!$C$2:$C$1001,,0)=0,"",_xlfn.XLOOKUP(C867,[1]customers!$A$2:$A$1001,[1]customers!$C$2:$C$1001,,0))</f>
        <v>mmacconnechieo9@reuters.com</v>
      </c>
      <c r="H867" s="16" t="str">
        <f>_xlfn.XLOOKUP(C867,[1]customers!$A$2:$A$1001,[1]customers!$G$2:$G$1001,,0)</f>
        <v>United States</v>
      </c>
      <c r="I867" s="7" t="str">
        <f>INDEX([1]products!$A$1:$G$49,MATCH([1]orders!$D867,[1]products!$A$1:$A$49,0),MATCH([1]orders!I$1,[1]products!$A$1:$G$1,0))</f>
        <v>Ara</v>
      </c>
      <c r="J867" s="7" t="str">
        <f>INDEX([1]products!$A$1:$G$49,MATCH([1]orders!$D867,[1]products!$A$1:$A$49,0),MATCH([1]orders!J$1,[1]products!$A$1:$G$1,0))</f>
        <v>M</v>
      </c>
      <c r="K867" s="19">
        <f>INDEX([1]products!$A$1:$G$49,MATCH([1]orders!$D867,[1]products!$A$1:$A$49,0),MATCH([1]orders!K$1,[1]products!$A$1:$G$1,0))</f>
        <v>0.5</v>
      </c>
      <c r="L867" s="20">
        <f>INDEX([1]products!$A$1:$G$49,MATCH([1]orders!$D867,[1]products!$A$1:$A$49,0),MATCH([1]orders!L$1,[1]products!$A$1:$G$1,0))</f>
        <v>6.75</v>
      </c>
      <c r="M867" s="20">
        <f t="shared" si="13"/>
        <v>6.75</v>
      </c>
      <c r="N867" s="7" t="str" cm="1">
        <f t="array" ref="N867">_xlfn.IFS(I867="Rob","Robusta",I867="Exc","Excelsa",I867="Ara","Arabica",I867="Lib","Liberica")</f>
        <v>Arabica</v>
      </c>
      <c r="O867" s="7" t="str" cm="1">
        <f t="array" ref="O867">_xlfn.IFS(J867="M","Medium",J867="L","Light",J867="D","Dark")</f>
        <v>Medium</v>
      </c>
      <c r="P867" s="7" t="str">
        <f>_xlfn.XLOOKUP(Order_Table[[#This Row],[Customer ID]],[1]customers!$A$1:$A$1001,[1]customers!$I$1:$I$1001,,0)</f>
        <v>Yes</v>
      </c>
    </row>
    <row r="868" spans="1:16" x14ac:dyDescent="0.35">
      <c r="A868" s="16" t="s">
        <v>1674</v>
      </c>
      <c r="B868" s="21">
        <v>44209</v>
      </c>
      <c r="C868" s="16" t="s">
        <v>1675</v>
      </c>
      <c r="D868" s="7" t="s">
        <v>72</v>
      </c>
      <c r="E868" s="16">
        <v>3</v>
      </c>
      <c r="F868" s="16" t="str">
        <f>_xlfn.XLOOKUP([1]orders!C868,[1]customers!$A$2:$A$1001,[1]customers!$B$2:$B$1001,,0)</f>
        <v>Rafaela Treacher</v>
      </c>
      <c r="G868" s="16" t="str">
        <f>IF(_xlfn.XLOOKUP(C868,[1]customers!$A$2:$A$1001,[1]customers!$C$2:$C$1001,,0)=0,"",_xlfn.XLOOKUP(C868,[1]customers!$A$2:$A$1001,[1]customers!$C$2:$C$1001,,0))</f>
        <v>rtreachero2@usa.gov</v>
      </c>
      <c r="H868" s="16" t="str">
        <f>_xlfn.XLOOKUP(C868,[1]customers!$A$2:$A$1001,[1]customers!$G$2:$G$1001,,0)</f>
        <v>Ireland</v>
      </c>
      <c r="I868" s="7" t="str">
        <f>INDEX([1]products!$A$1:$G$49,MATCH([1]orders!$D868,[1]products!$A$1:$A$49,0),MATCH([1]orders!I$1,[1]products!$A$1:$G$1,0))</f>
        <v>Ara</v>
      </c>
      <c r="J868" s="7" t="str">
        <f>INDEX([1]products!$A$1:$G$49,MATCH([1]orders!$D868,[1]products!$A$1:$A$49,0),MATCH([1]orders!J$1,[1]products!$A$1:$G$1,0))</f>
        <v>D</v>
      </c>
      <c r="K868" s="19">
        <f>INDEX([1]products!$A$1:$G$49,MATCH([1]orders!$D868,[1]products!$A$1:$A$49,0),MATCH([1]orders!K$1,[1]products!$A$1:$G$1,0))</f>
        <v>0.5</v>
      </c>
      <c r="L868" s="20">
        <f>INDEX([1]products!$A$1:$G$49,MATCH([1]orders!$D868,[1]products!$A$1:$A$49,0),MATCH([1]orders!L$1,[1]products!$A$1:$G$1,0))</f>
        <v>5.97</v>
      </c>
      <c r="M868" s="20">
        <f t="shared" si="13"/>
        <v>17.91</v>
      </c>
      <c r="N868" s="7" t="str" cm="1">
        <f t="array" ref="N868">_xlfn.IFS(I868="Rob","Robusta",I868="Exc","Excelsa",I868="Ara","Arabica",I868="Lib","Liberica")</f>
        <v>Arabica</v>
      </c>
      <c r="O868" s="7" t="str" cm="1">
        <f t="array" ref="O868">_xlfn.IFS(J868="M","Medium",J868="L","Light",J868="D","Dark")</f>
        <v>Dark</v>
      </c>
      <c r="P868" s="7" t="str">
        <f>_xlfn.XLOOKUP(Order_Table[[#This Row],[Customer ID]],[1]customers!$A$1:$A$1001,[1]customers!$I$1:$I$1001,,0)</f>
        <v>No</v>
      </c>
    </row>
    <row r="869" spans="1:16" x14ac:dyDescent="0.35">
      <c r="A869" s="16" t="s">
        <v>1676</v>
      </c>
      <c r="B869" s="21">
        <v>44792</v>
      </c>
      <c r="C869" s="16" t="s">
        <v>1677</v>
      </c>
      <c r="D869" s="7" t="s">
        <v>204</v>
      </c>
      <c r="E869" s="16">
        <v>1</v>
      </c>
      <c r="F869" s="16" t="str">
        <f>_xlfn.XLOOKUP([1]orders!C869,[1]customers!$A$2:$A$1001,[1]customers!$B$2:$B$1001,,0)</f>
        <v>Bee Fattorini</v>
      </c>
      <c r="G869" s="16" t="str">
        <f>IF(_xlfn.XLOOKUP(C869,[1]customers!$A$2:$A$1001,[1]customers!$C$2:$C$1001,,0)=0,"",_xlfn.XLOOKUP(C869,[1]customers!$A$2:$A$1001,[1]customers!$C$2:$C$1001,,0))</f>
        <v>bfattorinio3@quantcast.com</v>
      </c>
      <c r="H869" s="16" t="str">
        <f>_xlfn.XLOOKUP(C869,[1]customers!$A$2:$A$1001,[1]customers!$G$2:$G$1001,,0)</f>
        <v>Ireland</v>
      </c>
      <c r="I869" s="7" t="str">
        <f>INDEX([1]products!$A$1:$G$49,MATCH([1]orders!$D869,[1]products!$A$1:$A$49,0),MATCH([1]orders!I$1,[1]products!$A$1:$G$1,0))</f>
        <v>Ara</v>
      </c>
      <c r="J869" s="7" t="str">
        <f>INDEX([1]products!$A$1:$G$49,MATCH([1]orders!$D869,[1]products!$A$1:$A$49,0),MATCH([1]orders!J$1,[1]products!$A$1:$G$1,0))</f>
        <v>L</v>
      </c>
      <c r="K869" s="19">
        <f>INDEX([1]products!$A$1:$G$49,MATCH([1]orders!$D869,[1]products!$A$1:$A$49,0),MATCH([1]orders!K$1,[1]products!$A$1:$G$1,0))</f>
        <v>2.5</v>
      </c>
      <c r="L869" s="20">
        <f>INDEX([1]products!$A$1:$G$49,MATCH([1]orders!$D869,[1]products!$A$1:$A$49,0),MATCH([1]orders!L$1,[1]products!$A$1:$G$1,0))</f>
        <v>29.784999999999997</v>
      </c>
      <c r="M869" s="20">
        <f t="shared" si="13"/>
        <v>29.784999999999997</v>
      </c>
      <c r="N869" s="7" t="str" cm="1">
        <f t="array" ref="N869">_xlfn.IFS(I869="Rob","Robusta",I869="Exc","Excelsa",I869="Ara","Arabica",I869="Lib","Liberica")</f>
        <v>Arabica</v>
      </c>
      <c r="O869" s="7" t="str" cm="1">
        <f t="array" ref="O869">_xlfn.IFS(J869="M","Medium",J869="L","Light",J869="D","Dark")</f>
        <v>Light</v>
      </c>
      <c r="P869" s="7" t="str">
        <f>_xlfn.XLOOKUP(Order_Table[[#This Row],[Customer ID]],[1]customers!$A$1:$A$1001,[1]customers!$I$1:$I$1001,,0)</f>
        <v>Yes</v>
      </c>
    </row>
    <row r="870" spans="1:16" x14ac:dyDescent="0.35">
      <c r="A870" s="16" t="s">
        <v>1678</v>
      </c>
      <c r="B870" s="21">
        <v>43526</v>
      </c>
      <c r="C870" s="16" t="s">
        <v>1679</v>
      </c>
      <c r="D870" s="7" t="s">
        <v>3</v>
      </c>
      <c r="E870" s="16">
        <v>5</v>
      </c>
      <c r="F870" s="16" t="str">
        <f>_xlfn.XLOOKUP([1]orders!C870,[1]customers!$A$2:$A$1001,[1]customers!$B$2:$B$1001,,0)</f>
        <v>Margie Palleske</v>
      </c>
      <c r="G870" s="16" t="str">
        <f>IF(_xlfn.XLOOKUP(C870,[1]customers!$A$2:$A$1001,[1]customers!$C$2:$C$1001,,0)=0,"",_xlfn.XLOOKUP(C870,[1]customers!$A$2:$A$1001,[1]customers!$C$2:$C$1001,,0))</f>
        <v>mpalleskeo4@nyu.edu</v>
      </c>
      <c r="H870" s="16" t="str">
        <f>_xlfn.XLOOKUP(C870,[1]customers!$A$2:$A$1001,[1]customers!$G$2:$G$1001,,0)</f>
        <v>United States</v>
      </c>
      <c r="I870" s="7" t="str">
        <f>INDEX([1]products!$A$1:$G$49,MATCH([1]orders!$D870,[1]products!$A$1:$A$49,0),MATCH([1]orders!I$1,[1]products!$A$1:$G$1,0))</f>
        <v>Exc</v>
      </c>
      <c r="J870" s="7" t="str">
        <f>INDEX([1]products!$A$1:$G$49,MATCH([1]orders!$D870,[1]products!$A$1:$A$49,0),MATCH([1]orders!J$1,[1]products!$A$1:$G$1,0))</f>
        <v>M</v>
      </c>
      <c r="K870" s="19">
        <f>INDEX([1]products!$A$1:$G$49,MATCH([1]orders!$D870,[1]products!$A$1:$A$49,0),MATCH([1]orders!K$1,[1]products!$A$1:$G$1,0))</f>
        <v>0.5</v>
      </c>
      <c r="L870" s="20">
        <f>INDEX([1]products!$A$1:$G$49,MATCH([1]orders!$D870,[1]products!$A$1:$A$49,0),MATCH([1]orders!L$1,[1]products!$A$1:$G$1,0))</f>
        <v>8.25</v>
      </c>
      <c r="M870" s="20">
        <f t="shared" si="13"/>
        <v>41.25</v>
      </c>
      <c r="N870" s="7" t="str" cm="1">
        <f t="array" ref="N870">_xlfn.IFS(I870="Rob","Robusta",I870="Exc","Excelsa",I870="Ara","Arabica",I870="Lib","Liberica")</f>
        <v>Excelsa</v>
      </c>
      <c r="O870" s="7" t="str" cm="1">
        <f t="array" ref="O870">_xlfn.IFS(J870="M","Medium",J870="L","Light",J870="D","Dark")</f>
        <v>Medium</v>
      </c>
      <c r="P870" s="7" t="str">
        <f>_xlfn.XLOOKUP(Order_Table[[#This Row],[Customer ID]],[1]customers!$A$1:$A$1001,[1]customers!$I$1:$I$1001,,0)</f>
        <v>Yes</v>
      </c>
    </row>
    <row r="871" spans="1:16" x14ac:dyDescent="0.35">
      <c r="A871" s="16" t="s">
        <v>1680</v>
      </c>
      <c r="B871" s="21">
        <v>43851</v>
      </c>
      <c r="C871" s="16" t="s">
        <v>1681</v>
      </c>
      <c r="D871" s="7" t="s">
        <v>22</v>
      </c>
      <c r="E871" s="16">
        <v>3</v>
      </c>
      <c r="F871" s="16" t="str">
        <f>_xlfn.XLOOKUP([1]orders!C871,[1]customers!$A$2:$A$1001,[1]customers!$B$2:$B$1001,,0)</f>
        <v>Alexina Randals</v>
      </c>
      <c r="G871" s="16" t="str">
        <f>IF(_xlfn.XLOOKUP(C871,[1]customers!$A$2:$A$1001,[1]customers!$C$2:$C$1001,,0)=0,"",_xlfn.XLOOKUP(C871,[1]customers!$A$2:$A$1001,[1]customers!$C$2:$C$1001,,0))</f>
        <v/>
      </c>
      <c r="H871" s="16" t="str">
        <f>_xlfn.XLOOKUP(C871,[1]customers!$A$2:$A$1001,[1]customers!$G$2:$G$1001,,0)</f>
        <v>United States</v>
      </c>
      <c r="I871" s="7" t="str">
        <f>INDEX([1]products!$A$1:$G$49,MATCH([1]orders!$D871,[1]products!$A$1:$A$49,0),MATCH([1]orders!I$1,[1]products!$A$1:$G$1,0))</f>
        <v>Rob</v>
      </c>
      <c r="J871" s="7" t="str">
        <f>INDEX([1]products!$A$1:$G$49,MATCH([1]orders!$D871,[1]products!$A$1:$A$49,0),MATCH([1]orders!J$1,[1]products!$A$1:$G$1,0))</f>
        <v>M</v>
      </c>
      <c r="K871" s="19">
        <f>INDEX([1]products!$A$1:$G$49,MATCH([1]orders!$D871,[1]products!$A$1:$A$49,0),MATCH([1]orders!K$1,[1]products!$A$1:$G$1,0))</f>
        <v>0.5</v>
      </c>
      <c r="L871" s="20">
        <f>INDEX([1]products!$A$1:$G$49,MATCH([1]orders!$D871,[1]products!$A$1:$A$49,0),MATCH([1]orders!L$1,[1]products!$A$1:$G$1,0))</f>
        <v>5.97</v>
      </c>
      <c r="M871" s="20">
        <f t="shared" si="13"/>
        <v>17.91</v>
      </c>
      <c r="N871" s="7" t="str" cm="1">
        <f t="array" ref="N871">_xlfn.IFS(I871="Rob","Robusta",I871="Exc","Excelsa",I871="Ara","Arabica",I871="Lib","Liberica")</f>
        <v>Robusta</v>
      </c>
      <c r="O871" s="7" t="str" cm="1">
        <f t="array" ref="O871">_xlfn.IFS(J871="M","Medium",J871="L","Light",J871="D","Dark")</f>
        <v>Medium</v>
      </c>
      <c r="P871" s="7" t="str">
        <f>_xlfn.XLOOKUP(Order_Table[[#This Row],[Customer ID]],[1]customers!$A$1:$A$1001,[1]customers!$I$1:$I$1001,,0)</f>
        <v>Yes</v>
      </c>
    </row>
    <row r="872" spans="1:16" x14ac:dyDescent="0.35">
      <c r="A872" s="16" t="s">
        <v>1682</v>
      </c>
      <c r="B872" s="21">
        <v>44460</v>
      </c>
      <c r="C872" s="16" t="s">
        <v>1683</v>
      </c>
      <c r="D872" s="7" t="s">
        <v>16</v>
      </c>
      <c r="E872" s="16">
        <v>1</v>
      </c>
      <c r="F872" s="16" t="str">
        <f>_xlfn.XLOOKUP([1]orders!C872,[1]customers!$A$2:$A$1001,[1]customers!$B$2:$B$1001,,0)</f>
        <v>Filip Antcliffe</v>
      </c>
      <c r="G872" s="16" t="str">
        <f>IF(_xlfn.XLOOKUP(C872,[1]customers!$A$2:$A$1001,[1]customers!$C$2:$C$1001,,0)=0,"",_xlfn.XLOOKUP(C872,[1]customers!$A$2:$A$1001,[1]customers!$C$2:$C$1001,,0))</f>
        <v>fantcliffeo6@amazon.co.jp</v>
      </c>
      <c r="H872" s="16" t="str">
        <f>_xlfn.XLOOKUP(C872,[1]customers!$A$2:$A$1001,[1]customers!$G$2:$G$1001,,0)</f>
        <v>Ireland</v>
      </c>
      <c r="I872" s="7" t="str">
        <f>INDEX([1]products!$A$1:$G$49,MATCH([1]orders!$D872,[1]products!$A$1:$A$49,0),MATCH([1]orders!I$1,[1]products!$A$1:$G$1,0))</f>
        <v>Exc</v>
      </c>
      <c r="J872" s="7" t="str">
        <f>INDEX([1]products!$A$1:$G$49,MATCH([1]orders!$D872,[1]products!$A$1:$A$49,0),MATCH([1]orders!J$1,[1]products!$A$1:$G$1,0))</f>
        <v>D</v>
      </c>
      <c r="K872" s="19">
        <f>INDEX([1]products!$A$1:$G$49,MATCH([1]orders!$D872,[1]products!$A$1:$A$49,0),MATCH([1]orders!K$1,[1]products!$A$1:$G$1,0))</f>
        <v>0.5</v>
      </c>
      <c r="L872" s="20">
        <f>INDEX([1]products!$A$1:$G$49,MATCH([1]orders!$D872,[1]products!$A$1:$A$49,0),MATCH([1]orders!L$1,[1]products!$A$1:$G$1,0))</f>
        <v>7.29</v>
      </c>
      <c r="M872" s="20">
        <f t="shared" si="13"/>
        <v>7.29</v>
      </c>
      <c r="N872" s="7" t="str" cm="1">
        <f t="array" ref="N872">_xlfn.IFS(I872="Rob","Robusta",I872="Exc","Excelsa",I872="Ara","Arabica",I872="Lib","Liberica")</f>
        <v>Excelsa</v>
      </c>
      <c r="O872" s="7" t="str" cm="1">
        <f t="array" ref="O872">_xlfn.IFS(J872="M","Medium",J872="L","Light",J872="D","Dark")</f>
        <v>Dark</v>
      </c>
      <c r="P872" s="7" t="str">
        <f>_xlfn.XLOOKUP(Order_Table[[#This Row],[Customer ID]],[1]customers!$A$1:$A$1001,[1]customers!$I$1:$I$1001,,0)</f>
        <v>Yes</v>
      </c>
    </row>
    <row r="873" spans="1:16" x14ac:dyDescent="0.35">
      <c r="A873" s="16" t="s">
        <v>1684</v>
      </c>
      <c r="B873" s="21">
        <v>43707</v>
      </c>
      <c r="C873" s="16" t="s">
        <v>1685</v>
      </c>
      <c r="D873" s="7" t="s">
        <v>137</v>
      </c>
      <c r="E873" s="16">
        <v>2</v>
      </c>
      <c r="F873" s="16" t="str">
        <f>_xlfn.XLOOKUP([1]orders!C873,[1]customers!$A$2:$A$1001,[1]customers!$B$2:$B$1001,,0)</f>
        <v>Peyter Matignon</v>
      </c>
      <c r="G873" s="16" t="str">
        <f>IF(_xlfn.XLOOKUP(C873,[1]customers!$A$2:$A$1001,[1]customers!$C$2:$C$1001,,0)=0,"",_xlfn.XLOOKUP(C873,[1]customers!$A$2:$A$1001,[1]customers!$C$2:$C$1001,,0))</f>
        <v>pmatignono7@harvard.edu</v>
      </c>
      <c r="H873" s="16" t="str">
        <f>_xlfn.XLOOKUP(C873,[1]customers!$A$2:$A$1001,[1]customers!$G$2:$G$1001,,0)</f>
        <v>United Kingdom</v>
      </c>
      <c r="I873" s="7" t="str">
        <f>INDEX([1]products!$A$1:$G$49,MATCH([1]orders!$D873,[1]products!$A$1:$A$49,0),MATCH([1]orders!I$1,[1]products!$A$1:$G$1,0))</f>
        <v>Exc</v>
      </c>
      <c r="J873" s="7" t="str">
        <f>INDEX([1]products!$A$1:$G$49,MATCH([1]orders!$D873,[1]products!$A$1:$A$49,0),MATCH([1]orders!J$1,[1]products!$A$1:$G$1,0))</f>
        <v>L</v>
      </c>
      <c r="K873" s="19">
        <f>INDEX([1]products!$A$1:$G$49,MATCH([1]orders!$D873,[1]products!$A$1:$A$49,0),MATCH([1]orders!K$1,[1]products!$A$1:$G$1,0))</f>
        <v>1</v>
      </c>
      <c r="L873" s="20">
        <f>INDEX([1]products!$A$1:$G$49,MATCH([1]orders!$D873,[1]products!$A$1:$A$49,0),MATCH([1]orders!L$1,[1]products!$A$1:$G$1,0))</f>
        <v>14.85</v>
      </c>
      <c r="M873" s="20">
        <f t="shared" si="13"/>
        <v>29.7</v>
      </c>
      <c r="N873" s="7" t="str" cm="1">
        <f t="array" ref="N873">_xlfn.IFS(I873="Rob","Robusta",I873="Exc","Excelsa",I873="Ara","Arabica",I873="Lib","Liberica")</f>
        <v>Excelsa</v>
      </c>
      <c r="O873" s="7" t="str" cm="1">
        <f t="array" ref="O873">_xlfn.IFS(J873="M","Medium",J873="L","Light",J873="D","Dark")</f>
        <v>Light</v>
      </c>
      <c r="P873" s="7" t="str">
        <f>_xlfn.XLOOKUP(Order_Table[[#This Row],[Customer ID]],[1]customers!$A$1:$A$1001,[1]customers!$I$1:$I$1001,,0)</f>
        <v>Yes</v>
      </c>
    </row>
    <row r="874" spans="1:16" x14ac:dyDescent="0.35">
      <c r="A874" s="16" t="s">
        <v>1686</v>
      </c>
      <c r="B874" s="21">
        <v>43521</v>
      </c>
      <c r="C874" s="16" t="s">
        <v>1687</v>
      </c>
      <c r="D874" s="7" t="s">
        <v>61</v>
      </c>
      <c r="E874" s="16">
        <v>2</v>
      </c>
      <c r="F874" s="16" t="str">
        <f>_xlfn.XLOOKUP([1]orders!C874,[1]customers!$A$2:$A$1001,[1]customers!$B$2:$B$1001,,0)</f>
        <v>Claudie Weond</v>
      </c>
      <c r="G874" s="16" t="str">
        <f>IF(_xlfn.XLOOKUP(C874,[1]customers!$A$2:$A$1001,[1]customers!$C$2:$C$1001,,0)=0,"",_xlfn.XLOOKUP(C874,[1]customers!$A$2:$A$1001,[1]customers!$C$2:$C$1001,,0))</f>
        <v>cweondo8@theglobeandmail.com</v>
      </c>
      <c r="H874" s="16" t="str">
        <f>_xlfn.XLOOKUP(C874,[1]customers!$A$2:$A$1001,[1]customers!$G$2:$G$1001,,0)</f>
        <v>United States</v>
      </c>
      <c r="I874" s="7" t="str">
        <f>INDEX([1]products!$A$1:$G$49,MATCH([1]orders!$D874,[1]products!$A$1:$A$49,0),MATCH([1]orders!I$1,[1]products!$A$1:$G$1,0))</f>
        <v>Ara</v>
      </c>
      <c r="J874" s="7" t="str">
        <f>INDEX([1]products!$A$1:$G$49,MATCH([1]orders!$D874,[1]products!$A$1:$A$49,0),MATCH([1]orders!J$1,[1]products!$A$1:$G$1,0))</f>
        <v>M</v>
      </c>
      <c r="K874" s="19">
        <f>INDEX([1]products!$A$1:$G$49,MATCH([1]orders!$D874,[1]products!$A$1:$A$49,0),MATCH([1]orders!K$1,[1]products!$A$1:$G$1,0))</f>
        <v>1</v>
      </c>
      <c r="L874" s="20">
        <f>INDEX([1]products!$A$1:$G$49,MATCH([1]orders!$D874,[1]products!$A$1:$A$49,0),MATCH([1]orders!L$1,[1]products!$A$1:$G$1,0))</f>
        <v>11.25</v>
      </c>
      <c r="M874" s="20">
        <f t="shared" si="13"/>
        <v>22.5</v>
      </c>
      <c r="N874" s="7" t="str" cm="1">
        <f t="array" ref="N874">_xlfn.IFS(I874="Rob","Robusta",I874="Exc","Excelsa",I874="Ara","Arabica",I874="Lib","Liberica")</f>
        <v>Arabica</v>
      </c>
      <c r="O874" s="7" t="str" cm="1">
        <f t="array" ref="O874">_xlfn.IFS(J874="M","Medium",J874="L","Light",J874="D","Dark")</f>
        <v>Medium</v>
      </c>
      <c r="P874" s="7" t="str">
        <f>_xlfn.XLOOKUP(Order_Table[[#This Row],[Customer ID]],[1]customers!$A$1:$A$1001,[1]customers!$I$1:$I$1001,,0)</f>
        <v>No</v>
      </c>
    </row>
    <row r="875" spans="1:16" x14ac:dyDescent="0.35">
      <c r="A875" s="16" t="s">
        <v>1688</v>
      </c>
      <c r="B875" s="21">
        <v>43725</v>
      </c>
      <c r="C875" s="16" t="s">
        <v>1673</v>
      </c>
      <c r="D875" s="7" t="s">
        <v>162</v>
      </c>
      <c r="E875" s="16">
        <v>4</v>
      </c>
      <c r="F875" s="16" t="str">
        <f>_xlfn.XLOOKUP([1]orders!C875,[1]customers!$A$2:$A$1001,[1]customers!$B$2:$B$1001,,0)</f>
        <v>Modesty MacConnechie</v>
      </c>
      <c r="G875" s="16" t="str">
        <f>IF(_xlfn.XLOOKUP(C875,[1]customers!$A$2:$A$1001,[1]customers!$C$2:$C$1001,,0)=0,"",_xlfn.XLOOKUP(C875,[1]customers!$A$2:$A$1001,[1]customers!$C$2:$C$1001,,0))</f>
        <v>mmacconnechieo9@reuters.com</v>
      </c>
      <c r="H875" s="16" t="str">
        <f>_xlfn.XLOOKUP(C875,[1]customers!$A$2:$A$1001,[1]customers!$G$2:$G$1001,,0)</f>
        <v>United States</v>
      </c>
      <c r="I875" s="7" t="str">
        <f>INDEX([1]products!$A$1:$G$49,MATCH([1]orders!$D875,[1]products!$A$1:$A$49,0),MATCH([1]orders!I$1,[1]products!$A$1:$G$1,0))</f>
        <v>Rob</v>
      </c>
      <c r="J875" s="7" t="str">
        <f>INDEX([1]products!$A$1:$G$49,MATCH([1]orders!$D875,[1]products!$A$1:$A$49,0),MATCH([1]orders!J$1,[1]products!$A$1:$G$1,0))</f>
        <v>M</v>
      </c>
      <c r="K875" s="19">
        <f>INDEX([1]products!$A$1:$G$49,MATCH([1]orders!$D875,[1]products!$A$1:$A$49,0),MATCH([1]orders!K$1,[1]products!$A$1:$G$1,0))</f>
        <v>0.2</v>
      </c>
      <c r="L875" s="20">
        <f>INDEX([1]products!$A$1:$G$49,MATCH([1]orders!$D875,[1]products!$A$1:$A$49,0),MATCH([1]orders!L$1,[1]products!$A$1:$G$1,0))</f>
        <v>2.9849999999999999</v>
      </c>
      <c r="M875" s="20">
        <f t="shared" si="13"/>
        <v>11.94</v>
      </c>
      <c r="N875" s="7" t="str" cm="1">
        <f t="array" ref="N875">_xlfn.IFS(I875="Rob","Robusta",I875="Exc","Excelsa",I875="Ara","Arabica",I875="Lib","Liberica")</f>
        <v>Robusta</v>
      </c>
      <c r="O875" s="7" t="str" cm="1">
        <f t="array" ref="O875">_xlfn.IFS(J875="M","Medium",J875="L","Light",J875="D","Dark")</f>
        <v>Medium</v>
      </c>
      <c r="P875" s="7" t="str">
        <f>_xlfn.XLOOKUP(Order_Table[[#This Row],[Customer ID]],[1]customers!$A$1:$A$1001,[1]customers!$I$1:$I$1001,,0)</f>
        <v>Yes</v>
      </c>
    </row>
    <row r="876" spans="1:16" x14ac:dyDescent="0.35">
      <c r="A876" s="16" t="s">
        <v>1689</v>
      </c>
      <c r="B876" s="21">
        <v>43680</v>
      </c>
      <c r="C876" s="16" t="s">
        <v>1690</v>
      </c>
      <c r="D876" s="7" t="s">
        <v>6</v>
      </c>
      <c r="E876" s="16">
        <v>2</v>
      </c>
      <c r="F876" s="16" t="str">
        <f>_xlfn.XLOOKUP([1]orders!C876,[1]customers!$A$2:$A$1001,[1]customers!$B$2:$B$1001,,0)</f>
        <v>Jaquenette Skentelbery</v>
      </c>
      <c r="G876" s="16" t="str">
        <f>IF(_xlfn.XLOOKUP(C876,[1]customers!$A$2:$A$1001,[1]customers!$C$2:$C$1001,,0)=0,"",_xlfn.XLOOKUP(C876,[1]customers!$A$2:$A$1001,[1]customers!$C$2:$C$1001,,0))</f>
        <v>jskentelberyoa@paypal.com</v>
      </c>
      <c r="H876" s="16" t="str">
        <f>_xlfn.XLOOKUP(C876,[1]customers!$A$2:$A$1001,[1]customers!$G$2:$G$1001,,0)</f>
        <v>United States</v>
      </c>
      <c r="I876" s="7" t="str">
        <f>INDEX([1]products!$A$1:$G$49,MATCH([1]orders!$D876,[1]products!$A$1:$A$49,0),MATCH([1]orders!I$1,[1]products!$A$1:$G$1,0))</f>
        <v>Ara</v>
      </c>
      <c r="J876" s="7" t="str">
        <f>INDEX([1]products!$A$1:$G$49,MATCH([1]orders!$D876,[1]products!$A$1:$A$49,0),MATCH([1]orders!J$1,[1]products!$A$1:$G$1,0))</f>
        <v>L</v>
      </c>
      <c r="K876" s="19">
        <f>INDEX([1]products!$A$1:$G$49,MATCH([1]orders!$D876,[1]products!$A$1:$A$49,0),MATCH([1]orders!K$1,[1]products!$A$1:$G$1,0))</f>
        <v>1</v>
      </c>
      <c r="L876" s="20">
        <f>INDEX([1]products!$A$1:$G$49,MATCH([1]orders!$D876,[1]products!$A$1:$A$49,0),MATCH([1]orders!L$1,[1]products!$A$1:$G$1,0))</f>
        <v>12.95</v>
      </c>
      <c r="M876" s="20">
        <f t="shared" si="13"/>
        <v>25.9</v>
      </c>
      <c r="N876" s="7" t="str" cm="1">
        <f t="array" ref="N876">_xlfn.IFS(I876="Rob","Robusta",I876="Exc","Excelsa",I876="Ara","Arabica",I876="Lib","Liberica")</f>
        <v>Arabica</v>
      </c>
      <c r="O876" s="7" t="str" cm="1">
        <f t="array" ref="O876">_xlfn.IFS(J876="M","Medium",J876="L","Light",J876="D","Dark")</f>
        <v>Light</v>
      </c>
      <c r="P876" s="7" t="str">
        <f>_xlfn.XLOOKUP(Order_Table[[#This Row],[Customer ID]],[1]customers!$A$1:$A$1001,[1]customers!$I$1:$I$1001,,0)</f>
        <v>No</v>
      </c>
    </row>
    <row r="877" spans="1:16" x14ac:dyDescent="0.35">
      <c r="A877" s="16" t="s">
        <v>1691</v>
      </c>
      <c r="B877" s="21">
        <v>44253</v>
      </c>
      <c r="C877" s="16" t="s">
        <v>1692</v>
      </c>
      <c r="D877" s="7" t="s">
        <v>78</v>
      </c>
      <c r="E877" s="16">
        <v>5</v>
      </c>
      <c r="F877" s="16" t="str">
        <f>_xlfn.XLOOKUP([1]orders!C877,[1]customers!$A$2:$A$1001,[1]customers!$B$2:$B$1001,,0)</f>
        <v>Orazio Comber</v>
      </c>
      <c r="G877" s="16" t="str">
        <f>IF(_xlfn.XLOOKUP(C877,[1]customers!$A$2:$A$1001,[1]customers!$C$2:$C$1001,,0)=0,"",_xlfn.XLOOKUP(C877,[1]customers!$A$2:$A$1001,[1]customers!$C$2:$C$1001,,0))</f>
        <v>ocomberob@goo.gl</v>
      </c>
      <c r="H877" s="16" t="str">
        <f>_xlfn.XLOOKUP(C877,[1]customers!$A$2:$A$1001,[1]customers!$G$2:$G$1001,,0)</f>
        <v>Ireland</v>
      </c>
      <c r="I877" s="7" t="str">
        <f>INDEX([1]products!$A$1:$G$49,MATCH([1]orders!$D877,[1]products!$A$1:$A$49,0),MATCH([1]orders!I$1,[1]products!$A$1:$G$1,0))</f>
        <v>Lib</v>
      </c>
      <c r="J877" s="7" t="str">
        <f>INDEX([1]products!$A$1:$G$49,MATCH([1]orders!$D877,[1]products!$A$1:$A$49,0),MATCH([1]orders!J$1,[1]products!$A$1:$G$1,0))</f>
        <v>M</v>
      </c>
      <c r="K877" s="19">
        <f>INDEX([1]products!$A$1:$G$49,MATCH([1]orders!$D877,[1]products!$A$1:$A$49,0),MATCH([1]orders!K$1,[1]products!$A$1:$G$1,0))</f>
        <v>0.5</v>
      </c>
      <c r="L877" s="20">
        <f>INDEX([1]products!$A$1:$G$49,MATCH([1]orders!$D877,[1]products!$A$1:$A$49,0),MATCH([1]orders!L$1,[1]products!$A$1:$G$1,0))</f>
        <v>8.73</v>
      </c>
      <c r="M877" s="20">
        <f t="shared" si="13"/>
        <v>43.650000000000006</v>
      </c>
      <c r="N877" s="7" t="str" cm="1">
        <f t="array" ref="N877">_xlfn.IFS(I877="Rob","Robusta",I877="Exc","Excelsa",I877="Ara","Arabica",I877="Lib","Liberica")</f>
        <v>Liberica</v>
      </c>
      <c r="O877" s="7" t="str" cm="1">
        <f t="array" ref="O877">_xlfn.IFS(J877="M","Medium",J877="L","Light",J877="D","Dark")</f>
        <v>Medium</v>
      </c>
      <c r="P877" s="7" t="str">
        <f>_xlfn.XLOOKUP(Order_Table[[#This Row],[Customer ID]],[1]customers!$A$1:$A$1001,[1]customers!$I$1:$I$1001,,0)</f>
        <v>No</v>
      </c>
    </row>
    <row r="878" spans="1:16" x14ac:dyDescent="0.35">
      <c r="A878" s="16" t="s">
        <v>1691</v>
      </c>
      <c r="B878" s="21">
        <v>44253</v>
      </c>
      <c r="C878" s="16" t="s">
        <v>1692</v>
      </c>
      <c r="D878" s="7" t="s">
        <v>192</v>
      </c>
      <c r="E878" s="16">
        <v>6</v>
      </c>
      <c r="F878" s="16" t="str">
        <f>_xlfn.XLOOKUP([1]orders!C878,[1]customers!$A$2:$A$1001,[1]customers!$B$2:$B$1001,,0)</f>
        <v>Orazio Comber</v>
      </c>
      <c r="G878" s="16" t="str">
        <f>IF(_xlfn.XLOOKUP(C878,[1]customers!$A$2:$A$1001,[1]customers!$C$2:$C$1001,,0)=0,"",_xlfn.XLOOKUP(C878,[1]customers!$A$2:$A$1001,[1]customers!$C$2:$C$1001,,0))</f>
        <v>ocomberob@goo.gl</v>
      </c>
      <c r="H878" s="16" t="str">
        <f>_xlfn.XLOOKUP(C878,[1]customers!$A$2:$A$1001,[1]customers!$G$2:$G$1001,,0)</f>
        <v>Ireland</v>
      </c>
      <c r="I878" s="7" t="str">
        <f>INDEX([1]products!$A$1:$G$49,MATCH([1]orders!$D878,[1]products!$A$1:$A$49,0),MATCH([1]orders!I$1,[1]products!$A$1:$G$1,0))</f>
        <v>Ara</v>
      </c>
      <c r="J878" s="7" t="str">
        <f>INDEX([1]products!$A$1:$G$49,MATCH([1]orders!$D878,[1]products!$A$1:$A$49,0),MATCH([1]orders!J$1,[1]products!$A$1:$G$1,0))</f>
        <v>L</v>
      </c>
      <c r="K878" s="19">
        <f>INDEX([1]products!$A$1:$G$49,MATCH([1]orders!$D878,[1]products!$A$1:$A$49,0),MATCH([1]orders!K$1,[1]products!$A$1:$G$1,0))</f>
        <v>0.5</v>
      </c>
      <c r="L878" s="20">
        <f>INDEX([1]products!$A$1:$G$49,MATCH([1]orders!$D878,[1]products!$A$1:$A$49,0),MATCH([1]orders!L$1,[1]products!$A$1:$G$1,0))</f>
        <v>7.77</v>
      </c>
      <c r="M878" s="20">
        <f t="shared" si="13"/>
        <v>46.62</v>
      </c>
      <c r="N878" s="7" t="str" cm="1">
        <f t="array" ref="N878">_xlfn.IFS(I878="Rob","Robusta",I878="Exc","Excelsa",I878="Ara","Arabica",I878="Lib","Liberica")</f>
        <v>Arabica</v>
      </c>
      <c r="O878" s="7" t="str" cm="1">
        <f t="array" ref="O878">_xlfn.IFS(J878="M","Medium",J878="L","Light",J878="D","Dark")</f>
        <v>Light</v>
      </c>
      <c r="P878" s="7" t="str">
        <f>_xlfn.XLOOKUP(Order_Table[[#This Row],[Customer ID]],[1]customers!$A$1:$A$1001,[1]customers!$I$1:$I$1001,,0)</f>
        <v>No</v>
      </c>
    </row>
    <row r="879" spans="1:16" x14ac:dyDescent="0.35">
      <c r="A879" s="16" t="s">
        <v>1693</v>
      </c>
      <c r="B879" s="21">
        <v>44411</v>
      </c>
      <c r="C879" s="16" t="s">
        <v>1694</v>
      </c>
      <c r="D879" s="7" t="s">
        <v>83</v>
      </c>
      <c r="E879" s="16">
        <v>3</v>
      </c>
      <c r="F879" s="16" t="str">
        <f>_xlfn.XLOOKUP([1]orders!C879,[1]customers!$A$2:$A$1001,[1]customers!$B$2:$B$1001,,0)</f>
        <v>Zachary Tramel</v>
      </c>
      <c r="G879" s="16" t="str">
        <f>IF(_xlfn.XLOOKUP(C879,[1]customers!$A$2:$A$1001,[1]customers!$C$2:$C$1001,,0)=0,"",_xlfn.XLOOKUP(C879,[1]customers!$A$2:$A$1001,[1]customers!$C$2:$C$1001,,0))</f>
        <v>ztramelod@netlog.com</v>
      </c>
      <c r="H879" s="16" t="str">
        <f>_xlfn.XLOOKUP(C879,[1]customers!$A$2:$A$1001,[1]customers!$G$2:$G$1001,,0)</f>
        <v>United States</v>
      </c>
      <c r="I879" s="7" t="str">
        <f>INDEX([1]products!$A$1:$G$49,MATCH([1]orders!$D879,[1]products!$A$1:$A$49,0),MATCH([1]orders!I$1,[1]products!$A$1:$G$1,0))</f>
        <v>Lib</v>
      </c>
      <c r="J879" s="7" t="str">
        <f>INDEX([1]products!$A$1:$G$49,MATCH([1]orders!$D879,[1]products!$A$1:$A$49,0),MATCH([1]orders!J$1,[1]products!$A$1:$G$1,0))</f>
        <v>L</v>
      </c>
      <c r="K879" s="19">
        <f>INDEX([1]products!$A$1:$G$49,MATCH([1]orders!$D879,[1]products!$A$1:$A$49,0),MATCH([1]orders!K$1,[1]products!$A$1:$G$1,0))</f>
        <v>0.5</v>
      </c>
      <c r="L879" s="20">
        <f>INDEX([1]products!$A$1:$G$49,MATCH([1]orders!$D879,[1]products!$A$1:$A$49,0),MATCH([1]orders!L$1,[1]products!$A$1:$G$1,0))</f>
        <v>9.51</v>
      </c>
      <c r="M879" s="20">
        <f t="shared" si="13"/>
        <v>28.53</v>
      </c>
      <c r="N879" s="7" t="str" cm="1">
        <f t="array" ref="N879">_xlfn.IFS(I879="Rob","Robusta",I879="Exc","Excelsa",I879="Ara","Arabica",I879="Lib","Liberica")</f>
        <v>Liberica</v>
      </c>
      <c r="O879" s="7" t="str" cm="1">
        <f t="array" ref="O879">_xlfn.IFS(J879="M","Medium",J879="L","Light",J879="D","Dark")</f>
        <v>Light</v>
      </c>
      <c r="P879" s="7" t="str">
        <f>_xlfn.XLOOKUP(Order_Table[[#This Row],[Customer ID]],[1]customers!$A$1:$A$1001,[1]customers!$I$1:$I$1001,,0)</f>
        <v>No</v>
      </c>
    </row>
    <row r="880" spans="1:16" x14ac:dyDescent="0.35">
      <c r="A880" s="16" t="s">
        <v>1695</v>
      </c>
      <c r="B880" s="21">
        <v>44323</v>
      </c>
      <c r="C880" s="16" t="s">
        <v>1696</v>
      </c>
      <c r="D880" s="7" t="s">
        <v>10</v>
      </c>
      <c r="E880" s="16">
        <v>1</v>
      </c>
      <c r="F880" s="16" t="str">
        <f>_xlfn.XLOOKUP([1]orders!C880,[1]customers!$A$2:$A$1001,[1]customers!$B$2:$B$1001,,0)</f>
        <v>Izaak Primak</v>
      </c>
      <c r="G880" s="16" t="str">
        <f>IF(_xlfn.XLOOKUP(C880,[1]customers!$A$2:$A$1001,[1]customers!$C$2:$C$1001,,0)=0,"",_xlfn.XLOOKUP(C880,[1]customers!$A$2:$A$1001,[1]customers!$C$2:$C$1001,,0))</f>
        <v/>
      </c>
      <c r="H880" s="16" t="str">
        <f>_xlfn.XLOOKUP(C880,[1]customers!$A$2:$A$1001,[1]customers!$G$2:$G$1001,,0)</f>
        <v>United States</v>
      </c>
      <c r="I880" s="7" t="str">
        <f>INDEX([1]products!$A$1:$G$49,MATCH([1]orders!$D880,[1]products!$A$1:$A$49,0),MATCH([1]orders!I$1,[1]products!$A$1:$G$1,0))</f>
        <v>Rob</v>
      </c>
      <c r="J880" s="7" t="str">
        <f>INDEX([1]products!$A$1:$G$49,MATCH([1]orders!$D880,[1]products!$A$1:$A$49,0),MATCH([1]orders!J$1,[1]products!$A$1:$G$1,0))</f>
        <v>L</v>
      </c>
      <c r="K880" s="19">
        <f>INDEX([1]products!$A$1:$G$49,MATCH([1]orders!$D880,[1]products!$A$1:$A$49,0),MATCH([1]orders!K$1,[1]products!$A$1:$G$1,0))</f>
        <v>2.5</v>
      </c>
      <c r="L880" s="20">
        <f>INDEX([1]products!$A$1:$G$49,MATCH([1]orders!$D880,[1]products!$A$1:$A$49,0),MATCH([1]orders!L$1,[1]products!$A$1:$G$1,0))</f>
        <v>27.484999999999996</v>
      </c>
      <c r="M880" s="20">
        <f t="shared" si="13"/>
        <v>27.484999999999996</v>
      </c>
      <c r="N880" s="7" t="str" cm="1">
        <f t="array" ref="N880">_xlfn.IFS(I880="Rob","Robusta",I880="Exc","Excelsa",I880="Ara","Arabica",I880="Lib","Liberica")</f>
        <v>Robusta</v>
      </c>
      <c r="O880" s="7" t="str" cm="1">
        <f t="array" ref="O880">_xlfn.IFS(J880="M","Medium",J880="L","Light",J880="D","Dark")</f>
        <v>Light</v>
      </c>
      <c r="P880" s="7" t="str">
        <f>_xlfn.XLOOKUP(Order_Table[[#This Row],[Customer ID]],[1]customers!$A$1:$A$1001,[1]customers!$I$1:$I$1001,,0)</f>
        <v>Yes</v>
      </c>
    </row>
    <row r="881" spans="1:16" x14ac:dyDescent="0.35">
      <c r="A881" s="16" t="s">
        <v>1697</v>
      </c>
      <c r="B881" s="21">
        <v>43630</v>
      </c>
      <c r="C881" s="16" t="s">
        <v>1698</v>
      </c>
      <c r="D881" s="7" t="s">
        <v>51</v>
      </c>
      <c r="E881" s="16">
        <v>3</v>
      </c>
      <c r="F881" s="16" t="str">
        <f>_xlfn.XLOOKUP([1]orders!C881,[1]customers!$A$2:$A$1001,[1]customers!$B$2:$B$1001,,0)</f>
        <v>Brittani Thoresbie</v>
      </c>
      <c r="G881" s="16" t="str">
        <f>IF(_xlfn.XLOOKUP(C881,[1]customers!$A$2:$A$1001,[1]customers!$C$2:$C$1001,,0)=0,"",_xlfn.XLOOKUP(C881,[1]customers!$A$2:$A$1001,[1]customers!$C$2:$C$1001,,0))</f>
        <v/>
      </c>
      <c r="H881" s="16" t="str">
        <f>_xlfn.XLOOKUP(C881,[1]customers!$A$2:$A$1001,[1]customers!$G$2:$G$1001,,0)</f>
        <v>United States</v>
      </c>
      <c r="I881" s="7" t="str">
        <f>INDEX([1]products!$A$1:$G$49,MATCH([1]orders!$D881,[1]products!$A$1:$A$49,0),MATCH([1]orders!I$1,[1]products!$A$1:$G$1,0))</f>
        <v>Exc</v>
      </c>
      <c r="J881" s="7" t="str">
        <f>INDEX([1]products!$A$1:$G$49,MATCH([1]orders!$D881,[1]products!$A$1:$A$49,0),MATCH([1]orders!J$1,[1]products!$A$1:$G$1,0))</f>
        <v>D</v>
      </c>
      <c r="K881" s="19">
        <f>INDEX([1]products!$A$1:$G$49,MATCH([1]orders!$D881,[1]products!$A$1:$A$49,0),MATCH([1]orders!K$1,[1]products!$A$1:$G$1,0))</f>
        <v>0.2</v>
      </c>
      <c r="L881" s="20">
        <f>INDEX([1]products!$A$1:$G$49,MATCH([1]orders!$D881,[1]products!$A$1:$A$49,0),MATCH([1]orders!L$1,[1]products!$A$1:$G$1,0))</f>
        <v>3.645</v>
      </c>
      <c r="M881" s="20">
        <f t="shared" si="13"/>
        <v>10.935</v>
      </c>
      <c r="N881" s="7" t="str" cm="1">
        <f t="array" ref="N881">_xlfn.IFS(I881="Rob","Robusta",I881="Exc","Excelsa",I881="Ara","Arabica",I881="Lib","Liberica")</f>
        <v>Excelsa</v>
      </c>
      <c r="O881" s="7" t="str" cm="1">
        <f t="array" ref="O881">_xlfn.IFS(J881="M","Medium",J881="L","Light",J881="D","Dark")</f>
        <v>Dark</v>
      </c>
      <c r="P881" s="7" t="str">
        <f>_xlfn.XLOOKUP(Order_Table[[#This Row],[Customer ID]],[1]customers!$A$1:$A$1001,[1]customers!$I$1:$I$1001,,0)</f>
        <v>No</v>
      </c>
    </row>
    <row r="882" spans="1:16" x14ac:dyDescent="0.35">
      <c r="A882" s="16" t="s">
        <v>1699</v>
      </c>
      <c r="B882" s="21">
        <v>43790</v>
      </c>
      <c r="C882" s="16" t="s">
        <v>1700</v>
      </c>
      <c r="D882" s="7" t="s">
        <v>182</v>
      </c>
      <c r="E882" s="16">
        <v>2</v>
      </c>
      <c r="F882" s="16" t="str">
        <f>_xlfn.XLOOKUP([1]orders!C882,[1]customers!$A$2:$A$1001,[1]customers!$B$2:$B$1001,,0)</f>
        <v>Constanta Hatfull</v>
      </c>
      <c r="G882" s="16" t="str">
        <f>IF(_xlfn.XLOOKUP(C882,[1]customers!$A$2:$A$1001,[1]customers!$C$2:$C$1001,,0)=0,"",_xlfn.XLOOKUP(C882,[1]customers!$A$2:$A$1001,[1]customers!$C$2:$C$1001,,0))</f>
        <v>chatfullog@ebay.com</v>
      </c>
      <c r="H882" s="16" t="str">
        <f>_xlfn.XLOOKUP(C882,[1]customers!$A$2:$A$1001,[1]customers!$G$2:$G$1001,,0)</f>
        <v>United States</v>
      </c>
      <c r="I882" s="7" t="str">
        <f>INDEX([1]products!$A$1:$G$49,MATCH([1]orders!$D882,[1]products!$A$1:$A$49,0),MATCH([1]orders!I$1,[1]products!$A$1:$G$1,0))</f>
        <v>Rob</v>
      </c>
      <c r="J882" s="7" t="str">
        <f>INDEX([1]products!$A$1:$G$49,MATCH([1]orders!$D882,[1]products!$A$1:$A$49,0),MATCH([1]orders!J$1,[1]products!$A$1:$G$1,0))</f>
        <v>L</v>
      </c>
      <c r="K882" s="19">
        <f>INDEX([1]products!$A$1:$G$49,MATCH([1]orders!$D882,[1]products!$A$1:$A$49,0),MATCH([1]orders!K$1,[1]products!$A$1:$G$1,0))</f>
        <v>0.2</v>
      </c>
      <c r="L882" s="20">
        <f>INDEX([1]products!$A$1:$G$49,MATCH([1]orders!$D882,[1]products!$A$1:$A$49,0),MATCH([1]orders!L$1,[1]products!$A$1:$G$1,0))</f>
        <v>3.5849999999999995</v>
      </c>
      <c r="M882" s="20">
        <f t="shared" si="13"/>
        <v>7.169999999999999</v>
      </c>
      <c r="N882" s="7" t="str" cm="1">
        <f t="array" ref="N882">_xlfn.IFS(I882="Rob","Robusta",I882="Exc","Excelsa",I882="Ara","Arabica",I882="Lib","Liberica")</f>
        <v>Robusta</v>
      </c>
      <c r="O882" s="7" t="str" cm="1">
        <f t="array" ref="O882">_xlfn.IFS(J882="M","Medium",J882="L","Light",J882="D","Dark")</f>
        <v>Light</v>
      </c>
      <c r="P882" s="7" t="str">
        <f>_xlfn.XLOOKUP(Order_Table[[#This Row],[Customer ID]],[1]customers!$A$1:$A$1001,[1]customers!$I$1:$I$1001,,0)</f>
        <v>No</v>
      </c>
    </row>
    <row r="883" spans="1:16" x14ac:dyDescent="0.35">
      <c r="A883" s="16" t="s">
        <v>1701</v>
      </c>
      <c r="B883" s="21">
        <v>44286</v>
      </c>
      <c r="C883" s="16" t="s">
        <v>1702</v>
      </c>
      <c r="D883" s="7" t="s">
        <v>115</v>
      </c>
      <c r="E883" s="16">
        <v>6</v>
      </c>
      <c r="F883" s="16" t="str">
        <f>_xlfn.XLOOKUP([1]orders!C883,[1]customers!$A$2:$A$1001,[1]customers!$B$2:$B$1001,,0)</f>
        <v>Bobbe Castagneto</v>
      </c>
      <c r="G883" s="16" t="str">
        <f>IF(_xlfn.XLOOKUP(C883,[1]customers!$A$2:$A$1001,[1]customers!$C$2:$C$1001,,0)=0,"",_xlfn.XLOOKUP(C883,[1]customers!$A$2:$A$1001,[1]customers!$C$2:$C$1001,,0))</f>
        <v/>
      </c>
      <c r="H883" s="16" t="str">
        <f>_xlfn.XLOOKUP(C883,[1]customers!$A$2:$A$1001,[1]customers!$G$2:$G$1001,,0)</f>
        <v>United States</v>
      </c>
      <c r="I883" s="7" t="str">
        <f>INDEX([1]products!$A$1:$G$49,MATCH([1]orders!$D883,[1]products!$A$1:$A$49,0),MATCH([1]orders!I$1,[1]products!$A$1:$G$1,0))</f>
        <v>Ara</v>
      </c>
      <c r="J883" s="7" t="str">
        <f>INDEX([1]products!$A$1:$G$49,MATCH([1]orders!$D883,[1]products!$A$1:$A$49,0),MATCH([1]orders!J$1,[1]products!$A$1:$G$1,0))</f>
        <v>L</v>
      </c>
      <c r="K883" s="19">
        <f>INDEX([1]products!$A$1:$G$49,MATCH([1]orders!$D883,[1]products!$A$1:$A$49,0),MATCH([1]orders!K$1,[1]products!$A$1:$G$1,0))</f>
        <v>0.2</v>
      </c>
      <c r="L883" s="20">
        <f>INDEX([1]products!$A$1:$G$49,MATCH([1]orders!$D883,[1]products!$A$1:$A$49,0),MATCH([1]orders!L$1,[1]products!$A$1:$G$1,0))</f>
        <v>3.8849999999999998</v>
      </c>
      <c r="M883" s="20">
        <f t="shared" si="13"/>
        <v>23.31</v>
      </c>
      <c r="N883" s="7" t="str" cm="1">
        <f t="array" ref="N883">_xlfn.IFS(I883="Rob","Robusta",I883="Exc","Excelsa",I883="Ara","Arabica",I883="Lib","Liberica")</f>
        <v>Arabica</v>
      </c>
      <c r="O883" s="7" t="str" cm="1">
        <f t="array" ref="O883">_xlfn.IFS(J883="M","Medium",J883="L","Light",J883="D","Dark")</f>
        <v>Light</v>
      </c>
      <c r="P883" s="7" t="str">
        <f>_xlfn.XLOOKUP(Order_Table[[#This Row],[Customer ID]],[1]customers!$A$1:$A$1001,[1]customers!$I$1:$I$1001,,0)</f>
        <v>Yes</v>
      </c>
    </row>
    <row r="884" spans="1:16" x14ac:dyDescent="0.35">
      <c r="A884" s="16" t="s">
        <v>1703</v>
      </c>
      <c r="B884" s="21">
        <v>43647</v>
      </c>
      <c r="C884" s="16" t="s">
        <v>1704</v>
      </c>
      <c r="D884" s="7" t="s">
        <v>118</v>
      </c>
      <c r="E884" s="16">
        <v>5</v>
      </c>
      <c r="F884" s="16" t="str">
        <f>_xlfn.XLOOKUP([1]orders!C884,[1]customers!$A$2:$A$1001,[1]customers!$B$2:$B$1001,,0)</f>
        <v>Kippie Marrison</v>
      </c>
      <c r="G884" s="16" t="str">
        <f>IF(_xlfn.XLOOKUP(C884,[1]customers!$A$2:$A$1001,[1]customers!$C$2:$C$1001,,0)=0,"",_xlfn.XLOOKUP(C884,[1]customers!$A$2:$A$1001,[1]customers!$C$2:$C$1001,,0))</f>
        <v>kmarrisonoq@dropbox.com</v>
      </c>
      <c r="H884" s="16" t="str">
        <f>_xlfn.XLOOKUP(C884,[1]customers!$A$2:$A$1001,[1]customers!$G$2:$G$1001,,0)</f>
        <v>United States</v>
      </c>
      <c r="I884" s="7" t="str">
        <f>INDEX([1]products!$A$1:$G$49,MATCH([1]orders!$D884,[1]products!$A$1:$A$49,0),MATCH([1]orders!I$1,[1]products!$A$1:$G$1,0))</f>
        <v>Ara</v>
      </c>
      <c r="J884" s="7" t="str">
        <f>INDEX([1]products!$A$1:$G$49,MATCH([1]orders!$D884,[1]products!$A$1:$A$49,0),MATCH([1]orders!J$1,[1]products!$A$1:$G$1,0))</f>
        <v>D</v>
      </c>
      <c r="K884" s="19">
        <f>INDEX([1]products!$A$1:$G$49,MATCH([1]orders!$D884,[1]products!$A$1:$A$49,0),MATCH([1]orders!K$1,[1]products!$A$1:$G$1,0))</f>
        <v>2.5</v>
      </c>
      <c r="L884" s="20">
        <f>INDEX([1]products!$A$1:$G$49,MATCH([1]orders!$D884,[1]products!$A$1:$A$49,0),MATCH([1]orders!L$1,[1]products!$A$1:$G$1,0))</f>
        <v>22.884999999999998</v>
      </c>
      <c r="M884" s="20">
        <f t="shared" si="13"/>
        <v>114.42499999999998</v>
      </c>
      <c r="N884" s="7" t="str" cm="1">
        <f t="array" ref="N884">_xlfn.IFS(I884="Rob","Robusta",I884="Exc","Excelsa",I884="Ara","Arabica",I884="Lib","Liberica")</f>
        <v>Arabica</v>
      </c>
      <c r="O884" s="7" t="str" cm="1">
        <f t="array" ref="O884">_xlfn.IFS(J884="M","Medium",J884="L","Light",J884="D","Dark")</f>
        <v>Dark</v>
      </c>
      <c r="P884" s="7" t="str">
        <f>_xlfn.XLOOKUP(Order_Table[[#This Row],[Customer ID]],[1]customers!$A$1:$A$1001,[1]customers!$I$1:$I$1001,,0)</f>
        <v>Yes</v>
      </c>
    </row>
    <row r="885" spans="1:16" x14ac:dyDescent="0.35">
      <c r="A885" s="16" t="s">
        <v>1705</v>
      </c>
      <c r="B885" s="21">
        <v>43956</v>
      </c>
      <c r="C885" s="16" t="s">
        <v>1706</v>
      </c>
      <c r="D885" s="7" t="s">
        <v>171</v>
      </c>
      <c r="E885" s="16">
        <v>3</v>
      </c>
      <c r="F885" s="16" t="str">
        <f>_xlfn.XLOOKUP([1]orders!C885,[1]customers!$A$2:$A$1001,[1]customers!$B$2:$B$1001,,0)</f>
        <v>Lindon Agnolo</v>
      </c>
      <c r="G885" s="16" t="str">
        <f>IF(_xlfn.XLOOKUP(C885,[1]customers!$A$2:$A$1001,[1]customers!$C$2:$C$1001,,0)=0,"",_xlfn.XLOOKUP(C885,[1]customers!$A$2:$A$1001,[1]customers!$C$2:$C$1001,,0))</f>
        <v>lagnolooj@pinterest.com</v>
      </c>
      <c r="H885" s="16" t="str">
        <f>_xlfn.XLOOKUP(C885,[1]customers!$A$2:$A$1001,[1]customers!$G$2:$G$1001,,0)</f>
        <v>United States</v>
      </c>
      <c r="I885" s="7" t="str">
        <f>INDEX([1]products!$A$1:$G$49,MATCH([1]orders!$D885,[1]products!$A$1:$A$49,0),MATCH([1]orders!I$1,[1]products!$A$1:$G$1,0))</f>
        <v>Ara</v>
      </c>
      <c r="J885" s="7" t="str">
        <f>INDEX([1]products!$A$1:$G$49,MATCH([1]orders!$D885,[1]products!$A$1:$A$49,0),MATCH([1]orders!J$1,[1]products!$A$1:$G$1,0))</f>
        <v>M</v>
      </c>
      <c r="K885" s="19">
        <f>INDEX([1]products!$A$1:$G$49,MATCH([1]orders!$D885,[1]products!$A$1:$A$49,0),MATCH([1]orders!K$1,[1]products!$A$1:$G$1,0))</f>
        <v>2.5</v>
      </c>
      <c r="L885" s="20">
        <f>INDEX([1]products!$A$1:$G$49,MATCH([1]orders!$D885,[1]products!$A$1:$A$49,0),MATCH([1]orders!L$1,[1]products!$A$1:$G$1,0))</f>
        <v>25.874999999999996</v>
      </c>
      <c r="M885" s="20">
        <f t="shared" si="13"/>
        <v>77.624999999999986</v>
      </c>
      <c r="N885" s="7" t="str" cm="1">
        <f t="array" ref="N885">_xlfn.IFS(I885="Rob","Robusta",I885="Exc","Excelsa",I885="Ara","Arabica",I885="Lib","Liberica")</f>
        <v>Arabica</v>
      </c>
      <c r="O885" s="7" t="str" cm="1">
        <f t="array" ref="O885">_xlfn.IFS(J885="M","Medium",J885="L","Light",J885="D","Dark")</f>
        <v>Medium</v>
      </c>
      <c r="P885" s="7" t="str">
        <f>_xlfn.XLOOKUP(Order_Table[[#This Row],[Customer ID]],[1]customers!$A$1:$A$1001,[1]customers!$I$1:$I$1001,,0)</f>
        <v>Yes</v>
      </c>
    </row>
    <row r="886" spans="1:16" x14ac:dyDescent="0.35">
      <c r="A886" s="16" t="s">
        <v>1707</v>
      </c>
      <c r="B886" s="21">
        <v>43941</v>
      </c>
      <c r="C886" s="16" t="s">
        <v>1708</v>
      </c>
      <c r="D886" s="7" t="s">
        <v>146</v>
      </c>
      <c r="E886" s="16">
        <v>1</v>
      </c>
      <c r="F886" s="16" t="str">
        <f>_xlfn.XLOOKUP([1]orders!C886,[1]customers!$A$2:$A$1001,[1]customers!$B$2:$B$1001,,0)</f>
        <v>Delainey Kiddy</v>
      </c>
      <c r="G886" s="16" t="str">
        <f>IF(_xlfn.XLOOKUP(C886,[1]customers!$A$2:$A$1001,[1]customers!$C$2:$C$1001,,0)=0,"",_xlfn.XLOOKUP(C886,[1]customers!$A$2:$A$1001,[1]customers!$C$2:$C$1001,,0))</f>
        <v>dkiddyok@fda.gov</v>
      </c>
      <c r="H886" s="16" t="str">
        <f>_xlfn.XLOOKUP(C886,[1]customers!$A$2:$A$1001,[1]customers!$G$2:$G$1001,,0)</f>
        <v>United States</v>
      </c>
      <c r="I886" s="7" t="str">
        <f>INDEX([1]products!$A$1:$G$49,MATCH([1]orders!$D886,[1]products!$A$1:$A$49,0),MATCH([1]orders!I$1,[1]products!$A$1:$G$1,0))</f>
        <v>Rob</v>
      </c>
      <c r="J886" s="7" t="str">
        <f>INDEX([1]products!$A$1:$G$49,MATCH([1]orders!$D886,[1]products!$A$1:$A$49,0),MATCH([1]orders!J$1,[1]products!$A$1:$G$1,0))</f>
        <v>D</v>
      </c>
      <c r="K886" s="19">
        <f>INDEX([1]products!$A$1:$G$49,MATCH([1]orders!$D886,[1]products!$A$1:$A$49,0),MATCH([1]orders!K$1,[1]products!$A$1:$G$1,0))</f>
        <v>0.5</v>
      </c>
      <c r="L886" s="20">
        <f>INDEX([1]products!$A$1:$G$49,MATCH([1]orders!$D886,[1]products!$A$1:$A$49,0),MATCH([1]orders!L$1,[1]products!$A$1:$G$1,0))</f>
        <v>5.3699999999999992</v>
      </c>
      <c r="M886" s="20">
        <f t="shared" si="13"/>
        <v>5.3699999999999992</v>
      </c>
      <c r="N886" s="7" t="str" cm="1">
        <f t="array" ref="N886">_xlfn.IFS(I886="Rob","Robusta",I886="Exc","Excelsa",I886="Ara","Arabica",I886="Lib","Liberica")</f>
        <v>Robusta</v>
      </c>
      <c r="O886" s="7" t="str" cm="1">
        <f t="array" ref="O886">_xlfn.IFS(J886="M","Medium",J886="L","Light",J886="D","Dark")</f>
        <v>Dark</v>
      </c>
      <c r="P886" s="7" t="str">
        <f>_xlfn.XLOOKUP(Order_Table[[#This Row],[Customer ID]],[1]customers!$A$1:$A$1001,[1]customers!$I$1:$I$1001,,0)</f>
        <v>Yes</v>
      </c>
    </row>
    <row r="887" spans="1:16" x14ac:dyDescent="0.35">
      <c r="A887" s="16" t="s">
        <v>1709</v>
      </c>
      <c r="B887" s="21">
        <v>43664</v>
      </c>
      <c r="C887" s="16" t="s">
        <v>1710</v>
      </c>
      <c r="D887" s="7" t="s">
        <v>35</v>
      </c>
      <c r="E887" s="16">
        <v>6</v>
      </c>
      <c r="F887" s="16" t="str">
        <f>_xlfn.XLOOKUP([1]orders!C887,[1]customers!$A$2:$A$1001,[1]customers!$B$2:$B$1001,,0)</f>
        <v>Helli Petroulis</v>
      </c>
      <c r="G887" s="16" t="str">
        <f>IF(_xlfn.XLOOKUP(C887,[1]customers!$A$2:$A$1001,[1]customers!$C$2:$C$1001,,0)=0,"",_xlfn.XLOOKUP(C887,[1]customers!$A$2:$A$1001,[1]customers!$C$2:$C$1001,,0))</f>
        <v>hpetroulisol@state.tx.us</v>
      </c>
      <c r="H887" s="16" t="str">
        <f>_xlfn.XLOOKUP(C887,[1]customers!$A$2:$A$1001,[1]customers!$G$2:$G$1001,,0)</f>
        <v>Ireland</v>
      </c>
      <c r="I887" s="7" t="str">
        <f>INDEX([1]products!$A$1:$G$49,MATCH([1]orders!$D887,[1]products!$A$1:$A$49,0),MATCH([1]orders!I$1,[1]products!$A$1:$G$1,0))</f>
        <v>Rob</v>
      </c>
      <c r="J887" s="7" t="str">
        <f>INDEX([1]products!$A$1:$G$49,MATCH([1]orders!$D887,[1]products!$A$1:$A$49,0),MATCH([1]orders!J$1,[1]products!$A$1:$G$1,0))</f>
        <v>D</v>
      </c>
      <c r="K887" s="19">
        <f>INDEX([1]products!$A$1:$G$49,MATCH([1]orders!$D887,[1]products!$A$1:$A$49,0),MATCH([1]orders!K$1,[1]products!$A$1:$G$1,0))</f>
        <v>2.5</v>
      </c>
      <c r="L887" s="20">
        <f>INDEX([1]products!$A$1:$G$49,MATCH([1]orders!$D887,[1]products!$A$1:$A$49,0),MATCH([1]orders!L$1,[1]products!$A$1:$G$1,0))</f>
        <v>20.584999999999997</v>
      </c>
      <c r="M887" s="20">
        <f t="shared" si="13"/>
        <v>123.50999999999999</v>
      </c>
      <c r="N887" s="7" t="str" cm="1">
        <f t="array" ref="N887">_xlfn.IFS(I887="Rob","Robusta",I887="Exc","Excelsa",I887="Ara","Arabica",I887="Lib","Liberica")</f>
        <v>Robusta</v>
      </c>
      <c r="O887" s="7" t="str" cm="1">
        <f t="array" ref="O887">_xlfn.IFS(J887="M","Medium",J887="L","Light",J887="D","Dark")</f>
        <v>Dark</v>
      </c>
      <c r="P887" s="7" t="str">
        <f>_xlfn.XLOOKUP(Order_Table[[#This Row],[Customer ID]],[1]customers!$A$1:$A$1001,[1]customers!$I$1:$I$1001,,0)</f>
        <v>No</v>
      </c>
    </row>
    <row r="888" spans="1:16" x14ac:dyDescent="0.35">
      <c r="A888" s="16" t="s">
        <v>1711</v>
      </c>
      <c r="B888" s="21">
        <v>44518</v>
      </c>
      <c r="C888" s="16" t="s">
        <v>1712</v>
      </c>
      <c r="D888" s="7" t="s">
        <v>78</v>
      </c>
      <c r="E888" s="16">
        <v>2</v>
      </c>
      <c r="F888" s="16" t="str">
        <f>_xlfn.XLOOKUP([1]orders!C888,[1]customers!$A$2:$A$1001,[1]customers!$B$2:$B$1001,,0)</f>
        <v>Marty Scholl</v>
      </c>
      <c r="G888" s="16" t="str">
        <f>IF(_xlfn.XLOOKUP(C888,[1]customers!$A$2:$A$1001,[1]customers!$C$2:$C$1001,,0)=0,"",_xlfn.XLOOKUP(C888,[1]customers!$A$2:$A$1001,[1]customers!$C$2:$C$1001,,0))</f>
        <v>mschollom@taobao.com</v>
      </c>
      <c r="H888" s="16" t="str">
        <f>_xlfn.XLOOKUP(C888,[1]customers!$A$2:$A$1001,[1]customers!$G$2:$G$1001,,0)</f>
        <v>United States</v>
      </c>
      <c r="I888" s="7" t="str">
        <f>INDEX([1]products!$A$1:$G$49,MATCH([1]orders!$D888,[1]products!$A$1:$A$49,0),MATCH([1]orders!I$1,[1]products!$A$1:$G$1,0))</f>
        <v>Lib</v>
      </c>
      <c r="J888" s="7" t="str">
        <f>INDEX([1]products!$A$1:$G$49,MATCH([1]orders!$D888,[1]products!$A$1:$A$49,0),MATCH([1]orders!J$1,[1]products!$A$1:$G$1,0))</f>
        <v>M</v>
      </c>
      <c r="K888" s="19">
        <f>INDEX([1]products!$A$1:$G$49,MATCH([1]orders!$D888,[1]products!$A$1:$A$49,0),MATCH([1]orders!K$1,[1]products!$A$1:$G$1,0))</f>
        <v>0.5</v>
      </c>
      <c r="L888" s="20">
        <f>INDEX([1]products!$A$1:$G$49,MATCH([1]orders!$D888,[1]products!$A$1:$A$49,0),MATCH([1]orders!L$1,[1]products!$A$1:$G$1,0))</f>
        <v>8.73</v>
      </c>
      <c r="M888" s="20">
        <f t="shared" si="13"/>
        <v>17.46</v>
      </c>
      <c r="N888" s="7" t="str" cm="1">
        <f t="array" ref="N888">_xlfn.IFS(I888="Rob","Robusta",I888="Exc","Excelsa",I888="Ara","Arabica",I888="Lib","Liberica")</f>
        <v>Liberica</v>
      </c>
      <c r="O888" s="7" t="str" cm="1">
        <f t="array" ref="O888">_xlfn.IFS(J888="M","Medium",J888="L","Light",J888="D","Dark")</f>
        <v>Medium</v>
      </c>
      <c r="P888" s="7" t="str">
        <f>_xlfn.XLOOKUP(Order_Table[[#This Row],[Customer ID]],[1]customers!$A$1:$A$1001,[1]customers!$I$1:$I$1001,,0)</f>
        <v>No</v>
      </c>
    </row>
    <row r="889" spans="1:16" x14ac:dyDescent="0.35">
      <c r="A889" s="16" t="s">
        <v>1713</v>
      </c>
      <c r="B889" s="21">
        <v>44002</v>
      </c>
      <c r="C889" s="16" t="s">
        <v>1714</v>
      </c>
      <c r="D889" s="7" t="s">
        <v>254</v>
      </c>
      <c r="E889" s="16">
        <v>3</v>
      </c>
      <c r="F889" s="16" t="str">
        <f>_xlfn.XLOOKUP([1]orders!C889,[1]customers!$A$2:$A$1001,[1]customers!$B$2:$B$1001,,0)</f>
        <v>Kienan Ferson</v>
      </c>
      <c r="G889" s="16" t="str">
        <f>IF(_xlfn.XLOOKUP(C889,[1]customers!$A$2:$A$1001,[1]customers!$C$2:$C$1001,,0)=0,"",_xlfn.XLOOKUP(C889,[1]customers!$A$2:$A$1001,[1]customers!$C$2:$C$1001,,0))</f>
        <v>kfersonon@g.co</v>
      </c>
      <c r="H889" s="16" t="str">
        <f>_xlfn.XLOOKUP(C889,[1]customers!$A$2:$A$1001,[1]customers!$G$2:$G$1001,,0)</f>
        <v>United States</v>
      </c>
      <c r="I889" s="7" t="str">
        <f>INDEX([1]products!$A$1:$G$49,MATCH([1]orders!$D889,[1]products!$A$1:$A$49,0),MATCH([1]orders!I$1,[1]products!$A$1:$G$1,0))</f>
        <v>Exc</v>
      </c>
      <c r="J889" s="7" t="str">
        <f>INDEX([1]products!$A$1:$G$49,MATCH([1]orders!$D889,[1]products!$A$1:$A$49,0),MATCH([1]orders!J$1,[1]products!$A$1:$G$1,0))</f>
        <v>L</v>
      </c>
      <c r="K889" s="19">
        <f>INDEX([1]products!$A$1:$G$49,MATCH([1]orders!$D889,[1]products!$A$1:$A$49,0),MATCH([1]orders!K$1,[1]products!$A$1:$G$1,0))</f>
        <v>0.2</v>
      </c>
      <c r="L889" s="20">
        <f>INDEX([1]products!$A$1:$G$49,MATCH([1]orders!$D889,[1]products!$A$1:$A$49,0),MATCH([1]orders!L$1,[1]products!$A$1:$G$1,0))</f>
        <v>4.4550000000000001</v>
      </c>
      <c r="M889" s="20">
        <f t="shared" si="13"/>
        <v>13.365</v>
      </c>
      <c r="N889" s="7" t="str" cm="1">
        <f t="array" ref="N889">_xlfn.IFS(I889="Rob","Robusta",I889="Exc","Excelsa",I889="Ara","Arabica",I889="Lib","Liberica")</f>
        <v>Excelsa</v>
      </c>
      <c r="O889" s="7" t="str" cm="1">
        <f t="array" ref="O889">_xlfn.IFS(J889="M","Medium",J889="L","Light",J889="D","Dark")</f>
        <v>Light</v>
      </c>
      <c r="P889" s="7" t="str">
        <f>_xlfn.XLOOKUP(Order_Table[[#This Row],[Customer ID]],[1]customers!$A$1:$A$1001,[1]customers!$I$1:$I$1001,,0)</f>
        <v>No</v>
      </c>
    </row>
    <row r="890" spans="1:16" x14ac:dyDescent="0.35">
      <c r="A890" s="16" t="s">
        <v>1715</v>
      </c>
      <c r="B890" s="21">
        <v>44292</v>
      </c>
      <c r="C890" s="16" t="s">
        <v>1716</v>
      </c>
      <c r="D890" s="7" t="s">
        <v>115</v>
      </c>
      <c r="E890" s="16">
        <v>2</v>
      </c>
      <c r="F890" s="16" t="str">
        <f>_xlfn.XLOOKUP([1]orders!C890,[1]customers!$A$2:$A$1001,[1]customers!$B$2:$B$1001,,0)</f>
        <v>Blake Kelloway</v>
      </c>
      <c r="G890" s="16" t="str">
        <f>IF(_xlfn.XLOOKUP(C890,[1]customers!$A$2:$A$1001,[1]customers!$C$2:$C$1001,,0)=0,"",_xlfn.XLOOKUP(C890,[1]customers!$A$2:$A$1001,[1]customers!$C$2:$C$1001,,0))</f>
        <v>bkellowayoo@omniture.com</v>
      </c>
      <c r="H890" s="16" t="str">
        <f>_xlfn.XLOOKUP(C890,[1]customers!$A$2:$A$1001,[1]customers!$G$2:$G$1001,,0)</f>
        <v>United States</v>
      </c>
      <c r="I890" s="7" t="str">
        <f>INDEX([1]products!$A$1:$G$49,MATCH([1]orders!$D890,[1]products!$A$1:$A$49,0),MATCH([1]orders!I$1,[1]products!$A$1:$G$1,0))</f>
        <v>Ara</v>
      </c>
      <c r="J890" s="7" t="str">
        <f>INDEX([1]products!$A$1:$G$49,MATCH([1]orders!$D890,[1]products!$A$1:$A$49,0),MATCH([1]orders!J$1,[1]products!$A$1:$G$1,0))</f>
        <v>L</v>
      </c>
      <c r="K890" s="19">
        <f>INDEX([1]products!$A$1:$G$49,MATCH([1]orders!$D890,[1]products!$A$1:$A$49,0),MATCH([1]orders!K$1,[1]products!$A$1:$G$1,0))</f>
        <v>0.2</v>
      </c>
      <c r="L890" s="20">
        <f>INDEX([1]products!$A$1:$G$49,MATCH([1]orders!$D890,[1]products!$A$1:$A$49,0),MATCH([1]orders!L$1,[1]products!$A$1:$G$1,0))</f>
        <v>3.8849999999999998</v>
      </c>
      <c r="M890" s="20">
        <f t="shared" si="13"/>
        <v>7.77</v>
      </c>
      <c r="N890" s="7" t="str" cm="1">
        <f t="array" ref="N890">_xlfn.IFS(I890="Rob","Robusta",I890="Exc","Excelsa",I890="Ara","Arabica",I890="Lib","Liberica")</f>
        <v>Arabica</v>
      </c>
      <c r="O890" s="7" t="str" cm="1">
        <f t="array" ref="O890">_xlfn.IFS(J890="M","Medium",J890="L","Light",J890="D","Dark")</f>
        <v>Light</v>
      </c>
      <c r="P890" s="7" t="str">
        <f>_xlfn.XLOOKUP(Order_Table[[#This Row],[Customer ID]],[1]customers!$A$1:$A$1001,[1]customers!$I$1:$I$1001,,0)</f>
        <v>Yes</v>
      </c>
    </row>
    <row r="891" spans="1:16" x14ac:dyDescent="0.35">
      <c r="A891" s="16" t="s">
        <v>1717</v>
      </c>
      <c r="B891" s="21">
        <v>43633</v>
      </c>
      <c r="C891" s="16" t="s">
        <v>1718</v>
      </c>
      <c r="D891" s="7" t="s">
        <v>101</v>
      </c>
      <c r="E891" s="16">
        <v>1</v>
      </c>
      <c r="F891" s="16" t="str">
        <f>_xlfn.XLOOKUP([1]orders!C891,[1]customers!$A$2:$A$1001,[1]customers!$B$2:$B$1001,,0)</f>
        <v>Scarlett Oliffe</v>
      </c>
      <c r="G891" s="16" t="str">
        <f>IF(_xlfn.XLOOKUP(C891,[1]customers!$A$2:$A$1001,[1]customers!$C$2:$C$1001,,0)=0,"",_xlfn.XLOOKUP(C891,[1]customers!$A$2:$A$1001,[1]customers!$C$2:$C$1001,,0))</f>
        <v>soliffeop@yellowbook.com</v>
      </c>
      <c r="H891" s="16" t="str">
        <f>_xlfn.XLOOKUP(C891,[1]customers!$A$2:$A$1001,[1]customers!$G$2:$G$1001,,0)</f>
        <v>United States</v>
      </c>
      <c r="I891" s="7" t="str">
        <f>INDEX([1]products!$A$1:$G$49,MATCH([1]orders!$D891,[1]products!$A$1:$A$49,0),MATCH([1]orders!I$1,[1]products!$A$1:$G$1,0))</f>
        <v>Rob</v>
      </c>
      <c r="J891" s="7" t="str">
        <f>INDEX([1]products!$A$1:$G$49,MATCH([1]orders!$D891,[1]products!$A$1:$A$49,0),MATCH([1]orders!J$1,[1]products!$A$1:$G$1,0))</f>
        <v>D</v>
      </c>
      <c r="K891" s="19">
        <f>INDEX([1]products!$A$1:$G$49,MATCH([1]orders!$D891,[1]products!$A$1:$A$49,0),MATCH([1]orders!K$1,[1]products!$A$1:$G$1,0))</f>
        <v>0.2</v>
      </c>
      <c r="L891" s="20">
        <f>INDEX([1]products!$A$1:$G$49,MATCH([1]orders!$D891,[1]products!$A$1:$A$49,0),MATCH([1]orders!L$1,[1]products!$A$1:$G$1,0))</f>
        <v>2.6849999999999996</v>
      </c>
      <c r="M891" s="20">
        <f t="shared" si="13"/>
        <v>2.6849999999999996</v>
      </c>
      <c r="N891" s="7" t="str" cm="1">
        <f t="array" ref="N891">_xlfn.IFS(I891="Rob","Robusta",I891="Exc","Excelsa",I891="Ara","Arabica",I891="Lib","Liberica")</f>
        <v>Robusta</v>
      </c>
      <c r="O891" s="7" t="str" cm="1">
        <f t="array" ref="O891">_xlfn.IFS(J891="M","Medium",J891="L","Light",J891="D","Dark")</f>
        <v>Dark</v>
      </c>
      <c r="P891" s="7" t="str">
        <f>_xlfn.XLOOKUP(Order_Table[[#This Row],[Customer ID]],[1]customers!$A$1:$A$1001,[1]customers!$I$1:$I$1001,,0)</f>
        <v>Yes</v>
      </c>
    </row>
    <row r="892" spans="1:16" x14ac:dyDescent="0.35">
      <c r="A892" s="16" t="s">
        <v>1719</v>
      </c>
      <c r="B892" s="21">
        <v>44646</v>
      </c>
      <c r="C892" s="16" t="s">
        <v>1704</v>
      </c>
      <c r="D892" s="7" t="s">
        <v>35</v>
      </c>
      <c r="E892" s="16">
        <v>1</v>
      </c>
      <c r="F892" s="16" t="str">
        <f>_xlfn.XLOOKUP([1]orders!C892,[1]customers!$A$2:$A$1001,[1]customers!$B$2:$B$1001,,0)</f>
        <v>Kippie Marrison</v>
      </c>
      <c r="G892" s="16" t="str">
        <f>IF(_xlfn.XLOOKUP(C892,[1]customers!$A$2:$A$1001,[1]customers!$C$2:$C$1001,,0)=0,"",_xlfn.XLOOKUP(C892,[1]customers!$A$2:$A$1001,[1]customers!$C$2:$C$1001,,0))</f>
        <v>kmarrisonoq@dropbox.com</v>
      </c>
      <c r="H892" s="16" t="str">
        <f>_xlfn.XLOOKUP(C892,[1]customers!$A$2:$A$1001,[1]customers!$G$2:$G$1001,,0)</f>
        <v>United States</v>
      </c>
      <c r="I892" s="7" t="str">
        <f>INDEX([1]products!$A$1:$G$49,MATCH([1]orders!$D892,[1]products!$A$1:$A$49,0),MATCH([1]orders!I$1,[1]products!$A$1:$G$1,0))</f>
        <v>Rob</v>
      </c>
      <c r="J892" s="7" t="str">
        <f>INDEX([1]products!$A$1:$G$49,MATCH([1]orders!$D892,[1]products!$A$1:$A$49,0),MATCH([1]orders!J$1,[1]products!$A$1:$G$1,0))</f>
        <v>D</v>
      </c>
      <c r="K892" s="19">
        <f>INDEX([1]products!$A$1:$G$49,MATCH([1]orders!$D892,[1]products!$A$1:$A$49,0),MATCH([1]orders!K$1,[1]products!$A$1:$G$1,0))</f>
        <v>2.5</v>
      </c>
      <c r="L892" s="20">
        <f>INDEX([1]products!$A$1:$G$49,MATCH([1]orders!$D892,[1]products!$A$1:$A$49,0),MATCH([1]orders!L$1,[1]products!$A$1:$G$1,0))</f>
        <v>20.584999999999997</v>
      </c>
      <c r="M892" s="20">
        <f t="shared" si="13"/>
        <v>20.584999999999997</v>
      </c>
      <c r="N892" s="7" t="str" cm="1">
        <f t="array" ref="N892">_xlfn.IFS(I892="Rob","Robusta",I892="Exc","Excelsa",I892="Ara","Arabica",I892="Lib","Liberica")</f>
        <v>Robusta</v>
      </c>
      <c r="O892" s="7" t="str" cm="1">
        <f t="array" ref="O892">_xlfn.IFS(J892="M","Medium",J892="L","Light",J892="D","Dark")</f>
        <v>Dark</v>
      </c>
      <c r="P892" s="7" t="str">
        <f>_xlfn.XLOOKUP(Order_Table[[#This Row],[Customer ID]],[1]customers!$A$1:$A$1001,[1]customers!$I$1:$I$1001,,0)</f>
        <v>Yes</v>
      </c>
    </row>
    <row r="893" spans="1:16" x14ac:dyDescent="0.35">
      <c r="A893" s="16" t="s">
        <v>1720</v>
      </c>
      <c r="B893" s="21">
        <v>44469</v>
      </c>
      <c r="C893" s="16" t="s">
        <v>1721</v>
      </c>
      <c r="D893" s="7" t="s">
        <v>118</v>
      </c>
      <c r="E893" s="16">
        <v>5</v>
      </c>
      <c r="F893" s="16" t="str">
        <f>_xlfn.XLOOKUP([1]orders!C893,[1]customers!$A$2:$A$1001,[1]customers!$B$2:$B$1001,,0)</f>
        <v>Celestia Dolohunty</v>
      </c>
      <c r="G893" s="16" t="str">
        <f>IF(_xlfn.XLOOKUP(C893,[1]customers!$A$2:$A$1001,[1]customers!$C$2:$C$1001,,0)=0,"",_xlfn.XLOOKUP(C893,[1]customers!$A$2:$A$1001,[1]customers!$C$2:$C$1001,,0))</f>
        <v>cdolohuntyor@dailymail.co.uk</v>
      </c>
      <c r="H893" s="16" t="str">
        <f>_xlfn.XLOOKUP(C893,[1]customers!$A$2:$A$1001,[1]customers!$G$2:$G$1001,,0)</f>
        <v>United States</v>
      </c>
      <c r="I893" s="7" t="str">
        <f>INDEX([1]products!$A$1:$G$49,MATCH([1]orders!$D893,[1]products!$A$1:$A$49,0),MATCH([1]orders!I$1,[1]products!$A$1:$G$1,0))</f>
        <v>Ara</v>
      </c>
      <c r="J893" s="7" t="str">
        <f>INDEX([1]products!$A$1:$G$49,MATCH([1]orders!$D893,[1]products!$A$1:$A$49,0),MATCH([1]orders!J$1,[1]products!$A$1:$G$1,0))</f>
        <v>D</v>
      </c>
      <c r="K893" s="19">
        <f>INDEX([1]products!$A$1:$G$49,MATCH([1]orders!$D893,[1]products!$A$1:$A$49,0),MATCH([1]orders!K$1,[1]products!$A$1:$G$1,0))</f>
        <v>2.5</v>
      </c>
      <c r="L893" s="20">
        <f>INDEX([1]products!$A$1:$G$49,MATCH([1]orders!$D893,[1]products!$A$1:$A$49,0),MATCH([1]orders!L$1,[1]products!$A$1:$G$1,0))</f>
        <v>22.884999999999998</v>
      </c>
      <c r="M893" s="20">
        <f t="shared" si="13"/>
        <v>114.42499999999998</v>
      </c>
      <c r="N893" s="7" t="str" cm="1">
        <f t="array" ref="N893">_xlfn.IFS(I893="Rob","Robusta",I893="Exc","Excelsa",I893="Ara","Arabica",I893="Lib","Liberica")</f>
        <v>Arabica</v>
      </c>
      <c r="O893" s="7" t="str" cm="1">
        <f t="array" ref="O893">_xlfn.IFS(J893="M","Medium",J893="L","Light",J893="D","Dark")</f>
        <v>Dark</v>
      </c>
      <c r="P893" s="7" t="str">
        <f>_xlfn.XLOOKUP(Order_Table[[#This Row],[Customer ID]],[1]customers!$A$1:$A$1001,[1]customers!$I$1:$I$1001,,0)</f>
        <v>Yes</v>
      </c>
    </row>
    <row r="894" spans="1:16" x14ac:dyDescent="0.35">
      <c r="A894" s="16" t="s">
        <v>1722</v>
      </c>
      <c r="B894" s="21">
        <v>43635</v>
      </c>
      <c r="C894" s="16" t="s">
        <v>1723</v>
      </c>
      <c r="D894" s="7" t="s">
        <v>64</v>
      </c>
      <c r="E894" s="16">
        <v>5</v>
      </c>
      <c r="F894" s="16" t="str">
        <f>_xlfn.XLOOKUP([1]orders!C894,[1]customers!$A$2:$A$1001,[1]customers!$B$2:$B$1001,,0)</f>
        <v>Patsy Vasilenko</v>
      </c>
      <c r="G894" s="16" t="str">
        <f>IF(_xlfn.XLOOKUP(C894,[1]customers!$A$2:$A$1001,[1]customers!$C$2:$C$1001,,0)=0,"",_xlfn.XLOOKUP(C894,[1]customers!$A$2:$A$1001,[1]customers!$C$2:$C$1001,,0))</f>
        <v>pvasilenkoos@addtoany.com</v>
      </c>
      <c r="H894" s="16" t="str">
        <f>_xlfn.XLOOKUP(C894,[1]customers!$A$2:$A$1001,[1]customers!$G$2:$G$1001,,0)</f>
        <v>United Kingdom</v>
      </c>
      <c r="I894" s="7" t="str">
        <f>INDEX([1]products!$A$1:$G$49,MATCH([1]orders!$D894,[1]products!$A$1:$A$49,0),MATCH([1]orders!I$1,[1]products!$A$1:$G$1,0))</f>
        <v>Exc</v>
      </c>
      <c r="J894" s="7" t="str">
        <f>INDEX([1]products!$A$1:$G$49,MATCH([1]orders!$D894,[1]products!$A$1:$A$49,0),MATCH([1]orders!J$1,[1]products!$A$1:$G$1,0))</f>
        <v>M</v>
      </c>
      <c r="K894" s="19">
        <f>INDEX([1]products!$A$1:$G$49,MATCH([1]orders!$D894,[1]products!$A$1:$A$49,0),MATCH([1]orders!K$1,[1]products!$A$1:$G$1,0))</f>
        <v>0.2</v>
      </c>
      <c r="L894" s="20">
        <f>INDEX([1]products!$A$1:$G$49,MATCH([1]orders!$D894,[1]products!$A$1:$A$49,0),MATCH([1]orders!L$1,[1]products!$A$1:$G$1,0))</f>
        <v>4.125</v>
      </c>
      <c r="M894" s="20">
        <f t="shared" si="13"/>
        <v>20.625</v>
      </c>
      <c r="N894" s="7" t="str" cm="1">
        <f t="array" ref="N894">_xlfn.IFS(I894="Rob","Robusta",I894="Exc","Excelsa",I894="Ara","Arabica",I894="Lib","Liberica")</f>
        <v>Excelsa</v>
      </c>
      <c r="O894" s="7" t="str" cm="1">
        <f t="array" ref="O894">_xlfn.IFS(J894="M","Medium",J894="L","Light",J894="D","Dark")</f>
        <v>Medium</v>
      </c>
      <c r="P894" s="7" t="str">
        <f>_xlfn.XLOOKUP(Order_Table[[#This Row],[Customer ID]],[1]customers!$A$1:$A$1001,[1]customers!$I$1:$I$1001,,0)</f>
        <v>No</v>
      </c>
    </row>
    <row r="895" spans="1:16" x14ac:dyDescent="0.35">
      <c r="A895" s="16" t="s">
        <v>1724</v>
      </c>
      <c r="B895" s="21">
        <v>44651</v>
      </c>
      <c r="C895" s="16" t="s">
        <v>1725</v>
      </c>
      <c r="D895" s="7" t="s">
        <v>83</v>
      </c>
      <c r="E895" s="16">
        <v>6</v>
      </c>
      <c r="F895" s="16" t="str">
        <f>_xlfn.XLOOKUP([1]orders!C895,[1]customers!$A$2:$A$1001,[1]customers!$B$2:$B$1001,,0)</f>
        <v>Raphaela Schankelborg</v>
      </c>
      <c r="G895" s="16" t="str">
        <f>IF(_xlfn.XLOOKUP(C895,[1]customers!$A$2:$A$1001,[1]customers!$C$2:$C$1001,,0)=0,"",_xlfn.XLOOKUP(C895,[1]customers!$A$2:$A$1001,[1]customers!$C$2:$C$1001,,0))</f>
        <v>rschankelborgot@ameblo.jp</v>
      </c>
      <c r="H895" s="16" t="str">
        <f>_xlfn.XLOOKUP(C895,[1]customers!$A$2:$A$1001,[1]customers!$G$2:$G$1001,,0)</f>
        <v>United States</v>
      </c>
      <c r="I895" s="7" t="str">
        <f>INDEX([1]products!$A$1:$G$49,MATCH([1]orders!$D895,[1]products!$A$1:$A$49,0),MATCH([1]orders!I$1,[1]products!$A$1:$G$1,0))</f>
        <v>Lib</v>
      </c>
      <c r="J895" s="7" t="str">
        <f>INDEX([1]products!$A$1:$G$49,MATCH([1]orders!$D895,[1]products!$A$1:$A$49,0),MATCH([1]orders!J$1,[1]products!$A$1:$G$1,0))</f>
        <v>L</v>
      </c>
      <c r="K895" s="19">
        <f>INDEX([1]products!$A$1:$G$49,MATCH([1]orders!$D895,[1]products!$A$1:$A$49,0),MATCH([1]orders!K$1,[1]products!$A$1:$G$1,0))</f>
        <v>0.5</v>
      </c>
      <c r="L895" s="20">
        <f>INDEX([1]products!$A$1:$G$49,MATCH([1]orders!$D895,[1]products!$A$1:$A$49,0),MATCH([1]orders!L$1,[1]products!$A$1:$G$1,0))</f>
        <v>9.51</v>
      </c>
      <c r="M895" s="20">
        <f t="shared" si="13"/>
        <v>57.06</v>
      </c>
      <c r="N895" s="7" t="str" cm="1">
        <f t="array" ref="N895">_xlfn.IFS(I895="Rob","Robusta",I895="Exc","Excelsa",I895="Ara","Arabica",I895="Lib","Liberica")</f>
        <v>Liberica</v>
      </c>
      <c r="O895" s="7" t="str" cm="1">
        <f t="array" ref="O895">_xlfn.IFS(J895="M","Medium",J895="L","Light",J895="D","Dark")</f>
        <v>Light</v>
      </c>
      <c r="P895" s="7" t="str">
        <f>_xlfn.XLOOKUP(Order_Table[[#This Row],[Customer ID]],[1]customers!$A$1:$A$1001,[1]customers!$I$1:$I$1001,,0)</f>
        <v>Yes</v>
      </c>
    </row>
    <row r="896" spans="1:16" x14ac:dyDescent="0.35">
      <c r="A896" s="16" t="s">
        <v>1726</v>
      </c>
      <c r="B896" s="21">
        <v>44016</v>
      </c>
      <c r="C896" s="16" t="s">
        <v>1727</v>
      </c>
      <c r="D896" s="7" t="s">
        <v>35</v>
      </c>
      <c r="E896" s="16">
        <v>4</v>
      </c>
      <c r="F896" s="16" t="str">
        <f>_xlfn.XLOOKUP([1]orders!C896,[1]customers!$A$2:$A$1001,[1]customers!$B$2:$B$1001,,0)</f>
        <v>Sharity Wickens</v>
      </c>
      <c r="G896" s="16" t="str">
        <f>IF(_xlfn.XLOOKUP(C896,[1]customers!$A$2:$A$1001,[1]customers!$C$2:$C$1001,,0)=0,"",_xlfn.XLOOKUP(C896,[1]customers!$A$2:$A$1001,[1]customers!$C$2:$C$1001,,0))</f>
        <v/>
      </c>
      <c r="H896" s="16" t="str">
        <f>_xlfn.XLOOKUP(C896,[1]customers!$A$2:$A$1001,[1]customers!$G$2:$G$1001,,0)</f>
        <v>Ireland</v>
      </c>
      <c r="I896" s="7" t="str">
        <f>INDEX([1]products!$A$1:$G$49,MATCH([1]orders!$D896,[1]products!$A$1:$A$49,0),MATCH([1]orders!I$1,[1]products!$A$1:$G$1,0))</f>
        <v>Rob</v>
      </c>
      <c r="J896" s="7" t="str">
        <f>INDEX([1]products!$A$1:$G$49,MATCH([1]orders!$D896,[1]products!$A$1:$A$49,0),MATCH([1]orders!J$1,[1]products!$A$1:$G$1,0))</f>
        <v>D</v>
      </c>
      <c r="K896" s="19">
        <f>INDEX([1]products!$A$1:$G$49,MATCH([1]orders!$D896,[1]products!$A$1:$A$49,0),MATCH([1]orders!K$1,[1]products!$A$1:$G$1,0))</f>
        <v>2.5</v>
      </c>
      <c r="L896" s="20">
        <f>INDEX([1]products!$A$1:$G$49,MATCH([1]orders!$D896,[1]products!$A$1:$A$49,0),MATCH([1]orders!L$1,[1]products!$A$1:$G$1,0))</f>
        <v>20.584999999999997</v>
      </c>
      <c r="M896" s="20">
        <f t="shared" si="13"/>
        <v>82.339999999999989</v>
      </c>
      <c r="N896" s="7" t="str" cm="1">
        <f t="array" ref="N896">_xlfn.IFS(I896="Rob","Robusta",I896="Exc","Excelsa",I896="Ara","Arabica",I896="Lib","Liberica")</f>
        <v>Robusta</v>
      </c>
      <c r="O896" s="7" t="str" cm="1">
        <f t="array" ref="O896">_xlfn.IFS(J896="M","Medium",J896="L","Light",J896="D","Dark")</f>
        <v>Dark</v>
      </c>
      <c r="P896" s="7" t="str">
        <f>_xlfn.XLOOKUP(Order_Table[[#This Row],[Customer ID]],[1]customers!$A$1:$A$1001,[1]customers!$I$1:$I$1001,,0)</f>
        <v>Yes</v>
      </c>
    </row>
    <row r="897" spans="1:16" x14ac:dyDescent="0.35">
      <c r="A897" s="16" t="s">
        <v>1728</v>
      </c>
      <c r="B897" s="21">
        <v>44521</v>
      </c>
      <c r="C897" s="16" t="s">
        <v>1729</v>
      </c>
      <c r="D897" s="7" t="s">
        <v>112</v>
      </c>
      <c r="E897" s="16">
        <v>5</v>
      </c>
      <c r="F897" s="16" t="str">
        <f>_xlfn.XLOOKUP([1]orders!C897,[1]customers!$A$2:$A$1001,[1]customers!$B$2:$B$1001,,0)</f>
        <v>Derick Snow</v>
      </c>
      <c r="G897" s="16" t="str">
        <f>IF(_xlfn.XLOOKUP(C897,[1]customers!$A$2:$A$1001,[1]customers!$C$2:$C$1001,,0)=0,"",_xlfn.XLOOKUP(C897,[1]customers!$A$2:$A$1001,[1]customers!$C$2:$C$1001,,0))</f>
        <v/>
      </c>
      <c r="H897" s="16" t="str">
        <f>_xlfn.XLOOKUP(C897,[1]customers!$A$2:$A$1001,[1]customers!$G$2:$G$1001,,0)</f>
        <v>United States</v>
      </c>
      <c r="I897" s="7" t="str">
        <f>INDEX([1]products!$A$1:$G$49,MATCH([1]orders!$D897,[1]products!$A$1:$A$49,0),MATCH([1]orders!I$1,[1]products!$A$1:$G$1,0))</f>
        <v>Exc</v>
      </c>
      <c r="J897" s="7" t="str">
        <f>INDEX([1]products!$A$1:$G$49,MATCH([1]orders!$D897,[1]products!$A$1:$A$49,0),MATCH([1]orders!J$1,[1]products!$A$1:$G$1,0))</f>
        <v>M</v>
      </c>
      <c r="K897" s="19">
        <f>INDEX([1]products!$A$1:$G$49,MATCH([1]orders!$D897,[1]products!$A$1:$A$49,0),MATCH([1]orders!K$1,[1]products!$A$1:$G$1,0))</f>
        <v>2.5</v>
      </c>
      <c r="L897" s="20">
        <f>INDEX([1]products!$A$1:$G$49,MATCH([1]orders!$D897,[1]products!$A$1:$A$49,0),MATCH([1]orders!L$1,[1]products!$A$1:$G$1,0))</f>
        <v>31.624999999999996</v>
      </c>
      <c r="M897" s="20">
        <f t="shared" si="13"/>
        <v>158.12499999999997</v>
      </c>
      <c r="N897" s="7" t="str" cm="1">
        <f t="array" ref="N897">_xlfn.IFS(I897="Rob","Robusta",I897="Exc","Excelsa",I897="Ara","Arabica",I897="Lib","Liberica")</f>
        <v>Excelsa</v>
      </c>
      <c r="O897" s="7" t="str" cm="1">
        <f t="array" ref="O897">_xlfn.IFS(J897="M","Medium",J897="L","Light",J897="D","Dark")</f>
        <v>Medium</v>
      </c>
      <c r="P897" s="7" t="str">
        <f>_xlfn.XLOOKUP(Order_Table[[#This Row],[Customer ID]],[1]customers!$A$1:$A$1001,[1]customers!$I$1:$I$1001,,0)</f>
        <v>No</v>
      </c>
    </row>
    <row r="898" spans="1:16" x14ac:dyDescent="0.35">
      <c r="A898" s="16" t="s">
        <v>1730</v>
      </c>
      <c r="B898" s="21">
        <v>44347</v>
      </c>
      <c r="C898" s="16" t="s">
        <v>1731</v>
      </c>
      <c r="D898" s="7" t="s">
        <v>146</v>
      </c>
      <c r="E898" s="16">
        <v>6</v>
      </c>
      <c r="F898" s="16" t="str">
        <f>_xlfn.XLOOKUP([1]orders!C898,[1]customers!$A$2:$A$1001,[1]customers!$B$2:$B$1001,,0)</f>
        <v>Baxy Cargen</v>
      </c>
      <c r="G898" s="16" t="str">
        <f>IF(_xlfn.XLOOKUP(C898,[1]customers!$A$2:$A$1001,[1]customers!$C$2:$C$1001,,0)=0,"",_xlfn.XLOOKUP(C898,[1]customers!$A$2:$A$1001,[1]customers!$C$2:$C$1001,,0))</f>
        <v>bcargenow@geocities.jp</v>
      </c>
      <c r="H898" s="16" t="str">
        <f>_xlfn.XLOOKUP(C898,[1]customers!$A$2:$A$1001,[1]customers!$G$2:$G$1001,,0)</f>
        <v>United States</v>
      </c>
      <c r="I898" s="7" t="str">
        <f>INDEX([1]products!$A$1:$G$49,MATCH([1]orders!$D898,[1]products!$A$1:$A$49,0),MATCH([1]orders!I$1,[1]products!$A$1:$G$1,0))</f>
        <v>Rob</v>
      </c>
      <c r="J898" s="7" t="str">
        <f>INDEX([1]products!$A$1:$G$49,MATCH([1]orders!$D898,[1]products!$A$1:$A$49,0),MATCH([1]orders!J$1,[1]products!$A$1:$G$1,0))</f>
        <v>D</v>
      </c>
      <c r="K898" s="19">
        <f>INDEX([1]products!$A$1:$G$49,MATCH([1]orders!$D898,[1]products!$A$1:$A$49,0),MATCH([1]orders!K$1,[1]products!$A$1:$G$1,0))</f>
        <v>0.5</v>
      </c>
      <c r="L898" s="20">
        <f>INDEX([1]products!$A$1:$G$49,MATCH([1]orders!$D898,[1]products!$A$1:$A$49,0),MATCH([1]orders!L$1,[1]products!$A$1:$G$1,0))</f>
        <v>5.3699999999999992</v>
      </c>
      <c r="M898" s="20">
        <f t="shared" si="13"/>
        <v>32.22</v>
      </c>
      <c r="N898" s="7" t="str" cm="1">
        <f t="array" ref="N898">_xlfn.IFS(I898="Rob","Robusta",I898="Exc","Excelsa",I898="Ara","Arabica",I898="Lib","Liberica")</f>
        <v>Robusta</v>
      </c>
      <c r="O898" s="7" t="str" cm="1">
        <f t="array" ref="O898">_xlfn.IFS(J898="M","Medium",J898="L","Light",J898="D","Dark")</f>
        <v>Dark</v>
      </c>
      <c r="P898" s="7" t="str">
        <f>_xlfn.XLOOKUP(Order_Table[[#This Row],[Customer ID]],[1]customers!$A$1:$A$1001,[1]customers!$I$1:$I$1001,,0)</f>
        <v>Yes</v>
      </c>
    </row>
    <row r="899" spans="1:16" x14ac:dyDescent="0.35">
      <c r="A899" s="16" t="s">
        <v>1732</v>
      </c>
      <c r="B899" s="21">
        <v>43932</v>
      </c>
      <c r="C899" s="16" t="s">
        <v>1733</v>
      </c>
      <c r="D899" s="7" t="s">
        <v>245</v>
      </c>
      <c r="E899" s="16">
        <v>2</v>
      </c>
      <c r="F899" s="16" t="str">
        <f>_xlfn.XLOOKUP([1]orders!C899,[1]customers!$A$2:$A$1001,[1]customers!$B$2:$B$1001,,0)</f>
        <v>Ryann Stickler</v>
      </c>
      <c r="G899" s="16" t="str">
        <f>IF(_xlfn.XLOOKUP(C899,[1]customers!$A$2:$A$1001,[1]customers!$C$2:$C$1001,,0)=0,"",_xlfn.XLOOKUP(C899,[1]customers!$A$2:$A$1001,[1]customers!$C$2:$C$1001,,0))</f>
        <v>rsticklerox@printfriendly.com</v>
      </c>
      <c r="H899" s="16" t="str">
        <f>_xlfn.XLOOKUP(C899,[1]customers!$A$2:$A$1001,[1]customers!$G$2:$G$1001,,0)</f>
        <v>United Kingdom</v>
      </c>
      <c r="I899" s="7" t="str">
        <f>INDEX([1]products!$A$1:$G$49,MATCH([1]orders!$D899,[1]products!$A$1:$A$49,0),MATCH([1]orders!I$1,[1]products!$A$1:$G$1,0))</f>
        <v>Exc</v>
      </c>
      <c r="J899" s="7" t="str">
        <f>INDEX([1]products!$A$1:$G$49,MATCH([1]orders!$D899,[1]products!$A$1:$A$49,0),MATCH([1]orders!J$1,[1]products!$A$1:$G$1,0))</f>
        <v>D</v>
      </c>
      <c r="K899" s="19">
        <f>INDEX([1]products!$A$1:$G$49,MATCH([1]orders!$D899,[1]products!$A$1:$A$49,0),MATCH([1]orders!K$1,[1]products!$A$1:$G$1,0))</f>
        <v>1</v>
      </c>
      <c r="L899" s="20">
        <f>INDEX([1]products!$A$1:$G$49,MATCH([1]orders!$D899,[1]products!$A$1:$A$49,0),MATCH([1]orders!L$1,[1]products!$A$1:$G$1,0))</f>
        <v>12.15</v>
      </c>
      <c r="M899" s="20">
        <f t="shared" ref="M899:M962" si="14">L899*E899</f>
        <v>24.3</v>
      </c>
      <c r="N899" s="7" t="str" cm="1">
        <f t="array" ref="N899">_xlfn.IFS(I899="Rob","Robusta",I899="Exc","Excelsa",I899="Ara","Arabica",I899="Lib","Liberica")</f>
        <v>Excelsa</v>
      </c>
      <c r="O899" s="7" t="str" cm="1">
        <f t="array" ref="O899">_xlfn.IFS(J899="M","Medium",J899="L","Light",J899="D","Dark")</f>
        <v>Dark</v>
      </c>
      <c r="P899" s="7" t="str">
        <f>_xlfn.XLOOKUP(Order_Table[[#This Row],[Customer ID]],[1]customers!$A$1:$A$1001,[1]customers!$I$1:$I$1001,,0)</f>
        <v>No</v>
      </c>
    </row>
    <row r="900" spans="1:16" x14ac:dyDescent="0.35">
      <c r="A900" s="16" t="s">
        <v>1734</v>
      </c>
      <c r="B900" s="21">
        <v>44089</v>
      </c>
      <c r="C900" s="16" t="s">
        <v>1735</v>
      </c>
      <c r="D900" s="7" t="s">
        <v>157</v>
      </c>
      <c r="E900" s="16">
        <v>5</v>
      </c>
      <c r="F900" s="16" t="str">
        <f>_xlfn.XLOOKUP([1]orders!C900,[1]customers!$A$2:$A$1001,[1]customers!$B$2:$B$1001,,0)</f>
        <v>Daryn Cassius</v>
      </c>
      <c r="G900" s="16" t="str">
        <f>IF(_xlfn.XLOOKUP(C900,[1]customers!$A$2:$A$1001,[1]customers!$C$2:$C$1001,,0)=0,"",_xlfn.XLOOKUP(C900,[1]customers!$A$2:$A$1001,[1]customers!$C$2:$C$1001,,0))</f>
        <v/>
      </c>
      <c r="H900" s="16" t="str">
        <f>_xlfn.XLOOKUP(C900,[1]customers!$A$2:$A$1001,[1]customers!$G$2:$G$1001,,0)</f>
        <v>United States</v>
      </c>
      <c r="I900" s="7" t="str">
        <f>INDEX([1]products!$A$1:$G$49,MATCH([1]orders!$D900,[1]products!$A$1:$A$49,0),MATCH([1]orders!I$1,[1]products!$A$1:$G$1,0))</f>
        <v>Rob</v>
      </c>
      <c r="J900" s="7" t="str">
        <f>INDEX([1]products!$A$1:$G$49,MATCH([1]orders!$D900,[1]products!$A$1:$A$49,0),MATCH([1]orders!J$1,[1]products!$A$1:$G$1,0))</f>
        <v>L</v>
      </c>
      <c r="K900" s="19">
        <f>INDEX([1]products!$A$1:$G$49,MATCH([1]orders!$D900,[1]products!$A$1:$A$49,0),MATCH([1]orders!K$1,[1]products!$A$1:$G$1,0))</f>
        <v>0.5</v>
      </c>
      <c r="L900" s="20">
        <f>INDEX([1]products!$A$1:$G$49,MATCH([1]orders!$D900,[1]products!$A$1:$A$49,0),MATCH([1]orders!L$1,[1]products!$A$1:$G$1,0))</f>
        <v>7.169999999999999</v>
      </c>
      <c r="M900" s="20">
        <f t="shared" si="14"/>
        <v>35.849999999999994</v>
      </c>
      <c r="N900" s="7" t="str" cm="1">
        <f t="array" ref="N900">_xlfn.IFS(I900="Rob","Robusta",I900="Exc","Excelsa",I900="Ara","Arabica",I900="Lib","Liberica")</f>
        <v>Robusta</v>
      </c>
      <c r="O900" s="7" t="str" cm="1">
        <f t="array" ref="O900">_xlfn.IFS(J900="M","Medium",J900="L","Light",J900="D","Dark")</f>
        <v>Light</v>
      </c>
      <c r="P900" s="7" t="str">
        <f>_xlfn.XLOOKUP(Order_Table[[#This Row],[Customer ID]],[1]customers!$A$1:$A$1001,[1]customers!$I$1:$I$1001,,0)</f>
        <v>No</v>
      </c>
    </row>
    <row r="901" spans="1:16" x14ac:dyDescent="0.35">
      <c r="A901" s="16" t="s">
        <v>1736</v>
      </c>
      <c r="B901" s="21">
        <v>44523</v>
      </c>
      <c r="C901" s="16" t="s">
        <v>1729</v>
      </c>
      <c r="D901" s="7" t="s">
        <v>96</v>
      </c>
      <c r="E901" s="16">
        <v>5</v>
      </c>
      <c r="F901" s="16" t="str">
        <f>_xlfn.XLOOKUP([1]orders!C901,[1]customers!$A$2:$A$1001,[1]customers!$B$2:$B$1001,,0)</f>
        <v>Derick Snow</v>
      </c>
      <c r="G901" s="16" t="str">
        <f>IF(_xlfn.XLOOKUP(C901,[1]customers!$A$2:$A$1001,[1]customers!$C$2:$C$1001,,0)=0,"",_xlfn.XLOOKUP(C901,[1]customers!$A$2:$A$1001,[1]customers!$C$2:$C$1001,,0))</f>
        <v/>
      </c>
      <c r="H901" s="16" t="str">
        <f>_xlfn.XLOOKUP(C901,[1]customers!$A$2:$A$1001,[1]customers!$G$2:$G$1001,,0)</f>
        <v>United States</v>
      </c>
      <c r="I901" s="7" t="str">
        <f>INDEX([1]products!$A$1:$G$49,MATCH([1]orders!$D901,[1]products!$A$1:$A$49,0),MATCH([1]orders!I$1,[1]products!$A$1:$G$1,0))</f>
        <v>Lib</v>
      </c>
      <c r="J901" s="7" t="str">
        <f>INDEX([1]products!$A$1:$G$49,MATCH([1]orders!$D901,[1]products!$A$1:$A$49,0),MATCH([1]orders!J$1,[1]products!$A$1:$G$1,0))</f>
        <v>M</v>
      </c>
      <c r="K901" s="19">
        <f>INDEX([1]products!$A$1:$G$49,MATCH([1]orders!$D901,[1]products!$A$1:$A$49,0),MATCH([1]orders!K$1,[1]products!$A$1:$G$1,0))</f>
        <v>1</v>
      </c>
      <c r="L901" s="20">
        <f>INDEX([1]products!$A$1:$G$49,MATCH([1]orders!$D901,[1]products!$A$1:$A$49,0),MATCH([1]orders!L$1,[1]products!$A$1:$G$1,0))</f>
        <v>14.55</v>
      </c>
      <c r="M901" s="20">
        <f t="shared" si="14"/>
        <v>72.75</v>
      </c>
      <c r="N901" s="7" t="str" cm="1">
        <f t="array" ref="N901">_xlfn.IFS(I901="Rob","Robusta",I901="Exc","Excelsa",I901="Ara","Arabica",I901="Lib","Liberica")</f>
        <v>Liberica</v>
      </c>
      <c r="O901" s="7" t="str" cm="1">
        <f t="array" ref="O901">_xlfn.IFS(J901="M","Medium",J901="L","Light",J901="D","Dark")</f>
        <v>Medium</v>
      </c>
      <c r="P901" s="7" t="str">
        <f>_xlfn.XLOOKUP(Order_Table[[#This Row],[Customer ID]],[1]customers!$A$1:$A$1001,[1]customers!$I$1:$I$1001,,0)</f>
        <v>No</v>
      </c>
    </row>
    <row r="902" spans="1:16" x14ac:dyDescent="0.35">
      <c r="A902" s="16" t="s">
        <v>1737</v>
      </c>
      <c r="B902" s="21">
        <v>44584</v>
      </c>
      <c r="C902" s="16" t="s">
        <v>1738</v>
      </c>
      <c r="D902" s="7" t="s">
        <v>132</v>
      </c>
      <c r="E902" s="16">
        <v>3</v>
      </c>
      <c r="F902" s="16" t="str">
        <f>_xlfn.XLOOKUP([1]orders!C902,[1]customers!$A$2:$A$1001,[1]customers!$B$2:$B$1001,,0)</f>
        <v>Skelly Dolohunty</v>
      </c>
      <c r="G902" s="16" t="str">
        <f>IF(_xlfn.XLOOKUP(C902,[1]customers!$A$2:$A$1001,[1]customers!$C$2:$C$1001,,0)=0,"",_xlfn.XLOOKUP(C902,[1]customers!$A$2:$A$1001,[1]customers!$C$2:$C$1001,,0))</f>
        <v/>
      </c>
      <c r="H902" s="16" t="str">
        <f>_xlfn.XLOOKUP(C902,[1]customers!$A$2:$A$1001,[1]customers!$G$2:$G$1001,,0)</f>
        <v>Ireland</v>
      </c>
      <c r="I902" s="7" t="str">
        <f>INDEX([1]products!$A$1:$G$49,MATCH([1]orders!$D902,[1]products!$A$1:$A$49,0),MATCH([1]orders!I$1,[1]products!$A$1:$G$1,0))</f>
        <v>Lib</v>
      </c>
      <c r="J902" s="7" t="str">
        <f>INDEX([1]products!$A$1:$G$49,MATCH([1]orders!$D902,[1]products!$A$1:$A$49,0),MATCH([1]orders!J$1,[1]products!$A$1:$G$1,0))</f>
        <v>L</v>
      </c>
      <c r="K902" s="19">
        <f>INDEX([1]products!$A$1:$G$49,MATCH([1]orders!$D902,[1]products!$A$1:$A$49,0),MATCH([1]orders!K$1,[1]products!$A$1:$G$1,0))</f>
        <v>1</v>
      </c>
      <c r="L902" s="20">
        <f>INDEX([1]products!$A$1:$G$49,MATCH([1]orders!$D902,[1]products!$A$1:$A$49,0),MATCH([1]orders!L$1,[1]products!$A$1:$G$1,0))</f>
        <v>15.85</v>
      </c>
      <c r="M902" s="20">
        <f t="shared" si="14"/>
        <v>47.55</v>
      </c>
      <c r="N902" s="7" t="str" cm="1">
        <f t="array" ref="N902">_xlfn.IFS(I902="Rob","Robusta",I902="Exc","Excelsa",I902="Ara","Arabica",I902="Lib","Liberica")</f>
        <v>Liberica</v>
      </c>
      <c r="O902" s="7" t="str" cm="1">
        <f t="array" ref="O902">_xlfn.IFS(J902="M","Medium",J902="L","Light",J902="D","Dark")</f>
        <v>Light</v>
      </c>
      <c r="P902" s="7" t="str">
        <f>_xlfn.XLOOKUP(Order_Table[[#This Row],[Customer ID]],[1]customers!$A$1:$A$1001,[1]customers!$I$1:$I$1001,,0)</f>
        <v>No</v>
      </c>
    </row>
    <row r="903" spans="1:16" x14ac:dyDescent="0.35">
      <c r="A903" s="16" t="s">
        <v>1739</v>
      </c>
      <c r="B903" s="21">
        <v>44223</v>
      </c>
      <c r="C903" s="16" t="s">
        <v>1740</v>
      </c>
      <c r="D903" s="7" t="s">
        <v>182</v>
      </c>
      <c r="E903" s="16">
        <v>1</v>
      </c>
      <c r="F903" s="16" t="str">
        <f>_xlfn.XLOOKUP([1]orders!C903,[1]customers!$A$2:$A$1001,[1]customers!$B$2:$B$1001,,0)</f>
        <v>Drake Jevon</v>
      </c>
      <c r="G903" s="16" t="str">
        <f>IF(_xlfn.XLOOKUP(C903,[1]customers!$A$2:$A$1001,[1]customers!$C$2:$C$1001,,0)=0,"",_xlfn.XLOOKUP(C903,[1]customers!$A$2:$A$1001,[1]customers!$C$2:$C$1001,,0))</f>
        <v>djevonp1@ibm.com</v>
      </c>
      <c r="H903" s="16" t="str">
        <f>_xlfn.XLOOKUP(C903,[1]customers!$A$2:$A$1001,[1]customers!$G$2:$G$1001,,0)</f>
        <v>United States</v>
      </c>
      <c r="I903" s="7" t="str">
        <f>INDEX([1]products!$A$1:$G$49,MATCH([1]orders!$D903,[1]products!$A$1:$A$49,0),MATCH([1]orders!I$1,[1]products!$A$1:$G$1,0))</f>
        <v>Rob</v>
      </c>
      <c r="J903" s="7" t="str">
        <f>INDEX([1]products!$A$1:$G$49,MATCH([1]orders!$D903,[1]products!$A$1:$A$49,0),MATCH([1]orders!J$1,[1]products!$A$1:$G$1,0))</f>
        <v>L</v>
      </c>
      <c r="K903" s="19">
        <f>INDEX([1]products!$A$1:$G$49,MATCH([1]orders!$D903,[1]products!$A$1:$A$49,0),MATCH([1]orders!K$1,[1]products!$A$1:$G$1,0))</f>
        <v>0.2</v>
      </c>
      <c r="L903" s="20">
        <f>INDEX([1]products!$A$1:$G$49,MATCH([1]orders!$D903,[1]products!$A$1:$A$49,0),MATCH([1]orders!L$1,[1]products!$A$1:$G$1,0))</f>
        <v>3.5849999999999995</v>
      </c>
      <c r="M903" s="20">
        <f t="shared" si="14"/>
        <v>3.5849999999999995</v>
      </c>
      <c r="N903" s="7" t="str" cm="1">
        <f t="array" ref="N903">_xlfn.IFS(I903="Rob","Robusta",I903="Exc","Excelsa",I903="Ara","Arabica",I903="Lib","Liberica")</f>
        <v>Robusta</v>
      </c>
      <c r="O903" s="7" t="str" cm="1">
        <f t="array" ref="O903">_xlfn.IFS(J903="M","Medium",J903="L","Light",J903="D","Dark")</f>
        <v>Light</v>
      </c>
      <c r="P903" s="7" t="str">
        <f>_xlfn.XLOOKUP(Order_Table[[#This Row],[Customer ID]],[1]customers!$A$1:$A$1001,[1]customers!$I$1:$I$1001,,0)</f>
        <v>Yes</v>
      </c>
    </row>
    <row r="904" spans="1:16" x14ac:dyDescent="0.35">
      <c r="A904" s="16" t="s">
        <v>1741</v>
      </c>
      <c r="B904" s="21">
        <v>43640</v>
      </c>
      <c r="C904" s="16" t="s">
        <v>1742</v>
      </c>
      <c r="D904" s="7" t="s">
        <v>112</v>
      </c>
      <c r="E904" s="16">
        <v>5</v>
      </c>
      <c r="F904" s="16" t="str">
        <f>_xlfn.XLOOKUP([1]orders!C904,[1]customers!$A$2:$A$1001,[1]customers!$B$2:$B$1001,,0)</f>
        <v>Hall Ranner</v>
      </c>
      <c r="G904" s="16" t="str">
        <f>IF(_xlfn.XLOOKUP(C904,[1]customers!$A$2:$A$1001,[1]customers!$C$2:$C$1001,,0)=0,"",_xlfn.XLOOKUP(C904,[1]customers!$A$2:$A$1001,[1]customers!$C$2:$C$1001,,0))</f>
        <v>hrannerp2@omniture.com</v>
      </c>
      <c r="H904" s="16" t="str">
        <f>_xlfn.XLOOKUP(C904,[1]customers!$A$2:$A$1001,[1]customers!$G$2:$G$1001,,0)</f>
        <v>United States</v>
      </c>
      <c r="I904" s="7" t="str">
        <f>INDEX([1]products!$A$1:$G$49,MATCH([1]orders!$D904,[1]products!$A$1:$A$49,0),MATCH([1]orders!I$1,[1]products!$A$1:$G$1,0))</f>
        <v>Exc</v>
      </c>
      <c r="J904" s="7" t="str">
        <f>INDEX([1]products!$A$1:$G$49,MATCH([1]orders!$D904,[1]products!$A$1:$A$49,0),MATCH([1]orders!J$1,[1]products!$A$1:$G$1,0))</f>
        <v>M</v>
      </c>
      <c r="K904" s="19">
        <f>INDEX([1]products!$A$1:$G$49,MATCH([1]orders!$D904,[1]products!$A$1:$A$49,0),MATCH([1]orders!K$1,[1]products!$A$1:$G$1,0))</f>
        <v>2.5</v>
      </c>
      <c r="L904" s="20">
        <f>INDEX([1]products!$A$1:$G$49,MATCH([1]orders!$D904,[1]products!$A$1:$A$49,0),MATCH([1]orders!L$1,[1]products!$A$1:$G$1,0))</f>
        <v>31.624999999999996</v>
      </c>
      <c r="M904" s="20">
        <f t="shared" si="14"/>
        <v>158.12499999999997</v>
      </c>
      <c r="N904" s="7" t="str" cm="1">
        <f t="array" ref="N904">_xlfn.IFS(I904="Rob","Robusta",I904="Exc","Excelsa",I904="Ara","Arabica",I904="Lib","Liberica")</f>
        <v>Excelsa</v>
      </c>
      <c r="O904" s="7" t="str" cm="1">
        <f t="array" ref="O904">_xlfn.IFS(J904="M","Medium",J904="L","Light",J904="D","Dark")</f>
        <v>Medium</v>
      </c>
      <c r="P904" s="7" t="str">
        <f>_xlfn.XLOOKUP(Order_Table[[#This Row],[Customer ID]],[1]customers!$A$1:$A$1001,[1]customers!$I$1:$I$1001,,0)</f>
        <v>No</v>
      </c>
    </row>
    <row r="905" spans="1:16" x14ac:dyDescent="0.35">
      <c r="A905" s="16" t="s">
        <v>1743</v>
      </c>
      <c r="B905" s="21">
        <v>43905</v>
      </c>
      <c r="C905" s="16" t="s">
        <v>1744</v>
      </c>
      <c r="D905" s="7" t="s">
        <v>78</v>
      </c>
      <c r="E905" s="16">
        <v>2</v>
      </c>
      <c r="F905" s="16" t="str">
        <f>_xlfn.XLOOKUP([1]orders!C905,[1]customers!$A$2:$A$1001,[1]customers!$B$2:$B$1001,,0)</f>
        <v>Berkly Imrie</v>
      </c>
      <c r="G905" s="16" t="str">
        <f>IF(_xlfn.XLOOKUP(C905,[1]customers!$A$2:$A$1001,[1]customers!$C$2:$C$1001,,0)=0,"",_xlfn.XLOOKUP(C905,[1]customers!$A$2:$A$1001,[1]customers!$C$2:$C$1001,,0))</f>
        <v>bimriep3@addtoany.com</v>
      </c>
      <c r="H905" s="16" t="str">
        <f>_xlfn.XLOOKUP(C905,[1]customers!$A$2:$A$1001,[1]customers!$G$2:$G$1001,,0)</f>
        <v>United States</v>
      </c>
      <c r="I905" s="7" t="str">
        <f>INDEX([1]products!$A$1:$G$49,MATCH([1]orders!$D905,[1]products!$A$1:$A$49,0),MATCH([1]orders!I$1,[1]products!$A$1:$G$1,0))</f>
        <v>Lib</v>
      </c>
      <c r="J905" s="7" t="str">
        <f>INDEX([1]products!$A$1:$G$49,MATCH([1]orders!$D905,[1]products!$A$1:$A$49,0),MATCH([1]orders!J$1,[1]products!$A$1:$G$1,0))</f>
        <v>M</v>
      </c>
      <c r="K905" s="19">
        <f>INDEX([1]products!$A$1:$G$49,MATCH([1]orders!$D905,[1]products!$A$1:$A$49,0),MATCH([1]orders!K$1,[1]products!$A$1:$G$1,0))</f>
        <v>0.5</v>
      </c>
      <c r="L905" s="20">
        <f>INDEX([1]products!$A$1:$G$49,MATCH([1]orders!$D905,[1]products!$A$1:$A$49,0),MATCH([1]orders!L$1,[1]products!$A$1:$G$1,0))</f>
        <v>8.73</v>
      </c>
      <c r="M905" s="20">
        <f t="shared" si="14"/>
        <v>17.46</v>
      </c>
      <c r="N905" s="7" t="str" cm="1">
        <f t="array" ref="N905">_xlfn.IFS(I905="Rob","Robusta",I905="Exc","Excelsa",I905="Ara","Arabica",I905="Lib","Liberica")</f>
        <v>Liberica</v>
      </c>
      <c r="O905" s="7" t="str" cm="1">
        <f t="array" ref="O905">_xlfn.IFS(J905="M","Medium",J905="L","Light",J905="D","Dark")</f>
        <v>Medium</v>
      </c>
      <c r="P905" s="7" t="str">
        <f>_xlfn.XLOOKUP(Order_Table[[#This Row],[Customer ID]],[1]customers!$A$1:$A$1001,[1]customers!$I$1:$I$1001,,0)</f>
        <v>No</v>
      </c>
    </row>
    <row r="906" spans="1:16" x14ac:dyDescent="0.35">
      <c r="A906" s="16" t="s">
        <v>1745</v>
      </c>
      <c r="B906" s="21">
        <v>44463</v>
      </c>
      <c r="C906" s="16" t="s">
        <v>1746</v>
      </c>
      <c r="D906" s="7" t="s">
        <v>204</v>
      </c>
      <c r="E906" s="16">
        <v>5</v>
      </c>
      <c r="F906" s="16" t="str">
        <f>_xlfn.XLOOKUP([1]orders!C906,[1]customers!$A$2:$A$1001,[1]customers!$B$2:$B$1001,,0)</f>
        <v>Dorey Sopper</v>
      </c>
      <c r="G906" s="16" t="str">
        <f>IF(_xlfn.XLOOKUP(C906,[1]customers!$A$2:$A$1001,[1]customers!$C$2:$C$1001,,0)=0,"",_xlfn.XLOOKUP(C906,[1]customers!$A$2:$A$1001,[1]customers!$C$2:$C$1001,,0))</f>
        <v>dsopperp4@eventbrite.com</v>
      </c>
      <c r="H906" s="16" t="str">
        <f>_xlfn.XLOOKUP(C906,[1]customers!$A$2:$A$1001,[1]customers!$G$2:$G$1001,,0)</f>
        <v>United States</v>
      </c>
      <c r="I906" s="7" t="str">
        <f>INDEX([1]products!$A$1:$G$49,MATCH([1]orders!$D906,[1]products!$A$1:$A$49,0),MATCH([1]orders!I$1,[1]products!$A$1:$G$1,0))</f>
        <v>Ara</v>
      </c>
      <c r="J906" s="7" t="str">
        <f>INDEX([1]products!$A$1:$G$49,MATCH([1]orders!$D906,[1]products!$A$1:$A$49,0),MATCH([1]orders!J$1,[1]products!$A$1:$G$1,0))</f>
        <v>L</v>
      </c>
      <c r="K906" s="19">
        <f>INDEX([1]products!$A$1:$G$49,MATCH([1]orders!$D906,[1]products!$A$1:$A$49,0),MATCH([1]orders!K$1,[1]products!$A$1:$G$1,0))</f>
        <v>2.5</v>
      </c>
      <c r="L906" s="20">
        <f>INDEX([1]products!$A$1:$G$49,MATCH([1]orders!$D906,[1]products!$A$1:$A$49,0),MATCH([1]orders!L$1,[1]products!$A$1:$G$1,0))</f>
        <v>29.784999999999997</v>
      </c>
      <c r="M906" s="20">
        <f t="shared" si="14"/>
        <v>148.92499999999998</v>
      </c>
      <c r="N906" s="7" t="str" cm="1">
        <f t="array" ref="N906">_xlfn.IFS(I906="Rob","Robusta",I906="Exc","Excelsa",I906="Ara","Arabica",I906="Lib","Liberica")</f>
        <v>Arabica</v>
      </c>
      <c r="O906" s="7" t="str" cm="1">
        <f t="array" ref="O906">_xlfn.IFS(J906="M","Medium",J906="L","Light",J906="D","Dark")</f>
        <v>Light</v>
      </c>
      <c r="P906" s="7" t="str">
        <f>_xlfn.XLOOKUP(Order_Table[[#This Row],[Customer ID]],[1]customers!$A$1:$A$1001,[1]customers!$I$1:$I$1001,,0)</f>
        <v>No</v>
      </c>
    </row>
    <row r="907" spans="1:16" x14ac:dyDescent="0.35">
      <c r="A907" s="16" t="s">
        <v>1747</v>
      </c>
      <c r="B907" s="21">
        <v>43560</v>
      </c>
      <c r="C907" s="16" t="s">
        <v>1748</v>
      </c>
      <c r="D907" s="7" t="s">
        <v>67</v>
      </c>
      <c r="E907" s="16">
        <v>6</v>
      </c>
      <c r="F907" s="16" t="str">
        <f>_xlfn.XLOOKUP([1]orders!C907,[1]customers!$A$2:$A$1001,[1]customers!$B$2:$B$1001,,0)</f>
        <v>Darcy Lochran</v>
      </c>
      <c r="G907" s="16" t="str">
        <f>IF(_xlfn.XLOOKUP(C907,[1]customers!$A$2:$A$1001,[1]customers!$C$2:$C$1001,,0)=0,"",_xlfn.XLOOKUP(C907,[1]customers!$A$2:$A$1001,[1]customers!$C$2:$C$1001,,0))</f>
        <v/>
      </c>
      <c r="H907" s="16" t="str">
        <f>_xlfn.XLOOKUP(C907,[1]customers!$A$2:$A$1001,[1]customers!$G$2:$G$1001,,0)</f>
        <v>United States</v>
      </c>
      <c r="I907" s="7" t="str">
        <f>INDEX([1]products!$A$1:$G$49,MATCH([1]orders!$D907,[1]products!$A$1:$A$49,0),MATCH([1]orders!I$1,[1]products!$A$1:$G$1,0))</f>
        <v>Ara</v>
      </c>
      <c r="J907" s="7" t="str">
        <f>INDEX([1]products!$A$1:$G$49,MATCH([1]orders!$D907,[1]products!$A$1:$A$49,0),MATCH([1]orders!J$1,[1]products!$A$1:$G$1,0))</f>
        <v>M</v>
      </c>
      <c r="K907" s="19">
        <f>INDEX([1]products!$A$1:$G$49,MATCH([1]orders!$D907,[1]products!$A$1:$A$49,0),MATCH([1]orders!K$1,[1]products!$A$1:$G$1,0))</f>
        <v>0.5</v>
      </c>
      <c r="L907" s="20">
        <f>INDEX([1]products!$A$1:$G$49,MATCH([1]orders!$D907,[1]products!$A$1:$A$49,0),MATCH([1]orders!L$1,[1]products!$A$1:$G$1,0))</f>
        <v>6.75</v>
      </c>
      <c r="M907" s="20">
        <f t="shared" si="14"/>
        <v>40.5</v>
      </c>
      <c r="N907" s="7" t="str" cm="1">
        <f t="array" ref="N907">_xlfn.IFS(I907="Rob","Robusta",I907="Exc","Excelsa",I907="Ara","Arabica",I907="Lib","Liberica")</f>
        <v>Arabica</v>
      </c>
      <c r="O907" s="7" t="str" cm="1">
        <f t="array" ref="O907">_xlfn.IFS(J907="M","Medium",J907="L","Light",J907="D","Dark")</f>
        <v>Medium</v>
      </c>
      <c r="P907" s="7" t="str">
        <f>_xlfn.XLOOKUP(Order_Table[[#This Row],[Customer ID]],[1]customers!$A$1:$A$1001,[1]customers!$I$1:$I$1001,,0)</f>
        <v>Yes</v>
      </c>
    </row>
    <row r="908" spans="1:16" x14ac:dyDescent="0.35">
      <c r="A908" s="16" t="s">
        <v>1749</v>
      </c>
      <c r="B908" s="21">
        <v>44588</v>
      </c>
      <c r="C908" s="16" t="s">
        <v>1750</v>
      </c>
      <c r="D908" s="7" t="s">
        <v>67</v>
      </c>
      <c r="E908" s="16">
        <v>4</v>
      </c>
      <c r="F908" s="16" t="str">
        <f>_xlfn.XLOOKUP([1]orders!C908,[1]customers!$A$2:$A$1001,[1]customers!$B$2:$B$1001,,0)</f>
        <v>Lauritz Ledgley</v>
      </c>
      <c r="G908" s="16" t="str">
        <f>IF(_xlfn.XLOOKUP(C908,[1]customers!$A$2:$A$1001,[1]customers!$C$2:$C$1001,,0)=0,"",_xlfn.XLOOKUP(C908,[1]customers!$A$2:$A$1001,[1]customers!$C$2:$C$1001,,0))</f>
        <v>lledgleyp6@de.vu</v>
      </c>
      <c r="H908" s="16" t="str">
        <f>_xlfn.XLOOKUP(C908,[1]customers!$A$2:$A$1001,[1]customers!$G$2:$G$1001,,0)</f>
        <v>United States</v>
      </c>
      <c r="I908" s="7" t="str">
        <f>INDEX([1]products!$A$1:$G$49,MATCH([1]orders!$D908,[1]products!$A$1:$A$49,0),MATCH([1]orders!I$1,[1]products!$A$1:$G$1,0))</f>
        <v>Ara</v>
      </c>
      <c r="J908" s="7" t="str">
        <f>INDEX([1]products!$A$1:$G$49,MATCH([1]orders!$D908,[1]products!$A$1:$A$49,0),MATCH([1]orders!J$1,[1]products!$A$1:$G$1,0))</f>
        <v>M</v>
      </c>
      <c r="K908" s="19">
        <f>INDEX([1]products!$A$1:$G$49,MATCH([1]orders!$D908,[1]products!$A$1:$A$49,0),MATCH([1]orders!K$1,[1]products!$A$1:$G$1,0))</f>
        <v>0.5</v>
      </c>
      <c r="L908" s="20">
        <f>INDEX([1]products!$A$1:$G$49,MATCH([1]orders!$D908,[1]products!$A$1:$A$49,0),MATCH([1]orders!L$1,[1]products!$A$1:$G$1,0))</f>
        <v>6.75</v>
      </c>
      <c r="M908" s="20">
        <f t="shared" si="14"/>
        <v>27</v>
      </c>
      <c r="N908" s="7" t="str" cm="1">
        <f t="array" ref="N908">_xlfn.IFS(I908="Rob","Robusta",I908="Exc","Excelsa",I908="Ara","Arabica",I908="Lib","Liberica")</f>
        <v>Arabica</v>
      </c>
      <c r="O908" s="7" t="str" cm="1">
        <f t="array" ref="O908">_xlfn.IFS(J908="M","Medium",J908="L","Light",J908="D","Dark")</f>
        <v>Medium</v>
      </c>
      <c r="P908" s="7" t="str">
        <f>_xlfn.XLOOKUP(Order_Table[[#This Row],[Customer ID]],[1]customers!$A$1:$A$1001,[1]customers!$I$1:$I$1001,,0)</f>
        <v>Yes</v>
      </c>
    </row>
    <row r="909" spans="1:16" x14ac:dyDescent="0.35">
      <c r="A909" s="16" t="s">
        <v>1751</v>
      </c>
      <c r="B909" s="21">
        <v>44449</v>
      </c>
      <c r="C909" s="16" t="s">
        <v>1752</v>
      </c>
      <c r="D909" s="7" t="s">
        <v>13</v>
      </c>
      <c r="E909" s="16">
        <v>3</v>
      </c>
      <c r="F909" s="16" t="str">
        <f>_xlfn.XLOOKUP([1]orders!C909,[1]customers!$A$2:$A$1001,[1]customers!$B$2:$B$1001,,0)</f>
        <v>Tawnya Menary</v>
      </c>
      <c r="G909" s="16" t="str">
        <f>IF(_xlfn.XLOOKUP(C909,[1]customers!$A$2:$A$1001,[1]customers!$C$2:$C$1001,,0)=0,"",_xlfn.XLOOKUP(C909,[1]customers!$A$2:$A$1001,[1]customers!$C$2:$C$1001,,0))</f>
        <v>tmenaryp7@phoca.cz</v>
      </c>
      <c r="H909" s="16" t="str">
        <f>_xlfn.XLOOKUP(C909,[1]customers!$A$2:$A$1001,[1]customers!$G$2:$G$1001,,0)</f>
        <v>United States</v>
      </c>
      <c r="I909" s="7" t="str">
        <f>INDEX([1]products!$A$1:$G$49,MATCH([1]orders!$D909,[1]products!$A$1:$A$49,0),MATCH([1]orders!I$1,[1]products!$A$1:$G$1,0))</f>
        <v>Lib</v>
      </c>
      <c r="J909" s="7" t="str">
        <f>INDEX([1]products!$A$1:$G$49,MATCH([1]orders!$D909,[1]products!$A$1:$A$49,0),MATCH([1]orders!J$1,[1]products!$A$1:$G$1,0))</f>
        <v>D</v>
      </c>
      <c r="K909" s="19">
        <f>INDEX([1]products!$A$1:$G$49,MATCH([1]orders!$D909,[1]products!$A$1:$A$49,0),MATCH([1]orders!K$1,[1]products!$A$1:$G$1,0))</f>
        <v>1</v>
      </c>
      <c r="L909" s="20">
        <f>INDEX([1]products!$A$1:$G$49,MATCH([1]orders!$D909,[1]products!$A$1:$A$49,0),MATCH([1]orders!L$1,[1]products!$A$1:$G$1,0))</f>
        <v>12.95</v>
      </c>
      <c r="M909" s="20">
        <f t="shared" si="14"/>
        <v>38.849999999999994</v>
      </c>
      <c r="N909" s="7" t="str" cm="1">
        <f t="array" ref="N909">_xlfn.IFS(I909="Rob","Robusta",I909="Exc","Excelsa",I909="Ara","Arabica",I909="Lib","Liberica")</f>
        <v>Liberica</v>
      </c>
      <c r="O909" s="7" t="str" cm="1">
        <f t="array" ref="O909">_xlfn.IFS(J909="M","Medium",J909="L","Light",J909="D","Dark")</f>
        <v>Dark</v>
      </c>
      <c r="P909" s="7" t="str">
        <f>_xlfn.XLOOKUP(Order_Table[[#This Row],[Customer ID]],[1]customers!$A$1:$A$1001,[1]customers!$I$1:$I$1001,,0)</f>
        <v>No</v>
      </c>
    </row>
    <row r="910" spans="1:16" x14ac:dyDescent="0.35">
      <c r="A910" s="16" t="s">
        <v>1753</v>
      </c>
      <c r="B910" s="21">
        <v>43836</v>
      </c>
      <c r="C910" s="16" t="s">
        <v>1754</v>
      </c>
      <c r="D910" s="7" t="s">
        <v>189</v>
      </c>
      <c r="E910" s="16">
        <v>5</v>
      </c>
      <c r="F910" s="16" t="str">
        <f>_xlfn.XLOOKUP([1]orders!C910,[1]customers!$A$2:$A$1001,[1]customers!$B$2:$B$1001,,0)</f>
        <v>Gustaf Ciccotti</v>
      </c>
      <c r="G910" s="16" t="str">
        <f>IF(_xlfn.XLOOKUP(C910,[1]customers!$A$2:$A$1001,[1]customers!$C$2:$C$1001,,0)=0,"",_xlfn.XLOOKUP(C910,[1]customers!$A$2:$A$1001,[1]customers!$C$2:$C$1001,,0))</f>
        <v>gciccottip8@so-net.ne.jp</v>
      </c>
      <c r="H910" s="16" t="str">
        <f>_xlfn.XLOOKUP(C910,[1]customers!$A$2:$A$1001,[1]customers!$G$2:$G$1001,,0)</f>
        <v>United States</v>
      </c>
      <c r="I910" s="7" t="str">
        <f>INDEX([1]products!$A$1:$G$49,MATCH([1]orders!$D910,[1]products!$A$1:$A$49,0),MATCH([1]orders!I$1,[1]products!$A$1:$G$1,0))</f>
        <v>Rob</v>
      </c>
      <c r="J910" s="7" t="str">
        <f>INDEX([1]products!$A$1:$G$49,MATCH([1]orders!$D910,[1]products!$A$1:$A$49,0),MATCH([1]orders!J$1,[1]products!$A$1:$G$1,0))</f>
        <v>L</v>
      </c>
      <c r="K910" s="19">
        <f>INDEX([1]products!$A$1:$G$49,MATCH([1]orders!$D910,[1]products!$A$1:$A$49,0),MATCH([1]orders!K$1,[1]products!$A$1:$G$1,0))</f>
        <v>1</v>
      </c>
      <c r="L910" s="20">
        <f>INDEX([1]products!$A$1:$G$49,MATCH([1]orders!$D910,[1]products!$A$1:$A$49,0),MATCH([1]orders!L$1,[1]products!$A$1:$G$1,0))</f>
        <v>11.95</v>
      </c>
      <c r="M910" s="20">
        <f t="shared" si="14"/>
        <v>59.75</v>
      </c>
      <c r="N910" s="7" t="str" cm="1">
        <f t="array" ref="N910">_xlfn.IFS(I910="Rob","Robusta",I910="Exc","Excelsa",I910="Ara","Arabica",I910="Lib","Liberica")</f>
        <v>Robusta</v>
      </c>
      <c r="O910" s="7" t="str" cm="1">
        <f t="array" ref="O910">_xlfn.IFS(J910="M","Medium",J910="L","Light",J910="D","Dark")</f>
        <v>Light</v>
      </c>
      <c r="P910" s="7" t="str">
        <f>_xlfn.XLOOKUP(Order_Table[[#This Row],[Customer ID]],[1]customers!$A$1:$A$1001,[1]customers!$I$1:$I$1001,,0)</f>
        <v>No</v>
      </c>
    </row>
    <row r="911" spans="1:16" x14ac:dyDescent="0.35">
      <c r="A911" s="16" t="s">
        <v>1755</v>
      </c>
      <c r="B911" s="21">
        <v>44635</v>
      </c>
      <c r="C911" s="16" t="s">
        <v>1756</v>
      </c>
      <c r="D911" s="7" t="s">
        <v>182</v>
      </c>
      <c r="E911" s="16">
        <v>3</v>
      </c>
      <c r="F911" s="16" t="str">
        <f>_xlfn.XLOOKUP([1]orders!C911,[1]customers!$A$2:$A$1001,[1]customers!$B$2:$B$1001,,0)</f>
        <v>Bobbe Renner</v>
      </c>
      <c r="G911" s="16" t="str">
        <f>IF(_xlfn.XLOOKUP(C911,[1]customers!$A$2:$A$1001,[1]customers!$C$2:$C$1001,,0)=0,"",_xlfn.XLOOKUP(C911,[1]customers!$A$2:$A$1001,[1]customers!$C$2:$C$1001,,0))</f>
        <v/>
      </c>
      <c r="H911" s="16" t="str">
        <f>_xlfn.XLOOKUP(C911,[1]customers!$A$2:$A$1001,[1]customers!$G$2:$G$1001,,0)</f>
        <v>United States</v>
      </c>
      <c r="I911" s="7" t="str">
        <f>INDEX([1]products!$A$1:$G$49,MATCH([1]orders!$D911,[1]products!$A$1:$A$49,0),MATCH([1]orders!I$1,[1]products!$A$1:$G$1,0))</f>
        <v>Rob</v>
      </c>
      <c r="J911" s="7" t="str">
        <f>INDEX([1]products!$A$1:$G$49,MATCH([1]orders!$D911,[1]products!$A$1:$A$49,0),MATCH([1]orders!J$1,[1]products!$A$1:$G$1,0))</f>
        <v>L</v>
      </c>
      <c r="K911" s="19">
        <f>INDEX([1]products!$A$1:$G$49,MATCH([1]orders!$D911,[1]products!$A$1:$A$49,0),MATCH([1]orders!K$1,[1]products!$A$1:$G$1,0))</f>
        <v>0.2</v>
      </c>
      <c r="L911" s="20">
        <f>INDEX([1]products!$A$1:$G$49,MATCH([1]orders!$D911,[1]products!$A$1:$A$49,0),MATCH([1]orders!L$1,[1]products!$A$1:$G$1,0))</f>
        <v>3.5849999999999995</v>
      </c>
      <c r="M911" s="20">
        <f t="shared" si="14"/>
        <v>10.754999999999999</v>
      </c>
      <c r="N911" s="7" t="str" cm="1">
        <f t="array" ref="N911">_xlfn.IFS(I911="Rob","Robusta",I911="Exc","Excelsa",I911="Ara","Arabica",I911="Lib","Liberica")</f>
        <v>Robusta</v>
      </c>
      <c r="O911" s="7" t="str" cm="1">
        <f t="array" ref="O911">_xlfn.IFS(J911="M","Medium",J911="L","Light",J911="D","Dark")</f>
        <v>Light</v>
      </c>
      <c r="P911" s="7" t="str">
        <f>_xlfn.XLOOKUP(Order_Table[[#This Row],[Customer ID]],[1]customers!$A$1:$A$1001,[1]customers!$I$1:$I$1001,,0)</f>
        <v>No</v>
      </c>
    </row>
    <row r="912" spans="1:16" x14ac:dyDescent="0.35">
      <c r="A912" s="16" t="s">
        <v>1757</v>
      </c>
      <c r="B912" s="21">
        <v>44447</v>
      </c>
      <c r="C912" s="16" t="s">
        <v>1758</v>
      </c>
      <c r="D912" s="7" t="s">
        <v>118</v>
      </c>
      <c r="E912" s="16">
        <v>4</v>
      </c>
      <c r="F912" s="16" t="str">
        <f>_xlfn.XLOOKUP([1]orders!C912,[1]customers!$A$2:$A$1001,[1]customers!$B$2:$B$1001,,0)</f>
        <v>Wilton Jallin</v>
      </c>
      <c r="G912" s="16" t="str">
        <f>IF(_xlfn.XLOOKUP(C912,[1]customers!$A$2:$A$1001,[1]customers!$C$2:$C$1001,,0)=0,"",_xlfn.XLOOKUP(C912,[1]customers!$A$2:$A$1001,[1]customers!$C$2:$C$1001,,0))</f>
        <v>wjallinpa@pcworld.com</v>
      </c>
      <c r="H912" s="16" t="str">
        <f>_xlfn.XLOOKUP(C912,[1]customers!$A$2:$A$1001,[1]customers!$G$2:$G$1001,,0)</f>
        <v>United States</v>
      </c>
      <c r="I912" s="7" t="str">
        <f>INDEX([1]products!$A$1:$G$49,MATCH([1]orders!$D912,[1]products!$A$1:$A$49,0),MATCH([1]orders!I$1,[1]products!$A$1:$G$1,0))</f>
        <v>Ara</v>
      </c>
      <c r="J912" s="7" t="str">
        <f>INDEX([1]products!$A$1:$G$49,MATCH([1]orders!$D912,[1]products!$A$1:$A$49,0),MATCH([1]orders!J$1,[1]products!$A$1:$G$1,0))</f>
        <v>D</v>
      </c>
      <c r="K912" s="19">
        <f>INDEX([1]products!$A$1:$G$49,MATCH([1]orders!$D912,[1]products!$A$1:$A$49,0),MATCH([1]orders!K$1,[1]products!$A$1:$G$1,0))</f>
        <v>2.5</v>
      </c>
      <c r="L912" s="20">
        <f>INDEX([1]products!$A$1:$G$49,MATCH([1]orders!$D912,[1]products!$A$1:$A$49,0),MATCH([1]orders!L$1,[1]products!$A$1:$G$1,0))</f>
        <v>22.884999999999998</v>
      </c>
      <c r="M912" s="20">
        <f t="shared" si="14"/>
        <v>91.539999999999992</v>
      </c>
      <c r="N912" s="7" t="str" cm="1">
        <f t="array" ref="N912">_xlfn.IFS(I912="Rob","Robusta",I912="Exc","Excelsa",I912="Ara","Arabica",I912="Lib","Liberica")</f>
        <v>Arabica</v>
      </c>
      <c r="O912" s="7" t="str" cm="1">
        <f t="array" ref="O912">_xlfn.IFS(J912="M","Medium",J912="L","Light",J912="D","Dark")</f>
        <v>Dark</v>
      </c>
      <c r="P912" s="7" t="str">
        <f>_xlfn.XLOOKUP(Order_Table[[#This Row],[Customer ID]],[1]customers!$A$1:$A$1001,[1]customers!$I$1:$I$1001,,0)</f>
        <v>No</v>
      </c>
    </row>
    <row r="913" spans="1:16" x14ac:dyDescent="0.35">
      <c r="A913" s="16" t="s">
        <v>1759</v>
      </c>
      <c r="B913" s="21">
        <v>44511</v>
      </c>
      <c r="C913" s="16" t="s">
        <v>1760</v>
      </c>
      <c r="D913" s="7" t="s">
        <v>61</v>
      </c>
      <c r="E913" s="16">
        <v>4</v>
      </c>
      <c r="F913" s="16" t="str">
        <f>_xlfn.XLOOKUP([1]orders!C913,[1]customers!$A$2:$A$1001,[1]customers!$B$2:$B$1001,,0)</f>
        <v>Mindy Bogey</v>
      </c>
      <c r="G913" s="16" t="str">
        <f>IF(_xlfn.XLOOKUP(C913,[1]customers!$A$2:$A$1001,[1]customers!$C$2:$C$1001,,0)=0,"",_xlfn.XLOOKUP(C913,[1]customers!$A$2:$A$1001,[1]customers!$C$2:$C$1001,,0))</f>
        <v>mbogeypb@thetimes.co.uk</v>
      </c>
      <c r="H913" s="16" t="str">
        <f>_xlfn.XLOOKUP(C913,[1]customers!$A$2:$A$1001,[1]customers!$G$2:$G$1001,,0)</f>
        <v>United States</v>
      </c>
      <c r="I913" s="7" t="str">
        <f>INDEX([1]products!$A$1:$G$49,MATCH([1]orders!$D913,[1]products!$A$1:$A$49,0),MATCH([1]orders!I$1,[1]products!$A$1:$G$1,0))</f>
        <v>Ara</v>
      </c>
      <c r="J913" s="7" t="str">
        <f>INDEX([1]products!$A$1:$G$49,MATCH([1]orders!$D913,[1]products!$A$1:$A$49,0),MATCH([1]orders!J$1,[1]products!$A$1:$G$1,0))</f>
        <v>M</v>
      </c>
      <c r="K913" s="19">
        <f>INDEX([1]products!$A$1:$G$49,MATCH([1]orders!$D913,[1]products!$A$1:$A$49,0),MATCH([1]orders!K$1,[1]products!$A$1:$G$1,0))</f>
        <v>1</v>
      </c>
      <c r="L913" s="20">
        <f>INDEX([1]products!$A$1:$G$49,MATCH([1]orders!$D913,[1]products!$A$1:$A$49,0),MATCH([1]orders!L$1,[1]products!$A$1:$G$1,0))</f>
        <v>11.25</v>
      </c>
      <c r="M913" s="20">
        <f t="shared" si="14"/>
        <v>45</v>
      </c>
      <c r="N913" s="7" t="str" cm="1">
        <f t="array" ref="N913">_xlfn.IFS(I913="Rob","Robusta",I913="Exc","Excelsa",I913="Ara","Arabica",I913="Lib","Liberica")</f>
        <v>Arabica</v>
      </c>
      <c r="O913" s="7" t="str" cm="1">
        <f t="array" ref="O913">_xlfn.IFS(J913="M","Medium",J913="L","Light",J913="D","Dark")</f>
        <v>Medium</v>
      </c>
      <c r="P913" s="7" t="str">
        <f>_xlfn.XLOOKUP(Order_Table[[#This Row],[Customer ID]],[1]customers!$A$1:$A$1001,[1]customers!$I$1:$I$1001,,0)</f>
        <v>Yes</v>
      </c>
    </row>
    <row r="914" spans="1:16" x14ac:dyDescent="0.35">
      <c r="A914" s="16" t="s">
        <v>1761</v>
      </c>
      <c r="B914" s="21">
        <v>43726</v>
      </c>
      <c r="C914" s="16" t="s">
        <v>1762</v>
      </c>
      <c r="D914" s="7" t="s">
        <v>41</v>
      </c>
      <c r="E914" s="16">
        <v>6</v>
      </c>
      <c r="F914" s="16" t="str">
        <f>_xlfn.XLOOKUP([1]orders!C914,[1]customers!$A$2:$A$1001,[1]customers!$B$2:$B$1001,,0)</f>
        <v>Paulie Fonzone</v>
      </c>
      <c r="G914" s="16" t="str">
        <f>IF(_xlfn.XLOOKUP(C914,[1]customers!$A$2:$A$1001,[1]customers!$C$2:$C$1001,,0)=0,"",_xlfn.XLOOKUP(C914,[1]customers!$A$2:$A$1001,[1]customers!$C$2:$C$1001,,0))</f>
        <v/>
      </c>
      <c r="H914" s="16" t="str">
        <f>_xlfn.XLOOKUP(C914,[1]customers!$A$2:$A$1001,[1]customers!$G$2:$G$1001,,0)</f>
        <v>United States</v>
      </c>
      <c r="I914" s="7" t="str">
        <f>INDEX([1]products!$A$1:$G$49,MATCH([1]orders!$D914,[1]products!$A$1:$A$49,0),MATCH([1]orders!I$1,[1]products!$A$1:$G$1,0))</f>
        <v>Rob</v>
      </c>
      <c r="J914" s="7" t="str">
        <f>INDEX([1]products!$A$1:$G$49,MATCH([1]orders!$D914,[1]products!$A$1:$A$49,0),MATCH([1]orders!J$1,[1]products!$A$1:$G$1,0))</f>
        <v>M</v>
      </c>
      <c r="K914" s="19">
        <f>INDEX([1]products!$A$1:$G$49,MATCH([1]orders!$D914,[1]products!$A$1:$A$49,0),MATCH([1]orders!K$1,[1]products!$A$1:$G$1,0))</f>
        <v>2.5</v>
      </c>
      <c r="L914" s="20">
        <f>INDEX([1]products!$A$1:$G$49,MATCH([1]orders!$D914,[1]products!$A$1:$A$49,0),MATCH([1]orders!L$1,[1]products!$A$1:$G$1,0))</f>
        <v>22.884999999999998</v>
      </c>
      <c r="M914" s="20">
        <f t="shared" si="14"/>
        <v>137.31</v>
      </c>
      <c r="N914" s="7" t="str" cm="1">
        <f t="array" ref="N914">_xlfn.IFS(I914="Rob","Robusta",I914="Exc","Excelsa",I914="Ara","Arabica",I914="Lib","Liberica")</f>
        <v>Robusta</v>
      </c>
      <c r="O914" s="7" t="str" cm="1">
        <f t="array" ref="O914">_xlfn.IFS(J914="M","Medium",J914="L","Light",J914="D","Dark")</f>
        <v>Medium</v>
      </c>
      <c r="P914" s="7" t="str">
        <f>_xlfn.XLOOKUP(Order_Table[[#This Row],[Customer ID]],[1]customers!$A$1:$A$1001,[1]customers!$I$1:$I$1001,,0)</f>
        <v>Yes</v>
      </c>
    </row>
    <row r="915" spans="1:16" x14ac:dyDescent="0.35">
      <c r="A915" s="16" t="s">
        <v>1763</v>
      </c>
      <c r="B915" s="21">
        <v>44406</v>
      </c>
      <c r="C915" s="16" t="s">
        <v>1764</v>
      </c>
      <c r="D915" s="7" t="s">
        <v>67</v>
      </c>
      <c r="E915" s="16">
        <v>1</v>
      </c>
      <c r="F915" s="16" t="str">
        <f>_xlfn.XLOOKUP([1]orders!C915,[1]customers!$A$2:$A$1001,[1]customers!$B$2:$B$1001,,0)</f>
        <v>Merrile Cobbledick</v>
      </c>
      <c r="G915" s="16" t="str">
        <f>IF(_xlfn.XLOOKUP(C915,[1]customers!$A$2:$A$1001,[1]customers!$C$2:$C$1001,,0)=0,"",_xlfn.XLOOKUP(C915,[1]customers!$A$2:$A$1001,[1]customers!$C$2:$C$1001,,0))</f>
        <v>mcobbledickpd@ucsd.edu</v>
      </c>
      <c r="H915" s="16" t="str">
        <f>_xlfn.XLOOKUP(C915,[1]customers!$A$2:$A$1001,[1]customers!$G$2:$G$1001,,0)</f>
        <v>United States</v>
      </c>
      <c r="I915" s="7" t="str">
        <f>INDEX([1]products!$A$1:$G$49,MATCH([1]orders!$D915,[1]products!$A$1:$A$49,0),MATCH([1]orders!I$1,[1]products!$A$1:$G$1,0))</f>
        <v>Ara</v>
      </c>
      <c r="J915" s="7" t="str">
        <f>INDEX([1]products!$A$1:$G$49,MATCH([1]orders!$D915,[1]products!$A$1:$A$49,0),MATCH([1]orders!J$1,[1]products!$A$1:$G$1,0))</f>
        <v>M</v>
      </c>
      <c r="K915" s="19">
        <f>INDEX([1]products!$A$1:$G$49,MATCH([1]orders!$D915,[1]products!$A$1:$A$49,0),MATCH([1]orders!K$1,[1]products!$A$1:$G$1,0))</f>
        <v>0.5</v>
      </c>
      <c r="L915" s="20">
        <f>INDEX([1]products!$A$1:$G$49,MATCH([1]orders!$D915,[1]products!$A$1:$A$49,0),MATCH([1]orders!L$1,[1]products!$A$1:$G$1,0))</f>
        <v>6.75</v>
      </c>
      <c r="M915" s="20">
        <f t="shared" si="14"/>
        <v>6.75</v>
      </c>
      <c r="N915" s="7" t="str" cm="1">
        <f t="array" ref="N915">_xlfn.IFS(I915="Rob","Robusta",I915="Exc","Excelsa",I915="Ara","Arabica",I915="Lib","Liberica")</f>
        <v>Arabica</v>
      </c>
      <c r="O915" s="7" t="str" cm="1">
        <f t="array" ref="O915">_xlfn.IFS(J915="M","Medium",J915="L","Light",J915="D","Dark")</f>
        <v>Medium</v>
      </c>
      <c r="P915" s="7" t="str">
        <f>_xlfn.XLOOKUP(Order_Table[[#This Row],[Customer ID]],[1]customers!$A$1:$A$1001,[1]customers!$I$1:$I$1001,,0)</f>
        <v>No</v>
      </c>
    </row>
    <row r="916" spans="1:16" x14ac:dyDescent="0.35">
      <c r="A916" s="16" t="s">
        <v>1765</v>
      </c>
      <c r="B916" s="21">
        <v>44640</v>
      </c>
      <c r="C916" s="16" t="s">
        <v>1766</v>
      </c>
      <c r="D916" s="7" t="s">
        <v>61</v>
      </c>
      <c r="E916" s="16">
        <v>4</v>
      </c>
      <c r="F916" s="16" t="str">
        <f>_xlfn.XLOOKUP([1]orders!C916,[1]customers!$A$2:$A$1001,[1]customers!$B$2:$B$1001,,0)</f>
        <v>Antonius Lewry</v>
      </c>
      <c r="G916" s="16" t="str">
        <f>IF(_xlfn.XLOOKUP(C916,[1]customers!$A$2:$A$1001,[1]customers!$C$2:$C$1001,,0)=0,"",_xlfn.XLOOKUP(C916,[1]customers!$A$2:$A$1001,[1]customers!$C$2:$C$1001,,0))</f>
        <v>alewrype@whitehouse.gov</v>
      </c>
      <c r="H916" s="16" t="str">
        <f>_xlfn.XLOOKUP(C916,[1]customers!$A$2:$A$1001,[1]customers!$G$2:$G$1001,,0)</f>
        <v>United States</v>
      </c>
      <c r="I916" s="7" t="str">
        <f>INDEX([1]products!$A$1:$G$49,MATCH([1]orders!$D916,[1]products!$A$1:$A$49,0),MATCH([1]orders!I$1,[1]products!$A$1:$G$1,0))</f>
        <v>Ara</v>
      </c>
      <c r="J916" s="7" t="str">
        <f>INDEX([1]products!$A$1:$G$49,MATCH([1]orders!$D916,[1]products!$A$1:$A$49,0),MATCH([1]orders!J$1,[1]products!$A$1:$G$1,0))</f>
        <v>M</v>
      </c>
      <c r="K916" s="19">
        <f>INDEX([1]products!$A$1:$G$49,MATCH([1]orders!$D916,[1]products!$A$1:$A$49,0),MATCH([1]orders!K$1,[1]products!$A$1:$G$1,0))</f>
        <v>1</v>
      </c>
      <c r="L916" s="20">
        <f>INDEX([1]products!$A$1:$G$49,MATCH([1]orders!$D916,[1]products!$A$1:$A$49,0),MATCH([1]orders!L$1,[1]products!$A$1:$G$1,0))</f>
        <v>11.25</v>
      </c>
      <c r="M916" s="20">
        <f t="shared" si="14"/>
        <v>45</v>
      </c>
      <c r="N916" s="7" t="str" cm="1">
        <f t="array" ref="N916">_xlfn.IFS(I916="Rob","Robusta",I916="Exc","Excelsa",I916="Ara","Arabica",I916="Lib","Liberica")</f>
        <v>Arabica</v>
      </c>
      <c r="O916" s="7" t="str" cm="1">
        <f t="array" ref="O916">_xlfn.IFS(J916="M","Medium",J916="L","Light",J916="D","Dark")</f>
        <v>Medium</v>
      </c>
      <c r="P916" s="7" t="str">
        <f>_xlfn.XLOOKUP(Order_Table[[#This Row],[Customer ID]],[1]customers!$A$1:$A$1001,[1]customers!$I$1:$I$1001,,0)</f>
        <v>No</v>
      </c>
    </row>
    <row r="917" spans="1:16" x14ac:dyDescent="0.35">
      <c r="A917" s="16" t="s">
        <v>1767</v>
      </c>
      <c r="B917" s="21">
        <v>43955</v>
      </c>
      <c r="C917" s="16" t="s">
        <v>1768</v>
      </c>
      <c r="D917" s="7" t="s">
        <v>530</v>
      </c>
      <c r="E917" s="16">
        <v>3</v>
      </c>
      <c r="F917" s="16" t="str">
        <f>_xlfn.XLOOKUP([1]orders!C917,[1]customers!$A$2:$A$1001,[1]customers!$B$2:$B$1001,,0)</f>
        <v>Isis Hessel</v>
      </c>
      <c r="G917" s="16" t="str">
        <f>IF(_xlfn.XLOOKUP(C917,[1]customers!$A$2:$A$1001,[1]customers!$C$2:$C$1001,,0)=0,"",_xlfn.XLOOKUP(C917,[1]customers!$A$2:$A$1001,[1]customers!$C$2:$C$1001,,0))</f>
        <v>ihesselpf@ox.ac.uk</v>
      </c>
      <c r="H917" s="16" t="str">
        <f>_xlfn.XLOOKUP(C917,[1]customers!$A$2:$A$1001,[1]customers!$G$2:$G$1001,,0)</f>
        <v>United States</v>
      </c>
      <c r="I917" s="7" t="str">
        <f>INDEX([1]products!$A$1:$G$49,MATCH([1]orders!$D917,[1]products!$A$1:$A$49,0),MATCH([1]orders!I$1,[1]products!$A$1:$G$1,0))</f>
        <v>Exc</v>
      </c>
      <c r="J917" s="7" t="str">
        <f>INDEX([1]products!$A$1:$G$49,MATCH([1]orders!$D917,[1]products!$A$1:$A$49,0),MATCH([1]orders!J$1,[1]products!$A$1:$G$1,0))</f>
        <v>D</v>
      </c>
      <c r="K917" s="19">
        <f>INDEX([1]products!$A$1:$G$49,MATCH([1]orders!$D917,[1]products!$A$1:$A$49,0),MATCH([1]orders!K$1,[1]products!$A$1:$G$1,0))</f>
        <v>2.5</v>
      </c>
      <c r="L917" s="20">
        <f>INDEX([1]products!$A$1:$G$49,MATCH([1]orders!$D917,[1]products!$A$1:$A$49,0),MATCH([1]orders!L$1,[1]products!$A$1:$G$1,0))</f>
        <v>27.945</v>
      </c>
      <c r="M917" s="20">
        <f t="shared" si="14"/>
        <v>83.835000000000008</v>
      </c>
      <c r="N917" s="7" t="str" cm="1">
        <f t="array" ref="N917">_xlfn.IFS(I917="Rob","Robusta",I917="Exc","Excelsa",I917="Ara","Arabica",I917="Lib","Liberica")</f>
        <v>Excelsa</v>
      </c>
      <c r="O917" s="7" t="str" cm="1">
        <f t="array" ref="O917">_xlfn.IFS(J917="M","Medium",J917="L","Light",J917="D","Dark")</f>
        <v>Dark</v>
      </c>
      <c r="P917" s="7" t="str">
        <f>_xlfn.XLOOKUP(Order_Table[[#This Row],[Customer ID]],[1]customers!$A$1:$A$1001,[1]customers!$I$1:$I$1001,,0)</f>
        <v>Yes</v>
      </c>
    </row>
    <row r="918" spans="1:16" x14ac:dyDescent="0.35">
      <c r="A918" s="16" t="s">
        <v>1769</v>
      </c>
      <c r="B918" s="21">
        <v>44291</v>
      </c>
      <c r="C918" s="16" t="s">
        <v>1770</v>
      </c>
      <c r="D918" s="7" t="s">
        <v>51</v>
      </c>
      <c r="E918" s="16">
        <v>1</v>
      </c>
      <c r="F918" s="16" t="str">
        <f>_xlfn.XLOOKUP([1]orders!C918,[1]customers!$A$2:$A$1001,[1]customers!$B$2:$B$1001,,0)</f>
        <v>Harland Trematick</v>
      </c>
      <c r="G918" s="16" t="str">
        <f>IF(_xlfn.XLOOKUP(C918,[1]customers!$A$2:$A$1001,[1]customers!$C$2:$C$1001,,0)=0,"",_xlfn.XLOOKUP(C918,[1]customers!$A$2:$A$1001,[1]customers!$C$2:$C$1001,,0))</f>
        <v/>
      </c>
      <c r="H918" s="16" t="str">
        <f>_xlfn.XLOOKUP(C918,[1]customers!$A$2:$A$1001,[1]customers!$G$2:$G$1001,,0)</f>
        <v>Ireland</v>
      </c>
      <c r="I918" s="7" t="str">
        <f>INDEX([1]products!$A$1:$G$49,MATCH([1]orders!$D918,[1]products!$A$1:$A$49,0),MATCH([1]orders!I$1,[1]products!$A$1:$G$1,0))</f>
        <v>Exc</v>
      </c>
      <c r="J918" s="7" t="str">
        <f>INDEX([1]products!$A$1:$G$49,MATCH([1]orders!$D918,[1]products!$A$1:$A$49,0),MATCH([1]orders!J$1,[1]products!$A$1:$G$1,0))</f>
        <v>D</v>
      </c>
      <c r="K918" s="19">
        <f>INDEX([1]products!$A$1:$G$49,MATCH([1]orders!$D918,[1]products!$A$1:$A$49,0),MATCH([1]orders!K$1,[1]products!$A$1:$G$1,0))</f>
        <v>0.2</v>
      </c>
      <c r="L918" s="20">
        <f>INDEX([1]products!$A$1:$G$49,MATCH([1]orders!$D918,[1]products!$A$1:$A$49,0),MATCH([1]orders!L$1,[1]products!$A$1:$G$1,0))</f>
        <v>3.645</v>
      </c>
      <c r="M918" s="20">
        <f t="shared" si="14"/>
        <v>3.645</v>
      </c>
      <c r="N918" s="7" t="str" cm="1">
        <f t="array" ref="N918">_xlfn.IFS(I918="Rob","Robusta",I918="Exc","Excelsa",I918="Ara","Arabica",I918="Lib","Liberica")</f>
        <v>Excelsa</v>
      </c>
      <c r="O918" s="7" t="str" cm="1">
        <f t="array" ref="O918">_xlfn.IFS(J918="M","Medium",J918="L","Light",J918="D","Dark")</f>
        <v>Dark</v>
      </c>
      <c r="P918" s="7" t="str">
        <f>_xlfn.XLOOKUP(Order_Table[[#This Row],[Customer ID]],[1]customers!$A$1:$A$1001,[1]customers!$I$1:$I$1001,,0)</f>
        <v>Yes</v>
      </c>
    </row>
    <row r="919" spans="1:16" x14ac:dyDescent="0.35">
      <c r="A919" s="16" t="s">
        <v>1771</v>
      </c>
      <c r="B919" s="21">
        <v>44573</v>
      </c>
      <c r="C919" s="16" t="s">
        <v>1772</v>
      </c>
      <c r="D919" s="7" t="s">
        <v>67</v>
      </c>
      <c r="E919" s="16">
        <v>1</v>
      </c>
      <c r="F919" s="16" t="str">
        <f>_xlfn.XLOOKUP([1]orders!C919,[1]customers!$A$2:$A$1001,[1]customers!$B$2:$B$1001,,0)</f>
        <v>Chloris Sorrell</v>
      </c>
      <c r="G919" s="16" t="str">
        <f>IF(_xlfn.XLOOKUP(C919,[1]customers!$A$2:$A$1001,[1]customers!$C$2:$C$1001,,0)=0,"",_xlfn.XLOOKUP(C919,[1]customers!$A$2:$A$1001,[1]customers!$C$2:$C$1001,,0))</f>
        <v>csorrellph@amazon.com</v>
      </c>
      <c r="H919" s="16" t="str">
        <f>_xlfn.XLOOKUP(C919,[1]customers!$A$2:$A$1001,[1]customers!$G$2:$G$1001,,0)</f>
        <v>United Kingdom</v>
      </c>
      <c r="I919" s="7" t="str">
        <f>INDEX([1]products!$A$1:$G$49,MATCH([1]orders!$D919,[1]products!$A$1:$A$49,0),MATCH([1]orders!I$1,[1]products!$A$1:$G$1,0))</f>
        <v>Ara</v>
      </c>
      <c r="J919" s="7" t="str">
        <f>INDEX([1]products!$A$1:$G$49,MATCH([1]orders!$D919,[1]products!$A$1:$A$49,0),MATCH([1]orders!J$1,[1]products!$A$1:$G$1,0))</f>
        <v>M</v>
      </c>
      <c r="K919" s="19">
        <f>INDEX([1]products!$A$1:$G$49,MATCH([1]orders!$D919,[1]products!$A$1:$A$49,0),MATCH([1]orders!K$1,[1]products!$A$1:$G$1,0))</f>
        <v>0.5</v>
      </c>
      <c r="L919" s="20">
        <f>INDEX([1]products!$A$1:$G$49,MATCH([1]orders!$D919,[1]products!$A$1:$A$49,0),MATCH([1]orders!L$1,[1]products!$A$1:$G$1,0))</f>
        <v>6.75</v>
      </c>
      <c r="M919" s="20">
        <f t="shared" si="14"/>
        <v>6.75</v>
      </c>
      <c r="N919" s="7" t="str" cm="1">
        <f t="array" ref="N919">_xlfn.IFS(I919="Rob","Robusta",I919="Exc","Excelsa",I919="Ara","Arabica",I919="Lib","Liberica")</f>
        <v>Arabica</v>
      </c>
      <c r="O919" s="7" t="str" cm="1">
        <f t="array" ref="O919">_xlfn.IFS(J919="M","Medium",J919="L","Light",J919="D","Dark")</f>
        <v>Medium</v>
      </c>
      <c r="P919" s="7" t="str">
        <f>_xlfn.XLOOKUP(Order_Table[[#This Row],[Customer ID]],[1]customers!$A$1:$A$1001,[1]customers!$I$1:$I$1001,,0)</f>
        <v>No</v>
      </c>
    </row>
    <row r="920" spans="1:16" x14ac:dyDescent="0.35">
      <c r="A920" s="16" t="s">
        <v>1771</v>
      </c>
      <c r="B920" s="21">
        <v>44573</v>
      </c>
      <c r="C920" s="16" t="s">
        <v>1772</v>
      </c>
      <c r="D920" s="7" t="s">
        <v>16</v>
      </c>
      <c r="E920" s="16">
        <v>3</v>
      </c>
      <c r="F920" s="16" t="str">
        <f>_xlfn.XLOOKUP([1]orders!C920,[1]customers!$A$2:$A$1001,[1]customers!$B$2:$B$1001,,0)</f>
        <v>Chloris Sorrell</v>
      </c>
      <c r="G920" s="16" t="str">
        <f>IF(_xlfn.XLOOKUP(C920,[1]customers!$A$2:$A$1001,[1]customers!$C$2:$C$1001,,0)=0,"",_xlfn.XLOOKUP(C920,[1]customers!$A$2:$A$1001,[1]customers!$C$2:$C$1001,,0))</f>
        <v>csorrellph@amazon.com</v>
      </c>
      <c r="H920" s="16" t="str">
        <f>_xlfn.XLOOKUP(C920,[1]customers!$A$2:$A$1001,[1]customers!$G$2:$G$1001,,0)</f>
        <v>United Kingdom</v>
      </c>
      <c r="I920" s="7" t="str">
        <f>INDEX([1]products!$A$1:$G$49,MATCH([1]orders!$D920,[1]products!$A$1:$A$49,0),MATCH([1]orders!I$1,[1]products!$A$1:$G$1,0))</f>
        <v>Exc</v>
      </c>
      <c r="J920" s="7" t="str">
        <f>INDEX([1]products!$A$1:$G$49,MATCH([1]orders!$D920,[1]products!$A$1:$A$49,0),MATCH([1]orders!J$1,[1]products!$A$1:$G$1,0))</f>
        <v>D</v>
      </c>
      <c r="K920" s="19">
        <f>INDEX([1]products!$A$1:$G$49,MATCH([1]orders!$D920,[1]products!$A$1:$A$49,0),MATCH([1]orders!K$1,[1]products!$A$1:$G$1,0))</f>
        <v>0.5</v>
      </c>
      <c r="L920" s="20">
        <f>INDEX([1]products!$A$1:$G$49,MATCH([1]orders!$D920,[1]products!$A$1:$A$49,0),MATCH([1]orders!L$1,[1]products!$A$1:$G$1,0))</f>
        <v>7.29</v>
      </c>
      <c r="M920" s="20">
        <f t="shared" si="14"/>
        <v>21.87</v>
      </c>
      <c r="N920" s="7" t="str" cm="1">
        <f t="array" ref="N920">_xlfn.IFS(I920="Rob","Robusta",I920="Exc","Excelsa",I920="Ara","Arabica",I920="Lib","Liberica")</f>
        <v>Excelsa</v>
      </c>
      <c r="O920" s="7" t="str" cm="1">
        <f t="array" ref="O920">_xlfn.IFS(J920="M","Medium",J920="L","Light",J920="D","Dark")</f>
        <v>Dark</v>
      </c>
      <c r="P920" s="7" t="str">
        <f>_xlfn.XLOOKUP(Order_Table[[#This Row],[Customer ID]],[1]customers!$A$1:$A$1001,[1]customers!$I$1:$I$1001,,0)</f>
        <v>No</v>
      </c>
    </row>
    <row r="921" spans="1:16" x14ac:dyDescent="0.35">
      <c r="A921" s="16" t="s">
        <v>1773</v>
      </c>
      <c r="B921" s="21">
        <v>44181</v>
      </c>
      <c r="C921" s="16" t="s">
        <v>1774</v>
      </c>
      <c r="D921" s="7" t="s">
        <v>101</v>
      </c>
      <c r="E921" s="16">
        <v>5</v>
      </c>
      <c r="F921" s="16" t="str">
        <f>_xlfn.XLOOKUP([1]orders!C921,[1]customers!$A$2:$A$1001,[1]customers!$B$2:$B$1001,,0)</f>
        <v>Quintina Heavyside</v>
      </c>
      <c r="G921" s="16" t="str">
        <f>IF(_xlfn.XLOOKUP(C921,[1]customers!$A$2:$A$1001,[1]customers!$C$2:$C$1001,,0)=0,"",_xlfn.XLOOKUP(C921,[1]customers!$A$2:$A$1001,[1]customers!$C$2:$C$1001,,0))</f>
        <v>qheavysidepj@unc.edu</v>
      </c>
      <c r="H921" s="16" t="str">
        <f>_xlfn.XLOOKUP(C921,[1]customers!$A$2:$A$1001,[1]customers!$G$2:$G$1001,,0)</f>
        <v>United States</v>
      </c>
      <c r="I921" s="7" t="str">
        <f>INDEX([1]products!$A$1:$G$49,MATCH([1]orders!$D921,[1]products!$A$1:$A$49,0),MATCH([1]orders!I$1,[1]products!$A$1:$G$1,0))</f>
        <v>Rob</v>
      </c>
      <c r="J921" s="7" t="str">
        <f>INDEX([1]products!$A$1:$G$49,MATCH([1]orders!$D921,[1]products!$A$1:$A$49,0),MATCH([1]orders!J$1,[1]products!$A$1:$G$1,0))</f>
        <v>D</v>
      </c>
      <c r="K921" s="19">
        <f>INDEX([1]products!$A$1:$G$49,MATCH([1]orders!$D921,[1]products!$A$1:$A$49,0),MATCH([1]orders!K$1,[1]products!$A$1:$G$1,0))</f>
        <v>0.2</v>
      </c>
      <c r="L921" s="20">
        <f>INDEX([1]products!$A$1:$G$49,MATCH([1]orders!$D921,[1]products!$A$1:$A$49,0),MATCH([1]orders!L$1,[1]products!$A$1:$G$1,0))</f>
        <v>2.6849999999999996</v>
      </c>
      <c r="M921" s="20">
        <f t="shared" si="14"/>
        <v>13.424999999999997</v>
      </c>
      <c r="N921" s="7" t="str" cm="1">
        <f t="array" ref="N921">_xlfn.IFS(I921="Rob","Robusta",I921="Exc","Excelsa",I921="Ara","Arabica",I921="Lib","Liberica")</f>
        <v>Robusta</v>
      </c>
      <c r="O921" s="7" t="str" cm="1">
        <f t="array" ref="O921">_xlfn.IFS(J921="M","Medium",J921="L","Light",J921="D","Dark")</f>
        <v>Dark</v>
      </c>
      <c r="P921" s="7" t="str">
        <f>_xlfn.XLOOKUP(Order_Table[[#This Row],[Customer ID]],[1]customers!$A$1:$A$1001,[1]customers!$I$1:$I$1001,,0)</f>
        <v>Yes</v>
      </c>
    </row>
    <row r="922" spans="1:16" x14ac:dyDescent="0.35">
      <c r="A922" s="16" t="s">
        <v>1775</v>
      </c>
      <c r="B922" s="21">
        <v>44711</v>
      </c>
      <c r="C922" s="16" t="s">
        <v>1776</v>
      </c>
      <c r="D922" s="7" t="s">
        <v>35</v>
      </c>
      <c r="E922" s="16">
        <v>6</v>
      </c>
      <c r="F922" s="16" t="str">
        <f>_xlfn.XLOOKUP([1]orders!C922,[1]customers!$A$2:$A$1001,[1]customers!$B$2:$B$1001,,0)</f>
        <v>Hadley Reuven</v>
      </c>
      <c r="G922" s="16" t="str">
        <f>IF(_xlfn.XLOOKUP(C922,[1]customers!$A$2:$A$1001,[1]customers!$C$2:$C$1001,,0)=0,"",_xlfn.XLOOKUP(C922,[1]customers!$A$2:$A$1001,[1]customers!$C$2:$C$1001,,0))</f>
        <v>hreuvenpk@whitehouse.gov</v>
      </c>
      <c r="H922" s="16" t="str">
        <f>_xlfn.XLOOKUP(C922,[1]customers!$A$2:$A$1001,[1]customers!$G$2:$G$1001,,0)</f>
        <v>United States</v>
      </c>
      <c r="I922" s="7" t="str">
        <f>INDEX([1]products!$A$1:$G$49,MATCH([1]orders!$D922,[1]products!$A$1:$A$49,0),MATCH([1]orders!I$1,[1]products!$A$1:$G$1,0))</f>
        <v>Rob</v>
      </c>
      <c r="J922" s="7" t="str">
        <f>INDEX([1]products!$A$1:$G$49,MATCH([1]orders!$D922,[1]products!$A$1:$A$49,0),MATCH([1]orders!J$1,[1]products!$A$1:$G$1,0))</f>
        <v>D</v>
      </c>
      <c r="K922" s="19">
        <f>INDEX([1]products!$A$1:$G$49,MATCH([1]orders!$D922,[1]products!$A$1:$A$49,0),MATCH([1]orders!K$1,[1]products!$A$1:$G$1,0))</f>
        <v>2.5</v>
      </c>
      <c r="L922" s="20">
        <f>INDEX([1]products!$A$1:$G$49,MATCH([1]orders!$D922,[1]products!$A$1:$A$49,0),MATCH([1]orders!L$1,[1]products!$A$1:$G$1,0))</f>
        <v>20.584999999999997</v>
      </c>
      <c r="M922" s="20">
        <f t="shared" si="14"/>
        <v>123.50999999999999</v>
      </c>
      <c r="N922" s="7" t="str" cm="1">
        <f t="array" ref="N922">_xlfn.IFS(I922="Rob","Robusta",I922="Exc","Excelsa",I922="Ara","Arabica",I922="Lib","Liberica")</f>
        <v>Robusta</v>
      </c>
      <c r="O922" s="7" t="str" cm="1">
        <f t="array" ref="O922">_xlfn.IFS(J922="M","Medium",J922="L","Light",J922="D","Dark")</f>
        <v>Dark</v>
      </c>
      <c r="P922" s="7" t="str">
        <f>_xlfn.XLOOKUP(Order_Table[[#This Row],[Customer ID]],[1]customers!$A$1:$A$1001,[1]customers!$I$1:$I$1001,,0)</f>
        <v>No</v>
      </c>
    </row>
    <row r="923" spans="1:16" x14ac:dyDescent="0.35">
      <c r="A923" s="16" t="s">
        <v>1777</v>
      </c>
      <c r="B923" s="21">
        <v>44509</v>
      </c>
      <c r="C923" s="16" t="s">
        <v>1778</v>
      </c>
      <c r="D923" s="7" t="s">
        <v>38</v>
      </c>
      <c r="E923" s="16">
        <v>2</v>
      </c>
      <c r="F923" s="16" t="str">
        <f>_xlfn.XLOOKUP([1]orders!C923,[1]customers!$A$2:$A$1001,[1]customers!$B$2:$B$1001,,0)</f>
        <v>Mitch Attwool</v>
      </c>
      <c r="G923" s="16" t="str">
        <f>IF(_xlfn.XLOOKUP(C923,[1]customers!$A$2:$A$1001,[1]customers!$C$2:$C$1001,,0)=0,"",_xlfn.XLOOKUP(C923,[1]customers!$A$2:$A$1001,[1]customers!$C$2:$C$1001,,0))</f>
        <v>mattwoolpl@nba.com</v>
      </c>
      <c r="H923" s="16" t="str">
        <f>_xlfn.XLOOKUP(C923,[1]customers!$A$2:$A$1001,[1]customers!$G$2:$G$1001,,0)</f>
        <v>United States</v>
      </c>
      <c r="I923" s="7" t="str">
        <f>INDEX([1]products!$A$1:$G$49,MATCH([1]orders!$D923,[1]products!$A$1:$A$49,0),MATCH([1]orders!I$1,[1]products!$A$1:$G$1,0))</f>
        <v>Lib</v>
      </c>
      <c r="J923" s="7" t="str">
        <f>INDEX([1]products!$A$1:$G$49,MATCH([1]orders!$D923,[1]products!$A$1:$A$49,0),MATCH([1]orders!J$1,[1]products!$A$1:$G$1,0))</f>
        <v>D</v>
      </c>
      <c r="K923" s="19">
        <f>INDEX([1]products!$A$1:$G$49,MATCH([1]orders!$D923,[1]products!$A$1:$A$49,0),MATCH([1]orders!K$1,[1]products!$A$1:$G$1,0))</f>
        <v>0.2</v>
      </c>
      <c r="L923" s="20">
        <f>INDEX([1]products!$A$1:$G$49,MATCH([1]orders!$D923,[1]products!$A$1:$A$49,0),MATCH([1]orders!L$1,[1]products!$A$1:$G$1,0))</f>
        <v>3.8849999999999998</v>
      </c>
      <c r="M923" s="20">
        <f t="shared" si="14"/>
        <v>7.77</v>
      </c>
      <c r="N923" s="7" t="str" cm="1">
        <f t="array" ref="N923">_xlfn.IFS(I923="Rob","Robusta",I923="Exc","Excelsa",I923="Ara","Arabica",I923="Lib","Liberica")</f>
        <v>Liberica</v>
      </c>
      <c r="O923" s="7" t="str" cm="1">
        <f t="array" ref="O923">_xlfn.IFS(J923="M","Medium",J923="L","Light",J923="D","Dark")</f>
        <v>Dark</v>
      </c>
      <c r="P923" s="7" t="str">
        <f>_xlfn.XLOOKUP(Order_Table[[#This Row],[Customer ID]],[1]customers!$A$1:$A$1001,[1]customers!$I$1:$I$1001,,0)</f>
        <v>No</v>
      </c>
    </row>
    <row r="924" spans="1:16" x14ac:dyDescent="0.35">
      <c r="A924" s="16" t="s">
        <v>1779</v>
      </c>
      <c r="B924" s="21">
        <v>44659</v>
      </c>
      <c r="C924" s="16" t="s">
        <v>1780</v>
      </c>
      <c r="D924" s="7" t="s">
        <v>61</v>
      </c>
      <c r="E924" s="16">
        <v>6</v>
      </c>
      <c r="F924" s="16" t="str">
        <f>_xlfn.XLOOKUP([1]orders!C924,[1]customers!$A$2:$A$1001,[1]customers!$B$2:$B$1001,,0)</f>
        <v>Charin Maplethorp</v>
      </c>
      <c r="G924" s="16" t="str">
        <f>IF(_xlfn.XLOOKUP(C924,[1]customers!$A$2:$A$1001,[1]customers!$C$2:$C$1001,,0)=0,"",_xlfn.XLOOKUP(C924,[1]customers!$A$2:$A$1001,[1]customers!$C$2:$C$1001,,0))</f>
        <v/>
      </c>
      <c r="H924" s="16" t="str">
        <f>_xlfn.XLOOKUP(C924,[1]customers!$A$2:$A$1001,[1]customers!$G$2:$G$1001,,0)</f>
        <v>United States</v>
      </c>
      <c r="I924" s="7" t="str">
        <f>INDEX([1]products!$A$1:$G$49,MATCH([1]orders!$D924,[1]products!$A$1:$A$49,0),MATCH([1]orders!I$1,[1]products!$A$1:$G$1,0))</f>
        <v>Ara</v>
      </c>
      <c r="J924" s="7" t="str">
        <f>INDEX([1]products!$A$1:$G$49,MATCH([1]orders!$D924,[1]products!$A$1:$A$49,0),MATCH([1]orders!J$1,[1]products!$A$1:$G$1,0))</f>
        <v>M</v>
      </c>
      <c r="K924" s="19">
        <f>INDEX([1]products!$A$1:$G$49,MATCH([1]orders!$D924,[1]products!$A$1:$A$49,0),MATCH([1]orders!K$1,[1]products!$A$1:$G$1,0))</f>
        <v>1</v>
      </c>
      <c r="L924" s="20">
        <f>INDEX([1]products!$A$1:$G$49,MATCH([1]orders!$D924,[1]products!$A$1:$A$49,0),MATCH([1]orders!L$1,[1]products!$A$1:$G$1,0))</f>
        <v>11.25</v>
      </c>
      <c r="M924" s="20">
        <f t="shared" si="14"/>
        <v>67.5</v>
      </c>
      <c r="N924" s="7" t="str" cm="1">
        <f t="array" ref="N924">_xlfn.IFS(I924="Rob","Robusta",I924="Exc","Excelsa",I924="Ara","Arabica",I924="Lib","Liberica")</f>
        <v>Arabica</v>
      </c>
      <c r="O924" s="7" t="str" cm="1">
        <f t="array" ref="O924">_xlfn.IFS(J924="M","Medium",J924="L","Light",J924="D","Dark")</f>
        <v>Medium</v>
      </c>
      <c r="P924" s="7" t="str">
        <f>_xlfn.XLOOKUP(Order_Table[[#This Row],[Customer ID]],[1]customers!$A$1:$A$1001,[1]customers!$I$1:$I$1001,,0)</f>
        <v>Yes</v>
      </c>
    </row>
    <row r="925" spans="1:16" x14ac:dyDescent="0.35">
      <c r="A925" s="16" t="s">
        <v>1781</v>
      </c>
      <c r="B925" s="21">
        <v>43746</v>
      </c>
      <c r="C925" s="16" t="s">
        <v>1782</v>
      </c>
      <c r="D925" s="7" t="s">
        <v>530</v>
      </c>
      <c r="E925" s="16">
        <v>1</v>
      </c>
      <c r="F925" s="16" t="str">
        <f>_xlfn.XLOOKUP([1]orders!C925,[1]customers!$A$2:$A$1001,[1]customers!$B$2:$B$1001,,0)</f>
        <v>Goldie Wynes</v>
      </c>
      <c r="G925" s="16" t="str">
        <f>IF(_xlfn.XLOOKUP(C925,[1]customers!$A$2:$A$1001,[1]customers!$C$2:$C$1001,,0)=0,"",_xlfn.XLOOKUP(C925,[1]customers!$A$2:$A$1001,[1]customers!$C$2:$C$1001,,0))</f>
        <v>gwynespn@dagondesign.com</v>
      </c>
      <c r="H925" s="16" t="str">
        <f>_xlfn.XLOOKUP(C925,[1]customers!$A$2:$A$1001,[1]customers!$G$2:$G$1001,,0)</f>
        <v>United States</v>
      </c>
      <c r="I925" s="7" t="str">
        <f>INDEX([1]products!$A$1:$G$49,MATCH([1]orders!$D925,[1]products!$A$1:$A$49,0),MATCH([1]orders!I$1,[1]products!$A$1:$G$1,0))</f>
        <v>Exc</v>
      </c>
      <c r="J925" s="7" t="str">
        <f>INDEX([1]products!$A$1:$G$49,MATCH([1]orders!$D925,[1]products!$A$1:$A$49,0),MATCH([1]orders!J$1,[1]products!$A$1:$G$1,0))</f>
        <v>D</v>
      </c>
      <c r="K925" s="19">
        <f>INDEX([1]products!$A$1:$G$49,MATCH([1]orders!$D925,[1]products!$A$1:$A$49,0),MATCH([1]orders!K$1,[1]products!$A$1:$G$1,0))</f>
        <v>2.5</v>
      </c>
      <c r="L925" s="20">
        <f>INDEX([1]products!$A$1:$G$49,MATCH([1]orders!$D925,[1]products!$A$1:$A$49,0),MATCH([1]orders!L$1,[1]products!$A$1:$G$1,0))</f>
        <v>27.945</v>
      </c>
      <c r="M925" s="20">
        <f t="shared" si="14"/>
        <v>27.945</v>
      </c>
      <c r="N925" s="7" t="str" cm="1">
        <f t="array" ref="N925">_xlfn.IFS(I925="Rob","Robusta",I925="Exc","Excelsa",I925="Ara","Arabica",I925="Lib","Liberica")</f>
        <v>Excelsa</v>
      </c>
      <c r="O925" s="7" t="str" cm="1">
        <f t="array" ref="O925">_xlfn.IFS(J925="M","Medium",J925="L","Light",J925="D","Dark")</f>
        <v>Dark</v>
      </c>
      <c r="P925" s="7" t="str">
        <f>_xlfn.XLOOKUP(Order_Table[[#This Row],[Customer ID]],[1]customers!$A$1:$A$1001,[1]customers!$I$1:$I$1001,,0)</f>
        <v>No</v>
      </c>
    </row>
    <row r="926" spans="1:16" x14ac:dyDescent="0.35">
      <c r="A926" s="16" t="s">
        <v>1783</v>
      </c>
      <c r="B926" s="21">
        <v>44451</v>
      </c>
      <c r="C926" s="16" t="s">
        <v>1784</v>
      </c>
      <c r="D926" s="7" t="s">
        <v>204</v>
      </c>
      <c r="E926" s="16">
        <v>3</v>
      </c>
      <c r="F926" s="16" t="str">
        <f>_xlfn.XLOOKUP([1]orders!C926,[1]customers!$A$2:$A$1001,[1]customers!$B$2:$B$1001,,0)</f>
        <v>Celie MacCourt</v>
      </c>
      <c r="G926" s="16" t="str">
        <f>IF(_xlfn.XLOOKUP(C926,[1]customers!$A$2:$A$1001,[1]customers!$C$2:$C$1001,,0)=0,"",_xlfn.XLOOKUP(C926,[1]customers!$A$2:$A$1001,[1]customers!$C$2:$C$1001,,0))</f>
        <v>cmaccourtpo@amazon.com</v>
      </c>
      <c r="H926" s="16" t="str">
        <f>_xlfn.XLOOKUP(C926,[1]customers!$A$2:$A$1001,[1]customers!$G$2:$G$1001,,0)</f>
        <v>United States</v>
      </c>
      <c r="I926" s="7" t="str">
        <f>INDEX([1]products!$A$1:$G$49,MATCH([1]orders!$D926,[1]products!$A$1:$A$49,0),MATCH([1]orders!I$1,[1]products!$A$1:$G$1,0))</f>
        <v>Ara</v>
      </c>
      <c r="J926" s="7" t="str">
        <f>INDEX([1]products!$A$1:$G$49,MATCH([1]orders!$D926,[1]products!$A$1:$A$49,0),MATCH([1]orders!J$1,[1]products!$A$1:$G$1,0))</f>
        <v>L</v>
      </c>
      <c r="K926" s="19">
        <f>INDEX([1]products!$A$1:$G$49,MATCH([1]orders!$D926,[1]products!$A$1:$A$49,0),MATCH([1]orders!K$1,[1]products!$A$1:$G$1,0))</f>
        <v>2.5</v>
      </c>
      <c r="L926" s="20">
        <f>INDEX([1]products!$A$1:$G$49,MATCH([1]orders!$D926,[1]products!$A$1:$A$49,0),MATCH([1]orders!L$1,[1]products!$A$1:$G$1,0))</f>
        <v>29.784999999999997</v>
      </c>
      <c r="M926" s="20">
        <f t="shared" si="14"/>
        <v>89.35499999999999</v>
      </c>
      <c r="N926" s="7" t="str" cm="1">
        <f t="array" ref="N926">_xlfn.IFS(I926="Rob","Robusta",I926="Exc","Excelsa",I926="Ara","Arabica",I926="Lib","Liberica")</f>
        <v>Arabica</v>
      </c>
      <c r="O926" s="7" t="str" cm="1">
        <f t="array" ref="O926">_xlfn.IFS(J926="M","Medium",J926="L","Light",J926="D","Dark")</f>
        <v>Light</v>
      </c>
      <c r="P926" s="7" t="str">
        <f>_xlfn.XLOOKUP(Order_Table[[#This Row],[Customer ID]],[1]customers!$A$1:$A$1001,[1]customers!$I$1:$I$1001,,0)</f>
        <v>No</v>
      </c>
    </row>
    <row r="927" spans="1:16" x14ac:dyDescent="0.35">
      <c r="A927" s="16" t="s">
        <v>1785</v>
      </c>
      <c r="B927" s="21">
        <v>44770</v>
      </c>
      <c r="C927" s="16" t="s">
        <v>1729</v>
      </c>
      <c r="D927" s="7" t="s">
        <v>67</v>
      </c>
      <c r="E927" s="16">
        <v>3</v>
      </c>
      <c r="F927" s="16" t="str">
        <f>_xlfn.XLOOKUP([1]orders!C927,[1]customers!$A$2:$A$1001,[1]customers!$B$2:$B$1001,,0)</f>
        <v>Derick Snow</v>
      </c>
      <c r="G927" s="16" t="str">
        <f>IF(_xlfn.XLOOKUP(C927,[1]customers!$A$2:$A$1001,[1]customers!$C$2:$C$1001,,0)=0,"",_xlfn.XLOOKUP(C927,[1]customers!$A$2:$A$1001,[1]customers!$C$2:$C$1001,,0))</f>
        <v/>
      </c>
      <c r="H927" s="16" t="str">
        <f>_xlfn.XLOOKUP(C927,[1]customers!$A$2:$A$1001,[1]customers!$G$2:$G$1001,,0)</f>
        <v>United States</v>
      </c>
      <c r="I927" s="7" t="str">
        <f>INDEX([1]products!$A$1:$G$49,MATCH([1]orders!$D927,[1]products!$A$1:$A$49,0),MATCH([1]orders!I$1,[1]products!$A$1:$G$1,0))</f>
        <v>Ara</v>
      </c>
      <c r="J927" s="7" t="str">
        <f>INDEX([1]products!$A$1:$G$49,MATCH([1]orders!$D927,[1]products!$A$1:$A$49,0),MATCH([1]orders!J$1,[1]products!$A$1:$G$1,0))</f>
        <v>M</v>
      </c>
      <c r="K927" s="19">
        <f>INDEX([1]products!$A$1:$G$49,MATCH([1]orders!$D927,[1]products!$A$1:$A$49,0),MATCH([1]orders!K$1,[1]products!$A$1:$G$1,0))</f>
        <v>0.5</v>
      </c>
      <c r="L927" s="20">
        <f>INDEX([1]products!$A$1:$G$49,MATCH([1]orders!$D927,[1]products!$A$1:$A$49,0),MATCH([1]orders!L$1,[1]products!$A$1:$G$1,0))</f>
        <v>6.75</v>
      </c>
      <c r="M927" s="20">
        <f t="shared" si="14"/>
        <v>20.25</v>
      </c>
      <c r="N927" s="7" t="str" cm="1">
        <f t="array" ref="N927">_xlfn.IFS(I927="Rob","Robusta",I927="Exc","Excelsa",I927="Ara","Arabica",I927="Lib","Liberica")</f>
        <v>Arabica</v>
      </c>
      <c r="O927" s="7" t="str" cm="1">
        <f t="array" ref="O927">_xlfn.IFS(J927="M","Medium",J927="L","Light",J927="D","Dark")</f>
        <v>Medium</v>
      </c>
      <c r="P927" s="7" t="str">
        <f>_xlfn.XLOOKUP(Order_Table[[#This Row],[Customer ID]],[1]customers!$A$1:$A$1001,[1]customers!$I$1:$I$1001,,0)</f>
        <v>No</v>
      </c>
    </row>
    <row r="928" spans="1:16" x14ac:dyDescent="0.35">
      <c r="A928" s="16" t="s">
        <v>1786</v>
      </c>
      <c r="B928" s="21">
        <v>44012</v>
      </c>
      <c r="C928" s="16" t="s">
        <v>1787</v>
      </c>
      <c r="D928" s="7" t="s">
        <v>67</v>
      </c>
      <c r="E928" s="16">
        <v>5</v>
      </c>
      <c r="F928" s="16" t="str">
        <f>_xlfn.XLOOKUP([1]orders!C928,[1]customers!$A$2:$A$1001,[1]customers!$B$2:$B$1001,,0)</f>
        <v>Evy Wilsone</v>
      </c>
      <c r="G928" s="16" t="str">
        <f>IF(_xlfn.XLOOKUP(C928,[1]customers!$A$2:$A$1001,[1]customers!$C$2:$C$1001,,0)=0,"",_xlfn.XLOOKUP(C928,[1]customers!$A$2:$A$1001,[1]customers!$C$2:$C$1001,,0))</f>
        <v>ewilsonepq@eepurl.com</v>
      </c>
      <c r="H928" s="16" t="str">
        <f>_xlfn.XLOOKUP(C928,[1]customers!$A$2:$A$1001,[1]customers!$G$2:$G$1001,,0)</f>
        <v>United States</v>
      </c>
      <c r="I928" s="7" t="str">
        <f>INDEX([1]products!$A$1:$G$49,MATCH([1]orders!$D928,[1]products!$A$1:$A$49,0),MATCH([1]orders!I$1,[1]products!$A$1:$G$1,0))</f>
        <v>Ara</v>
      </c>
      <c r="J928" s="7" t="str">
        <f>INDEX([1]products!$A$1:$G$49,MATCH([1]orders!$D928,[1]products!$A$1:$A$49,0),MATCH([1]orders!J$1,[1]products!$A$1:$G$1,0))</f>
        <v>M</v>
      </c>
      <c r="K928" s="19">
        <f>INDEX([1]products!$A$1:$G$49,MATCH([1]orders!$D928,[1]products!$A$1:$A$49,0),MATCH([1]orders!K$1,[1]products!$A$1:$G$1,0))</f>
        <v>0.5</v>
      </c>
      <c r="L928" s="20">
        <f>INDEX([1]products!$A$1:$G$49,MATCH([1]orders!$D928,[1]products!$A$1:$A$49,0),MATCH([1]orders!L$1,[1]products!$A$1:$G$1,0))</f>
        <v>6.75</v>
      </c>
      <c r="M928" s="20">
        <f t="shared" si="14"/>
        <v>33.75</v>
      </c>
      <c r="N928" s="7" t="str" cm="1">
        <f t="array" ref="N928">_xlfn.IFS(I928="Rob","Robusta",I928="Exc","Excelsa",I928="Ara","Arabica",I928="Lib","Liberica")</f>
        <v>Arabica</v>
      </c>
      <c r="O928" s="7" t="str" cm="1">
        <f t="array" ref="O928">_xlfn.IFS(J928="M","Medium",J928="L","Light",J928="D","Dark")</f>
        <v>Medium</v>
      </c>
      <c r="P928" s="7" t="str">
        <f>_xlfn.XLOOKUP(Order_Table[[#This Row],[Customer ID]],[1]customers!$A$1:$A$1001,[1]customers!$I$1:$I$1001,,0)</f>
        <v>Yes</v>
      </c>
    </row>
    <row r="929" spans="1:16" x14ac:dyDescent="0.35">
      <c r="A929" s="16" t="s">
        <v>1788</v>
      </c>
      <c r="B929" s="21">
        <v>43474</v>
      </c>
      <c r="C929" s="16" t="s">
        <v>1789</v>
      </c>
      <c r="D929" s="7" t="s">
        <v>530</v>
      </c>
      <c r="E929" s="16">
        <v>4</v>
      </c>
      <c r="F929" s="16" t="str">
        <f>_xlfn.XLOOKUP([1]orders!C929,[1]customers!$A$2:$A$1001,[1]customers!$B$2:$B$1001,,0)</f>
        <v>Dolores Duffie</v>
      </c>
      <c r="G929" s="16" t="str">
        <f>IF(_xlfn.XLOOKUP(C929,[1]customers!$A$2:$A$1001,[1]customers!$C$2:$C$1001,,0)=0,"",_xlfn.XLOOKUP(C929,[1]customers!$A$2:$A$1001,[1]customers!$C$2:$C$1001,,0))</f>
        <v>dduffiepr@time.com</v>
      </c>
      <c r="H929" s="16" t="str">
        <f>_xlfn.XLOOKUP(C929,[1]customers!$A$2:$A$1001,[1]customers!$G$2:$G$1001,,0)</f>
        <v>United States</v>
      </c>
      <c r="I929" s="7" t="str">
        <f>INDEX([1]products!$A$1:$G$49,MATCH([1]orders!$D929,[1]products!$A$1:$A$49,0),MATCH([1]orders!I$1,[1]products!$A$1:$G$1,0))</f>
        <v>Exc</v>
      </c>
      <c r="J929" s="7" t="str">
        <f>INDEX([1]products!$A$1:$G$49,MATCH([1]orders!$D929,[1]products!$A$1:$A$49,0),MATCH([1]orders!J$1,[1]products!$A$1:$G$1,0))</f>
        <v>D</v>
      </c>
      <c r="K929" s="19">
        <f>INDEX([1]products!$A$1:$G$49,MATCH([1]orders!$D929,[1]products!$A$1:$A$49,0),MATCH([1]orders!K$1,[1]products!$A$1:$G$1,0))</f>
        <v>2.5</v>
      </c>
      <c r="L929" s="20">
        <f>INDEX([1]products!$A$1:$G$49,MATCH([1]orders!$D929,[1]products!$A$1:$A$49,0),MATCH([1]orders!L$1,[1]products!$A$1:$G$1,0))</f>
        <v>27.945</v>
      </c>
      <c r="M929" s="20">
        <f t="shared" si="14"/>
        <v>111.78</v>
      </c>
      <c r="N929" s="7" t="str" cm="1">
        <f t="array" ref="N929">_xlfn.IFS(I929="Rob","Robusta",I929="Exc","Excelsa",I929="Ara","Arabica",I929="Lib","Liberica")</f>
        <v>Excelsa</v>
      </c>
      <c r="O929" s="7" t="str" cm="1">
        <f t="array" ref="O929">_xlfn.IFS(J929="M","Medium",J929="L","Light",J929="D","Dark")</f>
        <v>Dark</v>
      </c>
      <c r="P929" s="7" t="str">
        <f>_xlfn.XLOOKUP(Order_Table[[#This Row],[Customer ID]],[1]customers!$A$1:$A$1001,[1]customers!$I$1:$I$1001,,0)</f>
        <v>No</v>
      </c>
    </row>
    <row r="930" spans="1:16" x14ac:dyDescent="0.35">
      <c r="A930" s="16" t="s">
        <v>1790</v>
      </c>
      <c r="B930" s="21">
        <v>44754</v>
      </c>
      <c r="C930" s="16" t="s">
        <v>1791</v>
      </c>
      <c r="D930" s="7" t="s">
        <v>112</v>
      </c>
      <c r="E930" s="16">
        <v>2</v>
      </c>
      <c r="F930" s="16" t="str">
        <f>_xlfn.XLOOKUP([1]orders!C930,[1]customers!$A$2:$A$1001,[1]customers!$B$2:$B$1001,,0)</f>
        <v>Mathilda Matiasek</v>
      </c>
      <c r="G930" s="16" t="str">
        <f>IF(_xlfn.XLOOKUP(C930,[1]customers!$A$2:$A$1001,[1]customers!$C$2:$C$1001,,0)=0,"",_xlfn.XLOOKUP(C930,[1]customers!$A$2:$A$1001,[1]customers!$C$2:$C$1001,,0))</f>
        <v>mmatiasekps@ucoz.ru</v>
      </c>
      <c r="H930" s="16" t="str">
        <f>_xlfn.XLOOKUP(C930,[1]customers!$A$2:$A$1001,[1]customers!$G$2:$G$1001,,0)</f>
        <v>United States</v>
      </c>
      <c r="I930" s="7" t="str">
        <f>INDEX([1]products!$A$1:$G$49,MATCH([1]orders!$D930,[1]products!$A$1:$A$49,0),MATCH([1]orders!I$1,[1]products!$A$1:$G$1,0))</f>
        <v>Exc</v>
      </c>
      <c r="J930" s="7" t="str">
        <f>INDEX([1]products!$A$1:$G$49,MATCH([1]orders!$D930,[1]products!$A$1:$A$49,0),MATCH([1]orders!J$1,[1]products!$A$1:$G$1,0))</f>
        <v>M</v>
      </c>
      <c r="K930" s="19">
        <f>INDEX([1]products!$A$1:$G$49,MATCH([1]orders!$D930,[1]products!$A$1:$A$49,0),MATCH([1]orders!K$1,[1]products!$A$1:$G$1,0))</f>
        <v>2.5</v>
      </c>
      <c r="L930" s="20">
        <f>INDEX([1]products!$A$1:$G$49,MATCH([1]orders!$D930,[1]products!$A$1:$A$49,0),MATCH([1]orders!L$1,[1]products!$A$1:$G$1,0))</f>
        <v>31.624999999999996</v>
      </c>
      <c r="M930" s="20">
        <f t="shared" si="14"/>
        <v>63.249999999999993</v>
      </c>
      <c r="N930" s="7" t="str" cm="1">
        <f t="array" ref="N930">_xlfn.IFS(I930="Rob","Robusta",I930="Exc","Excelsa",I930="Ara","Arabica",I930="Lib","Liberica")</f>
        <v>Excelsa</v>
      </c>
      <c r="O930" s="7" t="str" cm="1">
        <f t="array" ref="O930">_xlfn.IFS(J930="M","Medium",J930="L","Light",J930="D","Dark")</f>
        <v>Medium</v>
      </c>
      <c r="P930" s="7" t="str">
        <f>_xlfn.XLOOKUP(Order_Table[[#This Row],[Customer ID]],[1]customers!$A$1:$A$1001,[1]customers!$I$1:$I$1001,,0)</f>
        <v>Yes</v>
      </c>
    </row>
    <row r="931" spans="1:16" x14ac:dyDescent="0.35">
      <c r="A931" s="16" t="s">
        <v>1792</v>
      </c>
      <c r="B931" s="21">
        <v>44165</v>
      </c>
      <c r="C931" s="16" t="s">
        <v>1793</v>
      </c>
      <c r="D931" s="7" t="s">
        <v>254</v>
      </c>
      <c r="E931" s="16">
        <v>2</v>
      </c>
      <c r="F931" s="16" t="str">
        <f>_xlfn.XLOOKUP([1]orders!C931,[1]customers!$A$2:$A$1001,[1]customers!$B$2:$B$1001,,0)</f>
        <v>Jarred Camillo</v>
      </c>
      <c r="G931" s="16" t="str">
        <f>IF(_xlfn.XLOOKUP(C931,[1]customers!$A$2:$A$1001,[1]customers!$C$2:$C$1001,,0)=0,"",_xlfn.XLOOKUP(C931,[1]customers!$A$2:$A$1001,[1]customers!$C$2:$C$1001,,0))</f>
        <v>jcamillopt@shinystat.com</v>
      </c>
      <c r="H931" s="16" t="str">
        <f>_xlfn.XLOOKUP(C931,[1]customers!$A$2:$A$1001,[1]customers!$G$2:$G$1001,,0)</f>
        <v>United States</v>
      </c>
      <c r="I931" s="7" t="str">
        <f>INDEX([1]products!$A$1:$G$49,MATCH([1]orders!$D931,[1]products!$A$1:$A$49,0),MATCH([1]orders!I$1,[1]products!$A$1:$G$1,0))</f>
        <v>Exc</v>
      </c>
      <c r="J931" s="7" t="str">
        <f>INDEX([1]products!$A$1:$G$49,MATCH([1]orders!$D931,[1]products!$A$1:$A$49,0),MATCH([1]orders!J$1,[1]products!$A$1:$G$1,0))</f>
        <v>L</v>
      </c>
      <c r="K931" s="19">
        <f>INDEX([1]products!$A$1:$G$49,MATCH([1]orders!$D931,[1]products!$A$1:$A$49,0),MATCH([1]orders!K$1,[1]products!$A$1:$G$1,0))</f>
        <v>0.2</v>
      </c>
      <c r="L931" s="20">
        <f>INDEX([1]products!$A$1:$G$49,MATCH([1]orders!$D931,[1]products!$A$1:$A$49,0),MATCH([1]orders!L$1,[1]products!$A$1:$G$1,0))</f>
        <v>4.4550000000000001</v>
      </c>
      <c r="M931" s="20">
        <f t="shared" si="14"/>
        <v>8.91</v>
      </c>
      <c r="N931" s="7" t="str" cm="1">
        <f t="array" ref="N931">_xlfn.IFS(I931="Rob","Robusta",I931="Exc","Excelsa",I931="Ara","Arabica",I931="Lib","Liberica")</f>
        <v>Excelsa</v>
      </c>
      <c r="O931" s="7" t="str" cm="1">
        <f t="array" ref="O931">_xlfn.IFS(J931="M","Medium",J931="L","Light",J931="D","Dark")</f>
        <v>Light</v>
      </c>
      <c r="P931" s="7" t="str">
        <f>_xlfn.XLOOKUP(Order_Table[[#This Row],[Customer ID]],[1]customers!$A$1:$A$1001,[1]customers!$I$1:$I$1001,,0)</f>
        <v>Yes</v>
      </c>
    </row>
    <row r="932" spans="1:16" x14ac:dyDescent="0.35">
      <c r="A932" s="16" t="s">
        <v>1794</v>
      </c>
      <c r="B932" s="21">
        <v>43546</v>
      </c>
      <c r="C932" s="16" t="s">
        <v>1795</v>
      </c>
      <c r="D932" s="7" t="s">
        <v>245</v>
      </c>
      <c r="E932" s="16">
        <v>1</v>
      </c>
      <c r="F932" s="16" t="str">
        <f>_xlfn.XLOOKUP([1]orders!C932,[1]customers!$A$2:$A$1001,[1]customers!$B$2:$B$1001,,0)</f>
        <v>Kameko Philbrick</v>
      </c>
      <c r="G932" s="16" t="str">
        <f>IF(_xlfn.XLOOKUP(C932,[1]customers!$A$2:$A$1001,[1]customers!$C$2:$C$1001,,0)=0,"",_xlfn.XLOOKUP(C932,[1]customers!$A$2:$A$1001,[1]customers!$C$2:$C$1001,,0))</f>
        <v>kphilbrickpu@cdc.gov</v>
      </c>
      <c r="H932" s="16" t="str">
        <f>_xlfn.XLOOKUP(C932,[1]customers!$A$2:$A$1001,[1]customers!$G$2:$G$1001,,0)</f>
        <v>United States</v>
      </c>
      <c r="I932" s="7" t="str">
        <f>INDEX([1]products!$A$1:$G$49,MATCH([1]orders!$D932,[1]products!$A$1:$A$49,0),MATCH([1]orders!I$1,[1]products!$A$1:$G$1,0))</f>
        <v>Exc</v>
      </c>
      <c r="J932" s="7" t="str">
        <f>INDEX([1]products!$A$1:$G$49,MATCH([1]orders!$D932,[1]products!$A$1:$A$49,0),MATCH([1]orders!J$1,[1]products!$A$1:$G$1,0))</f>
        <v>D</v>
      </c>
      <c r="K932" s="19">
        <f>INDEX([1]products!$A$1:$G$49,MATCH([1]orders!$D932,[1]products!$A$1:$A$49,0),MATCH([1]orders!K$1,[1]products!$A$1:$G$1,0))</f>
        <v>1</v>
      </c>
      <c r="L932" s="20">
        <f>INDEX([1]products!$A$1:$G$49,MATCH([1]orders!$D932,[1]products!$A$1:$A$49,0),MATCH([1]orders!L$1,[1]products!$A$1:$G$1,0))</f>
        <v>12.15</v>
      </c>
      <c r="M932" s="20">
        <f t="shared" si="14"/>
        <v>12.15</v>
      </c>
      <c r="N932" s="7" t="str" cm="1">
        <f t="array" ref="N932">_xlfn.IFS(I932="Rob","Robusta",I932="Exc","Excelsa",I932="Ara","Arabica",I932="Lib","Liberica")</f>
        <v>Excelsa</v>
      </c>
      <c r="O932" s="7" t="str" cm="1">
        <f t="array" ref="O932">_xlfn.IFS(J932="M","Medium",J932="L","Light",J932="D","Dark")</f>
        <v>Dark</v>
      </c>
      <c r="P932" s="7" t="str">
        <f>_xlfn.XLOOKUP(Order_Table[[#This Row],[Customer ID]],[1]customers!$A$1:$A$1001,[1]customers!$I$1:$I$1001,,0)</f>
        <v>Yes</v>
      </c>
    </row>
    <row r="933" spans="1:16" x14ac:dyDescent="0.35">
      <c r="A933" s="16" t="s">
        <v>1796</v>
      </c>
      <c r="B933" s="21">
        <v>44607</v>
      </c>
      <c r="C933" s="16" t="s">
        <v>1797</v>
      </c>
      <c r="D933" s="7" t="s">
        <v>72</v>
      </c>
      <c r="E933" s="16">
        <v>4</v>
      </c>
      <c r="F933" s="16" t="str">
        <f>_xlfn.XLOOKUP([1]orders!C933,[1]customers!$A$2:$A$1001,[1]customers!$B$2:$B$1001,,0)</f>
        <v>Mallory Shrimpling</v>
      </c>
      <c r="G933" s="16" t="str">
        <f>IF(_xlfn.XLOOKUP(C933,[1]customers!$A$2:$A$1001,[1]customers!$C$2:$C$1001,,0)=0,"",_xlfn.XLOOKUP(C933,[1]customers!$A$2:$A$1001,[1]customers!$C$2:$C$1001,,0))</f>
        <v/>
      </c>
      <c r="H933" s="16" t="str">
        <f>_xlfn.XLOOKUP(C933,[1]customers!$A$2:$A$1001,[1]customers!$G$2:$G$1001,,0)</f>
        <v>United States</v>
      </c>
      <c r="I933" s="7" t="str">
        <f>INDEX([1]products!$A$1:$G$49,MATCH([1]orders!$D933,[1]products!$A$1:$A$49,0),MATCH([1]orders!I$1,[1]products!$A$1:$G$1,0))</f>
        <v>Ara</v>
      </c>
      <c r="J933" s="7" t="str">
        <f>INDEX([1]products!$A$1:$G$49,MATCH([1]orders!$D933,[1]products!$A$1:$A$49,0),MATCH([1]orders!J$1,[1]products!$A$1:$G$1,0))</f>
        <v>D</v>
      </c>
      <c r="K933" s="19">
        <f>INDEX([1]products!$A$1:$G$49,MATCH([1]orders!$D933,[1]products!$A$1:$A$49,0),MATCH([1]orders!K$1,[1]products!$A$1:$G$1,0))</f>
        <v>0.5</v>
      </c>
      <c r="L933" s="20">
        <f>INDEX([1]products!$A$1:$G$49,MATCH([1]orders!$D933,[1]products!$A$1:$A$49,0),MATCH([1]orders!L$1,[1]products!$A$1:$G$1,0))</f>
        <v>5.97</v>
      </c>
      <c r="M933" s="20">
        <f t="shared" si="14"/>
        <v>23.88</v>
      </c>
      <c r="N933" s="7" t="str" cm="1">
        <f t="array" ref="N933">_xlfn.IFS(I933="Rob","Robusta",I933="Exc","Excelsa",I933="Ara","Arabica",I933="Lib","Liberica")</f>
        <v>Arabica</v>
      </c>
      <c r="O933" s="7" t="str" cm="1">
        <f t="array" ref="O933">_xlfn.IFS(J933="M","Medium",J933="L","Light",J933="D","Dark")</f>
        <v>Dark</v>
      </c>
      <c r="P933" s="7" t="str">
        <f>_xlfn.XLOOKUP(Order_Table[[#This Row],[Customer ID]],[1]customers!$A$1:$A$1001,[1]customers!$I$1:$I$1001,,0)</f>
        <v>Yes</v>
      </c>
    </row>
    <row r="934" spans="1:16" x14ac:dyDescent="0.35">
      <c r="A934" s="16" t="s">
        <v>1798</v>
      </c>
      <c r="B934" s="21">
        <v>44117</v>
      </c>
      <c r="C934" s="16" t="s">
        <v>1799</v>
      </c>
      <c r="D934" s="7" t="s">
        <v>9</v>
      </c>
      <c r="E934" s="16">
        <v>4</v>
      </c>
      <c r="F934" s="16" t="str">
        <f>_xlfn.XLOOKUP([1]orders!C934,[1]customers!$A$2:$A$1001,[1]customers!$B$2:$B$1001,,0)</f>
        <v>Barnett Sillis</v>
      </c>
      <c r="G934" s="16" t="str">
        <f>IF(_xlfn.XLOOKUP(C934,[1]customers!$A$2:$A$1001,[1]customers!$C$2:$C$1001,,0)=0,"",_xlfn.XLOOKUP(C934,[1]customers!$A$2:$A$1001,[1]customers!$C$2:$C$1001,,0))</f>
        <v>bsillispw@istockphoto.com</v>
      </c>
      <c r="H934" s="16" t="str">
        <f>_xlfn.XLOOKUP(C934,[1]customers!$A$2:$A$1001,[1]customers!$G$2:$G$1001,,0)</f>
        <v>United States</v>
      </c>
      <c r="I934" s="7" t="str">
        <f>INDEX([1]products!$A$1:$G$49,MATCH([1]orders!$D934,[1]products!$A$1:$A$49,0),MATCH([1]orders!I$1,[1]products!$A$1:$G$1,0))</f>
        <v>Exc</v>
      </c>
      <c r="J934" s="7" t="str">
        <f>INDEX([1]products!$A$1:$G$49,MATCH([1]orders!$D934,[1]products!$A$1:$A$49,0),MATCH([1]orders!J$1,[1]products!$A$1:$G$1,0))</f>
        <v>M</v>
      </c>
      <c r="K934" s="19">
        <f>INDEX([1]products!$A$1:$G$49,MATCH([1]orders!$D934,[1]products!$A$1:$A$49,0),MATCH([1]orders!K$1,[1]products!$A$1:$G$1,0))</f>
        <v>1</v>
      </c>
      <c r="L934" s="20">
        <f>INDEX([1]products!$A$1:$G$49,MATCH([1]orders!$D934,[1]products!$A$1:$A$49,0),MATCH([1]orders!L$1,[1]products!$A$1:$G$1,0))</f>
        <v>13.75</v>
      </c>
      <c r="M934" s="20">
        <f t="shared" si="14"/>
        <v>55</v>
      </c>
      <c r="N934" s="7" t="str" cm="1">
        <f t="array" ref="N934">_xlfn.IFS(I934="Rob","Robusta",I934="Exc","Excelsa",I934="Ara","Arabica",I934="Lib","Liberica")</f>
        <v>Excelsa</v>
      </c>
      <c r="O934" s="7" t="str" cm="1">
        <f t="array" ref="O934">_xlfn.IFS(J934="M","Medium",J934="L","Light",J934="D","Dark")</f>
        <v>Medium</v>
      </c>
      <c r="P934" s="7" t="str">
        <f>_xlfn.XLOOKUP(Order_Table[[#This Row],[Customer ID]],[1]customers!$A$1:$A$1001,[1]customers!$I$1:$I$1001,,0)</f>
        <v>No</v>
      </c>
    </row>
    <row r="935" spans="1:16" x14ac:dyDescent="0.35">
      <c r="A935" s="16" t="s">
        <v>1800</v>
      </c>
      <c r="B935" s="21">
        <v>44557</v>
      </c>
      <c r="C935" s="16" t="s">
        <v>1801</v>
      </c>
      <c r="D935" s="7" t="s">
        <v>179</v>
      </c>
      <c r="E935" s="16">
        <v>3</v>
      </c>
      <c r="F935" s="16" t="str">
        <f>_xlfn.XLOOKUP([1]orders!C935,[1]customers!$A$2:$A$1001,[1]customers!$B$2:$B$1001,,0)</f>
        <v>Brenn Dundredge</v>
      </c>
      <c r="G935" s="16" t="str">
        <f>IF(_xlfn.XLOOKUP(C935,[1]customers!$A$2:$A$1001,[1]customers!$C$2:$C$1001,,0)=0,"",_xlfn.XLOOKUP(C935,[1]customers!$A$2:$A$1001,[1]customers!$C$2:$C$1001,,0))</f>
        <v/>
      </c>
      <c r="H935" s="16" t="str">
        <f>_xlfn.XLOOKUP(C935,[1]customers!$A$2:$A$1001,[1]customers!$G$2:$G$1001,,0)</f>
        <v>United States</v>
      </c>
      <c r="I935" s="7" t="str">
        <f>INDEX([1]products!$A$1:$G$49,MATCH([1]orders!$D935,[1]products!$A$1:$A$49,0),MATCH([1]orders!I$1,[1]products!$A$1:$G$1,0))</f>
        <v>Rob</v>
      </c>
      <c r="J935" s="7" t="str">
        <f>INDEX([1]products!$A$1:$G$49,MATCH([1]orders!$D935,[1]products!$A$1:$A$49,0),MATCH([1]orders!J$1,[1]products!$A$1:$G$1,0))</f>
        <v>D</v>
      </c>
      <c r="K935" s="19">
        <f>INDEX([1]products!$A$1:$G$49,MATCH([1]orders!$D935,[1]products!$A$1:$A$49,0),MATCH([1]orders!K$1,[1]products!$A$1:$G$1,0))</f>
        <v>1</v>
      </c>
      <c r="L935" s="20">
        <f>INDEX([1]products!$A$1:$G$49,MATCH([1]orders!$D935,[1]products!$A$1:$A$49,0),MATCH([1]orders!L$1,[1]products!$A$1:$G$1,0))</f>
        <v>8.9499999999999993</v>
      </c>
      <c r="M935" s="20">
        <f t="shared" si="14"/>
        <v>26.849999999999998</v>
      </c>
      <c r="N935" s="7" t="str" cm="1">
        <f t="array" ref="N935">_xlfn.IFS(I935="Rob","Robusta",I935="Exc","Excelsa",I935="Ara","Arabica",I935="Lib","Liberica")</f>
        <v>Robusta</v>
      </c>
      <c r="O935" s="7" t="str" cm="1">
        <f t="array" ref="O935">_xlfn.IFS(J935="M","Medium",J935="L","Light",J935="D","Dark")</f>
        <v>Dark</v>
      </c>
      <c r="P935" s="7" t="str">
        <f>_xlfn.XLOOKUP(Order_Table[[#This Row],[Customer ID]],[1]customers!$A$1:$A$1001,[1]customers!$I$1:$I$1001,,0)</f>
        <v>Yes</v>
      </c>
    </row>
    <row r="936" spans="1:16" x14ac:dyDescent="0.35">
      <c r="A936" s="16" t="s">
        <v>1802</v>
      </c>
      <c r="B936" s="21">
        <v>44409</v>
      </c>
      <c r="C936" s="16" t="s">
        <v>1803</v>
      </c>
      <c r="D936" s="7" t="s">
        <v>41</v>
      </c>
      <c r="E936" s="16">
        <v>5</v>
      </c>
      <c r="F936" s="16" t="str">
        <f>_xlfn.XLOOKUP([1]orders!C936,[1]customers!$A$2:$A$1001,[1]customers!$B$2:$B$1001,,0)</f>
        <v>Read Cutts</v>
      </c>
      <c r="G936" s="16" t="str">
        <f>IF(_xlfn.XLOOKUP(C936,[1]customers!$A$2:$A$1001,[1]customers!$C$2:$C$1001,,0)=0,"",_xlfn.XLOOKUP(C936,[1]customers!$A$2:$A$1001,[1]customers!$C$2:$C$1001,,0))</f>
        <v>rcuttspy@techcrunch.com</v>
      </c>
      <c r="H936" s="16" t="str">
        <f>_xlfn.XLOOKUP(C936,[1]customers!$A$2:$A$1001,[1]customers!$G$2:$G$1001,,0)</f>
        <v>United States</v>
      </c>
      <c r="I936" s="7" t="str">
        <f>INDEX([1]products!$A$1:$G$49,MATCH([1]orders!$D936,[1]products!$A$1:$A$49,0),MATCH([1]orders!I$1,[1]products!$A$1:$G$1,0))</f>
        <v>Rob</v>
      </c>
      <c r="J936" s="7" t="str">
        <f>INDEX([1]products!$A$1:$G$49,MATCH([1]orders!$D936,[1]products!$A$1:$A$49,0),MATCH([1]orders!J$1,[1]products!$A$1:$G$1,0))</f>
        <v>M</v>
      </c>
      <c r="K936" s="19">
        <f>INDEX([1]products!$A$1:$G$49,MATCH([1]orders!$D936,[1]products!$A$1:$A$49,0),MATCH([1]orders!K$1,[1]products!$A$1:$G$1,0))</f>
        <v>2.5</v>
      </c>
      <c r="L936" s="20">
        <f>INDEX([1]products!$A$1:$G$49,MATCH([1]orders!$D936,[1]products!$A$1:$A$49,0),MATCH([1]orders!L$1,[1]products!$A$1:$G$1,0))</f>
        <v>22.884999999999998</v>
      </c>
      <c r="M936" s="20">
        <f t="shared" si="14"/>
        <v>114.42499999999998</v>
      </c>
      <c r="N936" s="7" t="str" cm="1">
        <f t="array" ref="N936">_xlfn.IFS(I936="Rob","Robusta",I936="Exc","Excelsa",I936="Ara","Arabica",I936="Lib","Liberica")</f>
        <v>Robusta</v>
      </c>
      <c r="O936" s="7" t="str" cm="1">
        <f t="array" ref="O936">_xlfn.IFS(J936="M","Medium",J936="L","Light",J936="D","Dark")</f>
        <v>Medium</v>
      </c>
      <c r="P936" s="7" t="str">
        <f>_xlfn.XLOOKUP(Order_Table[[#This Row],[Customer ID]],[1]customers!$A$1:$A$1001,[1]customers!$I$1:$I$1001,,0)</f>
        <v>No</v>
      </c>
    </row>
    <row r="937" spans="1:16" x14ac:dyDescent="0.35">
      <c r="A937" s="16" t="s">
        <v>1804</v>
      </c>
      <c r="B937" s="21">
        <v>44153</v>
      </c>
      <c r="C937" s="16" t="s">
        <v>1805</v>
      </c>
      <c r="D937" s="7" t="s">
        <v>171</v>
      </c>
      <c r="E937" s="16">
        <v>6</v>
      </c>
      <c r="F937" s="16" t="str">
        <f>_xlfn.XLOOKUP([1]orders!C937,[1]customers!$A$2:$A$1001,[1]customers!$B$2:$B$1001,,0)</f>
        <v>Michale Delves</v>
      </c>
      <c r="G937" s="16" t="str">
        <f>IF(_xlfn.XLOOKUP(C937,[1]customers!$A$2:$A$1001,[1]customers!$C$2:$C$1001,,0)=0,"",_xlfn.XLOOKUP(C937,[1]customers!$A$2:$A$1001,[1]customers!$C$2:$C$1001,,0))</f>
        <v>mdelvespz@nature.com</v>
      </c>
      <c r="H937" s="16" t="str">
        <f>_xlfn.XLOOKUP(C937,[1]customers!$A$2:$A$1001,[1]customers!$G$2:$G$1001,,0)</f>
        <v>United States</v>
      </c>
      <c r="I937" s="7" t="str">
        <f>INDEX([1]products!$A$1:$G$49,MATCH([1]orders!$D937,[1]products!$A$1:$A$49,0),MATCH([1]orders!I$1,[1]products!$A$1:$G$1,0))</f>
        <v>Ara</v>
      </c>
      <c r="J937" s="7" t="str">
        <f>INDEX([1]products!$A$1:$G$49,MATCH([1]orders!$D937,[1]products!$A$1:$A$49,0),MATCH([1]orders!J$1,[1]products!$A$1:$G$1,0))</f>
        <v>M</v>
      </c>
      <c r="K937" s="19">
        <f>INDEX([1]products!$A$1:$G$49,MATCH([1]orders!$D937,[1]products!$A$1:$A$49,0),MATCH([1]orders!K$1,[1]products!$A$1:$G$1,0))</f>
        <v>2.5</v>
      </c>
      <c r="L937" s="20">
        <f>INDEX([1]products!$A$1:$G$49,MATCH([1]orders!$D937,[1]products!$A$1:$A$49,0),MATCH([1]orders!L$1,[1]products!$A$1:$G$1,0))</f>
        <v>25.874999999999996</v>
      </c>
      <c r="M937" s="20">
        <f t="shared" si="14"/>
        <v>155.24999999999997</v>
      </c>
      <c r="N937" s="7" t="str" cm="1">
        <f t="array" ref="N937">_xlfn.IFS(I937="Rob","Robusta",I937="Exc","Excelsa",I937="Ara","Arabica",I937="Lib","Liberica")</f>
        <v>Arabica</v>
      </c>
      <c r="O937" s="7" t="str" cm="1">
        <f t="array" ref="O937">_xlfn.IFS(J937="M","Medium",J937="L","Light",J937="D","Dark")</f>
        <v>Medium</v>
      </c>
      <c r="P937" s="7" t="str">
        <f>_xlfn.XLOOKUP(Order_Table[[#This Row],[Customer ID]],[1]customers!$A$1:$A$1001,[1]customers!$I$1:$I$1001,,0)</f>
        <v>Yes</v>
      </c>
    </row>
    <row r="938" spans="1:16" x14ac:dyDescent="0.35">
      <c r="A938" s="16" t="s">
        <v>1806</v>
      </c>
      <c r="B938" s="21">
        <v>44493</v>
      </c>
      <c r="C938" s="16" t="s">
        <v>1807</v>
      </c>
      <c r="D938" s="7" t="s">
        <v>123</v>
      </c>
      <c r="E938" s="16">
        <v>3</v>
      </c>
      <c r="F938" s="16" t="str">
        <f>_xlfn.XLOOKUP([1]orders!C938,[1]customers!$A$2:$A$1001,[1]customers!$B$2:$B$1001,,0)</f>
        <v>Devland Gritton</v>
      </c>
      <c r="G938" s="16" t="str">
        <f>IF(_xlfn.XLOOKUP(C938,[1]customers!$A$2:$A$1001,[1]customers!$C$2:$C$1001,,0)=0,"",_xlfn.XLOOKUP(C938,[1]customers!$A$2:$A$1001,[1]customers!$C$2:$C$1001,,0))</f>
        <v>dgrittonq0@nydailynews.com</v>
      </c>
      <c r="H938" s="16" t="str">
        <f>_xlfn.XLOOKUP(C938,[1]customers!$A$2:$A$1001,[1]customers!$G$2:$G$1001,,0)</f>
        <v>United States</v>
      </c>
      <c r="I938" s="7" t="str">
        <f>INDEX([1]products!$A$1:$G$49,MATCH([1]orders!$D938,[1]products!$A$1:$A$49,0),MATCH([1]orders!I$1,[1]products!$A$1:$G$1,0))</f>
        <v>Lib</v>
      </c>
      <c r="J938" s="7" t="str">
        <f>INDEX([1]products!$A$1:$G$49,MATCH([1]orders!$D938,[1]products!$A$1:$A$49,0),MATCH([1]orders!J$1,[1]products!$A$1:$G$1,0))</f>
        <v>D</v>
      </c>
      <c r="K938" s="19">
        <f>INDEX([1]products!$A$1:$G$49,MATCH([1]orders!$D938,[1]products!$A$1:$A$49,0),MATCH([1]orders!K$1,[1]products!$A$1:$G$1,0))</f>
        <v>0.5</v>
      </c>
      <c r="L938" s="20">
        <f>INDEX([1]products!$A$1:$G$49,MATCH([1]orders!$D938,[1]products!$A$1:$A$49,0),MATCH([1]orders!L$1,[1]products!$A$1:$G$1,0))</f>
        <v>7.77</v>
      </c>
      <c r="M938" s="20">
        <f t="shared" si="14"/>
        <v>23.31</v>
      </c>
      <c r="N938" s="7" t="str" cm="1">
        <f t="array" ref="N938">_xlfn.IFS(I938="Rob","Robusta",I938="Exc","Excelsa",I938="Ara","Arabica",I938="Lib","Liberica")</f>
        <v>Liberica</v>
      </c>
      <c r="O938" s="7" t="str" cm="1">
        <f t="array" ref="O938">_xlfn.IFS(J938="M","Medium",J938="L","Light",J938="D","Dark")</f>
        <v>Dark</v>
      </c>
      <c r="P938" s="7" t="str">
        <f>_xlfn.XLOOKUP(Order_Table[[#This Row],[Customer ID]],[1]customers!$A$1:$A$1001,[1]customers!$I$1:$I$1001,,0)</f>
        <v>Yes</v>
      </c>
    </row>
    <row r="939" spans="1:16" x14ac:dyDescent="0.35">
      <c r="A939" s="16" t="s">
        <v>1806</v>
      </c>
      <c r="B939" s="21">
        <v>44493</v>
      </c>
      <c r="C939" s="16" t="s">
        <v>1807</v>
      </c>
      <c r="D939" s="7" t="s">
        <v>41</v>
      </c>
      <c r="E939" s="16">
        <v>4</v>
      </c>
      <c r="F939" s="16" t="str">
        <f>_xlfn.XLOOKUP([1]orders!C939,[1]customers!$A$2:$A$1001,[1]customers!$B$2:$B$1001,,0)</f>
        <v>Devland Gritton</v>
      </c>
      <c r="G939" s="16" t="str">
        <f>IF(_xlfn.XLOOKUP(C939,[1]customers!$A$2:$A$1001,[1]customers!$C$2:$C$1001,,0)=0,"",_xlfn.XLOOKUP(C939,[1]customers!$A$2:$A$1001,[1]customers!$C$2:$C$1001,,0))</f>
        <v>dgrittonq0@nydailynews.com</v>
      </c>
      <c r="H939" s="16" t="str">
        <f>_xlfn.XLOOKUP(C939,[1]customers!$A$2:$A$1001,[1]customers!$G$2:$G$1001,,0)</f>
        <v>United States</v>
      </c>
      <c r="I939" s="7" t="str">
        <f>INDEX([1]products!$A$1:$G$49,MATCH([1]orders!$D939,[1]products!$A$1:$A$49,0),MATCH([1]orders!I$1,[1]products!$A$1:$G$1,0))</f>
        <v>Rob</v>
      </c>
      <c r="J939" s="7" t="str">
        <f>INDEX([1]products!$A$1:$G$49,MATCH([1]orders!$D939,[1]products!$A$1:$A$49,0),MATCH([1]orders!J$1,[1]products!$A$1:$G$1,0))</f>
        <v>M</v>
      </c>
      <c r="K939" s="19">
        <f>INDEX([1]products!$A$1:$G$49,MATCH([1]orders!$D939,[1]products!$A$1:$A$49,0),MATCH([1]orders!K$1,[1]products!$A$1:$G$1,0))</f>
        <v>2.5</v>
      </c>
      <c r="L939" s="20">
        <f>INDEX([1]products!$A$1:$G$49,MATCH([1]orders!$D939,[1]products!$A$1:$A$49,0),MATCH([1]orders!L$1,[1]products!$A$1:$G$1,0))</f>
        <v>22.884999999999998</v>
      </c>
      <c r="M939" s="20">
        <f t="shared" si="14"/>
        <v>91.539999999999992</v>
      </c>
      <c r="N939" s="7" t="str" cm="1">
        <f t="array" ref="N939">_xlfn.IFS(I939="Rob","Robusta",I939="Exc","Excelsa",I939="Ara","Arabica",I939="Lib","Liberica")</f>
        <v>Robusta</v>
      </c>
      <c r="O939" s="7" t="str" cm="1">
        <f t="array" ref="O939">_xlfn.IFS(J939="M","Medium",J939="L","Light",J939="D","Dark")</f>
        <v>Medium</v>
      </c>
      <c r="P939" s="7" t="str">
        <f>_xlfn.XLOOKUP(Order_Table[[#This Row],[Customer ID]],[1]customers!$A$1:$A$1001,[1]customers!$I$1:$I$1001,,0)</f>
        <v>Yes</v>
      </c>
    </row>
    <row r="940" spans="1:16" x14ac:dyDescent="0.35">
      <c r="A940" s="16" t="s">
        <v>1808</v>
      </c>
      <c r="B940" s="21">
        <v>43829</v>
      </c>
      <c r="C940" s="16" t="s">
        <v>1809</v>
      </c>
      <c r="D940" s="7" t="s">
        <v>137</v>
      </c>
      <c r="E940" s="16">
        <v>5</v>
      </c>
      <c r="F940" s="16" t="str">
        <f>_xlfn.XLOOKUP([1]orders!C940,[1]customers!$A$2:$A$1001,[1]customers!$B$2:$B$1001,,0)</f>
        <v>Dell Gut</v>
      </c>
      <c r="G940" s="16" t="str">
        <f>IF(_xlfn.XLOOKUP(C940,[1]customers!$A$2:$A$1001,[1]customers!$C$2:$C$1001,,0)=0,"",_xlfn.XLOOKUP(C940,[1]customers!$A$2:$A$1001,[1]customers!$C$2:$C$1001,,0))</f>
        <v>dgutq2@umich.edu</v>
      </c>
      <c r="H940" s="16" t="str">
        <f>_xlfn.XLOOKUP(C940,[1]customers!$A$2:$A$1001,[1]customers!$G$2:$G$1001,,0)</f>
        <v>United States</v>
      </c>
      <c r="I940" s="7" t="str">
        <f>INDEX([1]products!$A$1:$G$49,MATCH([1]orders!$D940,[1]products!$A$1:$A$49,0),MATCH([1]orders!I$1,[1]products!$A$1:$G$1,0))</f>
        <v>Exc</v>
      </c>
      <c r="J940" s="7" t="str">
        <f>INDEX([1]products!$A$1:$G$49,MATCH([1]orders!$D940,[1]products!$A$1:$A$49,0),MATCH([1]orders!J$1,[1]products!$A$1:$G$1,0))</f>
        <v>L</v>
      </c>
      <c r="K940" s="19">
        <f>INDEX([1]products!$A$1:$G$49,MATCH([1]orders!$D940,[1]products!$A$1:$A$49,0),MATCH([1]orders!K$1,[1]products!$A$1:$G$1,0))</f>
        <v>1</v>
      </c>
      <c r="L940" s="20">
        <f>INDEX([1]products!$A$1:$G$49,MATCH([1]orders!$D940,[1]products!$A$1:$A$49,0),MATCH([1]orders!L$1,[1]products!$A$1:$G$1,0))</f>
        <v>14.85</v>
      </c>
      <c r="M940" s="20">
        <f t="shared" si="14"/>
        <v>74.25</v>
      </c>
      <c r="N940" s="7" t="str" cm="1">
        <f t="array" ref="N940">_xlfn.IFS(I940="Rob","Robusta",I940="Exc","Excelsa",I940="Ara","Arabica",I940="Lib","Liberica")</f>
        <v>Excelsa</v>
      </c>
      <c r="O940" s="7" t="str" cm="1">
        <f t="array" ref="O940">_xlfn.IFS(J940="M","Medium",J940="L","Light",J940="D","Dark")</f>
        <v>Light</v>
      </c>
      <c r="P940" s="7" t="str">
        <f>_xlfn.XLOOKUP(Order_Table[[#This Row],[Customer ID]],[1]customers!$A$1:$A$1001,[1]customers!$I$1:$I$1001,,0)</f>
        <v>Yes</v>
      </c>
    </row>
    <row r="941" spans="1:16" x14ac:dyDescent="0.35">
      <c r="A941" s="16" t="s">
        <v>1810</v>
      </c>
      <c r="B941" s="21">
        <v>44229</v>
      </c>
      <c r="C941" s="16" t="s">
        <v>1811</v>
      </c>
      <c r="D941" s="7" t="s">
        <v>19</v>
      </c>
      <c r="E941" s="16">
        <v>6</v>
      </c>
      <c r="F941" s="16" t="str">
        <f>_xlfn.XLOOKUP([1]orders!C941,[1]customers!$A$2:$A$1001,[1]customers!$B$2:$B$1001,,0)</f>
        <v>Willy Pummery</v>
      </c>
      <c r="G941" s="16" t="str">
        <f>IF(_xlfn.XLOOKUP(C941,[1]customers!$A$2:$A$1001,[1]customers!$C$2:$C$1001,,0)=0,"",_xlfn.XLOOKUP(C941,[1]customers!$A$2:$A$1001,[1]customers!$C$2:$C$1001,,0))</f>
        <v>wpummeryq3@topsy.com</v>
      </c>
      <c r="H941" s="16" t="str">
        <f>_xlfn.XLOOKUP(C941,[1]customers!$A$2:$A$1001,[1]customers!$G$2:$G$1001,,0)</f>
        <v>United States</v>
      </c>
      <c r="I941" s="7" t="str">
        <f>INDEX([1]products!$A$1:$G$49,MATCH([1]orders!$D941,[1]products!$A$1:$A$49,0),MATCH([1]orders!I$1,[1]products!$A$1:$G$1,0))</f>
        <v>Lib</v>
      </c>
      <c r="J941" s="7" t="str">
        <f>INDEX([1]products!$A$1:$G$49,MATCH([1]orders!$D941,[1]products!$A$1:$A$49,0),MATCH([1]orders!J$1,[1]products!$A$1:$G$1,0))</f>
        <v>L</v>
      </c>
      <c r="K941" s="19">
        <f>INDEX([1]products!$A$1:$G$49,MATCH([1]orders!$D941,[1]products!$A$1:$A$49,0),MATCH([1]orders!K$1,[1]products!$A$1:$G$1,0))</f>
        <v>0.2</v>
      </c>
      <c r="L941" s="20">
        <f>INDEX([1]products!$A$1:$G$49,MATCH([1]orders!$D941,[1]products!$A$1:$A$49,0),MATCH([1]orders!L$1,[1]products!$A$1:$G$1,0))</f>
        <v>4.7549999999999999</v>
      </c>
      <c r="M941" s="20">
        <f t="shared" si="14"/>
        <v>28.53</v>
      </c>
      <c r="N941" s="7" t="str" cm="1">
        <f t="array" ref="N941">_xlfn.IFS(I941="Rob","Robusta",I941="Exc","Excelsa",I941="Ara","Arabica",I941="Lib","Liberica")</f>
        <v>Liberica</v>
      </c>
      <c r="O941" s="7" t="str" cm="1">
        <f t="array" ref="O941">_xlfn.IFS(J941="M","Medium",J941="L","Light",J941="D","Dark")</f>
        <v>Light</v>
      </c>
      <c r="P941" s="7" t="str">
        <f>_xlfn.XLOOKUP(Order_Table[[#This Row],[Customer ID]],[1]customers!$A$1:$A$1001,[1]customers!$I$1:$I$1001,,0)</f>
        <v>No</v>
      </c>
    </row>
    <row r="942" spans="1:16" x14ac:dyDescent="0.35">
      <c r="A942" s="16" t="s">
        <v>1812</v>
      </c>
      <c r="B942" s="21">
        <v>44332</v>
      </c>
      <c r="C942" s="16" t="s">
        <v>1813</v>
      </c>
      <c r="D942" s="7" t="s">
        <v>157</v>
      </c>
      <c r="E942" s="16">
        <v>2</v>
      </c>
      <c r="F942" s="16" t="str">
        <f>_xlfn.XLOOKUP([1]orders!C942,[1]customers!$A$2:$A$1001,[1]customers!$B$2:$B$1001,,0)</f>
        <v>Geoffrey Siuda</v>
      </c>
      <c r="G942" s="16" t="str">
        <f>IF(_xlfn.XLOOKUP(C942,[1]customers!$A$2:$A$1001,[1]customers!$C$2:$C$1001,,0)=0,"",_xlfn.XLOOKUP(C942,[1]customers!$A$2:$A$1001,[1]customers!$C$2:$C$1001,,0))</f>
        <v>gsiudaq4@nytimes.com</v>
      </c>
      <c r="H942" s="16" t="str">
        <f>_xlfn.XLOOKUP(C942,[1]customers!$A$2:$A$1001,[1]customers!$G$2:$G$1001,,0)</f>
        <v>United States</v>
      </c>
      <c r="I942" s="7" t="str">
        <f>INDEX([1]products!$A$1:$G$49,MATCH([1]orders!$D942,[1]products!$A$1:$A$49,0),MATCH([1]orders!I$1,[1]products!$A$1:$G$1,0))</f>
        <v>Rob</v>
      </c>
      <c r="J942" s="7" t="str">
        <f>INDEX([1]products!$A$1:$G$49,MATCH([1]orders!$D942,[1]products!$A$1:$A$49,0),MATCH([1]orders!J$1,[1]products!$A$1:$G$1,0))</f>
        <v>L</v>
      </c>
      <c r="K942" s="19">
        <f>INDEX([1]products!$A$1:$G$49,MATCH([1]orders!$D942,[1]products!$A$1:$A$49,0),MATCH([1]orders!K$1,[1]products!$A$1:$G$1,0))</f>
        <v>0.5</v>
      </c>
      <c r="L942" s="20">
        <f>INDEX([1]products!$A$1:$G$49,MATCH([1]orders!$D942,[1]products!$A$1:$A$49,0),MATCH([1]orders!L$1,[1]products!$A$1:$G$1,0))</f>
        <v>7.169999999999999</v>
      </c>
      <c r="M942" s="20">
        <f t="shared" si="14"/>
        <v>14.339999999999998</v>
      </c>
      <c r="N942" s="7" t="str" cm="1">
        <f t="array" ref="N942">_xlfn.IFS(I942="Rob","Robusta",I942="Exc","Excelsa",I942="Ara","Arabica",I942="Lib","Liberica")</f>
        <v>Robusta</v>
      </c>
      <c r="O942" s="7" t="str" cm="1">
        <f t="array" ref="O942">_xlfn.IFS(J942="M","Medium",J942="L","Light",J942="D","Dark")</f>
        <v>Light</v>
      </c>
      <c r="P942" s="7" t="str">
        <f>_xlfn.XLOOKUP(Order_Table[[#This Row],[Customer ID]],[1]customers!$A$1:$A$1001,[1]customers!$I$1:$I$1001,,0)</f>
        <v>Yes</v>
      </c>
    </row>
    <row r="943" spans="1:16" x14ac:dyDescent="0.35">
      <c r="A943" s="16" t="s">
        <v>1814</v>
      </c>
      <c r="B943" s="21">
        <v>44674</v>
      </c>
      <c r="C943" s="16" t="s">
        <v>1815</v>
      </c>
      <c r="D943" s="7" t="s">
        <v>192</v>
      </c>
      <c r="E943" s="16">
        <v>2</v>
      </c>
      <c r="F943" s="16" t="str">
        <f>_xlfn.XLOOKUP([1]orders!C943,[1]customers!$A$2:$A$1001,[1]customers!$B$2:$B$1001,,0)</f>
        <v>Henderson Crowne</v>
      </c>
      <c r="G943" s="16" t="str">
        <f>IF(_xlfn.XLOOKUP(C943,[1]customers!$A$2:$A$1001,[1]customers!$C$2:$C$1001,,0)=0,"",_xlfn.XLOOKUP(C943,[1]customers!$A$2:$A$1001,[1]customers!$C$2:$C$1001,,0))</f>
        <v>hcrowneq5@wufoo.com</v>
      </c>
      <c r="H943" s="16" t="str">
        <f>_xlfn.XLOOKUP(C943,[1]customers!$A$2:$A$1001,[1]customers!$G$2:$G$1001,,0)</f>
        <v>Ireland</v>
      </c>
      <c r="I943" s="7" t="str">
        <f>INDEX([1]products!$A$1:$G$49,MATCH([1]orders!$D943,[1]products!$A$1:$A$49,0),MATCH([1]orders!I$1,[1]products!$A$1:$G$1,0))</f>
        <v>Ara</v>
      </c>
      <c r="J943" s="7" t="str">
        <f>INDEX([1]products!$A$1:$G$49,MATCH([1]orders!$D943,[1]products!$A$1:$A$49,0),MATCH([1]orders!J$1,[1]products!$A$1:$G$1,0))</f>
        <v>L</v>
      </c>
      <c r="K943" s="19">
        <f>INDEX([1]products!$A$1:$G$49,MATCH([1]orders!$D943,[1]products!$A$1:$A$49,0),MATCH([1]orders!K$1,[1]products!$A$1:$G$1,0))</f>
        <v>0.5</v>
      </c>
      <c r="L943" s="20">
        <f>INDEX([1]products!$A$1:$G$49,MATCH([1]orders!$D943,[1]products!$A$1:$A$49,0),MATCH([1]orders!L$1,[1]products!$A$1:$G$1,0))</f>
        <v>7.77</v>
      </c>
      <c r="M943" s="20">
        <f t="shared" si="14"/>
        <v>15.54</v>
      </c>
      <c r="N943" s="7" t="str" cm="1">
        <f t="array" ref="N943">_xlfn.IFS(I943="Rob","Robusta",I943="Exc","Excelsa",I943="Ara","Arabica",I943="Lib","Liberica")</f>
        <v>Arabica</v>
      </c>
      <c r="O943" s="7" t="str" cm="1">
        <f t="array" ref="O943">_xlfn.IFS(J943="M","Medium",J943="L","Light",J943="D","Dark")</f>
        <v>Light</v>
      </c>
      <c r="P943" s="7" t="str">
        <f>_xlfn.XLOOKUP(Order_Table[[#This Row],[Customer ID]],[1]customers!$A$1:$A$1001,[1]customers!$I$1:$I$1001,,0)</f>
        <v>Yes</v>
      </c>
    </row>
    <row r="944" spans="1:16" x14ac:dyDescent="0.35">
      <c r="A944" s="16" t="s">
        <v>1816</v>
      </c>
      <c r="B944" s="21">
        <v>44464</v>
      </c>
      <c r="C944" s="16" t="s">
        <v>1817</v>
      </c>
      <c r="D944" s="7" t="s">
        <v>189</v>
      </c>
      <c r="E944" s="16">
        <v>3</v>
      </c>
      <c r="F944" s="16" t="str">
        <f>_xlfn.XLOOKUP([1]orders!C944,[1]customers!$A$2:$A$1001,[1]customers!$B$2:$B$1001,,0)</f>
        <v>Vernor Pawsey</v>
      </c>
      <c r="G944" s="16" t="str">
        <f>IF(_xlfn.XLOOKUP(C944,[1]customers!$A$2:$A$1001,[1]customers!$C$2:$C$1001,,0)=0,"",_xlfn.XLOOKUP(C944,[1]customers!$A$2:$A$1001,[1]customers!$C$2:$C$1001,,0))</f>
        <v>vpawseyq6@tiny.cc</v>
      </c>
      <c r="H944" s="16" t="str">
        <f>_xlfn.XLOOKUP(C944,[1]customers!$A$2:$A$1001,[1]customers!$G$2:$G$1001,,0)</f>
        <v>United States</v>
      </c>
      <c r="I944" s="7" t="str">
        <f>INDEX([1]products!$A$1:$G$49,MATCH([1]orders!$D944,[1]products!$A$1:$A$49,0),MATCH([1]orders!I$1,[1]products!$A$1:$G$1,0))</f>
        <v>Rob</v>
      </c>
      <c r="J944" s="7" t="str">
        <f>INDEX([1]products!$A$1:$G$49,MATCH([1]orders!$D944,[1]products!$A$1:$A$49,0),MATCH([1]orders!J$1,[1]products!$A$1:$G$1,0))</f>
        <v>L</v>
      </c>
      <c r="K944" s="19">
        <f>INDEX([1]products!$A$1:$G$49,MATCH([1]orders!$D944,[1]products!$A$1:$A$49,0),MATCH([1]orders!K$1,[1]products!$A$1:$G$1,0))</f>
        <v>1</v>
      </c>
      <c r="L944" s="20">
        <f>INDEX([1]products!$A$1:$G$49,MATCH([1]orders!$D944,[1]products!$A$1:$A$49,0),MATCH([1]orders!L$1,[1]products!$A$1:$G$1,0))</f>
        <v>11.95</v>
      </c>
      <c r="M944" s="20">
        <f t="shared" si="14"/>
        <v>35.849999999999994</v>
      </c>
      <c r="N944" s="7" t="str" cm="1">
        <f t="array" ref="N944">_xlfn.IFS(I944="Rob","Robusta",I944="Exc","Excelsa",I944="Ara","Arabica",I944="Lib","Liberica")</f>
        <v>Robusta</v>
      </c>
      <c r="O944" s="7" t="str" cm="1">
        <f t="array" ref="O944">_xlfn.IFS(J944="M","Medium",J944="L","Light",J944="D","Dark")</f>
        <v>Light</v>
      </c>
      <c r="P944" s="7" t="str">
        <f>_xlfn.XLOOKUP(Order_Table[[#This Row],[Customer ID]],[1]customers!$A$1:$A$1001,[1]customers!$I$1:$I$1001,,0)</f>
        <v>No</v>
      </c>
    </row>
    <row r="945" spans="1:16" x14ac:dyDescent="0.35">
      <c r="A945" s="16" t="s">
        <v>1818</v>
      </c>
      <c r="B945" s="21">
        <v>44719</v>
      </c>
      <c r="C945" s="16" t="s">
        <v>1819</v>
      </c>
      <c r="D945" s="7" t="s">
        <v>192</v>
      </c>
      <c r="E945" s="16">
        <v>6</v>
      </c>
      <c r="F945" s="16" t="str">
        <f>_xlfn.XLOOKUP([1]orders!C945,[1]customers!$A$2:$A$1001,[1]customers!$B$2:$B$1001,,0)</f>
        <v>Augustin Waterhouse</v>
      </c>
      <c r="G945" s="16" t="str">
        <f>IF(_xlfn.XLOOKUP(C945,[1]customers!$A$2:$A$1001,[1]customers!$C$2:$C$1001,,0)=0,"",_xlfn.XLOOKUP(C945,[1]customers!$A$2:$A$1001,[1]customers!$C$2:$C$1001,,0))</f>
        <v>awaterhouseq7@istockphoto.com</v>
      </c>
      <c r="H945" s="16" t="str">
        <f>_xlfn.XLOOKUP(C945,[1]customers!$A$2:$A$1001,[1]customers!$G$2:$G$1001,,0)</f>
        <v>United States</v>
      </c>
      <c r="I945" s="7" t="str">
        <f>INDEX([1]products!$A$1:$G$49,MATCH([1]orders!$D945,[1]products!$A$1:$A$49,0),MATCH([1]orders!I$1,[1]products!$A$1:$G$1,0))</f>
        <v>Ara</v>
      </c>
      <c r="J945" s="7" t="str">
        <f>INDEX([1]products!$A$1:$G$49,MATCH([1]orders!$D945,[1]products!$A$1:$A$49,0),MATCH([1]orders!J$1,[1]products!$A$1:$G$1,0))</f>
        <v>L</v>
      </c>
      <c r="K945" s="19">
        <f>INDEX([1]products!$A$1:$G$49,MATCH([1]orders!$D945,[1]products!$A$1:$A$49,0),MATCH([1]orders!K$1,[1]products!$A$1:$G$1,0))</f>
        <v>0.5</v>
      </c>
      <c r="L945" s="20">
        <f>INDEX([1]products!$A$1:$G$49,MATCH([1]orders!$D945,[1]products!$A$1:$A$49,0),MATCH([1]orders!L$1,[1]products!$A$1:$G$1,0))</f>
        <v>7.77</v>
      </c>
      <c r="M945" s="20">
        <f t="shared" si="14"/>
        <v>46.62</v>
      </c>
      <c r="N945" s="7" t="str" cm="1">
        <f t="array" ref="N945">_xlfn.IFS(I945="Rob","Robusta",I945="Exc","Excelsa",I945="Ara","Arabica",I945="Lib","Liberica")</f>
        <v>Arabica</v>
      </c>
      <c r="O945" s="7" t="str" cm="1">
        <f t="array" ref="O945">_xlfn.IFS(J945="M","Medium",J945="L","Light",J945="D","Dark")</f>
        <v>Light</v>
      </c>
      <c r="P945" s="7" t="str">
        <f>_xlfn.XLOOKUP(Order_Table[[#This Row],[Customer ID]],[1]customers!$A$1:$A$1001,[1]customers!$I$1:$I$1001,,0)</f>
        <v>No</v>
      </c>
    </row>
    <row r="946" spans="1:16" x14ac:dyDescent="0.35">
      <c r="A946" s="16" t="s">
        <v>1820</v>
      </c>
      <c r="B946" s="21">
        <v>44054</v>
      </c>
      <c r="C946" s="16" t="s">
        <v>1821</v>
      </c>
      <c r="D946" s="7" t="s">
        <v>157</v>
      </c>
      <c r="E946" s="16">
        <v>5</v>
      </c>
      <c r="F946" s="16" t="str">
        <f>_xlfn.XLOOKUP([1]orders!C946,[1]customers!$A$2:$A$1001,[1]customers!$B$2:$B$1001,,0)</f>
        <v>Fanchon Haughian</v>
      </c>
      <c r="G946" s="16" t="str">
        <f>IF(_xlfn.XLOOKUP(C946,[1]customers!$A$2:$A$1001,[1]customers!$C$2:$C$1001,,0)=0,"",_xlfn.XLOOKUP(C946,[1]customers!$A$2:$A$1001,[1]customers!$C$2:$C$1001,,0))</f>
        <v>fhaughianq8@1688.com</v>
      </c>
      <c r="H946" s="16" t="str">
        <f>_xlfn.XLOOKUP(C946,[1]customers!$A$2:$A$1001,[1]customers!$G$2:$G$1001,,0)</f>
        <v>United States</v>
      </c>
      <c r="I946" s="7" t="str">
        <f>INDEX([1]products!$A$1:$G$49,MATCH([1]orders!$D946,[1]products!$A$1:$A$49,0),MATCH([1]orders!I$1,[1]products!$A$1:$G$1,0))</f>
        <v>Rob</v>
      </c>
      <c r="J946" s="7" t="str">
        <f>INDEX([1]products!$A$1:$G$49,MATCH([1]orders!$D946,[1]products!$A$1:$A$49,0),MATCH([1]orders!J$1,[1]products!$A$1:$G$1,0))</f>
        <v>L</v>
      </c>
      <c r="K946" s="19">
        <f>INDEX([1]products!$A$1:$G$49,MATCH([1]orders!$D946,[1]products!$A$1:$A$49,0),MATCH([1]orders!K$1,[1]products!$A$1:$G$1,0))</f>
        <v>0.5</v>
      </c>
      <c r="L946" s="20">
        <f>INDEX([1]products!$A$1:$G$49,MATCH([1]orders!$D946,[1]products!$A$1:$A$49,0),MATCH([1]orders!L$1,[1]products!$A$1:$G$1,0))</f>
        <v>7.169999999999999</v>
      </c>
      <c r="M946" s="20">
        <f t="shared" si="14"/>
        <v>35.849999999999994</v>
      </c>
      <c r="N946" s="7" t="str" cm="1">
        <f t="array" ref="N946">_xlfn.IFS(I946="Rob","Robusta",I946="Exc","Excelsa",I946="Ara","Arabica",I946="Lib","Liberica")</f>
        <v>Robusta</v>
      </c>
      <c r="O946" s="7" t="str" cm="1">
        <f t="array" ref="O946">_xlfn.IFS(J946="M","Medium",J946="L","Light",J946="D","Dark")</f>
        <v>Light</v>
      </c>
      <c r="P946" s="7" t="str">
        <f>_xlfn.XLOOKUP(Order_Table[[#This Row],[Customer ID]],[1]customers!$A$1:$A$1001,[1]customers!$I$1:$I$1001,,0)</f>
        <v>No</v>
      </c>
    </row>
    <row r="947" spans="1:16" x14ac:dyDescent="0.35">
      <c r="A947" s="16" t="s">
        <v>1822</v>
      </c>
      <c r="B947" s="21">
        <v>43524</v>
      </c>
      <c r="C947" s="16" t="s">
        <v>1823</v>
      </c>
      <c r="D947" s="7" t="s">
        <v>109</v>
      </c>
      <c r="E947" s="16">
        <v>4</v>
      </c>
      <c r="F947" s="16" t="str">
        <f>_xlfn.XLOOKUP([1]orders!C947,[1]customers!$A$2:$A$1001,[1]customers!$B$2:$B$1001,,0)</f>
        <v>Jaimie Hatz</v>
      </c>
      <c r="G947" s="16" t="str">
        <f>IF(_xlfn.XLOOKUP(C947,[1]customers!$A$2:$A$1001,[1]customers!$C$2:$C$1001,,0)=0,"",_xlfn.XLOOKUP(C947,[1]customers!$A$2:$A$1001,[1]customers!$C$2:$C$1001,,0))</f>
        <v/>
      </c>
      <c r="H947" s="16" t="str">
        <f>_xlfn.XLOOKUP(C947,[1]customers!$A$2:$A$1001,[1]customers!$G$2:$G$1001,,0)</f>
        <v>United States</v>
      </c>
      <c r="I947" s="7" t="str">
        <f>INDEX([1]products!$A$1:$G$49,MATCH([1]orders!$D947,[1]products!$A$1:$A$49,0),MATCH([1]orders!I$1,[1]products!$A$1:$G$1,0))</f>
        <v>Lib</v>
      </c>
      <c r="J947" s="7" t="str">
        <f>INDEX([1]products!$A$1:$G$49,MATCH([1]orders!$D947,[1]products!$A$1:$A$49,0),MATCH([1]orders!J$1,[1]products!$A$1:$G$1,0))</f>
        <v>D</v>
      </c>
      <c r="K947" s="19">
        <f>INDEX([1]products!$A$1:$G$49,MATCH([1]orders!$D947,[1]products!$A$1:$A$49,0),MATCH([1]orders!K$1,[1]products!$A$1:$G$1,0))</f>
        <v>2.5</v>
      </c>
      <c r="L947" s="20">
        <f>INDEX([1]products!$A$1:$G$49,MATCH([1]orders!$D947,[1]products!$A$1:$A$49,0),MATCH([1]orders!L$1,[1]products!$A$1:$G$1,0))</f>
        <v>29.784999999999997</v>
      </c>
      <c r="M947" s="20">
        <f t="shared" si="14"/>
        <v>119.13999999999999</v>
      </c>
      <c r="N947" s="7" t="str" cm="1">
        <f t="array" ref="N947">_xlfn.IFS(I947="Rob","Robusta",I947="Exc","Excelsa",I947="Ara","Arabica",I947="Lib","Liberica")</f>
        <v>Liberica</v>
      </c>
      <c r="O947" s="7" t="str" cm="1">
        <f t="array" ref="O947">_xlfn.IFS(J947="M","Medium",J947="L","Light",J947="D","Dark")</f>
        <v>Dark</v>
      </c>
      <c r="P947" s="7" t="str">
        <f>_xlfn.XLOOKUP(Order_Table[[#This Row],[Customer ID]],[1]customers!$A$1:$A$1001,[1]customers!$I$1:$I$1001,,0)</f>
        <v>No</v>
      </c>
    </row>
    <row r="948" spans="1:16" x14ac:dyDescent="0.35">
      <c r="A948" s="16" t="s">
        <v>1824</v>
      </c>
      <c r="B948" s="21">
        <v>43719</v>
      </c>
      <c r="C948" s="16" t="s">
        <v>1825</v>
      </c>
      <c r="D948" s="7" t="s">
        <v>123</v>
      </c>
      <c r="E948" s="16">
        <v>3</v>
      </c>
      <c r="F948" s="16" t="str">
        <f>_xlfn.XLOOKUP([1]orders!C948,[1]customers!$A$2:$A$1001,[1]customers!$B$2:$B$1001,,0)</f>
        <v>Edeline Edney</v>
      </c>
      <c r="G948" s="16" t="str">
        <f>IF(_xlfn.XLOOKUP(C948,[1]customers!$A$2:$A$1001,[1]customers!$C$2:$C$1001,,0)=0,"",_xlfn.XLOOKUP(C948,[1]customers!$A$2:$A$1001,[1]customers!$C$2:$C$1001,,0))</f>
        <v/>
      </c>
      <c r="H948" s="16" t="str">
        <f>_xlfn.XLOOKUP(C948,[1]customers!$A$2:$A$1001,[1]customers!$G$2:$G$1001,,0)</f>
        <v>United States</v>
      </c>
      <c r="I948" s="7" t="str">
        <f>INDEX([1]products!$A$1:$G$49,MATCH([1]orders!$D948,[1]products!$A$1:$A$49,0),MATCH([1]orders!I$1,[1]products!$A$1:$G$1,0))</f>
        <v>Lib</v>
      </c>
      <c r="J948" s="7" t="str">
        <f>INDEX([1]products!$A$1:$G$49,MATCH([1]orders!$D948,[1]products!$A$1:$A$49,0),MATCH([1]orders!J$1,[1]products!$A$1:$G$1,0))</f>
        <v>D</v>
      </c>
      <c r="K948" s="19">
        <f>INDEX([1]products!$A$1:$G$49,MATCH([1]orders!$D948,[1]products!$A$1:$A$49,0),MATCH([1]orders!K$1,[1]products!$A$1:$G$1,0))</f>
        <v>0.5</v>
      </c>
      <c r="L948" s="20">
        <f>INDEX([1]products!$A$1:$G$49,MATCH([1]orders!$D948,[1]products!$A$1:$A$49,0),MATCH([1]orders!L$1,[1]products!$A$1:$G$1,0))</f>
        <v>7.77</v>
      </c>
      <c r="M948" s="20">
        <f t="shared" si="14"/>
        <v>23.31</v>
      </c>
      <c r="N948" s="7" t="str" cm="1">
        <f t="array" ref="N948">_xlfn.IFS(I948="Rob","Robusta",I948="Exc","Excelsa",I948="Ara","Arabica",I948="Lib","Liberica")</f>
        <v>Liberica</v>
      </c>
      <c r="O948" s="7" t="str" cm="1">
        <f t="array" ref="O948">_xlfn.IFS(J948="M","Medium",J948="L","Light",J948="D","Dark")</f>
        <v>Dark</v>
      </c>
      <c r="P948" s="7" t="str">
        <f>_xlfn.XLOOKUP(Order_Table[[#This Row],[Customer ID]],[1]customers!$A$1:$A$1001,[1]customers!$I$1:$I$1001,,0)</f>
        <v>No</v>
      </c>
    </row>
    <row r="949" spans="1:16" x14ac:dyDescent="0.35">
      <c r="A949" s="16" t="s">
        <v>1826</v>
      </c>
      <c r="B949" s="21">
        <v>44294</v>
      </c>
      <c r="C949" s="16" t="s">
        <v>1827</v>
      </c>
      <c r="D949" s="7" t="s">
        <v>61</v>
      </c>
      <c r="E949" s="16">
        <v>1</v>
      </c>
      <c r="F949" s="16" t="str">
        <f>_xlfn.XLOOKUP([1]orders!C949,[1]customers!$A$2:$A$1001,[1]customers!$B$2:$B$1001,,0)</f>
        <v>Rickie Faltin</v>
      </c>
      <c r="G949" s="16" t="str">
        <f>IF(_xlfn.XLOOKUP(C949,[1]customers!$A$2:$A$1001,[1]customers!$C$2:$C$1001,,0)=0,"",_xlfn.XLOOKUP(C949,[1]customers!$A$2:$A$1001,[1]customers!$C$2:$C$1001,,0))</f>
        <v>rfaltinqb@topsy.com</v>
      </c>
      <c r="H949" s="16" t="str">
        <f>_xlfn.XLOOKUP(C949,[1]customers!$A$2:$A$1001,[1]customers!$G$2:$G$1001,,0)</f>
        <v>Ireland</v>
      </c>
      <c r="I949" s="7" t="str">
        <f>INDEX([1]products!$A$1:$G$49,MATCH([1]orders!$D949,[1]products!$A$1:$A$49,0),MATCH([1]orders!I$1,[1]products!$A$1:$G$1,0))</f>
        <v>Ara</v>
      </c>
      <c r="J949" s="7" t="str">
        <f>INDEX([1]products!$A$1:$G$49,MATCH([1]orders!$D949,[1]products!$A$1:$A$49,0),MATCH([1]orders!J$1,[1]products!$A$1:$G$1,0))</f>
        <v>M</v>
      </c>
      <c r="K949" s="19">
        <f>INDEX([1]products!$A$1:$G$49,MATCH([1]orders!$D949,[1]products!$A$1:$A$49,0),MATCH([1]orders!K$1,[1]products!$A$1:$G$1,0))</f>
        <v>1</v>
      </c>
      <c r="L949" s="20">
        <f>INDEX([1]products!$A$1:$G$49,MATCH([1]orders!$D949,[1]products!$A$1:$A$49,0),MATCH([1]orders!L$1,[1]products!$A$1:$G$1,0))</f>
        <v>11.25</v>
      </c>
      <c r="M949" s="20">
        <f t="shared" si="14"/>
        <v>11.25</v>
      </c>
      <c r="N949" s="7" t="str" cm="1">
        <f t="array" ref="N949">_xlfn.IFS(I949="Rob","Robusta",I949="Exc","Excelsa",I949="Ara","Arabica",I949="Lib","Liberica")</f>
        <v>Arabica</v>
      </c>
      <c r="O949" s="7" t="str" cm="1">
        <f t="array" ref="O949">_xlfn.IFS(J949="M","Medium",J949="L","Light",J949="D","Dark")</f>
        <v>Medium</v>
      </c>
      <c r="P949" s="7" t="str">
        <f>_xlfn.XLOOKUP(Order_Table[[#This Row],[Customer ID]],[1]customers!$A$1:$A$1001,[1]customers!$I$1:$I$1001,,0)</f>
        <v>No</v>
      </c>
    </row>
    <row r="950" spans="1:16" x14ac:dyDescent="0.35">
      <c r="A950" s="16" t="s">
        <v>1828</v>
      </c>
      <c r="B950" s="21">
        <v>44445</v>
      </c>
      <c r="C950" s="16" t="s">
        <v>1829</v>
      </c>
      <c r="D950" s="7" t="s">
        <v>530</v>
      </c>
      <c r="E950" s="16">
        <v>3</v>
      </c>
      <c r="F950" s="16" t="str">
        <f>_xlfn.XLOOKUP([1]orders!C950,[1]customers!$A$2:$A$1001,[1]customers!$B$2:$B$1001,,0)</f>
        <v>Gnni Cheeke</v>
      </c>
      <c r="G950" s="16" t="str">
        <f>IF(_xlfn.XLOOKUP(C950,[1]customers!$A$2:$A$1001,[1]customers!$C$2:$C$1001,,0)=0,"",_xlfn.XLOOKUP(C950,[1]customers!$A$2:$A$1001,[1]customers!$C$2:$C$1001,,0))</f>
        <v>gcheekeqc@sitemeter.com</v>
      </c>
      <c r="H950" s="16" t="str">
        <f>_xlfn.XLOOKUP(C950,[1]customers!$A$2:$A$1001,[1]customers!$G$2:$G$1001,,0)</f>
        <v>United Kingdom</v>
      </c>
      <c r="I950" s="7" t="str">
        <f>INDEX([1]products!$A$1:$G$49,MATCH([1]orders!$D950,[1]products!$A$1:$A$49,0),MATCH([1]orders!I$1,[1]products!$A$1:$G$1,0))</f>
        <v>Exc</v>
      </c>
      <c r="J950" s="7" t="str">
        <f>INDEX([1]products!$A$1:$G$49,MATCH([1]orders!$D950,[1]products!$A$1:$A$49,0),MATCH([1]orders!J$1,[1]products!$A$1:$G$1,0))</f>
        <v>D</v>
      </c>
      <c r="K950" s="19">
        <f>INDEX([1]products!$A$1:$G$49,MATCH([1]orders!$D950,[1]products!$A$1:$A$49,0),MATCH([1]orders!K$1,[1]products!$A$1:$G$1,0))</f>
        <v>2.5</v>
      </c>
      <c r="L950" s="20">
        <f>INDEX([1]products!$A$1:$G$49,MATCH([1]orders!$D950,[1]products!$A$1:$A$49,0),MATCH([1]orders!L$1,[1]products!$A$1:$G$1,0))</f>
        <v>27.945</v>
      </c>
      <c r="M950" s="20">
        <f t="shared" si="14"/>
        <v>83.835000000000008</v>
      </c>
      <c r="N950" s="7" t="str" cm="1">
        <f t="array" ref="N950">_xlfn.IFS(I950="Rob","Robusta",I950="Exc","Excelsa",I950="Ara","Arabica",I950="Lib","Liberica")</f>
        <v>Excelsa</v>
      </c>
      <c r="O950" s="7" t="str" cm="1">
        <f t="array" ref="O950">_xlfn.IFS(J950="M","Medium",J950="L","Light",J950="D","Dark")</f>
        <v>Dark</v>
      </c>
      <c r="P950" s="7" t="str">
        <f>_xlfn.XLOOKUP(Order_Table[[#This Row],[Customer ID]],[1]customers!$A$1:$A$1001,[1]customers!$I$1:$I$1001,,0)</f>
        <v>Yes</v>
      </c>
    </row>
    <row r="951" spans="1:16" x14ac:dyDescent="0.35">
      <c r="A951" s="16" t="s">
        <v>1830</v>
      </c>
      <c r="B951" s="21">
        <v>44449</v>
      </c>
      <c r="C951" s="16" t="s">
        <v>1831</v>
      </c>
      <c r="D951" s="7" t="s">
        <v>10</v>
      </c>
      <c r="E951" s="16">
        <v>4</v>
      </c>
      <c r="F951" s="16" t="str">
        <f>_xlfn.XLOOKUP([1]orders!C951,[1]customers!$A$2:$A$1001,[1]customers!$B$2:$B$1001,,0)</f>
        <v>Gwenni Ratt</v>
      </c>
      <c r="G951" s="16" t="str">
        <f>IF(_xlfn.XLOOKUP(C951,[1]customers!$A$2:$A$1001,[1]customers!$C$2:$C$1001,,0)=0,"",_xlfn.XLOOKUP(C951,[1]customers!$A$2:$A$1001,[1]customers!$C$2:$C$1001,,0))</f>
        <v>grattqd@phpbb.com</v>
      </c>
      <c r="H951" s="16" t="str">
        <f>_xlfn.XLOOKUP(C951,[1]customers!$A$2:$A$1001,[1]customers!$G$2:$G$1001,,0)</f>
        <v>Ireland</v>
      </c>
      <c r="I951" s="7" t="str">
        <f>INDEX([1]products!$A$1:$G$49,MATCH([1]orders!$D951,[1]products!$A$1:$A$49,0),MATCH([1]orders!I$1,[1]products!$A$1:$G$1,0))</f>
        <v>Rob</v>
      </c>
      <c r="J951" s="7" t="str">
        <f>INDEX([1]products!$A$1:$G$49,MATCH([1]orders!$D951,[1]products!$A$1:$A$49,0),MATCH([1]orders!J$1,[1]products!$A$1:$G$1,0))</f>
        <v>L</v>
      </c>
      <c r="K951" s="19">
        <f>INDEX([1]products!$A$1:$G$49,MATCH([1]orders!$D951,[1]products!$A$1:$A$49,0),MATCH([1]orders!K$1,[1]products!$A$1:$G$1,0))</f>
        <v>2.5</v>
      </c>
      <c r="L951" s="20">
        <f>INDEX([1]products!$A$1:$G$49,MATCH([1]orders!$D951,[1]products!$A$1:$A$49,0),MATCH([1]orders!L$1,[1]products!$A$1:$G$1,0))</f>
        <v>27.484999999999996</v>
      </c>
      <c r="M951" s="20">
        <f t="shared" si="14"/>
        <v>109.93999999999998</v>
      </c>
      <c r="N951" s="7" t="str" cm="1">
        <f t="array" ref="N951">_xlfn.IFS(I951="Rob","Robusta",I951="Exc","Excelsa",I951="Ara","Arabica",I951="Lib","Liberica")</f>
        <v>Robusta</v>
      </c>
      <c r="O951" s="7" t="str" cm="1">
        <f t="array" ref="O951">_xlfn.IFS(J951="M","Medium",J951="L","Light",J951="D","Dark")</f>
        <v>Light</v>
      </c>
      <c r="P951" s="7" t="str">
        <f>_xlfn.XLOOKUP(Order_Table[[#This Row],[Customer ID]],[1]customers!$A$1:$A$1001,[1]customers!$I$1:$I$1001,,0)</f>
        <v>No</v>
      </c>
    </row>
    <row r="952" spans="1:16" x14ac:dyDescent="0.35">
      <c r="A952" s="16" t="s">
        <v>1832</v>
      </c>
      <c r="B952" s="21">
        <v>44703</v>
      </c>
      <c r="C952" s="16" t="s">
        <v>1833</v>
      </c>
      <c r="D952" s="7" t="s">
        <v>182</v>
      </c>
      <c r="E952" s="16">
        <v>4</v>
      </c>
      <c r="F952" s="16" t="str">
        <f>_xlfn.XLOOKUP([1]orders!C952,[1]customers!$A$2:$A$1001,[1]customers!$B$2:$B$1001,,0)</f>
        <v>Johnath Fairebrother</v>
      </c>
      <c r="G952" s="16" t="str">
        <f>IF(_xlfn.XLOOKUP(C952,[1]customers!$A$2:$A$1001,[1]customers!$C$2:$C$1001,,0)=0,"",_xlfn.XLOOKUP(C952,[1]customers!$A$2:$A$1001,[1]customers!$C$2:$C$1001,,0))</f>
        <v/>
      </c>
      <c r="H952" s="16" t="str">
        <f>_xlfn.XLOOKUP(C952,[1]customers!$A$2:$A$1001,[1]customers!$G$2:$G$1001,,0)</f>
        <v>United States</v>
      </c>
      <c r="I952" s="7" t="str">
        <f>INDEX([1]products!$A$1:$G$49,MATCH([1]orders!$D952,[1]products!$A$1:$A$49,0),MATCH([1]orders!I$1,[1]products!$A$1:$G$1,0))</f>
        <v>Rob</v>
      </c>
      <c r="J952" s="7" t="str">
        <f>INDEX([1]products!$A$1:$G$49,MATCH([1]orders!$D952,[1]products!$A$1:$A$49,0),MATCH([1]orders!J$1,[1]products!$A$1:$G$1,0))</f>
        <v>L</v>
      </c>
      <c r="K952" s="19">
        <f>INDEX([1]products!$A$1:$G$49,MATCH([1]orders!$D952,[1]products!$A$1:$A$49,0),MATCH([1]orders!K$1,[1]products!$A$1:$G$1,0))</f>
        <v>0.2</v>
      </c>
      <c r="L952" s="20">
        <f>INDEX([1]products!$A$1:$G$49,MATCH([1]orders!$D952,[1]products!$A$1:$A$49,0),MATCH([1]orders!L$1,[1]products!$A$1:$G$1,0))</f>
        <v>3.5849999999999995</v>
      </c>
      <c r="M952" s="20">
        <f t="shared" si="14"/>
        <v>14.339999999999998</v>
      </c>
      <c r="N952" s="7" t="str" cm="1">
        <f t="array" ref="N952">_xlfn.IFS(I952="Rob","Robusta",I952="Exc","Excelsa",I952="Ara","Arabica",I952="Lib","Liberica")</f>
        <v>Robusta</v>
      </c>
      <c r="O952" s="7" t="str" cm="1">
        <f t="array" ref="O952">_xlfn.IFS(J952="M","Medium",J952="L","Light",J952="D","Dark")</f>
        <v>Light</v>
      </c>
      <c r="P952" s="7" t="str">
        <f>_xlfn.XLOOKUP(Order_Table[[#This Row],[Customer ID]],[1]customers!$A$1:$A$1001,[1]customers!$I$1:$I$1001,,0)</f>
        <v>Yes</v>
      </c>
    </row>
    <row r="953" spans="1:16" x14ac:dyDescent="0.35">
      <c r="A953" s="16" t="s">
        <v>1834</v>
      </c>
      <c r="B953" s="21">
        <v>44092</v>
      </c>
      <c r="C953" s="16" t="s">
        <v>1835</v>
      </c>
      <c r="D953" s="7" t="s">
        <v>182</v>
      </c>
      <c r="E953" s="16">
        <v>6</v>
      </c>
      <c r="F953" s="16" t="str">
        <f>_xlfn.XLOOKUP([1]orders!C953,[1]customers!$A$2:$A$1001,[1]customers!$B$2:$B$1001,,0)</f>
        <v>Ingamar Eberlein</v>
      </c>
      <c r="G953" s="16" t="str">
        <f>IF(_xlfn.XLOOKUP(C953,[1]customers!$A$2:$A$1001,[1]customers!$C$2:$C$1001,,0)=0,"",_xlfn.XLOOKUP(C953,[1]customers!$A$2:$A$1001,[1]customers!$C$2:$C$1001,,0))</f>
        <v>ieberleinqf@hc360.com</v>
      </c>
      <c r="H953" s="16" t="str">
        <f>_xlfn.XLOOKUP(C953,[1]customers!$A$2:$A$1001,[1]customers!$G$2:$G$1001,,0)</f>
        <v>United States</v>
      </c>
      <c r="I953" s="7" t="str">
        <f>INDEX([1]products!$A$1:$G$49,MATCH([1]orders!$D953,[1]products!$A$1:$A$49,0),MATCH([1]orders!I$1,[1]products!$A$1:$G$1,0))</f>
        <v>Rob</v>
      </c>
      <c r="J953" s="7" t="str">
        <f>INDEX([1]products!$A$1:$G$49,MATCH([1]orders!$D953,[1]products!$A$1:$A$49,0),MATCH([1]orders!J$1,[1]products!$A$1:$G$1,0))</f>
        <v>L</v>
      </c>
      <c r="K953" s="19">
        <f>INDEX([1]products!$A$1:$G$49,MATCH([1]orders!$D953,[1]products!$A$1:$A$49,0),MATCH([1]orders!K$1,[1]products!$A$1:$G$1,0))</f>
        <v>0.2</v>
      </c>
      <c r="L953" s="20">
        <f>INDEX([1]products!$A$1:$G$49,MATCH([1]orders!$D953,[1]products!$A$1:$A$49,0),MATCH([1]orders!L$1,[1]products!$A$1:$G$1,0))</f>
        <v>3.5849999999999995</v>
      </c>
      <c r="M953" s="20">
        <f t="shared" si="14"/>
        <v>21.509999999999998</v>
      </c>
      <c r="N953" s="7" t="str" cm="1">
        <f t="array" ref="N953">_xlfn.IFS(I953="Rob","Robusta",I953="Exc","Excelsa",I953="Ara","Arabica",I953="Lib","Liberica")</f>
        <v>Robusta</v>
      </c>
      <c r="O953" s="7" t="str" cm="1">
        <f t="array" ref="O953">_xlfn.IFS(J953="M","Medium",J953="L","Light",J953="D","Dark")</f>
        <v>Light</v>
      </c>
      <c r="P953" s="7" t="str">
        <f>_xlfn.XLOOKUP(Order_Table[[#This Row],[Customer ID]],[1]customers!$A$1:$A$1001,[1]customers!$I$1:$I$1001,,0)</f>
        <v>No</v>
      </c>
    </row>
    <row r="954" spans="1:16" x14ac:dyDescent="0.35">
      <c r="A954" s="16" t="s">
        <v>1836</v>
      </c>
      <c r="B954" s="21">
        <v>44439</v>
      </c>
      <c r="C954" s="16" t="s">
        <v>1837</v>
      </c>
      <c r="D954" s="7" t="s">
        <v>61</v>
      </c>
      <c r="E954" s="16">
        <v>2</v>
      </c>
      <c r="F954" s="16" t="str">
        <f>_xlfn.XLOOKUP([1]orders!C954,[1]customers!$A$2:$A$1001,[1]customers!$B$2:$B$1001,,0)</f>
        <v>Jilly Dreng</v>
      </c>
      <c r="G954" s="16" t="str">
        <f>IF(_xlfn.XLOOKUP(C954,[1]customers!$A$2:$A$1001,[1]customers!$C$2:$C$1001,,0)=0,"",_xlfn.XLOOKUP(C954,[1]customers!$A$2:$A$1001,[1]customers!$C$2:$C$1001,,0))</f>
        <v>jdrengqg@uiuc.edu</v>
      </c>
      <c r="H954" s="16" t="str">
        <f>_xlfn.XLOOKUP(C954,[1]customers!$A$2:$A$1001,[1]customers!$G$2:$G$1001,,0)</f>
        <v>Ireland</v>
      </c>
      <c r="I954" s="7" t="str">
        <f>INDEX([1]products!$A$1:$G$49,MATCH([1]orders!$D954,[1]products!$A$1:$A$49,0),MATCH([1]orders!I$1,[1]products!$A$1:$G$1,0))</f>
        <v>Ara</v>
      </c>
      <c r="J954" s="7" t="str">
        <f>INDEX([1]products!$A$1:$G$49,MATCH([1]orders!$D954,[1]products!$A$1:$A$49,0),MATCH([1]orders!J$1,[1]products!$A$1:$G$1,0))</f>
        <v>M</v>
      </c>
      <c r="K954" s="19">
        <f>INDEX([1]products!$A$1:$G$49,MATCH([1]orders!$D954,[1]products!$A$1:$A$49,0),MATCH([1]orders!K$1,[1]products!$A$1:$G$1,0))</f>
        <v>1</v>
      </c>
      <c r="L954" s="20">
        <f>INDEX([1]products!$A$1:$G$49,MATCH([1]orders!$D954,[1]products!$A$1:$A$49,0),MATCH([1]orders!L$1,[1]products!$A$1:$G$1,0))</f>
        <v>11.25</v>
      </c>
      <c r="M954" s="20">
        <f t="shared" si="14"/>
        <v>22.5</v>
      </c>
      <c r="N954" s="7" t="str" cm="1">
        <f t="array" ref="N954">_xlfn.IFS(I954="Rob","Robusta",I954="Exc","Excelsa",I954="Ara","Arabica",I954="Lib","Liberica")</f>
        <v>Arabica</v>
      </c>
      <c r="O954" s="7" t="str" cm="1">
        <f t="array" ref="O954">_xlfn.IFS(J954="M","Medium",J954="L","Light",J954="D","Dark")</f>
        <v>Medium</v>
      </c>
      <c r="P954" s="7" t="str">
        <f>_xlfn.XLOOKUP(Order_Table[[#This Row],[Customer ID]],[1]customers!$A$1:$A$1001,[1]customers!$I$1:$I$1001,,0)</f>
        <v>Yes</v>
      </c>
    </row>
    <row r="955" spans="1:16" x14ac:dyDescent="0.35">
      <c r="A955" s="16" t="s">
        <v>1838</v>
      </c>
      <c r="B955" s="21">
        <v>44582</v>
      </c>
      <c r="C955" s="16" t="s">
        <v>1801</v>
      </c>
      <c r="D955" s="7" t="s">
        <v>115</v>
      </c>
      <c r="E955" s="16">
        <v>1</v>
      </c>
      <c r="F955" s="16" t="str">
        <f>_xlfn.XLOOKUP([1]orders!C955,[1]customers!$A$2:$A$1001,[1]customers!$B$2:$B$1001,,0)</f>
        <v>Brenn Dundredge</v>
      </c>
      <c r="G955" s="16" t="str">
        <f>IF(_xlfn.XLOOKUP(C955,[1]customers!$A$2:$A$1001,[1]customers!$C$2:$C$1001,,0)=0,"",_xlfn.XLOOKUP(C955,[1]customers!$A$2:$A$1001,[1]customers!$C$2:$C$1001,,0))</f>
        <v/>
      </c>
      <c r="H955" s="16" t="str">
        <f>_xlfn.XLOOKUP(C955,[1]customers!$A$2:$A$1001,[1]customers!$G$2:$G$1001,,0)</f>
        <v>United States</v>
      </c>
      <c r="I955" s="7" t="str">
        <f>INDEX([1]products!$A$1:$G$49,MATCH([1]orders!$D955,[1]products!$A$1:$A$49,0),MATCH([1]orders!I$1,[1]products!$A$1:$G$1,0))</f>
        <v>Ara</v>
      </c>
      <c r="J955" s="7" t="str">
        <f>INDEX([1]products!$A$1:$G$49,MATCH([1]orders!$D955,[1]products!$A$1:$A$49,0),MATCH([1]orders!J$1,[1]products!$A$1:$G$1,0))</f>
        <v>L</v>
      </c>
      <c r="K955" s="19">
        <f>INDEX([1]products!$A$1:$G$49,MATCH([1]orders!$D955,[1]products!$A$1:$A$49,0),MATCH([1]orders!K$1,[1]products!$A$1:$G$1,0))</f>
        <v>0.2</v>
      </c>
      <c r="L955" s="20">
        <f>INDEX([1]products!$A$1:$G$49,MATCH([1]orders!$D955,[1]products!$A$1:$A$49,0),MATCH([1]orders!L$1,[1]products!$A$1:$G$1,0))</f>
        <v>3.8849999999999998</v>
      </c>
      <c r="M955" s="20">
        <f t="shared" si="14"/>
        <v>3.8849999999999998</v>
      </c>
      <c r="N955" s="7" t="str" cm="1">
        <f t="array" ref="N955">_xlfn.IFS(I955="Rob","Robusta",I955="Exc","Excelsa",I955="Ara","Arabica",I955="Lib","Liberica")</f>
        <v>Arabica</v>
      </c>
      <c r="O955" s="7" t="str" cm="1">
        <f t="array" ref="O955">_xlfn.IFS(J955="M","Medium",J955="L","Light",J955="D","Dark")</f>
        <v>Light</v>
      </c>
      <c r="P955" s="7" t="str">
        <f>_xlfn.XLOOKUP(Order_Table[[#This Row],[Customer ID]],[1]customers!$A$1:$A$1001,[1]customers!$I$1:$I$1001,,0)</f>
        <v>Yes</v>
      </c>
    </row>
    <row r="956" spans="1:16" x14ac:dyDescent="0.35">
      <c r="A956" s="16" t="s">
        <v>1839</v>
      </c>
      <c r="B956" s="21">
        <v>44722</v>
      </c>
      <c r="C956" s="16" t="s">
        <v>1801</v>
      </c>
      <c r="D956" s="7" t="s">
        <v>530</v>
      </c>
      <c r="E956" s="16">
        <v>1</v>
      </c>
      <c r="F956" s="16" t="str">
        <f>_xlfn.XLOOKUP([1]orders!C956,[1]customers!$A$2:$A$1001,[1]customers!$B$2:$B$1001,,0)</f>
        <v>Brenn Dundredge</v>
      </c>
      <c r="G956" s="16" t="str">
        <f>IF(_xlfn.XLOOKUP(C956,[1]customers!$A$2:$A$1001,[1]customers!$C$2:$C$1001,,0)=0,"",_xlfn.XLOOKUP(C956,[1]customers!$A$2:$A$1001,[1]customers!$C$2:$C$1001,,0))</f>
        <v/>
      </c>
      <c r="H956" s="16" t="str">
        <f>_xlfn.XLOOKUP(C956,[1]customers!$A$2:$A$1001,[1]customers!$G$2:$G$1001,,0)</f>
        <v>United States</v>
      </c>
      <c r="I956" s="7" t="str">
        <f>INDEX([1]products!$A$1:$G$49,MATCH([1]orders!$D956,[1]products!$A$1:$A$49,0),MATCH([1]orders!I$1,[1]products!$A$1:$G$1,0))</f>
        <v>Exc</v>
      </c>
      <c r="J956" s="7" t="str">
        <f>INDEX([1]products!$A$1:$G$49,MATCH([1]orders!$D956,[1]products!$A$1:$A$49,0),MATCH([1]orders!J$1,[1]products!$A$1:$G$1,0))</f>
        <v>D</v>
      </c>
      <c r="K956" s="19">
        <f>INDEX([1]products!$A$1:$G$49,MATCH([1]orders!$D956,[1]products!$A$1:$A$49,0),MATCH([1]orders!K$1,[1]products!$A$1:$G$1,0))</f>
        <v>2.5</v>
      </c>
      <c r="L956" s="20">
        <f>INDEX([1]products!$A$1:$G$49,MATCH([1]orders!$D956,[1]products!$A$1:$A$49,0),MATCH([1]orders!L$1,[1]products!$A$1:$G$1,0))</f>
        <v>27.945</v>
      </c>
      <c r="M956" s="20">
        <f t="shared" si="14"/>
        <v>27.945</v>
      </c>
      <c r="N956" s="7" t="str" cm="1">
        <f t="array" ref="N956">_xlfn.IFS(I956="Rob","Robusta",I956="Exc","Excelsa",I956="Ara","Arabica",I956="Lib","Liberica")</f>
        <v>Excelsa</v>
      </c>
      <c r="O956" s="7" t="str" cm="1">
        <f t="array" ref="O956">_xlfn.IFS(J956="M","Medium",J956="L","Light",J956="D","Dark")</f>
        <v>Dark</v>
      </c>
      <c r="P956" s="7" t="str">
        <f>_xlfn.XLOOKUP(Order_Table[[#This Row],[Customer ID]],[1]customers!$A$1:$A$1001,[1]customers!$I$1:$I$1001,,0)</f>
        <v>Yes</v>
      </c>
    </row>
    <row r="957" spans="1:16" x14ac:dyDescent="0.35">
      <c r="A957" s="16" t="s">
        <v>1840</v>
      </c>
      <c r="B957" s="21">
        <v>43582</v>
      </c>
      <c r="C957" s="16" t="s">
        <v>1801</v>
      </c>
      <c r="D957" s="7" t="s">
        <v>30</v>
      </c>
      <c r="E957" s="16">
        <v>5</v>
      </c>
      <c r="F957" s="16" t="str">
        <f>_xlfn.XLOOKUP([1]orders!C957,[1]customers!$A$2:$A$1001,[1]customers!$B$2:$B$1001,,0)</f>
        <v>Brenn Dundredge</v>
      </c>
      <c r="G957" s="16" t="str">
        <f>IF(_xlfn.XLOOKUP(C957,[1]customers!$A$2:$A$1001,[1]customers!$C$2:$C$1001,,0)=0,"",_xlfn.XLOOKUP(C957,[1]customers!$A$2:$A$1001,[1]customers!$C$2:$C$1001,,0))</f>
        <v/>
      </c>
      <c r="H957" s="16" t="str">
        <f>_xlfn.XLOOKUP(C957,[1]customers!$A$2:$A$1001,[1]customers!$G$2:$G$1001,,0)</f>
        <v>United States</v>
      </c>
      <c r="I957" s="7" t="str">
        <f>INDEX([1]products!$A$1:$G$49,MATCH([1]orders!$D957,[1]products!$A$1:$A$49,0),MATCH([1]orders!I$1,[1]products!$A$1:$G$1,0))</f>
        <v>Exc</v>
      </c>
      <c r="J957" s="7" t="str">
        <f>INDEX([1]products!$A$1:$G$49,MATCH([1]orders!$D957,[1]products!$A$1:$A$49,0),MATCH([1]orders!J$1,[1]products!$A$1:$G$1,0))</f>
        <v>L</v>
      </c>
      <c r="K957" s="19">
        <f>INDEX([1]products!$A$1:$G$49,MATCH([1]orders!$D957,[1]products!$A$1:$A$49,0),MATCH([1]orders!K$1,[1]products!$A$1:$G$1,0))</f>
        <v>2.5</v>
      </c>
      <c r="L957" s="20">
        <f>INDEX([1]products!$A$1:$G$49,MATCH([1]orders!$D957,[1]products!$A$1:$A$49,0),MATCH([1]orders!L$1,[1]products!$A$1:$G$1,0))</f>
        <v>34.154999999999994</v>
      </c>
      <c r="M957" s="20">
        <f t="shared" si="14"/>
        <v>170.77499999999998</v>
      </c>
      <c r="N957" s="7" t="str" cm="1">
        <f t="array" ref="N957">_xlfn.IFS(I957="Rob","Robusta",I957="Exc","Excelsa",I957="Ara","Arabica",I957="Lib","Liberica")</f>
        <v>Excelsa</v>
      </c>
      <c r="O957" s="7" t="str" cm="1">
        <f t="array" ref="O957">_xlfn.IFS(J957="M","Medium",J957="L","Light",J957="D","Dark")</f>
        <v>Light</v>
      </c>
      <c r="P957" s="7" t="str">
        <f>_xlfn.XLOOKUP(Order_Table[[#This Row],[Customer ID]],[1]customers!$A$1:$A$1001,[1]customers!$I$1:$I$1001,,0)</f>
        <v>Yes</v>
      </c>
    </row>
    <row r="958" spans="1:16" x14ac:dyDescent="0.35">
      <c r="A958" s="16" t="s">
        <v>1840</v>
      </c>
      <c r="B958" s="21">
        <v>43582</v>
      </c>
      <c r="C958" s="16" t="s">
        <v>1801</v>
      </c>
      <c r="D958" s="7" t="s">
        <v>10</v>
      </c>
      <c r="E958" s="16">
        <v>2</v>
      </c>
      <c r="F958" s="16" t="str">
        <f>_xlfn.XLOOKUP([1]orders!C958,[1]customers!$A$2:$A$1001,[1]customers!$B$2:$B$1001,,0)</f>
        <v>Brenn Dundredge</v>
      </c>
      <c r="G958" s="16" t="str">
        <f>IF(_xlfn.XLOOKUP(C958,[1]customers!$A$2:$A$1001,[1]customers!$C$2:$C$1001,,0)=0,"",_xlfn.XLOOKUP(C958,[1]customers!$A$2:$A$1001,[1]customers!$C$2:$C$1001,,0))</f>
        <v/>
      </c>
      <c r="H958" s="16" t="str">
        <f>_xlfn.XLOOKUP(C958,[1]customers!$A$2:$A$1001,[1]customers!$G$2:$G$1001,,0)</f>
        <v>United States</v>
      </c>
      <c r="I958" s="7" t="str">
        <f>INDEX([1]products!$A$1:$G$49,MATCH([1]orders!$D958,[1]products!$A$1:$A$49,0),MATCH([1]orders!I$1,[1]products!$A$1:$G$1,0))</f>
        <v>Rob</v>
      </c>
      <c r="J958" s="7" t="str">
        <f>INDEX([1]products!$A$1:$G$49,MATCH([1]orders!$D958,[1]products!$A$1:$A$49,0),MATCH([1]orders!J$1,[1]products!$A$1:$G$1,0))</f>
        <v>L</v>
      </c>
      <c r="K958" s="19">
        <f>INDEX([1]products!$A$1:$G$49,MATCH([1]orders!$D958,[1]products!$A$1:$A$49,0),MATCH([1]orders!K$1,[1]products!$A$1:$G$1,0))</f>
        <v>2.5</v>
      </c>
      <c r="L958" s="20">
        <f>INDEX([1]products!$A$1:$G$49,MATCH([1]orders!$D958,[1]products!$A$1:$A$49,0),MATCH([1]orders!L$1,[1]products!$A$1:$G$1,0))</f>
        <v>27.484999999999996</v>
      </c>
      <c r="M958" s="20">
        <f t="shared" si="14"/>
        <v>54.969999999999992</v>
      </c>
      <c r="N958" s="7" t="str" cm="1">
        <f t="array" ref="N958">_xlfn.IFS(I958="Rob","Robusta",I958="Exc","Excelsa",I958="Ara","Arabica",I958="Lib","Liberica")</f>
        <v>Robusta</v>
      </c>
      <c r="O958" s="7" t="str" cm="1">
        <f t="array" ref="O958">_xlfn.IFS(J958="M","Medium",J958="L","Light",J958="D","Dark")</f>
        <v>Light</v>
      </c>
      <c r="P958" s="7" t="str">
        <f>_xlfn.XLOOKUP(Order_Table[[#This Row],[Customer ID]],[1]customers!$A$1:$A$1001,[1]customers!$I$1:$I$1001,,0)</f>
        <v>Yes</v>
      </c>
    </row>
    <row r="959" spans="1:16" x14ac:dyDescent="0.35">
      <c r="A959" s="16" t="s">
        <v>1840</v>
      </c>
      <c r="B959" s="21">
        <v>43582</v>
      </c>
      <c r="C959" s="16" t="s">
        <v>1801</v>
      </c>
      <c r="D959" s="7" t="s">
        <v>137</v>
      </c>
      <c r="E959" s="16">
        <v>1</v>
      </c>
      <c r="F959" s="16" t="str">
        <f>_xlfn.XLOOKUP([1]orders!C959,[1]customers!$A$2:$A$1001,[1]customers!$B$2:$B$1001,,0)</f>
        <v>Brenn Dundredge</v>
      </c>
      <c r="G959" s="16" t="str">
        <f>IF(_xlfn.XLOOKUP(C959,[1]customers!$A$2:$A$1001,[1]customers!$C$2:$C$1001,,0)=0,"",_xlfn.XLOOKUP(C959,[1]customers!$A$2:$A$1001,[1]customers!$C$2:$C$1001,,0))</f>
        <v/>
      </c>
      <c r="H959" s="16" t="str">
        <f>_xlfn.XLOOKUP(C959,[1]customers!$A$2:$A$1001,[1]customers!$G$2:$G$1001,,0)</f>
        <v>United States</v>
      </c>
      <c r="I959" s="7" t="str">
        <f>INDEX([1]products!$A$1:$G$49,MATCH([1]orders!$D959,[1]products!$A$1:$A$49,0),MATCH([1]orders!I$1,[1]products!$A$1:$G$1,0))</f>
        <v>Exc</v>
      </c>
      <c r="J959" s="7" t="str">
        <f>INDEX([1]products!$A$1:$G$49,MATCH([1]orders!$D959,[1]products!$A$1:$A$49,0),MATCH([1]orders!J$1,[1]products!$A$1:$G$1,0))</f>
        <v>L</v>
      </c>
      <c r="K959" s="19">
        <f>INDEX([1]products!$A$1:$G$49,MATCH([1]orders!$D959,[1]products!$A$1:$A$49,0),MATCH([1]orders!K$1,[1]products!$A$1:$G$1,0))</f>
        <v>1</v>
      </c>
      <c r="L959" s="20">
        <f>INDEX([1]products!$A$1:$G$49,MATCH([1]orders!$D959,[1]products!$A$1:$A$49,0),MATCH([1]orders!L$1,[1]products!$A$1:$G$1,0))</f>
        <v>14.85</v>
      </c>
      <c r="M959" s="20">
        <f t="shared" si="14"/>
        <v>14.85</v>
      </c>
      <c r="N959" s="7" t="str" cm="1">
        <f t="array" ref="N959">_xlfn.IFS(I959="Rob","Robusta",I959="Exc","Excelsa",I959="Ara","Arabica",I959="Lib","Liberica")</f>
        <v>Excelsa</v>
      </c>
      <c r="O959" s="7" t="str" cm="1">
        <f t="array" ref="O959">_xlfn.IFS(J959="M","Medium",J959="L","Light",J959="D","Dark")</f>
        <v>Light</v>
      </c>
      <c r="P959" s="7" t="str">
        <f>_xlfn.XLOOKUP(Order_Table[[#This Row],[Customer ID]],[1]customers!$A$1:$A$1001,[1]customers!$I$1:$I$1001,,0)</f>
        <v>Yes</v>
      </c>
    </row>
    <row r="960" spans="1:16" x14ac:dyDescent="0.35">
      <c r="A960" s="16" t="s">
        <v>1840</v>
      </c>
      <c r="B960" s="21">
        <v>43582</v>
      </c>
      <c r="C960" s="16" t="s">
        <v>1801</v>
      </c>
      <c r="D960" s="7" t="s">
        <v>115</v>
      </c>
      <c r="E960" s="16">
        <v>2</v>
      </c>
      <c r="F960" s="16" t="str">
        <f>_xlfn.XLOOKUP([1]orders!C960,[1]customers!$A$2:$A$1001,[1]customers!$B$2:$B$1001,,0)</f>
        <v>Brenn Dundredge</v>
      </c>
      <c r="G960" s="16" t="str">
        <f>IF(_xlfn.XLOOKUP(C960,[1]customers!$A$2:$A$1001,[1]customers!$C$2:$C$1001,,0)=0,"",_xlfn.XLOOKUP(C960,[1]customers!$A$2:$A$1001,[1]customers!$C$2:$C$1001,,0))</f>
        <v/>
      </c>
      <c r="H960" s="16" t="str">
        <f>_xlfn.XLOOKUP(C960,[1]customers!$A$2:$A$1001,[1]customers!$G$2:$G$1001,,0)</f>
        <v>United States</v>
      </c>
      <c r="I960" s="7" t="str">
        <f>INDEX([1]products!$A$1:$G$49,MATCH([1]orders!$D960,[1]products!$A$1:$A$49,0),MATCH([1]orders!I$1,[1]products!$A$1:$G$1,0))</f>
        <v>Ara</v>
      </c>
      <c r="J960" s="7" t="str">
        <f>INDEX([1]products!$A$1:$G$49,MATCH([1]orders!$D960,[1]products!$A$1:$A$49,0),MATCH([1]orders!J$1,[1]products!$A$1:$G$1,0))</f>
        <v>L</v>
      </c>
      <c r="K960" s="19">
        <f>INDEX([1]products!$A$1:$G$49,MATCH([1]orders!$D960,[1]products!$A$1:$A$49,0),MATCH([1]orders!K$1,[1]products!$A$1:$G$1,0))</f>
        <v>0.2</v>
      </c>
      <c r="L960" s="20">
        <f>INDEX([1]products!$A$1:$G$49,MATCH([1]orders!$D960,[1]products!$A$1:$A$49,0),MATCH([1]orders!L$1,[1]products!$A$1:$G$1,0))</f>
        <v>3.8849999999999998</v>
      </c>
      <c r="M960" s="20">
        <f t="shared" si="14"/>
        <v>7.77</v>
      </c>
      <c r="N960" s="7" t="str" cm="1">
        <f t="array" ref="N960">_xlfn.IFS(I960="Rob","Robusta",I960="Exc","Excelsa",I960="Ara","Arabica",I960="Lib","Liberica")</f>
        <v>Arabica</v>
      </c>
      <c r="O960" s="7" t="str" cm="1">
        <f t="array" ref="O960">_xlfn.IFS(J960="M","Medium",J960="L","Light",J960="D","Dark")</f>
        <v>Light</v>
      </c>
      <c r="P960" s="7" t="str">
        <f>_xlfn.XLOOKUP(Order_Table[[#This Row],[Customer ID]],[1]customers!$A$1:$A$1001,[1]customers!$I$1:$I$1001,,0)</f>
        <v>Yes</v>
      </c>
    </row>
    <row r="961" spans="1:16" x14ac:dyDescent="0.35">
      <c r="A961" s="16" t="s">
        <v>1841</v>
      </c>
      <c r="B961" s="21">
        <v>44598</v>
      </c>
      <c r="C961" s="16" t="s">
        <v>1842</v>
      </c>
      <c r="D961" s="7" t="s">
        <v>19</v>
      </c>
      <c r="E961" s="16">
        <v>5</v>
      </c>
      <c r="F961" s="16" t="str">
        <f>_xlfn.XLOOKUP([1]orders!C961,[1]customers!$A$2:$A$1001,[1]customers!$B$2:$B$1001,,0)</f>
        <v>Rhodie Strathern</v>
      </c>
      <c r="G961" s="16" t="str">
        <f>IF(_xlfn.XLOOKUP(C961,[1]customers!$A$2:$A$1001,[1]customers!$C$2:$C$1001,,0)=0,"",_xlfn.XLOOKUP(C961,[1]customers!$A$2:$A$1001,[1]customers!$C$2:$C$1001,,0))</f>
        <v>rstrathernqn@devhub.com</v>
      </c>
      <c r="H961" s="16" t="str">
        <f>_xlfn.XLOOKUP(C961,[1]customers!$A$2:$A$1001,[1]customers!$G$2:$G$1001,,0)</f>
        <v>United States</v>
      </c>
      <c r="I961" s="7" t="str">
        <f>INDEX([1]products!$A$1:$G$49,MATCH([1]orders!$D961,[1]products!$A$1:$A$49,0),MATCH([1]orders!I$1,[1]products!$A$1:$G$1,0))</f>
        <v>Lib</v>
      </c>
      <c r="J961" s="7" t="str">
        <f>INDEX([1]products!$A$1:$G$49,MATCH([1]orders!$D961,[1]products!$A$1:$A$49,0),MATCH([1]orders!J$1,[1]products!$A$1:$G$1,0))</f>
        <v>L</v>
      </c>
      <c r="K961" s="19">
        <f>INDEX([1]products!$A$1:$G$49,MATCH([1]orders!$D961,[1]products!$A$1:$A$49,0),MATCH([1]orders!K$1,[1]products!$A$1:$G$1,0))</f>
        <v>0.2</v>
      </c>
      <c r="L961" s="20">
        <f>INDEX([1]products!$A$1:$G$49,MATCH([1]orders!$D961,[1]products!$A$1:$A$49,0),MATCH([1]orders!L$1,[1]products!$A$1:$G$1,0))</f>
        <v>4.7549999999999999</v>
      </c>
      <c r="M961" s="20">
        <f t="shared" si="14"/>
        <v>23.774999999999999</v>
      </c>
      <c r="N961" s="7" t="str" cm="1">
        <f t="array" ref="N961">_xlfn.IFS(I961="Rob","Robusta",I961="Exc","Excelsa",I961="Ara","Arabica",I961="Lib","Liberica")</f>
        <v>Liberica</v>
      </c>
      <c r="O961" s="7" t="str" cm="1">
        <f t="array" ref="O961">_xlfn.IFS(J961="M","Medium",J961="L","Light",J961="D","Dark")</f>
        <v>Light</v>
      </c>
      <c r="P961" s="7" t="str">
        <f>_xlfn.XLOOKUP(Order_Table[[#This Row],[Customer ID]],[1]customers!$A$1:$A$1001,[1]customers!$I$1:$I$1001,,0)</f>
        <v>Yes</v>
      </c>
    </row>
    <row r="962" spans="1:16" x14ac:dyDescent="0.35">
      <c r="A962" s="16" t="s">
        <v>1843</v>
      </c>
      <c r="B962" s="21">
        <v>44591</v>
      </c>
      <c r="C962" s="16" t="s">
        <v>1844</v>
      </c>
      <c r="D962" s="7" t="s">
        <v>132</v>
      </c>
      <c r="E962" s="16">
        <v>5</v>
      </c>
      <c r="F962" s="16" t="str">
        <f>_xlfn.XLOOKUP([1]orders!C962,[1]customers!$A$2:$A$1001,[1]customers!$B$2:$B$1001,,0)</f>
        <v>Chad Miguel</v>
      </c>
      <c r="G962" s="16" t="str">
        <f>IF(_xlfn.XLOOKUP(C962,[1]customers!$A$2:$A$1001,[1]customers!$C$2:$C$1001,,0)=0,"",_xlfn.XLOOKUP(C962,[1]customers!$A$2:$A$1001,[1]customers!$C$2:$C$1001,,0))</f>
        <v>cmiguelqo@exblog.jp</v>
      </c>
      <c r="H962" s="16" t="str">
        <f>_xlfn.XLOOKUP(C962,[1]customers!$A$2:$A$1001,[1]customers!$G$2:$G$1001,,0)</f>
        <v>United States</v>
      </c>
      <c r="I962" s="7" t="str">
        <f>INDEX([1]products!$A$1:$G$49,MATCH([1]orders!$D962,[1]products!$A$1:$A$49,0),MATCH([1]orders!I$1,[1]products!$A$1:$G$1,0))</f>
        <v>Lib</v>
      </c>
      <c r="J962" s="7" t="str">
        <f>INDEX([1]products!$A$1:$G$49,MATCH([1]orders!$D962,[1]products!$A$1:$A$49,0),MATCH([1]orders!J$1,[1]products!$A$1:$G$1,0))</f>
        <v>L</v>
      </c>
      <c r="K962" s="19">
        <f>INDEX([1]products!$A$1:$G$49,MATCH([1]orders!$D962,[1]products!$A$1:$A$49,0),MATCH([1]orders!K$1,[1]products!$A$1:$G$1,0))</f>
        <v>1</v>
      </c>
      <c r="L962" s="20">
        <f>INDEX([1]products!$A$1:$G$49,MATCH([1]orders!$D962,[1]products!$A$1:$A$49,0),MATCH([1]orders!L$1,[1]products!$A$1:$G$1,0))</f>
        <v>15.85</v>
      </c>
      <c r="M962" s="20">
        <f t="shared" si="14"/>
        <v>79.25</v>
      </c>
      <c r="N962" s="7" t="str" cm="1">
        <f t="array" ref="N962">_xlfn.IFS(I962="Rob","Robusta",I962="Exc","Excelsa",I962="Ara","Arabica",I962="Lib","Liberica")</f>
        <v>Liberica</v>
      </c>
      <c r="O962" s="7" t="str" cm="1">
        <f t="array" ref="O962">_xlfn.IFS(J962="M","Medium",J962="L","Light",J962="D","Dark")</f>
        <v>Light</v>
      </c>
      <c r="P962" s="7" t="str">
        <f>_xlfn.XLOOKUP(Order_Table[[#This Row],[Customer ID]],[1]customers!$A$1:$A$1001,[1]customers!$I$1:$I$1001,,0)</f>
        <v>Yes</v>
      </c>
    </row>
    <row r="963" spans="1:16" x14ac:dyDescent="0.35">
      <c r="A963" s="16" t="s">
        <v>1845</v>
      </c>
      <c r="B963" s="21">
        <v>44158</v>
      </c>
      <c r="C963" s="16" t="s">
        <v>1846</v>
      </c>
      <c r="D963" s="7" t="s">
        <v>118</v>
      </c>
      <c r="E963" s="16">
        <v>2</v>
      </c>
      <c r="F963" s="16" t="str">
        <f>_xlfn.XLOOKUP([1]orders!C963,[1]customers!$A$2:$A$1001,[1]customers!$B$2:$B$1001,,0)</f>
        <v>Florinda Matusovsky</v>
      </c>
      <c r="G963" s="16" t="str">
        <f>IF(_xlfn.XLOOKUP(C963,[1]customers!$A$2:$A$1001,[1]customers!$C$2:$C$1001,,0)=0,"",_xlfn.XLOOKUP(C963,[1]customers!$A$2:$A$1001,[1]customers!$C$2:$C$1001,,0))</f>
        <v/>
      </c>
      <c r="H963" s="16" t="str">
        <f>_xlfn.XLOOKUP(C963,[1]customers!$A$2:$A$1001,[1]customers!$G$2:$G$1001,,0)</f>
        <v>United States</v>
      </c>
      <c r="I963" s="7" t="str">
        <f>INDEX([1]products!$A$1:$G$49,MATCH([1]orders!$D963,[1]products!$A$1:$A$49,0),MATCH([1]orders!I$1,[1]products!$A$1:$G$1,0))</f>
        <v>Ara</v>
      </c>
      <c r="J963" s="7" t="str">
        <f>INDEX([1]products!$A$1:$G$49,MATCH([1]orders!$D963,[1]products!$A$1:$A$49,0),MATCH([1]orders!J$1,[1]products!$A$1:$G$1,0))</f>
        <v>D</v>
      </c>
      <c r="K963" s="19">
        <f>INDEX([1]products!$A$1:$G$49,MATCH([1]orders!$D963,[1]products!$A$1:$A$49,0),MATCH([1]orders!K$1,[1]products!$A$1:$G$1,0))</f>
        <v>2.5</v>
      </c>
      <c r="L963" s="20">
        <f>INDEX([1]products!$A$1:$G$49,MATCH([1]orders!$D963,[1]products!$A$1:$A$49,0),MATCH([1]orders!L$1,[1]products!$A$1:$G$1,0))</f>
        <v>22.884999999999998</v>
      </c>
      <c r="M963" s="20">
        <f t="shared" ref="M963:M1001" si="15">L963*E963</f>
        <v>45.769999999999996</v>
      </c>
      <c r="N963" s="7" t="str" cm="1">
        <f t="array" ref="N963">_xlfn.IFS(I963="Rob","Robusta",I963="Exc","Excelsa",I963="Ara","Arabica",I963="Lib","Liberica")</f>
        <v>Arabica</v>
      </c>
      <c r="O963" s="7" t="str" cm="1">
        <f t="array" ref="O963">_xlfn.IFS(J963="M","Medium",J963="L","Light",J963="D","Dark")</f>
        <v>Dark</v>
      </c>
      <c r="P963" s="7" t="str">
        <f>_xlfn.XLOOKUP(Order_Table[[#This Row],[Customer ID]],[1]customers!$A$1:$A$1001,[1]customers!$I$1:$I$1001,,0)</f>
        <v>Yes</v>
      </c>
    </row>
    <row r="964" spans="1:16" x14ac:dyDescent="0.35">
      <c r="A964" s="16" t="s">
        <v>1847</v>
      </c>
      <c r="B964" s="21">
        <v>44664</v>
      </c>
      <c r="C964" s="16" t="s">
        <v>1848</v>
      </c>
      <c r="D964" s="7" t="s">
        <v>179</v>
      </c>
      <c r="E964" s="16">
        <v>1</v>
      </c>
      <c r="F964" s="16" t="str">
        <f>_xlfn.XLOOKUP([1]orders!C964,[1]customers!$A$2:$A$1001,[1]customers!$B$2:$B$1001,,0)</f>
        <v>Morly Rocks</v>
      </c>
      <c r="G964" s="16" t="str">
        <f>IF(_xlfn.XLOOKUP(C964,[1]customers!$A$2:$A$1001,[1]customers!$C$2:$C$1001,,0)=0,"",_xlfn.XLOOKUP(C964,[1]customers!$A$2:$A$1001,[1]customers!$C$2:$C$1001,,0))</f>
        <v>mrocksqq@exblog.jp</v>
      </c>
      <c r="H964" s="16" t="str">
        <f>_xlfn.XLOOKUP(C964,[1]customers!$A$2:$A$1001,[1]customers!$G$2:$G$1001,,0)</f>
        <v>Ireland</v>
      </c>
      <c r="I964" s="7" t="str">
        <f>INDEX([1]products!$A$1:$G$49,MATCH([1]orders!$D964,[1]products!$A$1:$A$49,0),MATCH([1]orders!I$1,[1]products!$A$1:$G$1,0))</f>
        <v>Rob</v>
      </c>
      <c r="J964" s="7" t="str">
        <f>INDEX([1]products!$A$1:$G$49,MATCH([1]orders!$D964,[1]products!$A$1:$A$49,0),MATCH([1]orders!J$1,[1]products!$A$1:$G$1,0))</f>
        <v>D</v>
      </c>
      <c r="K964" s="19">
        <f>INDEX([1]products!$A$1:$G$49,MATCH([1]orders!$D964,[1]products!$A$1:$A$49,0),MATCH([1]orders!K$1,[1]products!$A$1:$G$1,0))</f>
        <v>1</v>
      </c>
      <c r="L964" s="20">
        <f>INDEX([1]products!$A$1:$G$49,MATCH([1]orders!$D964,[1]products!$A$1:$A$49,0),MATCH([1]orders!L$1,[1]products!$A$1:$G$1,0))</f>
        <v>8.9499999999999993</v>
      </c>
      <c r="M964" s="20">
        <f t="shared" si="15"/>
        <v>8.9499999999999993</v>
      </c>
      <c r="N964" s="7" t="str" cm="1">
        <f t="array" ref="N964">_xlfn.IFS(I964="Rob","Robusta",I964="Exc","Excelsa",I964="Ara","Arabica",I964="Lib","Liberica")</f>
        <v>Robusta</v>
      </c>
      <c r="O964" s="7" t="str" cm="1">
        <f t="array" ref="O964">_xlfn.IFS(J964="M","Medium",J964="L","Light",J964="D","Dark")</f>
        <v>Dark</v>
      </c>
      <c r="P964" s="7" t="str">
        <f>_xlfn.XLOOKUP(Order_Table[[#This Row],[Customer ID]],[1]customers!$A$1:$A$1001,[1]customers!$I$1:$I$1001,,0)</f>
        <v>Yes</v>
      </c>
    </row>
    <row r="965" spans="1:16" x14ac:dyDescent="0.35">
      <c r="A965" s="16" t="s">
        <v>1849</v>
      </c>
      <c r="B965" s="21">
        <v>44203</v>
      </c>
      <c r="C965" s="16" t="s">
        <v>1850</v>
      </c>
      <c r="D965" s="7" t="s">
        <v>22</v>
      </c>
      <c r="E965" s="16">
        <v>4</v>
      </c>
      <c r="F965" s="16" t="str">
        <f>_xlfn.XLOOKUP([1]orders!C965,[1]customers!$A$2:$A$1001,[1]customers!$B$2:$B$1001,,0)</f>
        <v>Yuri Burrells</v>
      </c>
      <c r="G965" s="16" t="str">
        <f>IF(_xlfn.XLOOKUP(C965,[1]customers!$A$2:$A$1001,[1]customers!$C$2:$C$1001,,0)=0,"",_xlfn.XLOOKUP(C965,[1]customers!$A$2:$A$1001,[1]customers!$C$2:$C$1001,,0))</f>
        <v>yburrellsqr@vinaora.com</v>
      </c>
      <c r="H965" s="16" t="str">
        <f>_xlfn.XLOOKUP(C965,[1]customers!$A$2:$A$1001,[1]customers!$G$2:$G$1001,,0)</f>
        <v>United States</v>
      </c>
      <c r="I965" s="7" t="str">
        <f>INDEX([1]products!$A$1:$G$49,MATCH([1]orders!$D965,[1]products!$A$1:$A$49,0),MATCH([1]orders!I$1,[1]products!$A$1:$G$1,0))</f>
        <v>Rob</v>
      </c>
      <c r="J965" s="7" t="str">
        <f>INDEX([1]products!$A$1:$G$49,MATCH([1]orders!$D965,[1]products!$A$1:$A$49,0),MATCH([1]orders!J$1,[1]products!$A$1:$G$1,0))</f>
        <v>M</v>
      </c>
      <c r="K965" s="19">
        <f>INDEX([1]products!$A$1:$G$49,MATCH([1]orders!$D965,[1]products!$A$1:$A$49,0),MATCH([1]orders!K$1,[1]products!$A$1:$G$1,0))</f>
        <v>0.5</v>
      </c>
      <c r="L965" s="20">
        <f>INDEX([1]products!$A$1:$G$49,MATCH([1]orders!$D965,[1]products!$A$1:$A$49,0),MATCH([1]orders!L$1,[1]products!$A$1:$G$1,0))</f>
        <v>5.97</v>
      </c>
      <c r="M965" s="20">
        <f t="shared" si="15"/>
        <v>23.88</v>
      </c>
      <c r="N965" s="7" t="str" cm="1">
        <f t="array" ref="N965">_xlfn.IFS(I965="Rob","Robusta",I965="Exc","Excelsa",I965="Ara","Arabica",I965="Lib","Liberica")</f>
        <v>Robusta</v>
      </c>
      <c r="O965" s="7" t="str" cm="1">
        <f t="array" ref="O965">_xlfn.IFS(J965="M","Medium",J965="L","Light",J965="D","Dark")</f>
        <v>Medium</v>
      </c>
      <c r="P965" s="7" t="str">
        <f>_xlfn.XLOOKUP(Order_Table[[#This Row],[Customer ID]],[1]customers!$A$1:$A$1001,[1]customers!$I$1:$I$1001,,0)</f>
        <v>Yes</v>
      </c>
    </row>
    <row r="966" spans="1:16" x14ac:dyDescent="0.35">
      <c r="A966" s="16" t="s">
        <v>1851</v>
      </c>
      <c r="B966" s="21">
        <v>43865</v>
      </c>
      <c r="C966" s="16" t="s">
        <v>1852</v>
      </c>
      <c r="D966" s="7" t="s">
        <v>254</v>
      </c>
      <c r="E966" s="16">
        <v>5</v>
      </c>
      <c r="F966" s="16" t="str">
        <f>_xlfn.XLOOKUP([1]orders!C966,[1]customers!$A$2:$A$1001,[1]customers!$B$2:$B$1001,,0)</f>
        <v>Cleopatra Goodrum</v>
      </c>
      <c r="G966" s="16" t="str">
        <f>IF(_xlfn.XLOOKUP(C966,[1]customers!$A$2:$A$1001,[1]customers!$C$2:$C$1001,,0)=0,"",_xlfn.XLOOKUP(C966,[1]customers!$A$2:$A$1001,[1]customers!$C$2:$C$1001,,0))</f>
        <v>cgoodrumqs@goodreads.com</v>
      </c>
      <c r="H966" s="16" t="str">
        <f>_xlfn.XLOOKUP(C966,[1]customers!$A$2:$A$1001,[1]customers!$G$2:$G$1001,,0)</f>
        <v>United States</v>
      </c>
      <c r="I966" s="7" t="str">
        <f>INDEX([1]products!$A$1:$G$49,MATCH([1]orders!$D966,[1]products!$A$1:$A$49,0),MATCH([1]orders!I$1,[1]products!$A$1:$G$1,0))</f>
        <v>Exc</v>
      </c>
      <c r="J966" s="7" t="str">
        <f>INDEX([1]products!$A$1:$G$49,MATCH([1]orders!$D966,[1]products!$A$1:$A$49,0),MATCH([1]orders!J$1,[1]products!$A$1:$G$1,0))</f>
        <v>L</v>
      </c>
      <c r="K966" s="19">
        <f>INDEX([1]products!$A$1:$G$49,MATCH([1]orders!$D966,[1]products!$A$1:$A$49,0),MATCH([1]orders!K$1,[1]products!$A$1:$G$1,0))</f>
        <v>0.2</v>
      </c>
      <c r="L966" s="20">
        <f>INDEX([1]products!$A$1:$G$49,MATCH([1]orders!$D966,[1]products!$A$1:$A$49,0),MATCH([1]orders!L$1,[1]products!$A$1:$G$1,0))</f>
        <v>4.4550000000000001</v>
      </c>
      <c r="M966" s="20">
        <f t="shared" si="15"/>
        <v>22.274999999999999</v>
      </c>
      <c r="N966" s="7" t="str" cm="1">
        <f t="array" ref="N966">_xlfn.IFS(I966="Rob","Robusta",I966="Exc","Excelsa",I966="Ara","Arabica",I966="Lib","Liberica")</f>
        <v>Excelsa</v>
      </c>
      <c r="O966" s="7" t="str" cm="1">
        <f t="array" ref="O966">_xlfn.IFS(J966="M","Medium",J966="L","Light",J966="D","Dark")</f>
        <v>Light</v>
      </c>
      <c r="P966" s="7" t="str">
        <f>_xlfn.XLOOKUP(Order_Table[[#This Row],[Customer ID]],[1]customers!$A$1:$A$1001,[1]customers!$I$1:$I$1001,,0)</f>
        <v>No</v>
      </c>
    </row>
    <row r="967" spans="1:16" x14ac:dyDescent="0.35">
      <c r="A967" s="16" t="s">
        <v>1853</v>
      </c>
      <c r="B967" s="21">
        <v>43724</v>
      </c>
      <c r="C967" s="16" t="s">
        <v>1854</v>
      </c>
      <c r="D967" s="7" t="s">
        <v>2</v>
      </c>
      <c r="E967" s="16">
        <v>3</v>
      </c>
      <c r="F967" s="16" t="str">
        <f>_xlfn.XLOOKUP([1]orders!C967,[1]customers!$A$2:$A$1001,[1]customers!$B$2:$B$1001,,0)</f>
        <v>Joey Jefferys</v>
      </c>
      <c r="G967" s="16" t="str">
        <f>IF(_xlfn.XLOOKUP(C967,[1]customers!$A$2:$A$1001,[1]customers!$C$2:$C$1001,,0)=0,"",_xlfn.XLOOKUP(C967,[1]customers!$A$2:$A$1001,[1]customers!$C$2:$C$1001,,0))</f>
        <v>jjefferysqt@blog.com</v>
      </c>
      <c r="H967" s="16" t="str">
        <f>_xlfn.XLOOKUP(C967,[1]customers!$A$2:$A$1001,[1]customers!$G$2:$G$1001,,0)</f>
        <v>United States</v>
      </c>
      <c r="I967" s="7" t="str">
        <f>INDEX([1]products!$A$1:$G$49,MATCH([1]orders!$D967,[1]products!$A$1:$A$49,0),MATCH([1]orders!I$1,[1]products!$A$1:$G$1,0))</f>
        <v>Rob</v>
      </c>
      <c r="J967" s="7" t="str">
        <f>INDEX([1]products!$A$1:$G$49,MATCH([1]orders!$D967,[1]products!$A$1:$A$49,0),MATCH([1]orders!J$1,[1]products!$A$1:$G$1,0))</f>
        <v>M</v>
      </c>
      <c r="K967" s="19">
        <f>INDEX([1]products!$A$1:$G$49,MATCH([1]orders!$D967,[1]products!$A$1:$A$49,0),MATCH([1]orders!K$1,[1]products!$A$1:$G$1,0))</f>
        <v>1</v>
      </c>
      <c r="L967" s="20">
        <f>INDEX([1]products!$A$1:$G$49,MATCH([1]orders!$D967,[1]products!$A$1:$A$49,0),MATCH([1]orders!L$1,[1]products!$A$1:$G$1,0))</f>
        <v>9.9499999999999993</v>
      </c>
      <c r="M967" s="20">
        <f t="shared" si="15"/>
        <v>29.849999999999998</v>
      </c>
      <c r="N967" s="7" t="str" cm="1">
        <f t="array" ref="N967">_xlfn.IFS(I967="Rob","Robusta",I967="Exc","Excelsa",I967="Ara","Arabica",I967="Lib","Liberica")</f>
        <v>Robusta</v>
      </c>
      <c r="O967" s="7" t="str" cm="1">
        <f t="array" ref="O967">_xlfn.IFS(J967="M","Medium",J967="L","Light",J967="D","Dark")</f>
        <v>Medium</v>
      </c>
      <c r="P967" s="7" t="str">
        <f>_xlfn.XLOOKUP(Order_Table[[#This Row],[Customer ID]],[1]customers!$A$1:$A$1001,[1]customers!$I$1:$I$1001,,0)</f>
        <v>Yes</v>
      </c>
    </row>
    <row r="968" spans="1:16" x14ac:dyDescent="0.35">
      <c r="A968" s="16" t="s">
        <v>1855</v>
      </c>
      <c r="B968" s="21">
        <v>43491</v>
      </c>
      <c r="C968" s="16" t="s">
        <v>1856</v>
      </c>
      <c r="D968" s="7" t="s">
        <v>176</v>
      </c>
      <c r="E968" s="16">
        <v>6</v>
      </c>
      <c r="F968" s="16" t="str">
        <f>_xlfn.XLOOKUP([1]orders!C968,[1]customers!$A$2:$A$1001,[1]customers!$B$2:$B$1001,,0)</f>
        <v>Bearnard Wardell</v>
      </c>
      <c r="G968" s="16" t="str">
        <f>IF(_xlfn.XLOOKUP(C968,[1]customers!$A$2:$A$1001,[1]customers!$C$2:$C$1001,,0)=0,"",_xlfn.XLOOKUP(C968,[1]customers!$A$2:$A$1001,[1]customers!$C$2:$C$1001,,0))</f>
        <v>bwardellqu@adobe.com</v>
      </c>
      <c r="H968" s="16" t="str">
        <f>_xlfn.XLOOKUP(C968,[1]customers!$A$2:$A$1001,[1]customers!$G$2:$G$1001,,0)</f>
        <v>United States</v>
      </c>
      <c r="I968" s="7" t="str">
        <f>INDEX([1]products!$A$1:$G$49,MATCH([1]orders!$D968,[1]products!$A$1:$A$49,0),MATCH([1]orders!I$1,[1]products!$A$1:$G$1,0))</f>
        <v>Exc</v>
      </c>
      <c r="J968" s="7" t="str">
        <f>INDEX([1]products!$A$1:$G$49,MATCH([1]orders!$D968,[1]products!$A$1:$A$49,0),MATCH([1]orders!J$1,[1]products!$A$1:$G$1,0))</f>
        <v>L</v>
      </c>
      <c r="K968" s="19">
        <f>INDEX([1]products!$A$1:$G$49,MATCH([1]orders!$D968,[1]products!$A$1:$A$49,0),MATCH([1]orders!K$1,[1]products!$A$1:$G$1,0))</f>
        <v>0.5</v>
      </c>
      <c r="L968" s="20">
        <f>INDEX([1]products!$A$1:$G$49,MATCH([1]orders!$D968,[1]products!$A$1:$A$49,0),MATCH([1]orders!L$1,[1]products!$A$1:$G$1,0))</f>
        <v>8.91</v>
      </c>
      <c r="M968" s="20">
        <f t="shared" si="15"/>
        <v>53.46</v>
      </c>
      <c r="N968" s="7" t="str" cm="1">
        <f t="array" ref="N968">_xlfn.IFS(I968="Rob","Robusta",I968="Exc","Excelsa",I968="Ara","Arabica",I968="Lib","Liberica")</f>
        <v>Excelsa</v>
      </c>
      <c r="O968" s="7" t="str" cm="1">
        <f t="array" ref="O968">_xlfn.IFS(J968="M","Medium",J968="L","Light",J968="D","Dark")</f>
        <v>Light</v>
      </c>
      <c r="P968" s="7" t="str">
        <f>_xlfn.XLOOKUP(Order_Table[[#This Row],[Customer ID]],[1]customers!$A$1:$A$1001,[1]customers!$I$1:$I$1001,,0)</f>
        <v>Yes</v>
      </c>
    </row>
    <row r="969" spans="1:16" x14ac:dyDescent="0.35">
      <c r="A969" s="16" t="s">
        <v>1857</v>
      </c>
      <c r="B969" s="21">
        <v>44246</v>
      </c>
      <c r="C969" s="16" t="s">
        <v>1858</v>
      </c>
      <c r="D969" s="7" t="s">
        <v>101</v>
      </c>
      <c r="E969" s="16">
        <v>1</v>
      </c>
      <c r="F969" s="16" t="str">
        <f>_xlfn.XLOOKUP([1]orders!C969,[1]customers!$A$2:$A$1001,[1]customers!$B$2:$B$1001,,0)</f>
        <v>Zeke Walisiak</v>
      </c>
      <c r="G969" s="16" t="str">
        <f>IF(_xlfn.XLOOKUP(C969,[1]customers!$A$2:$A$1001,[1]customers!$C$2:$C$1001,,0)=0,"",_xlfn.XLOOKUP(C969,[1]customers!$A$2:$A$1001,[1]customers!$C$2:$C$1001,,0))</f>
        <v>zwalisiakqv@ucsd.edu</v>
      </c>
      <c r="H969" s="16" t="str">
        <f>_xlfn.XLOOKUP(C969,[1]customers!$A$2:$A$1001,[1]customers!$G$2:$G$1001,,0)</f>
        <v>Ireland</v>
      </c>
      <c r="I969" s="7" t="str">
        <f>INDEX([1]products!$A$1:$G$49,MATCH([1]orders!$D969,[1]products!$A$1:$A$49,0),MATCH([1]orders!I$1,[1]products!$A$1:$G$1,0))</f>
        <v>Rob</v>
      </c>
      <c r="J969" s="7" t="str">
        <f>INDEX([1]products!$A$1:$G$49,MATCH([1]orders!$D969,[1]products!$A$1:$A$49,0),MATCH([1]orders!J$1,[1]products!$A$1:$G$1,0))</f>
        <v>D</v>
      </c>
      <c r="K969" s="19">
        <f>INDEX([1]products!$A$1:$G$49,MATCH([1]orders!$D969,[1]products!$A$1:$A$49,0),MATCH([1]orders!K$1,[1]products!$A$1:$G$1,0))</f>
        <v>0.2</v>
      </c>
      <c r="L969" s="20">
        <f>INDEX([1]products!$A$1:$G$49,MATCH([1]orders!$D969,[1]products!$A$1:$A$49,0),MATCH([1]orders!L$1,[1]products!$A$1:$G$1,0))</f>
        <v>2.6849999999999996</v>
      </c>
      <c r="M969" s="20">
        <f t="shared" si="15"/>
        <v>2.6849999999999996</v>
      </c>
      <c r="N969" s="7" t="str" cm="1">
        <f t="array" ref="N969">_xlfn.IFS(I969="Rob","Robusta",I969="Exc","Excelsa",I969="Ara","Arabica",I969="Lib","Liberica")</f>
        <v>Robusta</v>
      </c>
      <c r="O969" s="7" t="str" cm="1">
        <f t="array" ref="O969">_xlfn.IFS(J969="M","Medium",J969="L","Light",J969="D","Dark")</f>
        <v>Dark</v>
      </c>
      <c r="P969" s="7" t="str">
        <f>_xlfn.XLOOKUP(Order_Table[[#This Row],[Customer ID]],[1]customers!$A$1:$A$1001,[1]customers!$I$1:$I$1001,,0)</f>
        <v>Yes</v>
      </c>
    </row>
    <row r="970" spans="1:16" x14ac:dyDescent="0.35">
      <c r="A970" s="16" t="s">
        <v>1859</v>
      </c>
      <c r="B970" s="21">
        <v>44642</v>
      </c>
      <c r="C970" s="16" t="s">
        <v>1860</v>
      </c>
      <c r="D970" s="7" t="s">
        <v>162</v>
      </c>
      <c r="E970" s="16">
        <v>2</v>
      </c>
      <c r="F970" s="16" t="str">
        <f>_xlfn.XLOOKUP([1]orders!C970,[1]customers!$A$2:$A$1001,[1]customers!$B$2:$B$1001,,0)</f>
        <v>Wiley Leopold</v>
      </c>
      <c r="G970" s="16" t="str">
        <f>IF(_xlfn.XLOOKUP(C970,[1]customers!$A$2:$A$1001,[1]customers!$C$2:$C$1001,,0)=0,"",_xlfn.XLOOKUP(C970,[1]customers!$A$2:$A$1001,[1]customers!$C$2:$C$1001,,0))</f>
        <v>wleopoldqw@blogspot.com</v>
      </c>
      <c r="H970" s="16" t="str">
        <f>_xlfn.XLOOKUP(C970,[1]customers!$A$2:$A$1001,[1]customers!$G$2:$G$1001,,0)</f>
        <v>United States</v>
      </c>
      <c r="I970" s="7" t="str">
        <f>INDEX([1]products!$A$1:$G$49,MATCH([1]orders!$D970,[1]products!$A$1:$A$49,0),MATCH([1]orders!I$1,[1]products!$A$1:$G$1,0))</f>
        <v>Rob</v>
      </c>
      <c r="J970" s="7" t="str">
        <f>INDEX([1]products!$A$1:$G$49,MATCH([1]orders!$D970,[1]products!$A$1:$A$49,0),MATCH([1]orders!J$1,[1]products!$A$1:$G$1,0))</f>
        <v>M</v>
      </c>
      <c r="K970" s="19">
        <f>INDEX([1]products!$A$1:$G$49,MATCH([1]orders!$D970,[1]products!$A$1:$A$49,0),MATCH([1]orders!K$1,[1]products!$A$1:$G$1,0))</f>
        <v>0.2</v>
      </c>
      <c r="L970" s="20">
        <f>INDEX([1]products!$A$1:$G$49,MATCH([1]orders!$D970,[1]products!$A$1:$A$49,0),MATCH([1]orders!L$1,[1]products!$A$1:$G$1,0))</f>
        <v>2.9849999999999999</v>
      </c>
      <c r="M970" s="20">
        <f t="shared" si="15"/>
        <v>5.97</v>
      </c>
      <c r="N970" s="7" t="str" cm="1">
        <f t="array" ref="N970">_xlfn.IFS(I970="Rob","Robusta",I970="Exc","Excelsa",I970="Ara","Arabica",I970="Lib","Liberica")</f>
        <v>Robusta</v>
      </c>
      <c r="O970" s="7" t="str" cm="1">
        <f t="array" ref="O970">_xlfn.IFS(J970="M","Medium",J970="L","Light",J970="D","Dark")</f>
        <v>Medium</v>
      </c>
      <c r="P970" s="7" t="str">
        <f>_xlfn.XLOOKUP(Order_Table[[#This Row],[Customer ID]],[1]customers!$A$1:$A$1001,[1]customers!$I$1:$I$1001,,0)</f>
        <v>No</v>
      </c>
    </row>
    <row r="971" spans="1:16" x14ac:dyDescent="0.35">
      <c r="A971" s="16" t="s">
        <v>1861</v>
      </c>
      <c r="B971" s="21">
        <v>43649</v>
      </c>
      <c r="C971" s="16" t="s">
        <v>1862</v>
      </c>
      <c r="D971" s="7" t="s">
        <v>13</v>
      </c>
      <c r="E971" s="16">
        <v>1</v>
      </c>
      <c r="F971" s="16" t="str">
        <f>_xlfn.XLOOKUP([1]orders!C971,[1]customers!$A$2:$A$1001,[1]customers!$B$2:$B$1001,,0)</f>
        <v>Chiarra Shalders</v>
      </c>
      <c r="G971" s="16" t="str">
        <f>IF(_xlfn.XLOOKUP(C971,[1]customers!$A$2:$A$1001,[1]customers!$C$2:$C$1001,,0)=0,"",_xlfn.XLOOKUP(C971,[1]customers!$A$2:$A$1001,[1]customers!$C$2:$C$1001,,0))</f>
        <v>cshaldersqx@cisco.com</v>
      </c>
      <c r="H971" s="16" t="str">
        <f>_xlfn.XLOOKUP(C971,[1]customers!$A$2:$A$1001,[1]customers!$G$2:$G$1001,,0)</f>
        <v>United States</v>
      </c>
      <c r="I971" s="7" t="str">
        <f>INDEX([1]products!$A$1:$G$49,MATCH([1]orders!$D971,[1]products!$A$1:$A$49,0),MATCH([1]orders!I$1,[1]products!$A$1:$G$1,0))</f>
        <v>Lib</v>
      </c>
      <c r="J971" s="7" t="str">
        <f>INDEX([1]products!$A$1:$G$49,MATCH([1]orders!$D971,[1]products!$A$1:$A$49,0),MATCH([1]orders!J$1,[1]products!$A$1:$G$1,0))</f>
        <v>D</v>
      </c>
      <c r="K971" s="19">
        <f>INDEX([1]products!$A$1:$G$49,MATCH([1]orders!$D971,[1]products!$A$1:$A$49,0),MATCH([1]orders!K$1,[1]products!$A$1:$G$1,0))</f>
        <v>1</v>
      </c>
      <c r="L971" s="20">
        <f>INDEX([1]products!$A$1:$G$49,MATCH([1]orders!$D971,[1]products!$A$1:$A$49,0),MATCH([1]orders!L$1,[1]products!$A$1:$G$1,0))</f>
        <v>12.95</v>
      </c>
      <c r="M971" s="20">
        <f t="shared" si="15"/>
        <v>12.95</v>
      </c>
      <c r="N971" s="7" t="str" cm="1">
        <f t="array" ref="N971">_xlfn.IFS(I971="Rob","Robusta",I971="Exc","Excelsa",I971="Ara","Arabica",I971="Lib","Liberica")</f>
        <v>Liberica</v>
      </c>
      <c r="O971" s="7" t="str" cm="1">
        <f t="array" ref="O971">_xlfn.IFS(J971="M","Medium",J971="L","Light",J971="D","Dark")</f>
        <v>Dark</v>
      </c>
      <c r="P971" s="7" t="str">
        <f>_xlfn.XLOOKUP(Order_Table[[#This Row],[Customer ID]],[1]customers!$A$1:$A$1001,[1]customers!$I$1:$I$1001,,0)</f>
        <v>Yes</v>
      </c>
    </row>
    <row r="972" spans="1:16" x14ac:dyDescent="0.35">
      <c r="A972" s="16" t="s">
        <v>1863</v>
      </c>
      <c r="B972" s="21">
        <v>43729</v>
      </c>
      <c r="C972" s="16" t="s">
        <v>1864</v>
      </c>
      <c r="D972" s="7" t="s">
        <v>3</v>
      </c>
      <c r="E972" s="16">
        <v>1</v>
      </c>
      <c r="F972" s="16" t="str">
        <f>_xlfn.XLOOKUP([1]orders!C972,[1]customers!$A$2:$A$1001,[1]customers!$B$2:$B$1001,,0)</f>
        <v>Sharl Southerill</v>
      </c>
      <c r="G972" s="16" t="str">
        <f>IF(_xlfn.XLOOKUP(C972,[1]customers!$A$2:$A$1001,[1]customers!$C$2:$C$1001,,0)=0,"",_xlfn.XLOOKUP(C972,[1]customers!$A$2:$A$1001,[1]customers!$C$2:$C$1001,,0))</f>
        <v/>
      </c>
      <c r="H972" s="16" t="str">
        <f>_xlfn.XLOOKUP(C972,[1]customers!$A$2:$A$1001,[1]customers!$G$2:$G$1001,,0)</f>
        <v>United States</v>
      </c>
      <c r="I972" s="7" t="str">
        <f>INDEX([1]products!$A$1:$G$49,MATCH([1]orders!$D972,[1]products!$A$1:$A$49,0),MATCH([1]orders!I$1,[1]products!$A$1:$G$1,0))</f>
        <v>Exc</v>
      </c>
      <c r="J972" s="7" t="str">
        <f>INDEX([1]products!$A$1:$G$49,MATCH([1]orders!$D972,[1]products!$A$1:$A$49,0),MATCH([1]orders!J$1,[1]products!$A$1:$G$1,0))</f>
        <v>M</v>
      </c>
      <c r="K972" s="19">
        <f>INDEX([1]products!$A$1:$G$49,MATCH([1]orders!$D972,[1]products!$A$1:$A$49,0),MATCH([1]orders!K$1,[1]products!$A$1:$G$1,0))</f>
        <v>0.5</v>
      </c>
      <c r="L972" s="20">
        <f>INDEX([1]products!$A$1:$G$49,MATCH([1]orders!$D972,[1]products!$A$1:$A$49,0),MATCH([1]orders!L$1,[1]products!$A$1:$G$1,0))</f>
        <v>8.25</v>
      </c>
      <c r="M972" s="20">
        <f t="shared" si="15"/>
        <v>8.25</v>
      </c>
      <c r="N972" s="7" t="str" cm="1">
        <f t="array" ref="N972">_xlfn.IFS(I972="Rob","Robusta",I972="Exc","Excelsa",I972="Ara","Arabica",I972="Lib","Liberica")</f>
        <v>Excelsa</v>
      </c>
      <c r="O972" s="7" t="str" cm="1">
        <f t="array" ref="O972">_xlfn.IFS(J972="M","Medium",J972="L","Light",J972="D","Dark")</f>
        <v>Medium</v>
      </c>
      <c r="P972" s="7" t="str">
        <f>_xlfn.XLOOKUP(Order_Table[[#This Row],[Customer ID]],[1]customers!$A$1:$A$1001,[1]customers!$I$1:$I$1001,,0)</f>
        <v>No</v>
      </c>
    </row>
    <row r="973" spans="1:16" x14ac:dyDescent="0.35">
      <c r="A973" s="16" t="s">
        <v>1865</v>
      </c>
      <c r="B973" s="21">
        <v>43703</v>
      </c>
      <c r="C973" s="16" t="s">
        <v>1866</v>
      </c>
      <c r="D973" s="7" t="s">
        <v>204</v>
      </c>
      <c r="E973" s="16">
        <v>5</v>
      </c>
      <c r="F973" s="16" t="str">
        <f>_xlfn.XLOOKUP([1]orders!C973,[1]customers!$A$2:$A$1001,[1]customers!$B$2:$B$1001,,0)</f>
        <v>Noni Furber</v>
      </c>
      <c r="G973" s="16" t="str">
        <f>IF(_xlfn.XLOOKUP(C973,[1]customers!$A$2:$A$1001,[1]customers!$C$2:$C$1001,,0)=0,"",_xlfn.XLOOKUP(C973,[1]customers!$A$2:$A$1001,[1]customers!$C$2:$C$1001,,0))</f>
        <v>nfurberqz@jugem.jp</v>
      </c>
      <c r="H973" s="16" t="str">
        <f>_xlfn.XLOOKUP(C973,[1]customers!$A$2:$A$1001,[1]customers!$G$2:$G$1001,,0)</f>
        <v>United States</v>
      </c>
      <c r="I973" s="7" t="str">
        <f>INDEX([1]products!$A$1:$G$49,MATCH([1]orders!$D973,[1]products!$A$1:$A$49,0),MATCH([1]orders!I$1,[1]products!$A$1:$G$1,0))</f>
        <v>Ara</v>
      </c>
      <c r="J973" s="7" t="str">
        <f>INDEX([1]products!$A$1:$G$49,MATCH([1]orders!$D973,[1]products!$A$1:$A$49,0),MATCH([1]orders!J$1,[1]products!$A$1:$G$1,0))</f>
        <v>L</v>
      </c>
      <c r="K973" s="19">
        <f>INDEX([1]products!$A$1:$G$49,MATCH([1]orders!$D973,[1]products!$A$1:$A$49,0),MATCH([1]orders!K$1,[1]products!$A$1:$G$1,0))</f>
        <v>2.5</v>
      </c>
      <c r="L973" s="20">
        <f>INDEX([1]products!$A$1:$G$49,MATCH([1]orders!$D973,[1]products!$A$1:$A$49,0),MATCH([1]orders!L$1,[1]products!$A$1:$G$1,0))</f>
        <v>29.784999999999997</v>
      </c>
      <c r="M973" s="20">
        <f t="shared" si="15"/>
        <v>148.92499999999998</v>
      </c>
      <c r="N973" s="7" t="str" cm="1">
        <f t="array" ref="N973">_xlfn.IFS(I973="Rob","Robusta",I973="Exc","Excelsa",I973="Ara","Arabica",I973="Lib","Liberica")</f>
        <v>Arabica</v>
      </c>
      <c r="O973" s="7" t="str" cm="1">
        <f t="array" ref="O973">_xlfn.IFS(J973="M","Medium",J973="L","Light",J973="D","Dark")</f>
        <v>Light</v>
      </c>
      <c r="P973" s="7" t="str">
        <f>_xlfn.XLOOKUP(Order_Table[[#This Row],[Customer ID]],[1]customers!$A$1:$A$1001,[1]customers!$I$1:$I$1001,,0)</f>
        <v>No</v>
      </c>
    </row>
    <row r="974" spans="1:16" x14ac:dyDescent="0.35">
      <c r="A974" s="16" t="s">
        <v>1867</v>
      </c>
      <c r="B974" s="21">
        <v>44411</v>
      </c>
      <c r="C974" s="16" t="s">
        <v>1868</v>
      </c>
      <c r="D974" s="7" t="s">
        <v>204</v>
      </c>
      <c r="E974" s="16">
        <v>3</v>
      </c>
      <c r="F974" s="16" t="str">
        <f>_xlfn.XLOOKUP([1]orders!C974,[1]customers!$A$2:$A$1001,[1]customers!$B$2:$B$1001,,0)</f>
        <v>Dinah Crutcher</v>
      </c>
      <c r="G974" s="16" t="str">
        <f>IF(_xlfn.XLOOKUP(C974,[1]customers!$A$2:$A$1001,[1]customers!$C$2:$C$1001,,0)=0,"",_xlfn.XLOOKUP(C974,[1]customers!$A$2:$A$1001,[1]customers!$C$2:$C$1001,,0))</f>
        <v/>
      </c>
      <c r="H974" s="16" t="str">
        <f>_xlfn.XLOOKUP(C974,[1]customers!$A$2:$A$1001,[1]customers!$G$2:$G$1001,,0)</f>
        <v>Ireland</v>
      </c>
      <c r="I974" s="7" t="str">
        <f>INDEX([1]products!$A$1:$G$49,MATCH([1]orders!$D974,[1]products!$A$1:$A$49,0),MATCH([1]orders!I$1,[1]products!$A$1:$G$1,0))</f>
        <v>Ara</v>
      </c>
      <c r="J974" s="7" t="str">
        <f>INDEX([1]products!$A$1:$G$49,MATCH([1]orders!$D974,[1]products!$A$1:$A$49,0),MATCH([1]orders!J$1,[1]products!$A$1:$G$1,0))</f>
        <v>L</v>
      </c>
      <c r="K974" s="19">
        <f>INDEX([1]products!$A$1:$G$49,MATCH([1]orders!$D974,[1]products!$A$1:$A$49,0),MATCH([1]orders!K$1,[1]products!$A$1:$G$1,0))</f>
        <v>2.5</v>
      </c>
      <c r="L974" s="20">
        <f>INDEX([1]products!$A$1:$G$49,MATCH([1]orders!$D974,[1]products!$A$1:$A$49,0),MATCH([1]orders!L$1,[1]products!$A$1:$G$1,0))</f>
        <v>29.784999999999997</v>
      </c>
      <c r="M974" s="20">
        <f t="shared" si="15"/>
        <v>89.35499999999999</v>
      </c>
      <c r="N974" s="7" t="str" cm="1">
        <f t="array" ref="N974">_xlfn.IFS(I974="Rob","Robusta",I974="Exc","Excelsa",I974="Ara","Arabica",I974="Lib","Liberica")</f>
        <v>Arabica</v>
      </c>
      <c r="O974" s="7" t="str" cm="1">
        <f t="array" ref="O974">_xlfn.IFS(J974="M","Medium",J974="L","Light",J974="D","Dark")</f>
        <v>Light</v>
      </c>
      <c r="P974" s="7" t="str">
        <f>_xlfn.XLOOKUP(Order_Table[[#This Row],[Customer ID]],[1]customers!$A$1:$A$1001,[1]customers!$I$1:$I$1001,,0)</f>
        <v>Yes</v>
      </c>
    </row>
    <row r="975" spans="1:16" x14ac:dyDescent="0.35">
      <c r="A975" s="16" t="s">
        <v>1869</v>
      </c>
      <c r="B975" s="21">
        <v>44493</v>
      </c>
      <c r="C975" s="16" t="s">
        <v>1870</v>
      </c>
      <c r="D975" s="7" t="s">
        <v>96</v>
      </c>
      <c r="E975" s="16">
        <v>6</v>
      </c>
      <c r="F975" s="16" t="str">
        <f>_xlfn.XLOOKUP([1]orders!C975,[1]customers!$A$2:$A$1001,[1]customers!$B$2:$B$1001,,0)</f>
        <v>Charlean Keave</v>
      </c>
      <c r="G975" s="16" t="str">
        <f>IF(_xlfn.XLOOKUP(C975,[1]customers!$A$2:$A$1001,[1]customers!$C$2:$C$1001,,0)=0,"",_xlfn.XLOOKUP(C975,[1]customers!$A$2:$A$1001,[1]customers!$C$2:$C$1001,,0))</f>
        <v>ckeaver1@ucoz.com</v>
      </c>
      <c r="H975" s="16" t="str">
        <f>_xlfn.XLOOKUP(C975,[1]customers!$A$2:$A$1001,[1]customers!$G$2:$G$1001,,0)</f>
        <v>United States</v>
      </c>
      <c r="I975" s="7" t="str">
        <f>INDEX([1]products!$A$1:$G$49,MATCH([1]orders!$D975,[1]products!$A$1:$A$49,0),MATCH([1]orders!I$1,[1]products!$A$1:$G$1,0))</f>
        <v>Lib</v>
      </c>
      <c r="J975" s="7" t="str">
        <f>INDEX([1]products!$A$1:$G$49,MATCH([1]orders!$D975,[1]products!$A$1:$A$49,0),MATCH([1]orders!J$1,[1]products!$A$1:$G$1,0))</f>
        <v>M</v>
      </c>
      <c r="K975" s="19">
        <f>INDEX([1]products!$A$1:$G$49,MATCH([1]orders!$D975,[1]products!$A$1:$A$49,0),MATCH([1]orders!K$1,[1]products!$A$1:$G$1,0))</f>
        <v>1</v>
      </c>
      <c r="L975" s="20">
        <f>INDEX([1]products!$A$1:$G$49,MATCH([1]orders!$D975,[1]products!$A$1:$A$49,0),MATCH([1]orders!L$1,[1]products!$A$1:$G$1,0))</f>
        <v>14.55</v>
      </c>
      <c r="M975" s="20">
        <f t="shared" si="15"/>
        <v>87.300000000000011</v>
      </c>
      <c r="N975" s="7" t="str" cm="1">
        <f t="array" ref="N975">_xlfn.IFS(I975="Rob","Robusta",I975="Exc","Excelsa",I975="Ara","Arabica",I975="Lib","Liberica")</f>
        <v>Liberica</v>
      </c>
      <c r="O975" s="7" t="str" cm="1">
        <f t="array" ref="O975">_xlfn.IFS(J975="M","Medium",J975="L","Light",J975="D","Dark")</f>
        <v>Medium</v>
      </c>
      <c r="P975" s="7" t="str">
        <f>_xlfn.XLOOKUP(Order_Table[[#This Row],[Customer ID]],[1]customers!$A$1:$A$1001,[1]customers!$I$1:$I$1001,,0)</f>
        <v>No</v>
      </c>
    </row>
    <row r="976" spans="1:16" x14ac:dyDescent="0.35">
      <c r="A976" s="16" t="s">
        <v>1871</v>
      </c>
      <c r="B976" s="21">
        <v>43556</v>
      </c>
      <c r="C976" s="16" t="s">
        <v>1872</v>
      </c>
      <c r="D976" s="7" t="s">
        <v>146</v>
      </c>
      <c r="E976" s="16">
        <v>1</v>
      </c>
      <c r="F976" s="16" t="str">
        <f>_xlfn.XLOOKUP([1]orders!C976,[1]customers!$A$2:$A$1001,[1]customers!$B$2:$B$1001,,0)</f>
        <v>Sada Roseborough</v>
      </c>
      <c r="G976" s="16" t="str">
        <f>IF(_xlfn.XLOOKUP(C976,[1]customers!$A$2:$A$1001,[1]customers!$C$2:$C$1001,,0)=0,"",_xlfn.XLOOKUP(C976,[1]customers!$A$2:$A$1001,[1]customers!$C$2:$C$1001,,0))</f>
        <v>sroseboroughr2@virginia.edu</v>
      </c>
      <c r="H976" s="16" t="str">
        <f>_xlfn.XLOOKUP(C976,[1]customers!$A$2:$A$1001,[1]customers!$G$2:$G$1001,,0)</f>
        <v>United States</v>
      </c>
      <c r="I976" s="7" t="str">
        <f>INDEX([1]products!$A$1:$G$49,MATCH([1]orders!$D976,[1]products!$A$1:$A$49,0),MATCH([1]orders!I$1,[1]products!$A$1:$G$1,0))</f>
        <v>Rob</v>
      </c>
      <c r="J976" s="7" t="str">
        <f>INDEX([1]products!$A$1:$G$49,MATCH([1]orders!$D976,[1]products!$A$1:$A$49,0),MATCH([1]orders!J$1,[1]products!$A$1:$G$1,0))</f>
        <v>D</v>
      </c>
      <c r="K976" s="19">
        <f>INDEX([1]products!$A$1:$G$49,MATCH([1]orders!$D976,[1]products!$A$1:$A$49,0),MATCH([1]orders!K$1,[1]products!$A$1:$G$1,0))</f>
        <v>0.5</v>
      </c>
      <c r="L976" s="20">
        <f>INDEX([1]products!$A$1:$G$49,MATCH([1]orders!$D976,[1]products!$A$1:$A$49,0),MATCH([1]orders!L$1,[1]products!$A$1:$G$1,0))</f>
        <v>5.3699999999999992</v>
      </c>
      <c r="M976" s="20">
        <f t="shared" si="15"/>
        <v>5.3699999999999992</v>
      </c>
      <c r="N976" s="7" t="str" cm="1">
        <f t="array" ref="N976">_xlfn.IFS(I976="Rob","Robusta",I976="Exc","Excelsa",I976="Ara","Arabica",I976="Lib","Liberica")</f>
        <v>Robusta</v>
      </c>
      <c r="O976" s="7" t="str" cm="1">
        <f t="array" ref="O976">_xlfn.IFS(J976="M","Medium",J976="L","Light",J976="D","Dark")</f>
        <v>Dark</v>
      </c>
      <c r="P976" s="7" t="str">
        <f>_xlfn.XLOOKUP(Order_Table[[#This Row],[Customer ID]],[1]customers!$A$1:$A$1001,[1]customers!$I$1:$I$1001,,0)</f>
        <v>Yes</v>
      </c>
    </row>
    <row r="977" spans="1:16" x14ac:dyDescent="0.35">
      <c r="A977" s="16" t="s">
        <v>1873</v>
      </c>
      <c r="B977" s="21">
        <v>44538</v>
      </c>
      <c r="C977" s="16" t="s">
        <v>1874</v>
      </c>
      <c r="D977" s="7" t="s">
        <v>54</v>
      </c>
      <c r="E977" s="16">
        <v>3</v>
      </c>
      <c r="F977" s="16" t="str">
        <f>_xlfn.XLOOKUP([1]orders!C977,[1]customers!$A$2:$A$1001,[1]customers!$B$2:$B$1001,,0)</f>
        <v>Clayton Kingwell</v>
      </c>
      <c r="G977" s="16" t="str">
        <f>IF(_xlfn.XLOOKUP(C977,[1]customers!$A$2:$A$1001,[1]customers!$C$2:$C$1001,,0)=0,"",_xlfn.XLOOKUP(C977,[1]customers!$A$2:$A$1001,[1]customers!$C$2:$C$1001,,0))</f>
        <v>ckingwellr3@squarespace.com</v>
      </c>
      <c r="H977" s="16" t="str">
        <f>_xlfn.XLOOKUP(C977,[1]customers!$A$2:$A$1001,[1]customers!$G$2:$G$1001,,0)</f>
        <v>Ireland</v>
      </c>
      <c r="I977" s="7" t="str">
        <f>INDEX([1]products!$A$1:$G$49,MATCH([1]orders!$D977,[1]products!$A$1:$A$49,0),MATCH([1]orders!I$1,[1]products!$A$1:$G$1,0))</f>
        <v>Ara</v>
      </c>
      <c r="J977" s="7" t="str">
        <f>INDEX([1]products!$A$1:$G$49,MATCH([1]orders!$D977,[1]products!$A$1:$A$49,0),MATCH([1]orders!J$1,[1]products!$A$1:$G$1,0))</f>
        <v>D</v>
      </c>
      <c r="K977" s="19">
        <f>INDEX([1]products!$A$1:$G$49,MATCH([1]orders!$D977,[1]products!$A$1:$A$49,0),MATCH([1]orders!K$1,[1]products!$A$1:$G$1,0))</f>
        <v>0.2</v>
      </c>
      <c r="L977" s="20">
        <f>INDEX([1]products!$A$1:$G$49,MATCH([1]orders!$D977,[1]products!$A$1:$A$49,0),MATCH([1]orders!L$1,[1]products!$A$1:$G$1,0))</f>
        <v>2.9849999999999999</v>
      </c>
      <c r="M977" s="20">
        <f t="shared" si="15"/>
        <v>8.9550000000000001</v>
      </c>
      <c r="N977" s="7" t="str" cm="1">
        <f t="array" ref="N977">_xlfn.IFS(I977="Rob","Robusta",I977="Exc","Excelsa",I977="Ara","Arabica",I977="Lib","Liberica")</f>
        <v>Arabica</v>
      </c>
      <c r="O977" s="7" t="str" cm="1">
        <f t="array" ref="O977">_xlfn.IFS(J977="M","Medium",J977="L","Light",J977="D","Dark")</f>
        <v>Dark</v>
      </c>
      <c r="P977" s="7" t="str">
        <f>_xlfn.XLOOKUP(Order_Table[[#This Row],[Customer ID]],[1]customers!$A$1:$A$1001,[1]customers!$I$1:$I$1001,,0)</f>
        <v>Yes</v>
      </c>
    </row>
    <row r="978" spans="1:16" x14ac:dyDescent="0.35">
      <c r="A978" s="16" t="s">
        <v>1875</v>
      </c>
      <c r="B978" s="21">
        <v>43643</v>
      </c>
      <c r="C978" s="16" t="s">
        <v>1876</v>
      </c>
      <c r="D978" s="7" t="s">
        <v>10</v>
      </c>
      <c r="E978" s="16">
        <v>5</v>
      </c>
      <c r="F978" s="16" t="str">
        <f>_xlfn.XLOOKUP([1]orders!C978,[1]customers!$A$2:$A$1001,[1]customers!$B$2:$B$1001,,0)</f>
        <v>Kacy Canto</v>
      </c>
      <c r="G978" s="16" t="str">
        <f>IF(_xlfn.XLOOKUP(C978,[1]customers!$A$2:$A$1001,[1]customers!$C$2:$C$1001,,0)=0,"",_xlfn.XLOOKUP(C978,[1]customers!$A$2:$A$1001,[1]customers!$C$2:$C$1001,,0))</f>
        <v>kcantor4@gmpg.org</v>
      </c>
      <c r="H978" s="16" t="str">
        <f>_xlfn.XLOOKUP(C978,[1]customers!$A$2:$A$1001,[1]customers!$G$2:$G$1001,,0)</f>
        <v>United States</v>
      </c>
      <c r="I978" s="7" t="str">
        <f>INDEX([1]products!$A$1:$G$49,MATCH([1]orders!$D978,[1]products!$A$1:$A$49,0),MATCH([1]orders!I$1,[1]products!$A$1:$G$1,0))</f>
        <v>Rob</v>
      </c>
      <c r="J978" s="7" t="str">
        <f>INDEX([1]products!$A$1:$G$49,MATCH([1]orders!$D978,[1]products!$A$1:$A$49,0),MATCH([1]orders!J$1,[1]products!$A$1:$G$1,0))</f>
        <v>L</v>
      </c>
      <c r="K978" s="19">
        <f>INDEX([1]products!$A$1:$G$49,MATCH([1]orders!$D978,[1]products!$A$1:$A$49,0),MATCH([1]orders!K$1,[1]products!$A$1:$G$1,0))</f>
        <v>2.5</v>
      </c>
      <c r="L978" s="20">
        <f>INDEX([1]products!$A$1:$G$49,MATCH([1]orders!$D978,[1]products!$A$1:$A$49,0),MATCH([1]orders!L$1,[1]products!$A$1:$G$1,0))</f>
        <v>27.484999999999996</v>
      </c>
      <c r="M978" s="20">
        <f t="shared" si="15"/>
        <v>137.42499999999998</v>
      </c>
      <c r="N978" s="7" t="str" cm="1">
        <f t="array" ref="N978">_xlfn.IFS(I978="Rob","Robusta",I978="Exc","Excelsa",I978="Ara","Arabica",I978="Lib","Liberica")</f>
        <v>Robusta</v>
      </c>
      <c r="O978" s="7" t="str" cm="1">
        <f t="array" ref="O978">_xlfn.IFS(J978="M","Medium",J978="L","Light",J978="D","Dark")</f>
        <v>Light</v>
      </c>
      <c r="P978" s="7" t="str">
        <f>_xlfn.XLOOKUP(Order_Table[[#This Row],[Customer ID]],[1]customers!$A$1:$A$1001,[1]customers!$I$1:$I$1001,,0)</f>
        <v>Yes</v>
      </c>
    </row>
    <row r="979" spans="1:16" x14ac:dyDescent="0.35">
      <c r="A979" s="16" t="s">
        <v>1877</v>
      </c>
      <c r="B979" s="21">
        <v>44026</v>
      </c>
      <c r="C979" s="16" t="s">
        <v>1878</v>
      </c>
      <c r="D979" s="7" t="s">
        <v>189</v>
      </c>
      <c r="E979" s="16">
        <v>5</v>
      </c>
      <c r="F979" s="16" t="str">
        <f>_xlfn.XLOOKUP([1]orders!C979,[1]customers!$A$2:$A$1001,[1]customers!$B$2:$B$1001,,0)</f>
        <v>Mab Blakemore</v>
      </c>
      <c r="G979" s="16" t="str">
        <f>IF(_xlfn.XLOOKUP(C979,[1]customers!$A$2:$A$1001,[1]customers!$C$2:$C$1001,,0)=0,"",_xlfn.XLOOKUP(C979,[1]customers!$A$2:$A$1001,[1]customers!$C$2:$C$1001,,0))</f>
        <v>mblakemorer5@nsw.gov.au</v>
      </c>
      <c r="H979" s="16" t="str">
        <f>_xlfn.XLOOKUP(C979,[1]customers!$A$2:$A$1001,[1]customers!$G$2:$G$1001,,0)</f>
        <v>United States</v>
      </c>
      <c r="I979" s="7" t="str">
        <f>INDEX([1]products!$A$1:$G$49,MATCH([1]orders!$D979,[1]products!$A$1:$A$49,0),MATCH([1]orders!I$1,[1]products!$A$1:$G$1,0))</f>
        <v>Rob</v>
      </c>
      <c r="J979" s="7" t="str">
        <f>INDEX([1]products!$A$1:$G$49,MATCH([1]orders!$D979,[1]products!$A$1:$A$49,0),MATCH([1]orders!J$1,[1]products!$A$1:$G$1,0))</f>
        <v>L</v>
      </c>
      <c r="K979" s="19">
        <f>INDEX([1]products!$A$1:$G$49,MATCH([1]orders!$D979,[1]products!$A$1:$A$49,0),MATCH([1]orders!K$1,[1]products!$A$1:$G$1,0))</f>
        <v>1</v>
      </c>
      <c r="L979" s="20">
        <f>INDEX([1]products!$A$1:$G$49,MATCH([1]orders!$D979,[1]products!$A$1:$A$49,0),MATCH([1]orders!L$1,[1]products!$A$1:$G$1,0))</f>
        <v>11.95</v>
      </c>
      <c r="M979" s="20">
        <f t="shared" si="15"/>
        <v>59.75</v>
      </c>
      <c r="N979" s="7" t="str" cm="1">
        <f t="array" ref="N979">_xlfn.IFS(I979="Rob","Robusta",I979="Exc","Excelsa",I979="Ara","Arabica",I979="Lib","Liberica")</f>
        <v>Robusta</v>
      </c>
      <c r="O979" s="7" t="str" cm="1">
        <f t="array" ref="O979">_xlfn.IFS(J979="M","Medium",J979="L","Light",J979="D","Dark")</f>
        <v>Light</v>
      </c>
      <c r="P979" s="7" t="str">
        <f>_xlfn.XLOOKUP(Order_Table[[#This Row],[Customer ID]],[1]customers!$A$1:$A$1001,[1]customers!$I$1:$I$1001,,0)</f>
        <v>No</v>
      </c>
    </row>
    <row r="980" spans="1:16" x14ac:dyDescent="0.35">
      <c r="A980" s="16" t="s">
        <v>1879</v>
      </c>
      <c r="B980" s="21">
        <v>43913</v>
      </c>
      <c r="C980" s="16" t="s">
        <v>1870</v>
      </c>
      <c r="D980" s="7" t="s">
        <v>192</v>
      </c>
      <c r="E980" s="16">
        <v>3</v>
      </c>
      <c r="F980" s="16" t="str">
        <f>_xlfn.XLOOKUP([1]orders!C980,[1]customers!$A$2:$A$1001,[1]customers!$B$2:$B$1001,,0)</f>
        <v>Charlean Keave</v>
      </c>
      <c r="G980" s="16" t="str">
        <f>IF(_xlfn.XLOOKUP(C980,[1]customers!$A$2:$A$1001,[1]customers!$C$2:$C$1001,,0)=0,"",_xlfn.XLOOKUP(C980,[1]customers!$A$2:$A$1001,[1]customers!$C$2:$C$1001,,0))</f>
        <v>ckeaver1@ucoz.com</v>
      </c>
      <c r="H980" s="16" t="str">
        <f>_xlfn.XLOOKUP(C980,[1]customers!$A$2:$A$1001,[1]customers!$G$2:$G$1001,,0)</f>
        <v>United States</v>
      </c>
      <c r="I980" s="7" t="str">
        <f>INDEX([1]products!$A$1:$G$49,MATCH([1]orders!$D980,[1]products!$A$1:$A$49,0),MATCH([1]orders!I$1,[1]products!$A$1:$G$1,0))</f>
        <v>Ara</v>
      </c>
      <c r="J980" s="7" t="str">
        <f>INDEX([1]products!$A$1:$G$49,MATCH([1]orders!$D980,[1]products!$A$1:$A$49,0),MATCH([1]orders!J$1,[1]products!$A$1:$G$1,0))</f>
        <v>L</v>
      </c>
      <c r="K980" s="19">
        <f>INDEX([1]products!$A$1:$G$49,MATCH([1]orders!$D980,[1]products!$A$1:$A$49,0),MATCH([1]orders!K$1,[1]products!$A$1:$G$1,0))</f>
        <v>0.5</v>
      </c>
      <c r="L980" s="20">
        <f>INDEX([1]products!$A$1:$G$49,MATCH([1]orders!$D980,[1]products!$A$1:$A$49,0),MATCH([1]orders!L$1,[1]products!$A$1:$G$1,0))</f>
        <v>7.77</v>
      </c>
      <c r="M980" s="20">
        <f t="shared" si="15"/>
        <v>23.31</v>
      </c>
      <c r="N980" s="7" t="str" cm="1">
        <f t="array" ref="N980">_xlfn.IFS(I980="Rob","Robusta",I980="Exc","Excelsa",I980="Ara","Arabica",I980="Lib","Liberica")</f>
        <v>Arabica</v>
      </c>
      <c r="O980" s="7" t="str" cm="1">
        <f t="array" ref="O980">_xlfn.IFS(J980="M","Medium",J980="L","Light",J980="D","Dark")</f>
        <v>Light</v>
      </c>
      <c r="P980" s="7" t="str">
        <f>_xlfn.XLOOKUP(Order_Table[[#This Row],[Customer ID]],[1]customers!$A$1:$A$1001,[1]customers!$I$1:$I$1001,,0)</f>
        <v>No</v>
      </c>
    </row>
    <row r="981" spans="1:16" x14ac:dyDescent="0.35">
      <c r="A981" s="16" t="s">
        <v>1880</v>
      </c>
      <c r="B981" s="21">
        <v>43856</v>
      </c>
      <c r="C981" s="16" t="s">
        <v>1881</v>
      </c>
      <c r="D981" s="7" t="s">
        <v>146</v>
      </c>
      <c r="E981" s="16">
        <v>2</v>
      </c>
      <c r="F981" s="16" t="str">
        <f>_xlfn.XLOOKUP([1]orders!C981,[1]customers!$A$2:$A$1001,[1]customers!$B$2:$B$1001,,0)</f>
        <v>Javier Causnett</v>
      </c>
      <c r="G981" s="16" t="str">
        <f>IF(_xlfn.XLOOKUP(C981,[1]customers!$A$2:$A$1001,[1]customers!$C$2:$C$1001,,0)=0,"",_xlfn.XLOOKUP(C981,[1]customers!$A$2:$A$1001,[1]customers!$C$2:$C$1001,,0))</f>
        <v/>
      </c>
      <c r="H981" s="16" t="str">
        <f>_xlfn.XLOOKUP(C981,[1]customers!$A$2:$A$1001,[1]customers!$G$2:$G$1001,,0)</f>
        <v>United States</v>
      </c>
      <c r="I981" s="7" t="str">
        <f>INDEX([1]products!$A$1:$G$49,MATCH([1]orders!$D981,[1]products!$A$1:$A$49,0),MATCH([1]orders!I$1,[1]products!$A$1:$G$1,0))</f>
        <v>Rob</v>
      </c>
      <c r="J981" s="7" t="str">
        <f>INDEX([1]products!$A$1:$G$49,MATCH([1]orders!$D981,[1]products!$A$1:$A$49,0),MATCH([1]orders!J$1,[1]products!$A$1:$G$1,0))</f>
        <v>D</v>
      </c>
      <c r="K981" s="19">
        <f>INDEX([1]products!$A$1:$G$49,MATCH([1]orders!$D981,[1]products!$A$1:$A$49,0),MATCH([1]orders!K$1,[1]products!$A$1:$G$1,0))</f>
        <v>0.5</v>
      </c>
      <c r="L981" s="20">
        <f>INDEX([1]products!$A$1:$G$49,MATCH([1]orders!$D981,[1]products!$A$1:$A$49,0),MATCH([1]orders!L$1,[1]products!$A$1:$G$1,0))</f>
        <v>5.3699999999999992</v>
      </c>
      <c r="M981" s="20">
        <f t="shared" si="15"/>
        <v>10.739999999999998</v>
      </c>
      <c r="N981" s="7" t="str" cm="1">
        <f t="array" ref="N981">_xlfn.IFS(I981="Rob","Robusta",I981="Exc","Excelsa",I981="Ara","Arabica",I981="Lib","Liberica")</f>
        <v>Robusta</v>
      </c>
      <c r="O981" s="7" t="str" cm="1">
        <f t="array" ref="O981">_xlfn.IFS(J981="M","Medium",J981="L","Light",J981="D","Dark")</f>
        <v>Dark</v>
      </c>
      <c r="P981" s="7" t="str">
        <f>_xlfn.XLOOKUP(Order_Table[[#This Row],[Customer ID]],[1]customers!$A$1:$A$1001,[1]customers!$I$1:$I$1001,,0)</f>
        <v>No</v>
      </c>
    </row>
    <row r="982" spans="1:16" x14ac:dyDescent="0.35">
      <c r="A982" s="16" t="s">
        <v>1882</v>
      </c>
      <c r="B982" s="21">
        <v>43982</v>
      </c>
      <c r="C982" s="16" t="s">
        <v>1883</v>
      </c>
      <c r="D982" s="7" t="s">
        <v>530</v>
      </c>
      <c r="E982" s="16">
        <v>6</v>
      </c>
      <c r="F982" s="16" t="str">
        <f>_xlfn.XLOOKUP([1]orders!C982,[1]customers!$A$2:$A$1001,[1]customers!$B$2:$B$1001,,0)</f>
        <v>Demetris Micheli</v>
      </c>
      <c r="G982" s="16" t="str">
        <f>IF(_xlfn.XLOOKUP(C982,[1]customers!$A$2:$A$1001,[1]customers!$C$2:$C$1001,,0)=0,"",_xlfn.XLOOKUP(C982,[1]customers!$A$2:$A$1001,[1]customers!$C$2:$C$1001,,0))</f>
        <v/>
      </c>
      <c r="H982" s="16" t="str">
        <f>_xlfn.XLOOKUP(C982,[1]customers!$A$2:$A$1001,[1]customers!$G$2:$G$1001,,0)</f>
        <v>United States</v>
      </c>
      <c r="I982" s="7" t="str">
        <f>INDEX([1]products!$A$1:$G$49,MATCH([1]orders!$D982,[1]products!$A$1:$A$49,0),MATCH([1]orders!I$1,[1]products!$A$1:$G$1,0))</f>
        <v>Exc</v>
      </c>
      <c r="J982" s="7" t="str">
        <f>INDEX([1]products!$A$1:$G$49,MATCH([1]orders!$D982,[1]products!$A$1:$A$49,0),MATCH([1]orders!J$1,[1]products!$A$1:$G$1,0))</f>
        <v>D</v>
      </c>
      <c r="K982" s="19">
        <f>INDEX([1]products!$A$1:$G$49,MATCH([1]orders!$D982,[1]products!$A$1:$A$49,0),MATCH([1]orders!K$1,[1]products!$A$1:$G$1,0))</f>
        <v>2.5</v>
      </c>
      <c r="L982" s="20">
        <f>INDEX([1]products!$A$1:$G$49,MATCH([1]orders!$D982,[1]products!$A$1:$A$49,0),MATCH([1]orders!L$1,[1]products!$A$1:$G$1,0))</f>
        <v>27.945</v>
      </c>
      <c r="M982" s="20">
        <f t="shared" si="15"/>
        <v>167.67000000000002</v>
      </c>
      <c r="N982" s="7" t="str" cm="1">
        <f t="array" ref="N982">_xlfn.IFS(I982="Rob","Robusta",I982="Exc","Excelsa",I982="Ara","Arabica",I982="Lib","Liberica")</f>
        <v>Excelsa</v>
      </c>
      <c r="O982" s="7" t="str" cm="1">
        <f t="array" ref="O982">_xlfn.IFS(J982="M","Medium",J982="L","Light",J982="D","Dark")</f>
        <v>Dark</v>
      </c>
      <c r="P982" s="7" t="str">
        <f>_xlfn.XLOOKUP(Order_Table[[#This Row],[Customer ID]],[1]customers!$A$1:$A$1001,[1]customers!$I$1:$I$1001,,0)</f>
        <v>Yes</v>
      </c>
    </row>
    <row r="983" spans="1:16" x14ac:dyDescent="0.35">
      <c r="A983" s="16" t="s">
        <v>1884</v>
      </c>
      <c r="B983" s="21">
        <v>44397</v>
      </c>
      <c r="C983" s="16" t="s">
        <v>1885</v>
      </c>
      <c r="D983" s="7" t="s">
        <v>51</v>
      </c>
      <c r="E983" s="16">
        <v>6</v>
      </c>
      <c r="F983" s="16" t="str">
        <f>_xlfn.XLOOKUP([1]orders!C983,[1]customers!$A$2:$A$1001,[1]customers!$B$2:$B$1001,,0)</f>
        <v>Chloette Bernardot</v>
      </c>
      <c r="G983" s="16" t="str">
        <f>IF(_xlfn.XLOOKUP(C983,[1]customers!$A$2:$A$1001,[1]customers!$C$2:$C$1001,,0)=0,"",_xlfn.XLOOKUP(C983,[1]customers!$A$2:$A$1001,[1]customers!$C$2:$C$1001,,0))</f>
        <v>cbernardotr9@wix.com</v>
      </c>
      <c r="H983" s="16" t="str">
        <f>_xlfn.XLOOKUP(C983,[1]customers!$A$2:$A$1001,[1]customers!$G$2:$G$1001,,0)</f>
        <v>United States</v>
      </c>
      <c r="I983" s="7" t="str">
        <f>INDEX([1]products!$A$1:$G$49,MATCH([1]orders!$D983,[1]products!$A$1:$A$49,0),MATCH([1]orders!I$1,[1]products!$A$1:$G$1,0))</f>
        <v>Exc</v>
      </c>
      <c r="J983" s="7" t="str">
        <f>INDEX([1]products!$A$1:$G$49,MATCH([1]orders!$D983,[1]products!$A$1:$A$49,0),MATCH([1]orders!J$1,[1]products!$A$1:$G$1,0))</f>
        <v>D</v>
      </c>
      <c r="K983" s="19">
        <f>INDEX([1]products!$A$1:$G$49,MATCH([1]orders!$D983,[1]products!$A$1:$A$49,0),MATCH([1]orders!K$1,[1]products!$A$1:$G$1,0))</f>
        <v>0.2</v>
      </c>
      <c r="L983" s="20">
        <f>INDEX([1]products!$A$1:$G$49,MATCH([1]orders!$D983,[1]products!$A$1:$A$49,0),MATCH([1]orders!L$1,[1]products!$A$1:$G$1,0))</f>
        <v>3.645</v>
      </c>
      <c r="M983" s="20">
        <f t="shared" si="15"/>
        <v>21.87</v>
      </c>
      <c r="N983" s="7" t="str" cm="1">
        <f t="array" ref="N983">_xlfn.IFS(I983="Rob","Robusta",I983="Exc","Excelsa",I983="Ara","Arabica",I983="Lib","Liberica")</f>
        <v>Excelsa</v>
      </c>
      <c r="O983" s="7" t="str" cm="1">
        <f t="array" ref="O983">_xlfn.IFS(J983="M","Medium",J983="L","Light",J983="D","Dark")</f>
        <v>Dark</v>
      </c>
      <c r="P983" s="7" t="str">
        <f>_xlfn.XLOOKUP(Order_Table[[#This Row],[Customer ID]],[1]customers!$A$1:$A$1001,[1]customers!$I$1:$I$1001,,0)</f>
        <v>Yes</v>
      </c>
    </row>
    <row r="984" spans="1:16" x14ac:dyDescent="0.35">
      <c r="A984" s="16" t="s">
        <v>1886</v>
      </c>
      <c r="B984" s="21">
        <v>44785</v>
      </c>
      <c r="C984" s="16" t="s">
        <v>1887</v>
      </c>
      <c r="D984" s="7" t="s">
        <v>189</v>
      </c>
      <c r="E984" s="16">
        <v>2</v>
      </c>
      <c r="F984" s="16" t="str">
        <f>_xlfn.XLOOKUP([1]orders!C984,[1]customers!$A$2:$A$1001,[1]customers!$B$2:$B$1001,,0)</f>
        <v>Kim Kemery</v>
      </c>
      <c r="G984" s="16" t="str">
        <f>IF(_xlfn.XLOOKUP(C984,[1]customers!$A$2:$A$1001,[1]customers!$C$2:$C$1001,,0)=0,"",_xlfn.XLOOKUP(C984,[1]customers!$A$2:$A$1001,[1]customers!$C$2:$C$1001,,0))</f>
        <v>kkemeryra@t.co</v>
      </c>
      <c r="H984" s="16" t="str">
        <f>_xlfn.XLOOKUP(C984,[1]customers!$A$2:$A$1001,[1]customers!$G$2:$G$1001,,0)</f>
        <v>United States</v>
      </c>
      <c r="I984" s="7" t="str">
        <f>INDEX([1]products!$A$1:$G$49,MATCH([1]orders!$D984,[1]products!$A$1:$A$49,0),MATCH([1]orders!I$1,[1]products!$A$1:$G$1,0))</f>
        <v>Rob</v>
      </c>
      <c r="J984" s="7" t="str">
        <f>INDEX([1]products!$A$1:$G$49,MATCH([1]orders!$D984,[1]products!$A$1:$A$49,0),MATCH([1]orders!J$1,[1]products!$A$1:$G$1,0))</f>
        <v>L</v>
      </c>
      <c r="K984" s="19">
        <f>INDEX([1]products!$A$1:$G$49,MATCH([1]orders!$D984,[1]products!$A$1:$A$49,0),MATCH([1]orders!K$1,[1]products!$A$1:$G$1,0))</f>
        <v>1</v>
      </c>
      <c r="L984" s="20">
        <f>INDEX([1]products!$A$1:$G$49,MATCH([1]orders!$D984,[1]products!$A$1:$A$49,0),MATCH([1]orders!L$1,[1]products!$A$1:$G$1,0))</f>
        <v>11.95</v>
      </c>
      <c r="M984" s="20">
        <f t="shared" si="15"/>
        <v>23.9</v>
      </c>
      <c r="N984" s="7" t="str" cm="1">
        <f t="array" ref="N984">_xlfn.IFS(I984="Rob","Robusta",I984="Exc","Excelsa",I984="Ara","Arabica",I984="Lib","Liberica")</f>
        <v>Robusta</v>
      </c>
      <c r="O984" s="7" t="str" cm="1">
        <f t="array" ref="O984">_xlfn.IFS(J984="M","Medium",J984="L","Light",J984="D","Dark")</f>
        <v>Light</v>
      </c>
      <c r="P984" s="7" t="str">
        <f>_xlfn.XLOOKUP(Order_Table[[#This Row],[Customer ID]],[1]customers!$A$1:$A$1001,[1]customers!$I$1:$I$1001,,0)</f>
        <v>Yes</v>
      </c>
    </row>
    <row r="985" spans="1:16" x14ac:dyDescent="0.35">
      <c r="A985" s="16" t="s">
        <v>1888</v>
      </c>
      <c r="B985" s="21">
        <v>43831</v>
      </c>
      <c r="C985" s="16" t="s">
        <v>1889</v>
      </c>
      <c r="D985" s="7" t="s">
        <v>44</v>
      </c>
      <c r="E985" s="16">
        <v>2</v>
      </c>
      <c r="F985" s="16" t="str">
        <f>_xlfn.XLOOKUP([1]orders!C985,[1]customers!$A$2:$A$1001,[1]customers!$B$2:$B$1001,,0)</f>
        <v>Fanchette Parlot</v>
      </c>
      <c r="G985" s="16" t="str">
        <f>IF(_xlfn.XLOOKUP(C985,[1]customers!$A$2:$A$1001,[1]customers!$C$2:$C$1001,,0)=0,"",_xlfn.XLOOKUP(C985,[1]customers!$A$2:$A$1001,[1]customers!$C$2:$C$1001,,0))</f>
        <v>fparlotrb@forbes.com</v>
      </c>
      <c r="H985" s="16" t="str">
        <f>_xlfn.XLOOKUP(C985,[1]customers!$A$2:$A$1001,[1]customers!$G$2:$G$1001,,0)</f>
        <v>United States</v>
      </c>
      <c r="I985" s="7" t="str">
        <f>INDEX([1]products!$A$1:$G$49,MATCH([1]orders!$D985,[1]products!$A$1:$A$49,0),MATCH([1]orders!I$1,[1]products!$A$1:$G$1,0))</f>
        <v>Ara</v>
      </c>
      <c r="J985" s="7" t="str">
        <f>INDEX([1]products!$A$1:$G$49,MATCH([1]orders!$D985,[1]products!$A$1:$A$49,0),MATCH([1]orders!J$1,[1]products!$A$1:$G$1,0))</f>
        <v>M</v>
      </c>
      <c r="K985" s="19">
        <f>INDEX([1]products!$A$1:$G$49,MATCH([1]orders!$D985,[1]products!$A$1:$A$49,0),MATCH([1]orders!K$1,[1]products!$A$1:$G$1,0))</f>
        <v>0.2</v>
      </c>
      <c r="L985" s="20">
        <f>INDEX([1]products!$A$1:$G$49,MATCH([1]orders!$D985,[1]products!$A$1:$A$49,0),MATCH([1]orders!L$1,[1]products!$A$1:$G$1,0))</f>
        <v>3.375</v>
      </c>
      <c r="M985" s="20">
        <f t="shared" si="15"/>
        <v>6.75</v>
      </c>
      <c r="N985" s="7" t="str" cm="1">
        <f t="array" ref="N985">_xlfn.IFS(I985="Rob","Robusta",I985="Exc","Excelsa",I985="Ara","Arabica",I985="Lib","Liberica")</f>
        <v>Arabica</v>
      </c>
      <c r="O985" s="7" t="str" cm="1">
        <f t="array" ref="O985">_xlfn.IFS(J985="M","Medium",J985="L","Light",J985="D","Dark")</f>
        <v>Medium</v>
      </c>
      <c r="P985" s="7" t="str">
        <f>_xlfn.XLOOKUP(Order_Table[[#This Row],[Customer ID]],[1]customers!$A$1:$A$1001,[1]customers!$I$1:$I$1001,,0)</f>
        <v>Yes</v>
      </c>
    </row>
    <row r="986" spans="1:16" x14ac:dyDescent="0.35">
      <c r="A986" s="16" t="s">
        <v>1890</v>
      </c>
      <c r="B986" s="21">
        <v>44214</v>
      </c>
      <c r="C986" s="16" t="s">
        <v>1891</v>
      </c>
      <c r="D986" s="7" t="s">
        <v>112</v>
      </c>
      <c r="E986" s="16">
        <v>1</v>
      </c>
      <c r="F986" s="16" t="str">
        <f>_xlfn.XLOOKUP([1]orders!C986,[1]customers!$A$2:$A$1001,[1]customers!$B$2:$B$1001,,0)</f>
        <v>Ramon Cheak</v>
      </c>
      <c r="G986" s="16" t="str">
        <f>IF(_xlfn.XLOOKUP(C986,[1]customers!$A$2:$A$1001,[1]customers!$C$2:$C$1001,,0)=0,"",_xlfn.XLOOKUP(C986,[1]customers!$A$2:$A$1001,[1]customers!$C$2:$C$1001,,0))</f>
        <v>rcheakrc@tripadvisor.com</v>
      </c>
      <c r="H986" s="16" t="str">
        <f>_xlfn.XLOOKUP(C986,[1]customers!$A$2:$A$1001,[1]customers!$G$2:$G$1001,,0)</f>
        <v>Ireland</v>
      </c>
      <c r="I986" s="7" t="str">
        <f>INDEX([1]products!$A$1:$G$49,MATCH([1]orders!$D986,[1]products!$A$1:$A$49,0),MATCH([1]orders!I$1,[1]products!$A$1:$G$1,0))</f>
        <v>Exc</v>
      </c>
      <c r="J986" s="7" t="str">
        <f>INDEX([1]products!$A$1:$G$49,MATCH([1]orders!$D986,[1]products!$A$1:$A$49,0),MATCH([1]orders!J$1,[1]products!$A$1:$G$1,0))</f>
        <v>M</v>
      </c>
      <c r="K986" s="19">
        <f>INDEX([1]products!$A$1:$G$49,MATCH([1]orders!$D986,[1]products!$A$1:$A$49,0),MATCH([1]orders!K$1,[1]products!$A$1:$G$1,0))</f>
        <v>2.5</v>
      </c>
      <c r="L986" s="20">
        <f>INDEX([1]products!$A$1:$G$49,MATCH([1]orders!$D986,[1]products!$A$1:$A$49,0),MATCH([1]orders!L$1,[1]products!$A$1:$G$1,0))</f>
        <v>31.624999999999996</v>
      </c>
      <c r="M986" s="20">
        <f t="shared" si="15"/>
        <v>31.624999999999996</v>
      </c>
      <c r="N986" s="7" t="str" cm="1">
        <f t="array" ref="N986">_xlfn.IFS(I986="Rob","Robusta",I986="Exc","Excelsa",I986="Ara","Arabica",I986="Lib","Liberica")</f>
        <v>Excelsa</v>
      </c>
      <c r="O986" s="7" t="str" cm="1">
        <f t="array" ref="O986">_xlfn.IFS(J986="M","Medium",J986="L","Light",J986="D","Dark")</f>
        <v>Medium</v>
      </c>
      <c r="P986" s="7" t="str">
        <f>_xlfn.XLOOKUP(Order_Table[[#This Row],[Customer ID]],[1]customers!$A$1:$A$1001,[1]customers!$I$1:$I$1001,,0)</f>
        <v>Yes</v>
      </c>
    </row>
    <row r="987" spans="1:16" x14ac:dyDescent="0.35">
      <c r="A987" s="16" t="s">
        <v>1892</v>
      </c>
      <c r="B987" s="21">
        <v>44561</v>
      </c>
      <c r="C987" s="16" t="s">
        <v>1893</v>
      </c>
      <c r="D987" s="7" t="s">
        <v>189</v>
      </c>
      <c r="E987" s="16">
        <v>4</v>
      </c>
      <c r="F987" s="16" t="str">
        <f>_xlfn.XLOOKUP([1]orders!C987,[1]customers!$A$2:$A$1001,[1]customers!$B$2:$B$1001,,0)</f>
        <v>Koressa O'Geneay</v>
      </c>
      <c r="G987" s="16" t="str">
        <f>IF(_xlfn.XLOOKUP(C987,[1]customers!$A$2:$A$1001,[1]customers!$C$2:$C$1001,,0)=0,"",_xlfn.XLOOKUP(C987,[1]customers!$A$2:$A$1001,[1]customers!$C$2:$C$1001,,0))</f>
        <v>kogeneayrd@utexas.edu</v>
      </c>
      <c r="H987" s="16" t="str">
        <f>_xlfn.XLOOKUP(C987,[1]customers!$A$2:$A$1001,[1]customers!$G$2:$G$1001,,0)</f>
        <v>United States</v>
      </c>
      <c r="I987" s="7" t="str">
        <f>INDEX([1]products!$A$1:$G$49,MATCH([1]orders!$D987,[1]products!$A$1:$A$49,0),MATCH([1]orders!I$1,[1]products!$A$1:$G$1,0))</f>
        <v>Rob</v>
      </c>
      <c r="J987" s="7" t="str">
        <f>INDEX([1]products!$A$1:$G$49,MATCH([1]orders!$D987,[1]products!$A$1:$A$49,0),MATCH([1]orders!J$1,[1]products!$A$1:$G$1,0))</f>
        <v>L</v>
      </c>
      <c r="K987" s="19">
        <f>INDEX([1]products!$A$1:$G$49,MATCH([1]orders!$D987,[1]products!$A$1:$A$49,0),MATCH([1]orders!K$1,[1]products!$A$1:$G$1,0))</f>
        <v>1</v>
      </c>
      <c r="L987" s="20">
        <f>INDEX([1]products!$A$1:$G$49,MATCH([1]orders!$D987,[1]products!$A$1:$A$49,0),MATCH([1]orders!L$1,[1]products!$A$1:$G$1,0))</f>
        <v>11.95</v>
      </c>
      <c r="M987" s="20">
        <f t="shared" si="15"/>
        <v>47.8</v>
      </c>
      <c r="N987" s="7" t="str" cm="1">
        <f t="array" ref="N987">_xlfn.IFS(I987="Rob","Robusta",I987="Exc","Excelsa",I987="Ara","Arabica",I987="Lib","Liberica")</f>
        <v>Robusta</v>
      </c>
      <c r="O987" s="7" t="str" cm="1">
        <f t="array" ref="O987">_xlfn.IFS(J987="M","Medium",J987="L","Light",J987="D","Dark")</f>
        <v>Light</v>
      </c>
      <c r="P987" s="7" t="str">
        <f>_xlfn.XLOOKUP(Order_Table[[#This Row],[Customer ID]],[1]customers!$A$1:$A$1001,[1]customers!$I$1:$I$1001,,0)</f>
        <v>No</v>
      </c>
    </row>
    <row r="988" spans="1:16" x14ac:dyDescent="0.35">
      <c r="A988" s="16" t="s">
        <v>1894</v>
      </c>
      <c r="B988" s="21">
        <v>43955</v>
      </c>
      <c r="C988" s="16" t="s">
        <v>1895</v>
      </c>
      <c r="D988" s="7" t="s">
        <v>197</v>
      </c>
      <c r="E988" s="16">
        <v>1</v>
      </c>
      <c r="F988" s="16" t="str">
        <f>_xlfn.XLOOKUP([1]orders!C988,[1]customers!$A$2:$A$1001,[1]customers!$B$2:$B$1001,,0)</f>
        <v>Claudell Ayre</v>
      </c>
      <c r="G988" s="16" t="str">
        <f>IF(_xlfn.XLOOKUP(C988,[1]customers!$A$2:$A$1001,[1]customers!$C$2:$C$1001,,0)=0,"",_xlfn.XLOOKUP(C988,[1]customers!$A$2:$A$1001,[1]customers!$C$2:$C$1001,,0))</f>
        <v>cayrere@symantec.com</v>
      </c>
      <c r="H988" s="16" t="str">
        <f>_xlfn.XLOOKUP(C988,[1]customers!$A$2:$A$1001,[1]customers!$G$2:$G$1001,,0)</f>
        <v>United States</v>
      </c>
      <c r="I988" s="7" t="str">
        <f>INDEX([1]products!$A$1:$G$49,MATCH([1]orders!$D988,[1]products!$A$1:$A$49,0),MATCH([1]orders!I$1,[1]products!$A$1:$G$1,0))</f>
        <v>Lib</v>
      </c>
      <c r="J988" s="7" t="str">
        <f>INDEX([1]products!$A$1:$G$49,MATCH([1]orders!$D988,[1]products!$A$1:$A$49,0),MATCH([1]orders!J$1,[1]products!$A$1:$G$1,0))</f>
        <v>M</v>
      </c>
      <c r="K988" s="19">
        <f>INDEX([1]products!$A$1:$G$49,MATCH([1]orders!$D988,[1]products!$A$1:$A$49,0),MATCH([1]orders!K$1,[1]products!$A$1:$G$1,0))</f>
        <v>2.5</v>
      </c>
      <c r="L988" s="20">
        <f>INDEX([1]products!$A$1:$G$49,MATCH([1]orders!$D988,[1]products!$A$1:$A$49,0),MATCH([1]orders!L$1,[1]products!$A$1:$G$1,0))</f>
        <v>33.464999999999996</v>
      </c>
      <c r="M988" s="20">
        <f t="shared" si="15"/>
        <v>33.464999999999996</v>
      </c>
      <c r="N988" s="7" t="str" cm="1">
        <f t="array" ref="N988">_xlfn.IFS(I988="Rob","Robusta",I988="Exc","Excelsa",I988="Ara","Arabica",I988="Lib","Liberica")</f>
        <v>Liberica</v>
      </c>
      <c r="O988" s="7" t="str" cm="1">
        <f t="array" ref="O988">_xlfn.IFS(J988="M","Medium",J988="L","Light",J988="D","Dark")</f>
        <v>Medium</v>
      </c>
      <c r="P988" s="7" t="str">
        <f>_xlfn.XLOOKUP(Order_Table[[#This Row],[Customer ID]],[1]customers!$A$1:$A$1001,[1]customers!$I$1:$I$1001,,0)</f>
        <v>No</v>
      </c>
    </row>
    <row r="989" spans="1:16" x14ac:dyDescent="0.35">
      <c r="A989" s="16" t="s">
        <v>1896</v>
      </c>
      <c r="B989" s="21">
        <v>44247</v>
      </c>
      <c r="C989" s="16" t="s">
        <v>1897</v>
      </c>
      <c r="D989" s="7" t="s">
        <v>72</v>
      </c>
      <c r="E989" s="16">
        <v>5</v>
      </c>
      <c r="F989" s="16" t="str">
        <f>_xlfn.XLOOKUP([1]orders!C989,[1]customers!$A$2:$A$1001,[1]customers!$B$2:$B$1001,,0)</f>
        <v>Lorianne Kyneton</v>
      </c>
      <c r="G989" s="16" t="str">
        <f>IF(_xlfn.XLOOKUP(C989,[1]customers!$A$2:$A$1001,[1]customers!$C$2:$C$1001,,0)=0,"",_xlfn.XLOOKUP(C989,[1]customers!$A$2:$A$1001,[1]customers!$C$2:$C$1001,,0))</f>
        <v>lkynetonrf@macromedia.com</v>
      </c>
      <c r="H989" s="16" t="str">
        <f>_xlfn.XLOOKUP(C989,[1]customers!$A$2:$A$1001,[1]customers!$G$2:$G$1001,,0)</f>
        <v>United Kingdom</v>
      </c>
      <c r="I989" s="7" t="str">
        <f>INDEX([1]products!$A$1:$G$49,MATCH([1]orders!$D989,[1]products!$A$1:$A$49,0),MATCH([1]orders!I$1,[1]products!$A$1:$G$1,0))</f>
        <v>Ara</v>
      </c>
      <c r="J989" s="7" t="str">
        <f>INDEX([1]products!$A$1:$G$49,MATCH([1]orders!$D989,[1]products!$A$1:$A$49,0),MATCH([1]orders!J$1,[1]products!$A$1:$G$1,0))</f>
        <v>D</v>
      </c>
      <c r="K989" s="19">
        <f>INDEX([1]products!$A$1:$G$49,MATCH([1]orders!$D989,[1]products!$A$1:$A$49,0),MATCH([1]orders!K$1,[1]products!$A$1:$G$1,0))</f>
        <v>0.5</v>
      </c>
      <c r="L989" s="20">
        <f>INDEX([1]products!$A$1:$G$49,MATCH([1]orders!$D989,[1]products!$A$1:$A$49,0),MATCH([1]orders!L$1,[1]products!$A$1:$G$1,0))</f>
        <v>5.97</v>
      </c>
      <c r="M989" s="20">
        <f t="shared" si="15"/>
        <v>29.849999999999998</v>
      </c>
      <c r="N989" s="7" t="str" cm="1">
        <f t="array" ref="N989">_xlfn.IFS(I989="Rob","Robusta",I989="Exc","Excelsa",I989="Ara","Arabica",I989="Lib","Liberica")</f>
        <v>Arabica</v>
      </c>
      <c r="O989" s="7" t="str" cm="1">
        <f t="array" ref="O989">_xlfn.IFS(J989="M","Medium",J989="L","Light",J989="D","Dark")</f>
        <v>Dark</v>
      </c>
      <c r="P989" s="7" t="str">
        <f>_xlfn.XLOOKUP(Order_Table[[#This Row],[Customer ID]],[1]customers!$A$1:$A$1001,[1]customers!$I$1:$I$1001,,0)</f>
        <v>Yes</v>
      </c>
    </row>
    <row r="990" spans="1:16" x14ac:dyDescent="0.35">
      <c r="A990" s="16" t="s">
        <v>1898</v>
      </c>
      <c r="B990" s="21">
        <v>43897</v>
      </c>
      <c r="C990" s="16" t="s">
        <v>1899</v>
      </c>
      <c r="D990" s="7" t="s">
        <v>2</v>
      </c>
      <c r="E990" s="16">
        <v>3</v>
      </c>
      <c r="F990" s="16" t="str">
        <f>_xlfn.XLOOKUP([1]orders!C990,[1]customers!$A$2:$A$1001,[1]customers!$B$2:$B$1001,,0)</f>
        <v>Adele McFayden</v>
      </c>
      <c r="G990" s="16" t="str">
        <f>IF(_xlfn.XLOOKUP(C990,[1]customers!$A$2:$A$1001,[1]customers!$C$2:$C$1001,,0)=0,"",_xlfn.XLOOKUP(C990,[1]customers!$A$2:$A$1001,[1]customers!$C$2:$C$1001,,0))</f>
        <v/>
      </c>
      <c r="H990" s="16" t="str">
        <f>_xlfn.XLOOKUP(C990,[1]customers!$A$2:$A$1001,[1]customers!$G$2:$G$1001,,0)</f>
        <v>United Kingdom</v>
      </c>
      <c r="I990" s="7" t="str">
        <f>INDEX([1]products!$A$1:$G$49,MATCH([1]orders!$D990,[1]products!$A$1:$A$49,0),MATCH([1]orders!I$1,[1]products!$A$1:$G$1,0))</f>
        <v>Rob</v>
      </c>
      <c r="J990" s="7" t="str">
        <f>INDEX([1]products!$A$1:$G$49,MATCH([1]orders!$D990,[1]products!$A$1:$A$49,0),MATCH([1]orders!J$1,[1]products!$A$1:$G$1,0))</f>
        <v>M</v>
      </c>
      <c r="K990" s="19">
        <f>INDEX([1]products!$A$1:$G$49,MATCH([1]orders!$D990,[1]products!$A$1:$A$49,0),MATCH([1]orders!K$1,[1]products!$A$1:$G$1,0))</f>
        <v>1</v>
      </c>
      <c r="L990" s="20">
        <f>INDEX([1]products!$A$1:$G$49,MATCH([1]orders!$D990,[1]products!$A$1:$A$49,0),MATCH([1]orders!L$1,[1]products!$A$1:$G$1,0))</f>
        <v>9.9499999999999993</v>
      </c>
      <c r="M990" s="20">
        <f t="shared" si="15"/>
        <v>29.849999999999998</v>
      </c>
      <c r="N990" s="7" t="str" cm="1">
        <f t="array" ref="N990">_xlfn.IFS(I990="Rob","Robusta",I990="Exc","Excelsa",I990="Ara","Arabica",I990="Lib","Liberica")</f>
        <v>Robusta</v>
      </c>
      <c r="O990" s="7" t="str" cm="1">
        <f t="array" ref="O990">_xlfn.IFS(J990="M","Medium",J990="L","Light",J990="D","Dark")</f>
        <v>Medium</v>
      </c>
      <c r="P990" s="7" t="str">
        <f>_xlfn.XLOOKUP(Order_Table[[#This Row],[Customer ID]],[1]customers!$A$1:$A$1001,[1]customers!$I$1:$I$1001,,0)</f>
        <v>Yes</v>
      </c>
    </row>
    <row r="991" spans="1:16" x14ac:dyDescent="0.35">
      <c r="A991" s="16" t="s">
        <v>1900</v>
      </c>
      <c r="B991" s="21">
        <v>43560</v>
      </c>
      <c r="C991" s="16" t="s">
        <v>1901</v>
      </c>
      <c r="D991" s="7" t="s">
        <v>171</v>
      </c>
      <c r="E991" s="16">
        <v>6</v>
      </c>
      <c r="F991" s="16" t="str">
        <f>_xlfn.XLOOKUP([1]orders!C991,[1]customers!$A$2:$A$1001,[1]customers!$B$2:$B$1001,,0)</f>
        <v>Herta Layne</v>
      </c>
      <c r="G991" s="16" t="str">
        <f>IF(_xlfn.XLOOKUP(C991,[1]customers!$A$2:$A$1001,[1]customers!$C$2:$C$1001,,0)=0,"",_xlfn.XLOOKUP(C991,[1]customers!$A$2:$A$1001,[1]customers!$C$2:$C$1001,,0))</f>
        <v/>
      </c>
      <c r="H991" s="16" t="str">
        <f>_xlfn.XLOOKUP(C991,[1]customers!$A$2:$A$1001,[1]customers!$G$2:$G$1001,,0)</f>
        <v>United States</v>
      </c>
      <c r="I991" s="7" t="str">
        <f>INDEX([1]products!$A$1:$G$49,MATCH([1]orders!$D991,[1]products!$A$1:$A$49,0),MATCH([1]orders!I$1,[1]products!$A$1:$G$1,0))</f>
        <v>Ara</v>
      </c>
      <c r="J991" s="7" t="str">
        <f>INDEX([1]products!$A$1:$G$49,MATCH([1]orders!$D991,[1]products!$A$1:$A$49,0),MATCH([1]orders!J$1,[1]products!$A$1:$G$1,0))</f>
        <v>M</v>
      </c>
      <c r="K991" s="19">
        <f>INDEX([1]products!$A$1:$G$49,MATCH([1]orders!$D991,[1]products!$A$1:$A$49,0),MATCH([1]orders!K$1,[1]products!$A$1:$G$1,0))</f>
        <v>2.5</v>
      </c>
      <c r="L991" s="20">
        <f>INDEX([1]products!$A$1:$G$49,MATCH([1]orders!$D991,[1]products!$A$1:$A$49,0),MATCH([1]orders!L$1,[1]products!$A$1:$G$1,0))</f>
        <v>25.874999999999996</v>
      </c>
      <c r="M991" s="20">
        <f t="shared" si="15"/>
        <v>155.24999999999997</v>
      </c>
      <c r="N991" s="7" t="str" cm="1">
        <f t="array" ref="N991">_xlfn.IFS(I991="Rob","Robusta",I991="Exc","Excelsa",I991="Ara","Arabica",I991="Lib","Liberica")</f>
        <v>Arabica</v>
      </c>
      <c r="O991" s="7" t="str" cm="1">
        <f t="array" ref="O991">_xlfn.IFS(J991="M","Medium",J991="L","Light",J991="D","Dark")</f>
        <v>Medium</v>
      </c>
      <c r="P991" s="7" t="str">
        <f>_xlfn.XLOOKUP(Order_Table[[#This Row],[Customer ID]],[1]customers!$A$1:$A$1001,[1]customers!$I$1:$I$1001,,0)</f>
        <v>Yes</v>
      </c>
    </row>
    <row r="992" spans="1:16" x14ac:dyDescent="0.35">
      <c r="A992" s="16" t="s">
        <v>1902</v>
      </c>
      <c r="B992" s="21">
        <v>44718</v>
      </c>
      <c r="C992" s="16" t="s">
        <v>1903</v>
      </c>
      <c r="D992" s="7" t="s">
        <v>51</v>
      </c>
      <c r="E992" s="16">
        <v>5</v>
      </c>
      <c r="F992" s="16" t="str">
        <f>_xlfn.XLOOKUP([1]orders!C992,[1]customers!$A$2:$A$1001,[1]customers!$B$2:$B$1001,,0)</f>
        <v>Marguerite Graves</v>
      </c>
      <c r="G992" s="16" t="str">
        <f>IF(_xlfn.XLOOKUP(C992,[1]customers!$A$2:$A$1001,[1]customers!$C$2:$C$1001,,0)=0,"",_xlfn.XLOOKUP(C992,[1]customers!$A$2:$A$1001,[1]customers!$C$2:$C$1001,,0))</f>
        <v/>
      </c>
      <c r="H992" s="16" t="str">
        <f>_xlfn.XLOOKUP(C992,[1]customers!$A$2:$A$1001,[1]customers!$G$2:$G$1001,,0)</f>
        <v>United States</v>
      </c>
      <c r="I992" s="7" t="str">
        <f>INDEX([1]products!$A$1:$G$49,MATCH([1]orders!$D992,[1]products!$A$1:$A$49,0),MATCH([1]orders!I$1,[1]products!$A$1:$G$1,0))</f>
        <v>Exc</v>
      </c>
      <c r="J992" s="7" t="str">
        <f>INDEX([1]products!$A$1:$G$49,MATCH([1]orders!$D992,[1]products!$A$1:$A$49,0),MATCH([1]orders!J$1,[1]products!$A$1:$G$1,0))</f>
        <v>D</v>
      </c>
      <c r="K992" s="19">
        <f>INDEX([1]products!$A$1:$G$49,MATCH([1]orders!$D992,[1]products!$A$1:$A$49,0),MATCH([1]orders!K$1,[1]products!$A$1:$G$1,0))</f>
        <v>0.2</v>
      </c>
      <c r="L992" s="20">
        <f>INDEX([1]products!$A$1:$G$49,MATCH([1]orders!$D992,[1]products!$A$1:$A$49,0),MATCH([1]orders!L$1,[1]products!$A$1:$G$1,0))</f>
        <v>3.645</v>
      </c>
      <c r="M992" s="20">
        <f t="shared" si="15"/>
        <v>18.225000000000001</v>
      </c>
      <c r="N992" s="7" t="str" cm="1">
        <f t="array" ref="N992">_xlfn.IFS(I992="Rob","Robusta",I992="Exc","Excelsa",I992="Ara","Arabica",I992="Lib","Liberica")</f>
        <v>Excelsa</v>
      </c>
      <c r="O992" s="7" t="str" cm="1">
        <f t="array" ref="O992">_xlfn.IFS(J992="M","Medium",J992="L","Light",J992="D","Dark")</f>
        <v>Dark</v>
      </c>
      <c r="P992" s="7" t="str">
        <f>_xlfn.XLOOKUP(Order_Table[[#This Row],[Customer ID]],[1]customers!$A$1:$A$1001,[1]customers!$I$1:$I$1001,,0)</f>
        <v>No</v>
      </c>
    </row>
    <row r="993" spans="1:16" x14ac:dyDescent="0.35">
      <c r="A993" s="16" t="s">
        <v>1902</v>
      </c>
      <c r="B993" s="21">
        <v>44718</v>
      </c>
      <c r="C993" s="16" t="s">
        <v>1903</v>
      </c>
      <c r="D993" s="7" t="s">
        <v>123</v>
      </c>
      <c r="E993" s="16">
        <v>2</v>
      </c>
      <c r="F993" s="16" t="str">
        <f>_xlfn.XLOOKUP([1]orders!C993,[1]customers!$A$2:$A$1001,[1]customers!$B$2:$B$1001,,0)</f>
        <v>Marguerite Graves</v>
      </c>
      <c r="G993" s="16" t="str">
        <f>IF(_xlfn.XLOOKUP(C993,[1]customers!$A$2:$A$1001,[1]customers!$C$2:$C$1001,,0)=0,"",_xlfn.XLOOKUP(C993,[1]customers!$A$2:$A$1001,[1]customers!$C$2:$C$1001,,0))</f>
        <v/>
      </c>
      <c r="H993" s="16" t="str">
        <f>_xlfn.XLOOKUP(C993,[1]customers!$A$2:$A$1001,[1]customers!$G$2:$G$1001,,0)</f>
        <v>United States</v>
      </c>
      <c r="I993" s="7" t="str">
        <f>INDEX([1]products!$A$1:$G$49,MATCH([1]orders!$D993,[1]products!$A$1:$A$49,0),MATCH([1]orders!I$1,[1]products!$A$1:$G$1,0))</f>
        <v>Lib</v>
      </c>
      <c r="J993" s="7" t="str">
        <f>INDEX([1]products!$A$1:$G$49,MATCH([1]orders!$D993,[1]products!$A$1:$A$49,0),MATCH([1]orders!J$1,[1]products!$A$1:$G$1,0))</f>
        <v>D</v>
      </c>
      <c r="K993" s="19">
        <f>INDEX([1]products!$A$1:$G$49,MATCH([1]orders!$D993,[1]products!$A$1:$A$49,0),MATCH([1]orders!K$1,[1]products!$A$1:$G$1,0))</f>
        <v>0.5</v>
      </c>
      <c r="L993" s="20">
        <f>INDEX([1]products!$A$1:$G$49,MATCH([1]orders!$D993,[1]products!$A$1:$A$49,0),MATCH([1]orders!L$1,[1]products!$A$1:$G$1,0))</f>
        <v>7.77</v>
      </c>
      <c r="M993" s="20">
        <f t="shared" si="15"/>
        <v>15.54</v>
      </c>
      <c r="N993" s="7" t="str" cm="1">
        <f t="array" ref="N993">_xlfn.IFS(I993="Rob","Robusta",I993="Exc","Excelsa",I993="Ara","Arabica",I993="Lib","Liberica")</f>
        <v>Liberica</v>
      </c>
      <c r="O993" s="7" t="str" cm="1">
        <f t="array" ref="O993">_xlfn.IFS(J993="M","Medium",J993="L","Light",J993="D","Dark")</f>
        <v>Dark</v>
      </c>
      <c r="P993" s="7" t="str">
        <f>_xlfn.XLOOKUP(Order_Table[[#This Row],[Customer ID]],[1]customers!$A$1:$A$1001,[1]customers!$I$1:$I$1001,,0)</f>
        <v>No</v>
      </c>
    </row>
    <row r="994" spans="1:16" x14ac:dyDescent="0.35">
      <c r="A994" s="16" t="s">
        <v>1904</v>
      </c>
      <c r="B994" s="21">
        <v>44276</v>
      </c>
      <c r="C994" s="16" t="s">
        <v>1905</v>
      </c>
      <c r="D994" s="7" t="s">
        <v>104</v>
      </c>
      <c r="E994" s="16">
        <v>3</v>
      </c>
      <c r="F994" s="16" t="str">
        <f>_xlfn.XLOOKUP([1]orders!C994,[1]customers!$A$2:$A$1001,[1]customers!$B$2:$B$1001,,0)</f>
        <v>Desdemona Eye</v>
      </c>
      <c r="G994" s="16" t="str">
        <f>IF(_xlfn.XLOOKUP(C994,[1]customers!$A$2:$A$1001,[1]customers!$C$2:$C$1001,,0)=0,"",_xlfn.XLOOKUP(C994,[1]customers!$A$2:$A$1001,[1]customers!$C$2:$C$1001,,0))</f>
        <v/>
      </c>
      <c r="H994" s="16" t="str">
        <f>_xlfn.XLOOKUP(C994,[1]customers!$A$2:$A$1001,[1]customers!$G$2:$G$1001,,0)</f>
        <v>Ireland</v>
      </c>
      <c r="I994" s="7" t="str">
        <f>INDEX([1]products!$A$1:$G$49,MATCH([1]orders!$D994,[1]products!$A$1:$A$49,0),MATCH([1]orders!I$1,[1]products!$A$1:$G$1,0))</f>
        <v>Lib</v>
      </c>
      <c r="J994" s="7" t="str">
        <f>INDEX([1]products!$A$1:$G$49,MATCH([1]orders!$D994,[1]products!$A$1:$A$49,0),MATCH([1]orders!J$1,[1]products!$A$1:$G$1,0))</f>
        <v>L</v>
      </c>
      <c r="K994" s="19">
        <f>INDEX([1]products!$A$1:$G$49,MATCH([1]orders!$D994,[1]products!$A$1:$A$49,0),MATCH([1]orders!K$1,[1]products!$A$1:$G$1,0))</f>
        <v>2.5</v>
      </c>
      <c r="L994" s="20">
        <f>INDEX([1]products!$A$1:$G$49,MATCH([1]orders!$D994,[1]products!$A$1:$A$49,0),MATCH([1]orders!L$1,[1]products!$A$1:$G$1,0))</f>
        <v>36.454999999999998</v>
      </c>
      <c r="M994" s="20">
        <f t="shared" si="15"/>
        <v>109.36499999999999</v>
      </c>
      <c r="N994" s="7" t="str" cm="1">
        <f t="array" ref="N994">_xlfn.IFS(I994="Rob","Robusta",I994="Exc","Excelsa",I994="Ara","Arabica",I994="Lib","Liberica")</f>
        <v>Liberica</v>
      </c>
      <c r="O994" s="7" t="str" cm="1">
        <f t="array" ref="O994">_xlfn.IFS(J994="M","Medium",J994="L","Light",J994="D","Dark")</f>
        <v>Light</v>
      </c>
      <c r="P994" s="7" t="str">
        <f>_xlfn.XLOOKUP(Order_Table[[#This Row],[Customer ID]],[1]customers!$A$1:$A$1001,[1]customers!$I$1:$I$1001,,0)</f>
        <v>No</v>
      </c>
    </row>
    <row r="995" spans="1:16" x14ac:dyDescent="0.35">
      <c r="A995" s="16" t="s">
        <v>1906</v>
      </c>
      <c r="B995" s="21">
        <v>44549</v>
      </c>
      <c r="C995" s="16" t="s">
        <v>1907</v>
      </c>
      <c r="D995" s="7" t="s">
        <v>6</v>
      </c>
      <c r="E995" s="16">
        <v>6</v>
      </c>
      <c r="F995" s="16" t="str">
        <f>_xlfn.XLOOKUP([1]orders!C995,[1]customers!$A$2:$A$1001,[1]customers!$B$2:$B$1001,,0)</f>
        <v>Margarette Sterland</v>
      </c>
      <c r="G995" s="16" t="str">
        <f>IF(_xlfn.XLOOKUP(C995,[1]customers!$A$2:$A$1001,[1]customers!$C$2:$C$1001,,0)=0,"",_xlfn.XLOOKUP(C995,[1]customers!$A$2:$A$1001,[1]customers!$C$2:$C$1001,,0))</f>
        <v/>
      </c>
      <c r="H995" s="16" t="str">
        <f>_xlfn.XLOOKUP(C995,[1]customers!$A$2:$A$1001,[1]customers!$G$2:$G$1001,,0)</f>
        <v>United States</v>
      </c>
      <c r="I995" s="7" t="str">
        <f>INDEX([1]products!$A$1:$G$49,MATCH([1]orders!$D995,[1]products!$A$1:$A$49,0),MATCH([1]orders!I$1,[1]products!$A$1:$G$1,0))</f>
        <v>Ara</v>
      </c>
      <c r="J995" s="7" t="str">
        <f>INDEX([1]products!$A$1:$G$49,MATCH([1]orders!$D995,[1]products!$A$1:$A$49,0),MATCH([1]orders!J$1,[1]products!$A$1:$G$1,0))</f>
        <v>L</v>
      </c>
      <c r="K995" s="19">
        <f>INDEX([1]products!$A$1:$G$49,MATCH([1]orders!$D995,[1]products!$A$1:$A$49,0),MATCH([1]orders!K$1,[1]products!$A$1:$G$1,0))</f>
        <v>1</v>
      </c>
      <c r="L995" s="20">
        <f>INDEX([1]products!$A$1:$G$49,MATCH([1]orders!$D995,[1]products!$A$1:$A$49,0),MATCH([1]orders!L$1,[1]products!$A$1:$G$1,0))</f>
        <v>12.95</v>
      </c>
      <c r="M995" s="20">
        <f t="shared" si="15"/>
        <v>77.699999999999989</v>
      </c>
      <c r="N995" s="7" t="str" cm="1">
        <f t="array" ref="N995">_xlfn.IFS(I995="Rob","Robusta",I995="Exc","Excelsa",I995="Ara","Arabica",I995="Lib","Liberica")</f>
        <v>Arabica</v>
      </c>
      <c r="O995" s="7" t="str" cm="1">
        <f t="array" ref="O995">_xlfn.IFS(J995="M","Medium",J995="L","Light",J995="D","Dark")</f>
        <v>Light</v>
      </c>
      <c r="P995" s="7" t="str">
        <f>_xlfn.XLOOKUP(Order_Table[[#This Row],[Customer ID]],[1]customers!$A$1:$A$1001,[1]customers!$I$1:$I$1001,,0)</f>
        <v>No</v>
      </c>
    </row>
    <row r="996" spans="1:16" x14ac:dyDescent="0.35">
      <c r="A996" s="16" t="s">
        <v>1908</v>
      </c>
      <c r="B996" s="21">
        <v>44244</v>
      </c>
      <c r="C996" s="16" t="s">
        <v>1909</v>
      </c>
      <c r="D996" s="7" t="s">
        <v>54</v>
      </c>
      <c r="E996" s="16">
        <v>3</v>
      </c>
      <c r="F996" s="16" t="str">
        <f>_xlfn.XLOOKUP([1]orders!C996,[1]customers!$A$2:$A$1001,[1]customers!$B$2:$B$1001,,0)</f>
        <v>Catharine Scoines</v>
      </c>
      <c r="G996" s="16" t="str">
        <f>IF(_xlfn.XLOOKUP(C996,[1]customers!$A$2:$A$1001,[1]customers!$C$2:$C$1001,,0)=0,"",_xlfn.XLOOKUP(C996,[1]customers!$A$2:$A$1001,[1]customers!$C$2:$C$1001,,0))</f>
        <v/>
      </c>
      <c r="H996" s="16" t="str">
        <f>_xlfn.XLOOKUP(C996,[1]customers!$A$2:$A$1001,[1]customers!$G$2:$G$1001,,0)</f>
        <v>Ireland</v>
      </c>
      <c r="I996" s="7" t="str">
        <f>INDEX([1]products!$A$1:$G$49,MATCH([1]orders!$D996,[1]products!$A$1:$A$49,0),MATCH([1]orders!I$1,[1]products!$A$1:$G$1,0))</f>
        <v>Ara</v>
      </c>
      <c r="J996" s="7" t="str">
        <f>INDEX([1]products!$A$1:$G$49,MATCH([1]orders!$D996,[1]products!$A$1:$A$49,0),MATCH([1]orders!J$1,[1]products!$A$1:$G$1,0))</f>
        <v>D</v>
      </c>
      <c r="K996" s="19">
        <f>INDEX([1]products!$A$1:$G$49,MATCH([1]orders!$D996,[1]products!$A$1:$A$49,0),MATCH([1]orders!K$1,[1]products!$A$1:$G$1,0))</f>
        <v>0.2</v>
      </c>
      <c r="L996" s="20">
        <f>INDEX([1]products!$A$1:$G$49,MATCH([1]orders!$D996,[1]products!$A$1:$A$49,0),MATCH([1]orders!L$1,[1]products!$A$1:$G$1,0))</f>
        <v>2.9849999999999999</v>
      </c>
      <c r="M996" s="20">
        <f t="shared" si="15"/>
        <v>8.9550000000000001</v>
      </c>
      <c r="N996" s="7" t="str" cm="1">
        <f t="array" ref="N996">_xlfn.IFS(I996="Rob","Robusta",I996="Exc","Excelsa",I996="Ara","Arabica",I996="Lib","Liberica")</f>
        <v>Arabica</v>
      </c>
      <c r="O996" s="7" t="str" cm="1">
        <f t="array" ref="O996">_xlfn.IFS(J996="M","Medium",J996="L","Light",J996="D","Dark")</f>
        <v>Dark</v>
      </c>
      <c r="P996" s="7" t="str">
        <f>_xlfn.XLOOKUP(Order_Table[[#This Row],[Customer ID]],[1]customers!$A$1:$A$1001,[1]customers!$I$1:$I$1001,,0)</f>
        <v>No</v>
      </c>
    </row>
    <row r="997" spans="1:16" x14ac:dyDescent="0.35">
      <c r="A997" s="16" t="s">
        <v>1910</v>
      </c>
      <c r="B997" s="21">
        <v>43836</v>
      </c>
      <c r="C997" s="16" t="s">
        <v>1911</v>
      </c>
      <c r="D997" s="7" t="s">
        <v>10</v>
      </c>
      <c r="E997" s="16">
        <v>1</v>
      </c>
      <c r="F997" s="16" t="str">
        <f>_xlfn.XLOOKUP([1]orders!C997,[1]customers!$A$2:$A$1001,[1]customers!$B$2:$B$1001,,0)</f>
        <v>Jennica Tewelson</v>
      </c>
      <c r="G997" s="16" t="str">
        <f>IF(_xlfn.XLOOKUP(C997,[1]customers!$A$2:$A$1001,[1]customers!$C$2:$C$1001,,0)=0,"",_xlfn.XLOOKUP(C997,[1]customers!$A$2:$A$1001,[1]customers!$C$2:$C$1001,,0))</f>
        <v>jtewelsonrn@samsung.com</v>
      </c>
      <c r="H997" s="16" t="str">
        <f>_xlfn.XLOOKUP(C997,[1]customers!$A$2:$A$1001,[1]customers!$G$2:$G$1001,,0)</f>
        <v>United States</v>
      </c>
      <c r="I997" s="7" t="str">
        <f>INDEX([1]products!$A$1:$G$49,MATCH([1]orders!$D997,[1]products!$A$1:$A$49,0),MATCH([1]orders!I$1,[1]products!$A$1:$G$1,0))</f>
        <v>Rob</v>
      </c>
      <c r="J997" s="7" t="str">
        <f>INDEX([1]products!$A$1:$G$49,MATCH([1]orders!$D997,[1]products!$A$1:$A$49,0),MATCH([1]orders!J$1,[1]products!$A$1:$G$1,0))</f>
        <v>L</v>
      </c>
      <c r="K997" s="19">
        <f>INDEX([1]products!$A$1:$G$49,MATCH([1]orders!$D997,[1]products!$A$1:$A$49,0),MATCH([1]orders!K$1,[1]products!$A$1:$G$1,0))</f>
        <v>2.5</v>
      </c>
      <c r="L997" s="20">
        <f>INDEX([1]products!$A$1:$G$49,MATCH([1]orders!$D997,[1]products!$A$1:$A$49,0),MATCH([1]orders!L$1,[1]products!$A$1:$G$1,0))</f>
        <v>27.484999999999996</v>
      </c>
      <c r="M997" s="20">
        <f t="shared" si="15"/>
        <v>27.484999999999996</v>
      </c>
      <c r="N997" s="7" t="str" cm="1">
        <f t="array" ref="N997">_xlfn.IFS(I997="Rob","Robusta",I997="Exc","Excelsa",I997="Ara","Arabica",I997="Lib","Liberica")</f>
        <v>Robusta</v>
      </c>
      <c r="O997" s="7" t="str" cm="1">
        <f t="array" ref="O997">_xlfn.IFS(J997="M","Medium",J997="L","Light",J997="D","Dark")</f>
        <v>Light</v>
      </c>
      <c r="P997" s="7" t="str">
        <f>_xlfn.XLOOKUP(Order_Table[[#This Row],[Customer ID]],[1]customers!$A$1:$A$1001,[1]customers!$I$1:$I$1001,,0)</f>
        <v>No</v>
      </c>
    </row>
    <row r="998" spans="1:16" x14ac:dyDescent="0.35">
      <c r="A998" s="16" t="s">
        <v>1912</v>
      </c>
      <c r="B998" s="21">
        <v>44685</v>
      </c>
      <c r="C998" s="16" t="s">
        <v>1903</v>
      </c>
      <c r="D998" s="7" t="s">
        <v>22</v>
      </c>
      <c r="E998" s="16">
        <v>5</v>
      </c>
      <c r="F998" s="16" t="str">
        <f>_xlfn.XLOOKUP([1]orders!C998,[1]customers!$A$2:$A$1001,[1]customers!$B$2:$B$1001,,0)</f>
        <v>Marguerite Graves</v>
      </c>
      <c r="G998" s="16" t="str">
        <f>IF(_xlfn.XLOOKUP(C998,[1]customers!$A$2:$A$1001,[1]customers!$C$2:$C$1001,,0)=0,"",_xlfn.XLOOKUP(C998,[1]customers!$A$2:$A$1001,[1]customers!$C$2:$C$1001,,0))</f>
        <v/>
      </c>
      <c r="H998" s="16" t="str">
        <f>_xlfn.XLOOKUP(C998,[1]customers!$A$2:$A$1001,[1]customers!$G$2:$G$1001,,0)</f>
        <v>United States</v>
      </c>
      <c r="I998" s="7" t="str">
        <f>INDEX([1]products!$A$1:$G$49,MATCH([1]orders!$D998,[1]products!$A$1:$A$49,0),MATCH([1]orders!I$1,[1]products!$A$1:$G$1,0))</f>
        <v>Rob</v>
      </c>
      <c r="J998" s="7" t="str">
        <f>INDEX([1]products!$A$1:$G$49,MATCH([1]orders!$D998,[1]products!$A$1:$A$49,0),MATCH([1]orders!J$1,[1]products!$A$1:$G$1,0))</f>
        <v>M</v>
      </c>
      <c r="K998" s="19">
        <f>INDEX([1]products!$A$1:$G$49,MATCH([1]orders!$D998,[1]products!$A$1:$A$49,0),MATCH([1]orders!K$1,[1]products!$A$1:$G$1,0))</f>
        <v>0.5</v>
      </c>
      <c r="L998" s="20">
        <f>INDEX([1]products!$A$1:$G$49,MATCH([1]orders!$D998,[1]products!$A$1:$A$49,0),MATCH([1]orders!L$1,[1]products!$A$1:$G$1,0))</f>
        <v>5.97</v>
      </c>
      <c r="M998" s="20">
        <f t="shared" si="15"/>
        <v>29.849999999999998</v>
      </c>
      <c r="N998" s="7" t="str" cm="1">
        <f t="array" ref="N998">_xlfn.IFS(I998="Rob","Robusta",I998="Exc","Excelsa",I998="Ara","Arabica",I998="Lib","Liberica")</f>
        <v>Robusta</v>
      </c>
      <c r="O998" s="7" t="str" cm="1">
        <f t="array" ref="O998">_xlfn.IFS(J998="M","Medium",J998="L","Light",J998="D","Dark")</f>
        <v>Medium</v>
      </c>
      <c r="P998" s="7" t="str">
        <f>_xlfn.XLOOKUP(Order_Table[[#This Row],[Customer ID]],[1]customers!$A$1:$A$1001,[1]customers!$I$1:$I$1001,,0)</f>
        <v>No</v>
      </c>
    </row>
    <row r="999" spans="1:16" x14ac:dyDescent="0.35">
      <c r="A999" s="16" t="s">
        <v>1913</v>
      </c>
      <c r="B999" s="21">
        <v>43749</v>
      </c>
      <c r="C999" s="16" t="s">
        <v>1903</v>
      </c>
      <c r="D999" s="7" t="s">
        <v>67</v>
      </c>
      <c r="E999" s="16">
        <v>4</v>
      </c>
      <c r="F999" s="16" t="str">
        <f>_xlfn.XLOOKUP([1]orders!C999,[1]customers!$A$2:$A$1001,[1]customers!$B$2:$B$1001,,0)</f>
        <v>Marguerite Graves</v>
      </c>
      <c r="G999" s="16" t="str">
        <f>IF(_xlfn.XLOOKUP(C999,[1]customers!$A$2:$A$1001,[1]customers!$C$2:$C$1001,,0)=0,"",_xlfn.XLOOKUP(C999,[1]customers!$A$2:$A$1001,[1]customers!$C$2:$C$1001,,0))</f>
        <v/>
      </c>
      <c r="H999" s="16" t="str">
        <f>_xlfn.XLOOKUP(C999,[1]customers!$A$2:$A$1001,[1]customers!$G$2:$G$1001,,0)</f>
        <v>United States</v>
      </c>
      <c r="I999" s="7" t="str">
        <f>INDEX([1]products!$A$1:$G$49,MATCH([1]orders!$D999,[1]products!$A$1:$A$49,0),MATCH([1]orders!I$1,[1]products!$A$1:$G$1,0))</f>
        <v>Ara</v>
      </c>
      <c r="J999" s="7" t="str">
        <f>INDEX([1]products!$A$1:$G$49,MATCH([1]orders!$D999,[1]products!$A$1:$A$49,0),MATCH([1]orders!J$1,[1]products!$A$1:$G$1,0))</f>
        <v>M</v>
      </c>
      <c r="K999" s="19">
        <f>INDEX([1]products!$A$1:$G$49,MATCH([1]orders!$D999,[1]products!$A$1:$A$49,0),MATCH([1]orders!K$1,[1]products!$A$1:$G$1,0))</f>
        <v>0.5</v>
      </c>
      <c r="L999" s="20">
        <f>INDEX([1]products!$A$1:$G$49,MATCH([1]orders!$D999,[1]products!$A$1:$A$49,0),MATCH([1]orders!L$1,[1]products!$A$1:$G$1,0))</f>
        <v>6.75</v>
      </c>
      <c r="M999" s="20">
        <f t="shared" si="15"/>
        <v>27</v>
      </c>
      <c r="N999" s="7" t="str" cm="1">
        <f t="array" ref="N999">_xlfn.IFS(I999="Rob","Robusta",I999="Exc","Excelsa",I999="Ara","Arabica",I999="Lib","Liberica")</f>
        <v>Arabica</v>
      </c>
      <c r="O999" s="7" t="str" cm="1">
        <f t="array" ref="O999">_xlfn.IFS(J999="M","Medium",J999="L","Light",J999="D","Dark")</f>
        <v>Medium</v>
      </c>
      <c r="P999" s="7" t="str">
        <f>_xlfn.XLOOKUP(Order_Table[[#This Row],[Customer ID]],[1]customers!$A$1:$A$1001,[1]customers!$I$1:$I$1001,,0)</f>
        <v>No</v>
      </c>
    </row>
    <row r="1000" spans="1:16" x14ac:dyDescent="0.35">
      <c r="A1000" s="16" t="s">
        <v>1914</v>
      </c>
      <c r="B1000" s="21">
        <v>44411</v>
      </c>
      <c r="C1000" s="16" t="s">
        <v>1915</v>
      </c>
      <c r="D1000" s="7" t="s">
        <v>27</v>
      </c>
      <c r="E1000" s="16">
        <v>1</v>
      </c>
      <c r="F1000" s="16" t="str">
        <f>_xlfn.XLOOKUP([1]orders!C1000,[1]customers!$A$2:$A$1001,[1]customers!$B$2:$B$1001,,0)</f>
        <v>Nicolina Jenny</v>
      </c>
      <c r="G1000" s="16" t="str">
        <f>IF(_xlfn.XLOOKUP(C1000,[1]customers!$A$2:$A$1001,[1]customers!$C$2:$C$1001,,0)=0,"",_xlfn.XLOOKUP(C1000,[1]customers!$A$2:$A$1001,[1]customers!$C$2:$C$1001,,0))</f>
        <v>njennyrq@bigcartel.com</v>
      </c>
      <c r="H1000" s="16" t="str">
        <f>_xlfn.XLOOKUP(C1000,[1]customers!$A$2:$A$1001,[1]customers!$G$2:$G$1001,,0)</f>
        <v>United States</v>
      </c>
      <c r="I1000" s="7" t="str">
        <f>INDEX([1]products!$A$1:$G$49,MATCH([1]orders!$D1000,[1]products!$A$1:$A$49,0),MATCH([1]orders!I$1,[1]products!$A$1:$G$1,0))</f>
        <v>Ara</v>
      </c>
      <c r="J1000" s="7" t="str">
        <f>INDEX([1]products!$A$1:$G$49,MATCH([1]orders!$D1000,[1]products!$A$1:$A$49,0),MATCH([1]orders!J$1,[1]products!$A$1:$G$1,0))</f>
        <v>D</v>
      </c>
      <c r="K1000" s="19">
        <f>INDEX([1]products!$A$1:$G$49,MATCH([1]orders!$D1000,[1]products!$A$1:$A$49,0),MATCH([1]orders!K$1,[1]products!$A$1:$G$1,0))</f>
        <v>1</v>
      </c>
      <c r="L1000" s="20">
        <f>INDEX([1]products!$A$1:$G$49,MATCH([1]orders!$D1000,[1]products!$A$1:$A$49,0),MATCH([1]orders!L$1,[1]products!$A$1:$G$1,0))</f>
        <v>9.9499999999999993</v>
      </c>
      <c r="M1000" s="20">
        <f t="shared" si="15"/>
        <v>9.9499999999999993</v>
      </c>
      <c r="N1000" s="7" t="str" cm="1">
        <f t="array" ref="N1000">_xlfn.IFS(I1000="Rob","Robusta",I1000="Exc","Excelsa",I1000="Ara","Arabica",I1000="Lib","Liberica")</f>
        <v>Arabica</v>
      </c>
      <c r="O1000" s="7" t="str" cm="1">
        <f t="array" ref="O1000">_xlfn.IFS(J1000="M","Medium",J1000="L","Light",J1000="D","Dark")</f>
        <v>Dark</v>
      </c>
      <c r="P1000" s="7" t="str">
        <f>_xlfn.XLOOKUP(Order_Table[[#This Row],[Customer ID]],[1]customers!$A$1:$A$1001,[1]customers!$I$1:$I$1001,,0)</f>
        <v>No</v>
      </c>
    </row>
    <row r="1001" spans="1:16" x14ac:dyDescent="0.35">
      <c r="A1001" s="16" t="s">
        <v>1916</v>
      </c>
      <c r="B1001" s="21">
        <v>44119</v>
      </c>
      <c r="C1001" s="16" t="s">
        <v>1917</v>
      </c>
      <c r="D1001" s="7" t="s">
        <v>64</v>
      </c>
      <c r="E1001" s="16">
        <v>3</v>
      </c>
      <c r="F1001" s="16" t="str">
        <f>_xlfn.XLOOKUP([1]orders!C1001,[1]customers!$A$2:$A$1001,[1]customers!$B$2:$B$1001,,0)</f>
        <v>Vidovic Antonelli</v>
      </c>
      <c r="G1001" s="16" t="str">
        <f>IF(_xlfn.XLOOKUP(C1001,[1]customers!$A$2:$A$1001,[1]customers!$C$2:$C$1001,,0)=0,"",_xlfn.XLOOKUP(C1001,[1]customers!$A$2:$A$1001,[1]customers!$C$2:$C$1001,,0))</f>
        <v/>
      </c>
      <c r="H1001" s="16" t="str">
        <f>_xlfn.XLOOKUP(C1001,[1]customers!$A$2:$A$1001,[1]customers!$G$2:$G$1001,,0)</f>
        <v>United Kingdom</v>
      </c>
      <c r="I1001" s="7" t="str">
        <f>INDEX([1]products!$A$1:$G$49,MATCH([1]orders!$D1001,[1]products!$A$1:$A$49,0),MATCH([1]orders!I$1,[1]products!$A$1:$G$1,0))</f>
        <v>Exc</v>
      </c>
      <c r="J1001" s="7" t="str">
        <f>INDEX([1]products!$A$1:$G$49,MATCH([1]orders!$D1001,[1]products!$A$1:$A$49,0),MATCH([1]orders!J$1,[1]products!$A$1:$G$1,0))</f>
        <v>M</v>
      </c>
      <c r="K1001" s="19">
        <f>INDEX([1]products!$A$1:$G$49,MATCH([1]orders!$D1001,[1]products!$A$1:$A$49,0),MATCH([1]orders!K$1,[1]products!$A$1:$G$1,0))</f>
        <v>0.2</v>
      </c>
      <c r="L1001" s="20">
        <f>INDEX([1]products!$A$1:$G$49,MATCH([1]orders!$D1001,[1]products!$A$1:$A$49,0),MATCH([1]orders!L$1,[1]products!$A$1:$G$1,0))</f>
        <v>4.125</v>
      </c>
      <c r="M1001" s="20">
        <f t="shared" si="15"/>
        <v>12.375</v>
      </c>
      <c r="N1001" s="7" t="str" cm="1">
        <f t="array" ref="N1001">_xlfn.IFS(I1001="Rob","Robusta",I1001="Exc","Excelsa",I1001="Ara","Arabica",I1001="Lib","Liberica")</f>
        <v>Excelsa</v>
      </c>
      <c r="O1001" s="7" t="str" cm="1">
        <f t="array" ref="O1001">_xlfn.IFS(J1001="M","Medium",J1001="L","Light",J1001="D","Dark")</f>
        <v>Medium</v>
      </c>
      <c r="P1001" s="7" t="str">
        <f>_xlfn.XLOOKUP(Order_Table[[#This Row],[Customer ID]],[1]customers!$A$1:$A$1001,[1]customers!$I$1:$I$1001,,0)</f>
        <v>Yes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Shrushti Wamne</dc:creator>
  <cp:lastModifiedBy>Shrushti Wamne</cp:lastModifiedBy>
  <dcterms:created xsi:type="dcterms:W3CDTF">2023-12-19T19:06:59Z</dcterms:created>
  <dcterms:modified xsi:type="dcterms:W3CDTF">2023-12-19T19:10:52Z</dcterms:modified>
</cp:coreProperties>
</file>