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wnloads\WQU_Draft_Report\Code_Data_Results\Results\1-day VaR\backtesting_results\"/>
    </mc:Choice>
  </mc:AlternateContent>
  <bookViews>
    <workbookView xWindow="0" yWindow="0" windowWidth="28800" windowHeight="12435"/>
  </bookViews>
  <sheets>
    <sheet name="Sheet1" sheetId="1" r:id="rId1"/>
  </sheets>
  <definedNames>
    <definedName name="_xlnm._FilterDatabase" localSheetId="0" hidden="1">Sheet1!$A$97:$O$104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2" i="1" l="1"/>
  <c r="H92" i="1"/>
  <c r="H93" i="1"/>
  <c r="I93" i="1"/>
  <c r="I94" i="1"/>
  <c r="H94" i="1"/>
  <c r="I91" i="1"/>
  <c r="H91" i="1"/>
  <c r="I90" i="1"/>
  <c r="H90" i="1"/>
  <c r="E90" i="1"/>
  <c r="D90" i="1"/>
  <c r="E89" i="1"/>
  <c r="D89" i="1"/>
  <c r="D51" i="1"/>
  <c r="C51" i="1"/>
  <c r="D46" i="1"/>
  <c r="C46" i="1"/>
  <c r="O104" i="1" l="1"/>
  <c r="N104" i="1"/>
  <c r="M104" i="1"/>
  <c r="L104" i="1"/>
  <c r="K104" i="1"/>
  <c r="J104" i="1"/>
  <c r="I104" i="1"/>
  <c r="H104" i="1"/>
  <c r="G104" i="1"/>
  <c r="F104" i="1"/>
  <c r="E104" i="1"/>
  <c r="D104" i="1"/>
  <c r="O111" i="1"/>
  <c r="N111" i="1"/>
  <c r="M111" i="1"/>
  <c r="L111" i="1"/>
  <c r="K111" i="1"/>
  <c r="J111" i="1"/>
  <c r="I111" i="1"/>
  <c r="I112" i="1" s="1"/>
  <c r="I118" i="1" s="1"/>
  <c r="H111" i="1"/>
  <c r="G111" i="1"/>
  <c r="F111" i="1"/>
  <c r="E111" i="1"/>
  <c r="E112" i="1" s="1"/>
  <c r="E118" i="1" s="1"/>
  <c r="D111" i="1"/>
  <c r="O110" i="1"/>
  <c r="N110" i="1"/>
  <c r="M110" i="1"/>
  <c r="M112" i="1" s="1"/>
  <c r="M118" i="1" s="1"/>
  <c r="L110" i="1"/>
  <c r="J110" i="1"/>
  <c r="I110" i="1"/>
  <c r="H110" i="1"/>
  <c r="G110" i="1"/>
  <c r="F110" i="1"/>
  <c r="E110" i="1"/>
  <c r="D110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O106" i="1"/>
  <c r="O112" i="1" s="1"/>
  <c r="O118" i="1" s="1"/>
  <c r="N106" i="1"/>
  <c r="N112" i="1" s="1"/>
  <c r="N118" i="1" s="1"/>
  <c r="M106" i="1"/>
  <c r="L106" i="1"/>
  <c r="L112" i="1" s="1"/>
  <c r="L118" i="1" s="1"/>
  <c r="K106" i="1"/>
  <c r="K112" i="1" s="1"/>
  <c r="K118" i="1" s="1"/>
  <c r="J106" i="1"/>
  <c r="J112" i="1" s="1"/>
  <c r="J118" i="1" s="1"/>
  <c r="I106" i="1"/>
  <c r="H106" i="1"/>
  <c r="H112" i="1" s="1"/>
  <c r="H118" i="1" s="1"/>
  <c r="G106" i="1"/>
  <c r="G112" i="1" s="1"/>
  <c r="G118" i="1" s="1"/>
  <c r="F106" i="1"/>
  <c r="F112" i="1" s="1"/>
  <c r="F118" i="1" s="1"/>
  <c r="E106" i="1"/>
  <c r="D106" i="1"/>
  <c r="D112" i="1" s="1"/>
  <c r="D118" i="1" s="1"/>
  <c r="O84" i="1"/>
  <c r="E94" i="1" s="1"/>
  <c r="N84" i="1"/>
  <c r="D94" i="1" s="1"/>
  <c r="M84" i="1"/>
  <c r="E93" i="1" s="1"/>
  <c r="L84" i="1"/>
  <c r="D93" i="1" s="1"/>
  <c r="K84" i="1"/>
  <c r="E92" i="1" s="1"/>
  <c r="J84" i="1"/>
  <c r="D92" i="1" s="1"/>
  <c r="I84" i="1"/>
  <c r="E91" i="1" s="1"/>
  <c r="H84" i="1"/>
  <c r="D91" i="1" s="1"/>
  <c r="G84" i="1"/>
  <c r="F84" i="1"/>
  <c r="E84" i="1"/>
  <c r="D84" i="1"/>
  <c r="O73" i="1"/>
  <c r="N73" i="1"/>
  <c r="M73" i="1"/>
  <c r="L73" i="1"/>
  <c r="K73" i="1"/>
  <c r="J73" i="1"/>
  <c r="I73" i="1"/>
  <c r="H73" i="1"/>
  <c r="G73" i="1"/>
  <c r="F73" i="1"/>
  <c r="E73" i="1"/>
  <c r="I89" i="1" s="1"/>
  <c r="D73" i="1"/>
  <c r="H89" i="1" s="1"/>
  <c r="O42" i="1"/>
  <c r="N42" i="1"/>
  <c r="M42" i="1"/>
  <c r="L42" i="1"/>
  <c r="K42" i="1"/>
  <c r="J42" i="1"/>
  <c r="I42" i="1"/>
  <c r="H42" i="1"/>
  <c r="G42" i="1"/>
  <c r="F42" i="1"/>
  <c r="E42" i="1"/>
  <c r="D42" i="1"/>
  <c r="O41" i="1"/>
  <c r="N41" i="1"/>
  <c r="M41" i="1"/>
  <c r="L41" i="1"/>
  <c r="K41" i="1"/>
  <c r="J41" i="1"/>
  <c r="I41" i="1"/>
  <c r="H41" i="1"/>
  <c r="G41" i="1"/>
  <c r="F41" i="1"/>
  <c r="E41" i="1"/>
  <c r="D41" i="1"/>
  <c r="O40" i="1"/>
  <c r="N40" i="1"/>
  <c r="M40" i="1"/>
  <c r="L40" i="1"/>
  <c r="K40" i="1"/>
  <c r="J40" i="1"/>
  <c r="I40" i="1"/>
  <c r="H40" i="1"/>
  <c r="G40" i="1"/>
  <c r="F40" i="1"/>
  <c r="D40" i="1"/>
  <c r="O39" i="1"/>
  <c r="N39" i="1"/>
  <c r="L39" i="1"/>
  <c r="K39" i="1"/>
  <c r="J39" i="1"/>
  <c r="I39" i="1"/>
  <c r="H39" i="1"/>
  <c r="G39" i="1"/>
  <c r="F39" i="1"/>
  <c r="E39" i="1"/>
  <c r="D39" i="1"/>
  <c r="O38" i="1"/>
  <c r="N38" i="1"/>
  <c r="M38" i="1"/>
  <c r="L38" i="1"/>
  <c r="K38" i="1"/>
  <c r="J38" i="1"/>
  <c r="I38" i="1"/>
  <c r="H38" i="1"/>
  <c r="F38" i="1"/>
  <c r="E38" i="1"/>
  <c r="D38" i="1"/>
  <c r="O37" i="1"/>
  <c r="N37" i="1"/>
  <c r="M37" i="1"/>
  <c r="L37" i="1"/>
  <c r="K37" i="1"/>
  <c r="J37" i="1"/>
  <c r="I37" i="1"/>
  <c r="H37" i="1"/>
  <c r="G37" i="1"/>
  <c r="F37" i="1"/>
  <c r="E37" i="1"/>
  <c r="D37" i="1"/>
  <c r="O36" i="1"/>
  <c r="N36" i="1"/>
  <c r="M36" i="1"/>
  <c r="L36" i="1"/>
  <c r="K36" i="1"/>
  <c r="J36" i="1"/>
  <c r="I36" i="1"/>
  <c r="H36" i="1"/>
  <c r="G36" i="1"/>
  <c r="F36" i="1"/>
  <c r="E36" i="1"/>
  <c r="D36" i="1"/>
  <c r="O35" i="1"/>
  <c r="N35" i="1"/>
  <c r="M35" i="1"/>
  <c r="L35" i="1"/>
  <c r="K35" i="1"/>
  <c r="J35" i="1"/>
  <c r="I35" i="1"/>
  <c r="H35" i="1"/>
  <c r="G35" i="1"/>
  <c r="F35" i="1"/>
  <c r="E35" i="1"/>
  <c r="D35" i="1"/>
  <c r="O34" i="1"/>
  <c r="N34" i="1"/>
  <c r="M34" i="1"/>
  <c r="L34" i="1"/>
  <c r="K34" i="1"/>
  <c r="J34" i="1"/>
  <c r="I34" i="1"/>
  <c r="H34" i="1"/>
  <c r="G34" i="1"/>
  <c r="F34" i="1"/>
  <c r="E34" i="1"/>
  <c r="D34" i="1"/>
  <c r="O33" i="1"/>
  <c r="N33" i="1"/>
  <c r="M33" i="1"/>
  <c r="L33" i="1"/>
  <c r="K33" i="1"/>
  <c r="J33" i="1"/>
  <c r="I33" i="1"/>
  <c r="H33" i="1"/>
  <c r="G33" i="1"/>
  <c r="F33" i="1"/>
  <c r="E33" i="1"/>
  <c r="D33" i="1"/>
  <c r="O32" i="1"/>
  <c r="N32" i="1"/>
  <c r="M32" i="1"/>
  <c r="L32" i="1"/>
  <c r="K32" i="1"/>
  <c r="J32" i="1"/>
  <c r="I32" i="1"/>
  <c r="H32" i="1"/>
  <c r="G32" i="1"/>
  <c r="F32" i="1"/>
  <c r="E32" i="1"/>
  <c r="D32" i="1"/>
  <c r="O31" i="1"/>
  <c r="N31" i="1"/>
  <c r="M31" i="1"/>
  <c r="L31" i="1"/>
  <c r="J31" i="1"/>
  <c r="I31" i="1"/>
  <c r="H31" i="1"/>
  <c r="G31" i="1"/>
  <c r="F31" i="1"/>
  <c r="E31" i="1"/>
  <c r="D31" i="1"/>
  <c r="O30" i="1"/>
  <c r="N30" i="1"/>
  <c r="M30" i="1"/>
  <c r="L30" i="1"/>
  <c r="K30" i="1"/>
  <c r="J30" i="1"/>
  <c r="I30" i="1"/>
  <c r="H30" i="1"/>
  <c r="G30" i="1"/>
  <c r="F30" i="1"/>
  <c r="E30" i="1"/>
  <c r="D30" i="1"/>
  <c r="O29" i="1"/>
  <c r="N29" i="1"/>
  <c r="M29" i="1"/>
  <c r="L29" i="1"/>
  <c r="K29" i="1"/>
  <c r="J29" i="1"/>
  <c r="I29" i="1"/>
  <c r="H29" i="1"/>
  <c r="G29" i="1"/>
  <c r="F29" i="1"/>
  <c r="E29" i="1"/>
  <c r="D29" i="1"/>
  <c r="O28" i="1"/>
  <c r="N28" i="1"/>
  <c r="M28" i="1"/>
  <c r="L28" i="1"/>
  <c r="K28" i="1"/>
  <c r="J28" i="1"/>
  <c r="I28" i="1"/>
  <c r="H28" i="1"/>
  <c r="G28" i="1"/>
  <c r="F28" i="1"/>
  <c r="E28" i="1"/>
  <c r="D28" i="1"/>
  <c r="O27" i="1"/>
  <c r="N27" i="1"/>
  <c r="M27" i="1"/>
  <c r="M43" i="1" s="1"/>
  <c r="D48" i="1" s="1"/>
  <c r="L27" i="1"/>
  <c r="K27" i="1"/>
  <c r="J27" i="1"/>
  <c r="I27" i="1"/>
  <c r="I43" i="1" s="1"/>
  <c r="D52" i="1" s="1"/>
  <c r="H27" i="1"/>
  <c r="G27" i="1"/>
  <c r="F27" i="1"/>
  <c r="E27" i="1"/>
  <c r="E43" i="1" s="1"/>
  <c r="D27" i="1"/>
  <c r="N18" i="1"/>
  <c r="O18" i="1"/>
  <c r="M18" i="1"/>
  <c r="L18" i="1"/>
  <c r="J18" i="1"/>
  <c r="K18" i="1"/>
  <c r="I18" i="1"/>
  <c r="H18" i="1"/>
  <c r="G18" i="1"/>
  <c r="F18" i="1"/>
  <c r="E18" i="1"/>
  <c r="D18" i="1"/>
  <c r="O17" i="1"/>
  <c r="N17" i="1"/>
  <c r="M17" i="1"/>
  <c r="L17" i="1"/>
  <c r="K17" i="1"/>
  <c r="J17" i="1"/>
  <c r="I17" i="1"/>
  <c r="H17" i="1"/>
  <c r="G17" i="1"/>
  <c r="F17" i="1"/>
  <c r="E17" i="1"/>
  <c r="D17" i="1"/>
  <c r="O16" i="1"/>
  <c r="N16" i="1"/>
  <c r="M16" i="1"/>
  <c r="L16" i="1"/>
  <c r="K16" i="1"/>
  <c r="J16" i="1"/>
  <c r="I16" i="1"/>
  <c r="H16" i="1"/>
  <c r="G16" i="1"/>
  <c r="F16" i="1"/>
  <c r="D16" i="1"/>
  <c r="N15" i="1"/>
  <c r="O15" i="1"/>
  <c r="L15" i="1"/>
  <c r="J15" i="1"/>
  <c r="K15" i="1"/>
  <c r="I15" i="1"/>
  <c r="H15" i="1"/>
  <c r="G15" i="1"/>
  <c r="F15" i="1"/>
  <c r="E15" i="1"/>
  <c r="D15" i="1"/>
  <c r="O14" i="1"/>
  <c r="N14" i="1"/>
  <c r="M14" i="1"/>
  <c r="L14" i="1"/>
  <c r="K14" i="1"/>
  <c r="J14" i="1"/>
  <c r="I14" i="1"/>
  <c r="H14" i="1"/>
  <c r="F14" i="1"/>
  <c r="E14" i="1"/>
  <c r="D14" i="1"/>
  <c r="N43" i="1" l="1"/>
  <c r="C53" i="1" s="1"/>
  <c r="G43" i="1"/>
  <c r="K43" i="1"/>
  <c r="D47" i="1" s="1"/>
  <c r="O43" i="1"/>
  <c r="D53" i="1" s="1"/>
  <c r="F43" i="1"/>
  <c r="J43" i="1"/>
  <c r="C47" i="1" s="1"/>
  <c r="D43" i="1"/>
  <c r="H43" i="1"/>
  <c r="C52" i="1" s="1"/>
  <c r="L43" i="1"/>
  <c r="C48" i="1" s="1"/>
  <c r="O13" i="1"/>
  <c r="N13" i="1"/>
  <c r="M13" i="1"/>
  <c r="L13" i="1"/>
  <c r="K13" i="1"/>
  <c r="J13" i="1"/>
  <c r="I13" i="1"/>
  <c r="H13" i="1"/>
  <c r="G13" i="1"/>
  <c r="F13" i="1"/>
  <c r="E13" i="1"/>
  <c r="D13" i="1"/>
  <c r="O12" i="1"/>
  <c r="N12" i="1"/>
  <c r="M12" i="1"/>
  <c r="L12" i="1"/>
  <c r="K12" i="1"/>
  <c r="J12" i="1"/>
  <c r="I12" i="1"/>
  <c r="H12" i="1"/>
  <c r="F12" i="1"/>
  <c r="G12" i="1"/>
  <c r="E12" i="1"/>
  <c r="D12" i="1"/>
  <c r="O11" i="1"/>
  <c r="N11" i="1"/>
  <c r="M11" i="1"/>
  <c r="L11" i="1"/>
  <c r="K11" i="1"/>
  <c r="J11" i="1"/>
  <c r="I11" i="1"/>
  <c r="H11" i="1"/>
  <c r="G11" i="1"/>
  <c r="F11" i="1"/>
  <c r="E11" i="1"/>
  <c r="D11" i="1"/>
  <c r="O10" i="1"/>
  <c r="N10" i="1"/>
  <c r="M10" i="1"/>
  <c r="L10" i="1"/>
  <c r="K10" i="1"/>
  <c r="J10" i="1"/>
  <c r="I10" i="1"/>
  <c r="H10" i="1"/>
  <c r="G10" i="1"/>
  <c r="F10" i="1"/>
  <c r="E10" i="1"/>
  <c r="D10" i="1"/>
  <c r="O9" i="1"/>
  <c r="N9" i="1"/>
  <c r="M9" i="1"/>
  <c r="L9" i="1"/>
  <c r="K9" i="1"/>
  <c r="J9" i="1"/>
  <c r="I9" i="1"/>
  <c r="H9" i="1"/>
  <c r="G9" i="1"/>
  <c r="F9" i="1"/>
  <c r="E9" i="1"/>
  <c r="D9" i="1"/>
  <c r="O8" i="1"/>
  <c r="N8" i="1"/>
  <c r="M8" i="1"/>
  <c r="L8" i="1"/>
  <c r="K8" i="1"/>
  <c r="J8" i="1"/>
  <c r="I8" i="1"/>
  <c r="H8" i="1"/>
  <c r="G8" i="1"/>
  <c r="F8" i="1"/>
  <c r="E8" i="1"/>
  <c r="D8" i="1"/>
  <c r="O7" i="1"/>
  <c r="N7" i="1"/>
  <c r="M7" i="1"/>
  <c r="L7" i="1"/>
  <c r="J7" i="1"/>
  <c r="I7" i="1"/>
  <c r="H7" i="1"/>
  <c r="G7" i="1"/>
  <c r="F7" i="1"/>
  <c r="E7" i="1"/>
  <c r="D7" i="1"/>
  <c r="O6" i="1"/>
  <c r="N6" i="1"/>
  <c r="M6" i="1"/>
  <c r="L6" i="1"/>
  <c r="J6" i="1"/>
  <c r="K6" i="1"/>
  <c r="I6" i="1"/>
  <c r="H6" i="1"/>
  <c r="G6" i="1"/>
  <c r="F6" i="1"/>
  <c r="E6" i="1"/>
  <c r="D6" i="1"/>
  <c r="O5" i="1"/>
  <c r="N5" i="1"/>
  <c r="M5" i="1"/>
  <c r="L5" i="1"/>
  <c r="K5" i="1"/>
  <c r="J5" i="1"/>
  <c r="I5" i="1"/>
  <c r="H5" i="1"/>
  <c r="G5" i="1"/>
  <c r="F5" i="1"/>
  <c r="E5" i="1"/>
  <c r="D5" i="1"/>
  <c r="O3" i="1"/>
  <c r="N3" i="1"/>
  <c r="O4" i="1"/>
  <c r="N4" i="1"/>
  <c r="L3" i="1"/>
  <c r="M3" i="1"/>
  <c r="M4" i="1"/>
  <c r="L4" i="1"/>
  <c r="K3" i="1"/>
  <c r="J3" i="1"/>
  <c r="I3" i="1"/>
  <c r="H3" i="1"/>
  <c r="K4" i="1"/>
  <c r="J4" i="1"/>
  <c r="I4" i="1"/>
  <c r="H4" i="1"/>
  <c r="G4" i="1"/>
  <c r="F4" i="1"/>
  <c r="D4" i="1"/>
  <c r="E4" i="1"/>
  <c r="G3" i="1"/>
  <c r="F3" i="1"/>
  <c r="E3" i="1"/>
  <c r="D3" i="1"/>
</calcChain>
</file>

<file path=xl/sharedStrings.xml><?xml version="1.0" encoding="utf-8"?>
<sst xmlns="http://schemas.openxmlformats.org/spreadsheetml/2006/main" count="318" uniqueCount="39">
  <si>
    <t>American Express</t>
  </si>
  <si>
    <t>Financial Services</t>
  </si>
  <si>
    <t>Bak of America</t>
  </si>
  <si>
    <t>Citigroup</t>
  </si>
  <si>
    <t>ICICI Bank</t>
  </si>
  <si>
    <t>SBI</t>
  </si>
  <si>
    <t>HDFC Bank</t>
  </si>
  <si>
    <t>Verizon</t>
  </si>
  <si>
    <t>AT&amp;T</t>
  </si>
  <si>
    <t>Bharti Airtel</t>
  </si>
  <si>
    <t>MTNL</t>
  </si>
  <si>
    <t>Telecom</t>
  </si>
  <si>
    <t>Johnson &amp; Johnson</t>
  </si>
  <si>
    <t>Pfizer</t>
  </si>
  <si>
    <t>GlaxosmithKline</t>
  </si>
  <si>
    <t>Glenmark</t>
  </si>
  <si>
    <t>Sunpharma</t>
  </si>
  <si>
    <t>Dr. Reddy</t>
  </si>
  <si>
    <t>Pharmaceuticals</t>
  </si>
  <si>
    <t>Developed</t>
  </si>
  <si>
    <t>Emerging</t>
  </si>
  <si>
    <t>2006_ES</t>
  </si>
  <si>
    <t>2006_VaR</t>
  </si>
  <si>
    <t>2007_VaR</t>
  </si>
  <si>
    <t>2007_ES</t>
  </si>
  <si>
    <t>2008_VaR</t>
  </si>
  <si>
    <t>2008_ES</t>
  </si>
  <si>
    <t>2014_VaR</t>
  </si>
  <si>
    <t>2014_ES</t>
  </si>
  <si>
    <t>2019_VaR</t>
  </si>
  <si>
    <t>2019_ES</t>
  </si>
  <si>
    <t>2020_VaR</t>
  </si>
  <si>
    <t>2020_ES</t>
  </si>
  <si>
    <t>Company</t>
  </si>
  <si>
    <t>Sector</t>
  </si>
  <si>
    <t>Market</t>
  </si>
  <si>
    <t>VaR</t>
  </si>
  <si>
    <t>ES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</si>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</sst>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10" fontId="0" fillId="0" borderId="1" xfId="1" applyNumberFormat="1" applyFont="1" applyBorder="1"/>
    <xf numFmtId="0" fontId="0" fillId="2" borderId="1" xfId="0" applyFill="1" applyBorder="1"/>
    <xf numFmtId="10" fontId="0" fillId="0" borderId="0" xfId="0" applyNumberFormat="1"/>
    <xf numFmtId="0" fontId="2" fillId="0" borderId="1" xfId="0" applyFont="1" applyBorder="1"/>
    <xf numFmtId="10" fontId="2" fillId="0" borderId="1" xfId="1" applyNumberFormat="1" applyFont="1" applyBorder="1"/>
    <xf numFmtId="10" fontId="2" fillId="0" borderId="0" xfId="0" applyNumberFormat="1" applyFont="1"/>
    <xf numFmtId="10" fontId="0" fillId="0" borderId="0" xfId="1" applyNumberFormat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Period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Sheet1!$C$45</c:f>
              <c:strCache>
                <c:ptCount val="1"/>
                <c:pt idx="0">
                  <c:v>VaR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Sheet1!$B$46:$B$48</c:f>
              <c:numCache>
                <c:formatCode>General</c:formatCode>
                <c:ptCount val="3"/>
                <c:pt idx="0">
                  <c:v>2006</c:v>
                </c:pt>
                <c:pt idx="1">
                  <c:v>2014</c:v>
                </c:pt>
                <c:pt idx="2">
                  <c:v>2019</c:v>
                </c:pt>
              </c:numCache>
            </c:numRef>
          </c:cat>
          <c:val>
            <c:numRef>
              <c:f>Sheet1!$C$46:$C$48</c:f>
              <c:numCache>
                <c:formatCode>0.00%</c:formatCode>
                <c:ptCount val="3"/>
                <c:pt idx="0">
                  <c:v>1.8603722760778749E-2</c:v>
                </c:pt>
                <c:pt idx="1">
                  <c:v>1.3562925170068027E-2</c:v>
                </c:pt>
                <c:pt idx="2">
                  <c:v>1.1950690770135212E-2</c:v>
                </c:pt>
              </c:numCache>
            </c:numRef>
          </c:val>
        </c:ser>
        <c:ser>
          <c:idx val="1"/>
          <c:order val="1"/>
          <c:tx>
            <c:strRef>
              <c:f>Sheet1!$D$45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Sheet1!$B$46:$B$48</c:f>
              <c:numCache>
                <c:formatCode>General</c:formatCode>
                <c:ptCount val="3"/>
                <c:pt idx="0">
                  <c:v>2006</c:v>
                </c:pt>
                <c:pt idx="1">
                  <c:v>2014</c:v>
                </c:pt>
                <c:pt idx="2">
                  <c:v>2019</c:v>
                </c:pt>
              </c:numCache>
            </c:numRef>
          </c:cat>
          <c:val>
            <c:numRef>
              <c:f>Sheet1!$D$46:$D$48</c:f>
              <c:numCache>
                <c:formatCode>0.00%</c:formatCode>
                <c:ptCount val="3"/>
                <c:pt idx="0">
                  <c:v>1.2808079423197897E-2</c:v>
                </c:pt>
                <c:pt idx="1">
                  <c:v>1.1047335600907027E-2</c:v>
                </c:pt>
                <c:pt idx="2">
                  <c:v>1.0673868312757202E-2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0829776"/>
        <c:axId val="1270828144"/>
      </c:barChart>
      <c:catAx>
        <c:axId val="127082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828144"/>
        <c:crosses val="autoZero"/>
        <c:auto val="1"/>
        <c:lblAlgn val="ctr"/>
        <c:lblOffset val="100"/>
        <c:noMultiLvlLbl val="0"/>
      </c:catAx>
      <c:valAx>
        <c:axId val="127082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82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Services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Sheet1!$D$123</c:f>
              <c:strCache>
                <c:ptCount val="1"/>
                <c:pt idx="0">
                  <c:v>VaR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Sheet1!$C$124:$C$129</c:f>
              <c:numCache>
                <c:formatCode>General</c:formatCod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2014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Sheet1!$D$124:$D$129</c:f>
              <c:numCache>
                <c:formatCode>0.00%</c:formatCode>
                <c:ptCount val="6"/>
                <c:pt idx="0">
                  <c:v>1.746858718970273E-2</c:v>
                </c:pt>
                <c:pt idx="1">
                  <c:v>3.2632909223321765E-2</c:v>
                </c:pt>
                <c:pt idx="2">
                  <c:v>4.5264415094743826E-2</c:v>
                </c:pt>
                <c:pt idx="3">
                  <c:v>1.2018140589569161E-2</c:v>
                </c:pt>
                <c:pt idx="4">
                  <c:v>1.2884577699392516E-2</c:v>
                </c:pt>
                <c:pt idx="5">
                  <c:v>3.1730784372391858E-2</c:v>
                </c:pt>
              </c:numCache>
            </c:numRef>
          </c:val>
        </c:ser>
        <c:ser>
          <c:idx val="1"/>
          <c:order val="1"/>
          <c:tx>
            <c:strRef>
              <c:f>Sheet1!$E$123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Sheet1!$C$124:$C$129</c:f>
              <c:numCache>
                <c:formatCode>General</c:formatCod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2014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Sheet1!$E$124:$E$129</c:f>
              <c:numCache>
                <c:formatCode>0.00%</c:formatCode>
                <c:ptCount val="6"/>
                <c:pt idx="0">
                  <c:v>1.0731702071605615E-2</c:v>
                </c:pt>
                <c:pt idx="1">
                  <c:v>2.3992738722529234E-2</c:v>
                </c:pt>
                <c:pt idx="2">
                  <c:v>3.862056407125336E-2</c:v>
                </c:pt>
                <c:pt idx="3">
                  <c:v>9.3537414965986394E-3</c:v>
                </c:pt>
                <c:pt idx="4">
                  <c:v>1.2149715853419557E-2</c:v>
                </c:pt>
                <c:pt idx="5">
                  <c:v>3.0408012219895125E-2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0830320"/>
        <c:axId val="1270831408"/>
      </c:barChart>
      <c:catAx>
        <c:axId val="127083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831408"/>
        <c:crosses val="autoZero"/>
        <c:auto val="1"/>
        <c:lblAlgn val="ctr"/>
        <c:lblOffset val="100"/>
        <c:noMultiLvlLbl val="0"/>
      </c:catAx>
      <c:valAx>
        <c:axId val="12708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83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Telecom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Sheet1!$H$123</c:f>
              <c:strCache>
                <c:ptCount val="1"/>
                <c:pt idx="0">
                  <c:v>VaR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Sheet1!$G$124:$G$129</c:f>
              <c:numCache>
                <c:formatCode>General</c:formatCod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2014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Sheet1!$H$124:$H$129</c:f>
              <c:numCache>
                <c:formatCode>0.00%</c:formatCode>
                <c:ptCount val="6"/>
                <c:pt idx="0">
                  <c:v>2.1165540268077487E-2</c:v>
                </c:pt>
                <c:pt idx="1">
                  <c:v>2.4949663710748405E-2</c:v>
                </c:pt>
                <c:pt idx="2">
                  <c:v>3.3783754833595761E-2</c:v>
                </c:pt>
                <c:pt idx="3">
                  <c:v>1.1247165532879818E-2</c:v>
                </c:pt>
                <c:pt idx="4">
                  <c:v>1.1571624534587498E-2</c:v>
                </c:pt>
                <c:pt idx="5">
                  <c:v>2.380045037242335E-2</c:v>
                </c:pt>
              </c:numCache>
            </c:numRef>
          </c:val>
        </c:ser>
        <c:ser>
          <c:idx val="1"/>
          <c:order val="1"/>
          <c:tx>
            <c:strRef>
              <c:f>Sheet1!$I$123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Sheet1!$G$124:$G$129</c:f>
              <c:numCache>
                <c:formatCode>General</c:formatCod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2014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Sheet1!$I$124:$I$129</c:f>
              <c:numCache>
                <c:formatCode>0.00%</c:formatCode>
                <c:ptCount val="6"/>
                <c:pt idx="0">
                  <c:v>1.6592200697883232E-2</c:v>
                </c:pt>
                <c:pt idx="1">
                  <c:v>1.9228083096632667E-2</c:v>
                </c:pt>
                <c:pt idx="2">
                  <c:v>2.7689407328855897E-2</c:v>
                </c:pt>
                <c:pt idx="3">
                  <c:v>9.0816326530612241E-3</c:v>
                </c:pt>
                <c:pt idx="4">
                  <c:v>1.0601606897903192E-2</c:v>
                </c:pt>
                <c:pt idx="5">
                  <c:v>1.8773916192935763E-2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0831952"/>
        <c:axId val="1270827600"/>
      </c:barChart>
      <c:catAx>
        <c:axId val="127083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827600"/>
        <c:crosses val="autoZero"/>
        <c:auto val="1"/>
        <c:lblAlgn val="ctr"/>
        <c:lblOffset val="100"/>
        <c:noMultiLvlLbl val="0"/>
      </c:catAx>
      <c:valAx>
        <c:axId val="127082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83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Pharmaceuticals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Sheet1!$L$123</c:f>
              <c:strCache>
                <c:ptCount val="1"/>
                <c:pt idx="0">
                  <c:v>VaR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Sheet1!$K$124:$K$129</c:f>
              <c:numCache>
                <c:formatCode>General</c:formatCod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2014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Sheet1!$L$124:$L$129</c:f>
              <c:numCache>
                <c:formatCode>0.00%</c:formatCode>
                <c:ptCount val="6"/>
                <c:pt idx="0">
                  <c:v>1.7414821147259812E-2</c:v>
                </c:pt>
                <c:pt idx="1">
                  <c:v>1.4672492824401319E-2</c:v>
                </c:pt>
                <c:pt idx="2">
                  <c:v>3.8639309317994364E-2</c:v>
                </c:pt>
                <c:pt idx="3">
                  <c:v>1.6780045351473923E-2</c:v>
                </c:pt>
                <c:pt idx="4">
                  <c:v>1.1488340192043896E-2</c:v>
                </c:pt>
                <c:pt idx="5">
                  <c:v>2.0474098336561525E-2</c:v>
                </c:pt>
              </c:numCache>
            </c:numRef>
          </c:val>
        </c:ser>
        <c:ser>
          <c:idx val="1"/>
          <c:order val="1"/>
          <c:tx>
            <c:strRef>
              <c:f>Sheet1!$M$123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Sheet1!$K$124:$K$129</c:f>
              <c:numCache>
                <c:formatCode>General</c:formatCod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2014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Sheet1!$M$124:$M$129</c:f>
              <c:numCache>
                <c:formatCode>0.00%</c:formatCode>
                <c:ptCount val="6"/>
                <c:pt idx="0">
                  <c:v>1.1384959487287022E-2</c:v>
                </c:pt>
                <c:pt idx="1">
                  <c:v>7.352311185366063E-3</c:v>
                </c:pt>
                <c:pt idx="2">
                  <c:v>2.9322921687714901E-2</c:v>
                </c:pt>
                <c:pt idx="3">
                  <c:v>1.4096749811035524E-2</c:v>
                </c:pt>
                <c:pt idx="4">
                  <c:v>9.5042132079169121E-3</c:v>
                </c:pt>
                <c:pt idx="5">
                  <c:v>1.7828554031568064E-2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0719888"/>
        <c:axId val="1270720432"/>
      </c:barChart>
      <c:catAx>
        <c:axId val="127071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720432"/>
        <c:crosses val="autoZero"/>
        <c:auto val="1"/>
        <c:lblAlgn val="ctr"/>
        <c:lblOffset val="100"/>
        <c:noMultiLvlLbl val="0"/>
      </c:catAx>
      <c:valAx>
        <c:axId val="127072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71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 Period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Sheet1!$C$50</c:f>
              <c:strCache>
                <c:ptCount val="1"/>
                <c:pt idx="0">
                  <c:v>VaR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Sheet1!$B$51:$B$53</c:f>
              <c:numCache>
                <c:formatCode>General</c:formatCode>
                <c:ptCount val="3"/>
                <c:pt idx="0">
                  <c:v>2007</c:v>
                </c:pt>
                <c:pt idx="1">
                  <c:v>2008</c:v>
                </c:pt>
                <c:pt idx="2">
                  <c:v>2020</c:v>
                </c:pt>
              </c:numCache>
            </c:numRef>
          </c:cat>
          <c:val>
            <c:numRef>
              <c:f>Sheet1!$C$51:$C$53</c:f>
              <c:numCache>
                <c:formatCode>0.00%</c:formatCode>
                <c:ptCount val="3"/>
                <c:pt idx="0">
                  <c:v>2.3496738851047416E-2</c:v>
                </c:pt>
                <c:pt idx="1">
                  <c:v>3.9192294096854E-2</c:v>
                </c:pt>
                <c:pt idx="2">
                  <c:v>2.5031297733965324E-2</c:v>
                </c:pt>
              </c:numCache>
            </c:numRef>
          </c:val>
        </c:ser>
        <c:ser>
          <c:idx val="1"/>
          <c:order val="1"/>
          <c:tx>
            <c:strRef>
              <c:f>Sheet1!$D$50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Sheet1!$B$51:$B$53</c:f>
              <c:numCache>
                <c:formatCode>General</c:formatCode>
                <c:ptCount val="3"/>
                <c:pt idx="0">
                  <c:v>2007</c:v>
                </c:pt>
                <c:pt idx="1">
                  <c:v>2008</c:v>
                </c:pt>
                <c:pt idx="2">
                  <c:v>2020</c:v>
                </c:pt>
              </c:numCache>
            </c:numRef>
          </c:cat>
          <c:val>
            <c:numRef>
              <c:f>Sheet1!$D$51:$D$53</c:f>
              <c:numCache>
                <c:formatCode>0.00%</c:formatCode>
                <c:ptCount val="3"/>
                <c:pt idx="0">
                  <c:v>1.6263623513000366E-2</c:v>
                </c:pt>
                <c:pt idx="1">
                  <c:v>3.1717961695427233E-2</c:v>
                </c:pt>
                <c:pt idx="2">
                  <c:v>2.2055060390847672E-2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0718800"/>
        <c:axId val="1397063712"/>
      </c:barChart>
      <c:catAx>
        <c:axId val="127071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063712"/>
        <c:crosses val="autoZero"/>
        <c:auto val="1"/>
        <c:lblAlgn val="ctr"/>
        <c:lblOffset val="100"/>
        <c:noMultiLvlLbl val="0"/>
      </c:catAx>
      <c:valAx>
        <c:axId val="13970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71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Emerging Markets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Sheet1!$D$88</c:f>
              <c:strCache>
                <c:ptCount val="1"/>
                <c:pt idx="0">
                  <c:v>VaR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Sheet1!$C$89:$C$94</c:f>
              <c:numCache>
                <c:formatCode>General</c:formatCod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2014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Sheet1!$D$89:$D$94</c:f>
              <c:numCache>
                <c:formatCode>0.00%</c:formatCode>
                <c:ptCount val="6"/>
                <c:pt idx="0">
                  <c:v>2.2267206477732795E-2</c:v>
                </c:pt>
                <c:pt idx="1">
                  <c:v>1.5120967741935483E-2</c:v>
                </c:pt>
                <c:pt idx="2">
                  <c:v>2.9471544715447155E-2</c:v>
                </c:pt>
                <c:pt idx="3">
                  <c:v>1.2244897959183675E-2</c:v>
                </c:pt>
                <c:pt idx="4">
                  <c:v>1.646090534979424E-2</c:v>
                </c:pt>
                <c:pt idx="5">
                  <c:v>2.0418326693227087E-2</c:v>
                </c:pt>
              </c:numCache>
            </c:numRef>
          </c:val>
        </c:ser>
        <c:ser>
          <c:idx val="1"/>
          <c:order val="1"/>
          <c:tx>
            <c:strRef>
              <c:f>Sheet1!$E$88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Sheet1!$C$89:$C$94</c:f>
              <c:numCache>
                <c:formatCode>General</c:formatCod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2014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Sheet1!$E$89:$E$94</c:f>
              <c:numCache>
                <c:formatCode>0.00%</c:formatCode>
                <c:ptCount val="6"/>
                <c:pt idx="0">
                  <c:v>1.3663967611336033E-2</c:v>
                </c:pt>
                <c:pt idx="1">
                  <c:v>1.2606928300901135E-2</c:v>
                </c:pt>
                <c:pt idx="2">
                  <c:v>2.4898373983739838E-2</c:v>
                </c:pt>
                <c:pt idx="3">
                  <c:v>9.6938775510204082E-3</c:v>
                </c:pt>
                <c:pt idx="4">
                  <c:v>1.4403292181069959E-2</c:v>
                </c:pt>
                <c:pt idx="5">
                  <c:v>1.7430278884462146E-2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7057184"/>
        <c:axId val="1397060448"/>
      </c:barChart>
      <c:catAx>
        <c:axId val="139705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060448"/>
        <c:crosses val="autoZero"/>
        <c:auto val="1"/>
        <c:lblAlgn val="ctr"/>
        <c:lblOffset val="100"/>
        <c:noMultiLvlLbl val="0"/>
      </c:catAx>
      <c:valAx>
        <c:axId val="139706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05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Developed</a:t>
            </a:r>
            <a:r>
              <a:rPr lang="en-US" baseline="0"/>
              <a:t> Markets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Sheet1!$H$88</c:f>
              <c:strCache>
                <c:ptCount val="1"/>
                <c:pt idx="0">
                  <c:v>VaR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Sheet1!$G$89:$G$94</c:f>
              <c:numCache>
                <c:formatCode>General</c:formatCod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2014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Sheet1!$H$89:$H$94</c:f>
              <c:numCache>
                <c:formatCode>0.00%</c:formatCode>
                <c:ptCount val="6"/>
                <c:pt idx="0">
                  <c:v>1.49402390438247E-2</c:v>
                </c:pt>
                <c:pt idx="1">
                  <c:v>3.1872509960159362E-2</c:v>
                </c:pt>
                <c:pt idx="2">
                  <c:v>4.8913043478260865E-2</c:v>
                </c:pt>
                <c:pt idx="3">
                  <c:v>1.488095238095238E-2</c:v>
                </c:pt>
                <c:pt idx="4">
                  <c:v>7.4404761904761901E-3</c:v>
                </c:pt>
                <c:pt idx="5">
                  <c:v>2.964426877470356E-2</c:v>
                </c:pt>
              </c:numCache>
            </c:numRef>
          </c:val>
        </c:ser>
        <c:ser>
          <c:idx val="1"/>
          <c:order val="1"/>
          <c:tx>
            <c:strRef>
              <c:f>Sheet1!$I$88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Sheet1!$G$89:$G$94</c:f>
              <c:numCache>
                <c:formatCode>General</c:formatCod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2014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Sheet1!$I$89:$I$94</c:f>
              <c:numCache>
                <c:formatCode>0.00%</c:formatCode>
                <c:ptCount val="6"/>
                <c:pt idx="0">
                  <c:v>1.1952191235059761E-2</c:v>
                </c:pt>
                <c:pt idx="1">
                  <c:v>1.9920318725099598E-2</c:v>
                </c:pt>
                <c:pt idx="2">
                  <c:v>3.8537549407114624E-2</c:v>
                </c:pt>
                <c:pt idx="3">
                  <c:v>1.240079365079365E-2</c:v>
                </c:pt>
                <c:pt idx="4">
                  <c:v>6.9444444444444441E-3</c:v>
                </c:pt>
                <c:pt idx="5">
                  <c:v>2.6679841897233204E-2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7063168"/>
        <c:axId val="1397057728"/>
      </c:barChart>
      <c:catAx>
        <c:axId val="139706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057728"/>
        <c:crosses val="autoZero"/>
        <c:auto val="1"/>
        <c:lblAlgn val="ctr"/>
        <c:lblOffset val="100"/>
        <c:noMultiLvlLbl val="0"/>
      </c:catAx>
      <c:valAx>
        <c:axId val="139705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06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371475</xdr:colOff>
      <xdr:row>17</xdr:row>
      <xdr:rowOff>42862</xdr:rowOff>
    </xdr:from>
    <xdr:to>
      <xdr:col>23</xdr:col>
      <xdr:colOff>66675</xdr:colOff>
      <xdr:row>31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242887</xdr:colOff>
      <xdr:row>95</xdr:row>
      <xdr:rowOff>23812</xdr:rowOff>
    </xdr:from>
    <xdr:to>
      <xdr:col>22</xdr:col>
      <xdr:colOff>547687</xdr:colOff>
      <xdr:row>109</xdr:row>
      <xdr:rowOff>100012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557212</xdr:colOff>
      <xdr:row>123</xdr:row>
      <xdr:rowOff>138112</xdr:rowOff>
    </xdr:from>
    <xdr:to>
      <xdr:col>22</xdr:col>
      <xdr:colOff>252412</xdr:colOff>
      <xdr:row>138</xdr:row>
      <xdr:rowOff>23812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80962</xdr:colOff>
      <xdr:row>109</xdr:row>
      <xdr:rowOff>128587</xdr:rowOff>
    </xdr:from>
    <xdr:to>
      <xdr:col>22</xdr:col>
      <xdr:colOff>385762</xdr:colOff>
      <xdr:row>124</xdr:row>
      <xdr:rowOff>14287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328612</xdr:colOff>
      <xdr:row>30</xdr:row>
      <xdr:rowOff>138112</xdr:rowOff>
    </xdr:from>
    <xdr:to>
      <xdr:col>23</xdr:col>
      <xdr:colOff>23812</xdr:colOff>
      <xdr:row>45</xdr:row>
      <xdr:rowOff>23812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528637</xdr:colOff>
      <xdr:row>62</xdr:row>
      <xdr:rowOff>33337</xdr:rowOff>
    </xdr:from>
    <xdr:to>
      <xdr:col>23</xdr:col>
      <xdr:colOff>223837</xdr:colOff>
      <xdr:row>76</xdr:row>
      <xdr:rowOff>109537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490537</xdr:colOff>
      <xdr:row>74</xdr:row>
      <xdr:rowOff>176212</xdr:rowOff>
    </xdr:from>
    <xdr:to>
      <xdr:col>23</xdr:col>
      <xdr:colOff>185737</xdr:colOff>
      <xdr:row>89</xdr:row>
      <xdr:rowOff>61912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29"/>
  <sheetViews>
    <sheetView tabSelected="1" topLeftCell="A13" workbookViewId="0">
      <selection activeCell="I13" sqref="I13"/>
    </sheetView>
  </sheetViews>
  <sheetFormatPr defaultRowHeight="15" x14ac:dyDescent="0.25"/>
  <cols>
    <col min="1" max="1" width="18.140625" bestFit="1" customWidth="1"/>
    <col min="2" max="2" width="16.7109375" bestFit="1" customWidth="1"/>
    <col min="3" max="3" width="10.7109375" bestFit="1" customWidth="1"/>
  </cols>
  <sheetData>
    <row r="2" spans="1:15" x14ac:dyDescent="0.25">
      <c r="A2" s="1" t="s">
        <v>33</v>
      </c>
      <c r="B2" s="1" t="s">
        <v>34</v>
      </c>
      <c r="C2" s="1" t="s">
        <v>35</v>
      </c>
      <c r="D2" s="1" t="s">
        <v>22</v>
      </c>
      <c r="E2" s="1" t="s">
        <v>21</v>
      </c>
      <c r="F2" s="1" t="s">
        <v>23</v>
      </c>
      <c r="G2" s="1" t="s">
        <v>24</v>
      </c>
      <c r="H2" s="1" t="s">
        <v>25</v>
      </c>
      <c r="I2" s="1" t="s">
        <v>26</v>
      </c>
      <c r="J2" s="1" t="s">
        <v>27</v>
      </c>
      <c r="K2" s="1" t="s">
        <v>28</v>
      </c>
      <c r="L2" s="1" t="s">
        <v>29</v>
      </c>
      <c r="M2" s="1" t="s">
        <v>30</v>
      </c>
      <c r="N2" s="1" t="s">
        <v>31</v>
      </c>
      <c r="O2" s="1" t="s">
        <v>32</v>
      </c>
    </row>
    <row r="3" spans="1:15" x14ac:dyDescent="0.25">
      <c r="A3" s="1" t="s">
        <v>0</v>
      </c>
      <c r="B3" s="1" t="s">
        <v>1</v>
      </c>
      <c r="C3" s="1" t="s">
        <v>19</v>
      </c>
      <c r="D3" s="2">
        <f>1/251</f>
        <v>3.9840637450199202E-3</v>
      </c>
      <c r="E3" s="2">
        <f>1/251</f>
        <v>3.9840637450199202E-3</v>
      </c>
      <c r="F3" s="2">
        <f>12/251</f>
        <v>4.7808764940239043E-2</v>
      </c>
      <c r="G3" s="2">
        <f>8/251</f>
        <v>3.1872509960159362E-2</v>
      </c>
      <c r="H3" s="2">
        <f>12/253</f>
        <v>4.7430830039525688E-2</v>
      </c>
      <c r="I3" s="2">
        <f>9/253</f>
        <v>3.5573122529644272E-2</v>
      </c>
      <c r="J3" s="2">
        <f>5/252</f>
        <v>1.984126984126984E-2</v>
      </c>
      <c r="K3" s="2">
        <f>3/252</f>
        <v>1.1904761904761904E-2</v>
      </c>
      <c r="L3" s="2">
        <f>1/252</f>
        <v>3.968253968253968E-3</v>
      </c>
      <c r="M3" s="2">
        <f>1/252</f>
        <v>3.968253968253968E-3</v>
      </c>
      <c r="N3" s="2">
        <f>10/253</f>
        <v>3.9525691699604744E-2</v>
      </c>
      <c r="O3" s="2">
        <f>10/253</f>
        <v>3.9525691699604744E-2</v>
      </c>
    </row>
    <row r="4" spans="1:15" x14ac:dyDescent="0.25">
      <c r="A4" s="1" t="s">
        <v>2</v>
      </c>
      <c r="B4" s="1" t="s">
        <v>1</v>
      </c>
      <c r="C4" s="1" t="s">
        <v>19</v>
      </c>
      <c r="D4" s="2">
        <f>3/251</f>
        <v>1.1952191235059761E-2</v>
      </c>
      <c r="E4" s="2">
        <f>3/251</f>
        <v>1.1952191235059761E-2</v>
      </c>
      <c r="F4" s="2">
        <f>9/251</f>
        <v>3.5856573705179286E-2</v>
      </c>
      <c r="G4" s="2">
        <f>6/251</f>
        <v>2.3904382470119521E-2</v>
      </c>
      <c r="H4" s="2">
        <f>16/253</f>
        <v>6.3241106719367585E-2</v>
      </c>
      <c r="I4" s="2">
        <f>13/253</f>
        <v>5.1383399209486168E-2</v>
      </c>
      <c r="J4" s="2">
        <f>4/252</f>
        <v>1.5873015873015872E-2</v>
      </c>
      <c r="K4" s="2">
        <f>3/252</f>
        <v>1.1904761904761904E-2</v>
      </c>
      <c r="L4" s="2">
        <f>2/252</f>
        <v>7.9365079365079361E-3</v>
      </c>
      <c r="M4" s="2">
        <f>4/252</f>
        <v>1.5873015873015872E-2</v>
      </c>
      <c r="N4" s="2">
        <f>9/253</f>
        <v>3.5573122529644272E-2</v>
      </c>
      <c r="O4" s="2">
        <f>8/253</f>
        <v>3.1620553359683792E-2</v>
      </c>
    </row>
    <row r="5" spans="1:15" x14ac:dyDescent="0.25">
      <c r="A5" s="1" t="s">
        <v>3</v>
      </c>
      <c r="B5" s="1" t="s">
        <v>1</v>
      </c>
      <c r="C5" s="1" t="s">
        <v>19</v>
      </c>
      <c r="D5" s="2">
        <f>3/251</f>
        <v>1.1952191235059761E-2</v>
      </c>
      <c r="E5" s="2">
        <f>2/251</f>
        <v>7.9681274900398405E-3</v>
      </c>
      <c r="F5" s="2">
        <f>16/251</f>
        <v>6.3745019920318724E-2</v>
      </c>
      <c r="G5" s="2">
        <f>11/251</f>
        <v>4.3824701195219126E-2</v>
      </c>
      <c r="H5" s="2">
        <f>15/253</f>
        <v>5.9288537549407112E-2</v>
      </c>
      <c r="I5" s="2">
        <f>14/253</f>
        <v>5.533596837944664E-2</v>
      </c>
      <c r="J5" s="2">
        <f>3/252</f>
        <v>1.1904761904761904E-2</v>
      </c>
      <c r="K5" s="2">
        <f>3/252</f>
        <v>1.1904761904761904E-2</v>
      </c>
      <c r="L5" s="2">
        <f>3/252</f>
        <v>1.1904761904761904E-2</v>
      </c>
      <c r="M5" s="2">
        <f>3/252</f>
        <v>1.1904761904761904E-2</v>
      </c>
      <c r="N5" s="2">
        <f>8/253</f>
        <v>3.1620553359683792E-2</v>
      </c>
      <c r="O5" s="2">
        <f>8/253</f>
        <v>3.1620553359683792E-2</v>
      </c>
    </row>
    <row r="6" spans="1:15" x14ac:dyDescent="0.25">
      <c r="A6" s="1" t="s">
        <v>4</v>
      </c>
      <c r="B6" s="1" t="s">
        <v>1</v>
      </c>
      <c r="C6" s="1" t="s">
        <v>20</v>
      </c>
      <c r="D6" s="2">
        <f>5/247</f>
        <v>2.0242914979757085E-2</v>
      </c>
      <c r="E6" s="2">
        <f>3/247</f>
        <v>1.2145748987854251E-2</v>
      </c>
      <c r="F6" s="2">
        <f>2/248</f>
        <v>8.0645161290322578E-3</v>
      </c>
      <c r="G6" s="2">
        <f>2/248</f>
        <v>8.0645161290322578E-3</v>
      </c>
      <c r="H6" s="2">
        <f>11/246</f>
        <v>4.4715447154471545E-2</v>
      </c>
      <c r="I6" s="2">
        <f>9/246</f>
        <v>3.6585365853658534E-2</v>
      </c>
      <c r="J6" s="2">
        <f>1/245</f>
        <v>4.0816326530612249E-3</v>
      </c>
      <c r="K6" s="2">
        <f>1/245</f>
        <v>4.0816326530612249E-3</v>
      </c>
      <c r="L6" s="2">
        <f>4/243</f>
        <v>1.646090534979424E-2</v>
      </c>
      <c r="M6" s="2">
        <f>3/243</f>
        <v>1.2345679012345678E-2</v>
      </c>
      <c r="N6" s="2">
        <f>8/251</f>
        <v>3.1872509960159362E-2</v>
      </c>
      <c r="O6" s="2">
        <f>8/251</f>
        <v>3.1872509960159362E-2</v>
      </c>
    </row>
    <row r="7" spans="1:15" x14ac:dyDescent="0.25">
      <c r="A7" s="1" t="s">
        <v>6</v>
      </c>
      <c r="B7" s="1" t="s">
        <v>1</v>
      </c>
      <c r="C7" s="1" t="s">
        <v>20</v>
      </c>
      <c r="D7" s="2">
        <f>6/247</f>
        <v>2.4291497975708502E-2</v>
      </c>
      <c r="E7" s="2">
        <f>4/247</f>
        <v>1.6194331983805668E-2</v>
      </c>
      <c r="F7" s="2">
        <f>6/248</f>
        <v>2.4193548387096774E-2</v>
      </c>
      <c r="G7" s="2">
        <f>5/248</f>
        <v>2.0161290322580645E-2</v>
      </c>
      <c r="H7" s="2">
        <f>7/246</f>
        <v>2.8455284552845527E-2</v>
      </c>
      <c r="I7" s="2">
        <f>7/246</f>
        <v>2.8455284552845527E-2</v>
      </c>
      <c r="J7" s="2">
        <f>1/245</f>
        <v>4.0816326530612249E-3</v>
      </c>
      <c r="K7" s="2">
        <v>0</v>
      </c>
      <c r="L7" s="2">
        <f>4/243</f>
        <v>1.646090534979424E-2</v>
      </c>
      <c r="M7" s="2">
        <f>3/243</f>
        <v>1.2345679012345678E-2</v>
      </c>
      <c r="N7" s="2">
        <f>6/251</f>
        <v>2.3904382470119521E-2</v>
      </c>
      <c r="O7" s="2">
        <f>5/251</f>
        <v>1.9920318725099601E-2</v>
      </c>
    </row>
    <row r="8" spans="1:15" x14ac:dyDescent="0.25">
      <c r="A8" s="1" t="s">
        <v>5</v>
      </c>
      <c r="B8" s="1" t="s">
        <v>1</v>
      </c>
      <c r="C8" s="1" t="s">
        <v>20</v>
      </c>
      <c r="D8" s="2">
        <f>8/247</f>
        <v>3.2388663967611336E-2</v>
      </c>
      <c r="E8" s="2">
        <f>3/247</f>
        <v>1.2145748987854251E-2</v>
      </c>
      <c r="F8" s="2">
        <f>4/248</f>
        <v>1.6129032258064516E-2</v>
      </c>
      <c r="G8" s="2">
        <f>4/248</f>
        <v>1.6129032258064516E-2</v>
      </c>
      <c r="H8" s="2">
        <f>7/246</f>
        <v>2.8455284552845527E-2</v>
      </c>
      <c r="I8" s="2">
        <f>6/246</f>
        <v>2.4390243902439025E-2</v>
      </c>
      <c r="J8" s="2">
        <f>4/245</f>
        <v>1.6326530612244899E-2</v>
      </c>
      <c r="K8" s="2">
        <f>4/245</f>
        <v>1.6326530612244899E-2</v>
      </c>
      <c r="L8" s="2">
        <f>5/243</f>
        <v>2.0576131687242798E-2</v>
      </c>
      <c r="M8" s="2">
        <f>4/243</f>
        <v>1.646090534979424E-2</v>
      </c>
      <c r="N8" s="2">
        <f>7/251</f>
        <v>2.7888446215139442E-2</v>
      </c>
      <c r="O8" s="2">
        <f>7/251</f>
        <v>2.7888446215139442E-2</v>
      </c>
    </row>
    <row r="9" spans="1:15" x14ac:dyDescent="0.25">
      <c r="A9" s="1" t="s">
        <v>7</v>
      </c>
      <c r="B9" s="1" t="s">
        <v>11</v>
      </c>
      <c r="C9" s="1" t="s">
        <v>19</v>
      </c>
      <c r="D9" s="2">
        <f>6/251</f>
        <v>2.3904382470119521E-2</v>
      </c>
      <c r="E9" s="2">
        <f>6/251</f>
        <v>2.3904382470119521E-2</v>
      </c>
      <c r="F9" s="2">
        <f>4/251</f>
        <v>1.5936254980079681E-2</v>
      </c>
      <c r="G9" s="2">
        <f>3/251</f>
        <v>1.1952191235059761E-2</v>
      </c>
      <c r="H9" s="2">
        <f>11/253</f>
        <v>4.3478260869565216E-2</v>
      </c>
      <c r="I9" s="2">
        <f>8/253</f>
        <v>3.1620553359683792E-2</v>
      </c>
      <c r="J9" s="2">
        <f>3/252</f>
        <v>1.1904761904761904E-2</v>
      </c>
      <c r="K9" s="2">
        <f>3/252</f>
        <v>1.1904761904761904E-2</v>
      </c>
      <c r="L9" s="2">
        <f>1/252</f>
        <v>3.968253968253968E-3</v>
      </c>
      <c r="M9" s="2">
        <f>1/252</f>
        <v>3.968253968253968E-3</v>
      </c>
      <c r="N9" s="2">
        <f>6/253</f>
        <v>2.3715415019762844E-2</v>
      </c>
      <c r="O9" s="2">
        <f>3/253</f>
        <v>1.1857707509881422E-2</v>
      </c>
    </row>
    <row r="10" spans="1:15" x14ac:dyDescent="0.25">
      <c r="A10" s="1" t="s">
        <v>8</v>
      </c>
      <c r="B10" s="1" t="s">
        <v>11</v>
      </c>
      <c r="C10" s="1" t="s">
        <v>19</v>
      </c>
      <c r="D10" s="2">
        <f>5/251</f>
        <v>1.9920318725099601E-2</v>
      </c>
      <c r="E10" s="2">
        <f>4/251</f>
        <v>1.5936254980079681E-2</v>
      </c>
      <c r="F10" s="2">
        <f>9/251</f>
        <v>3.5856573705179286E-2</v>
      </c>
      <c r="G10" s="2">
        <f>7/251</f>
        <v>2.7888446215139442E-2</v>
      </c>
      <c r="H10" s="2">
        <f>10/253</f>
        <v>3.9525691699604744E-2</v>
      </c>
      <c r="I10" s="2">
        <f>8/253</f>
        <v>3.1620553359683792E-2</v>
      </c>
      <c r="J10" s="2">
        <f>3/252</f>
        <v>1.1904761904761904E-2</v>
      </c>
      <c r="K10" s="2">
        <f>3/252</f>
        <v>1.1904761904761904E-2</v>
      </c>
      <c r="L10" s="2">
        <f>1/252</f>
        <v>3.968253968253968E-3</v>
      </c>
      <c r="M10" s="2">
        <f>1/252</f>
        <v>3.968253968253968E-3</v>
      </c>
      <c r="N10" s="2">
        <f>6/253</f>
        <v>2.3715415019762844E-2</v>
      </c>
      <c r="O10" s="2">
        <f>6/253</f>
        <v>2.3715415019762844E-2</v>
      </c>
    </row>
    <row r="11" spans="1:15" x14ac:dyDescent="0.25">
      <c r="A11" s="1" t="s">
        <v>9</v>
      </c>
      <c r="B11" s="1" t="s">
        <v>11</v>
      </c>
      <c r="C11" s="1" t="s">
        <v>20</v>
      </c>
      <c r="D11" s="2">
        <f>3/247</f>
        <v>1.2145748987854251E-2</v>
      </c>
      <c r="E11" s="2">
        <f>2/247</f>
        <v>8.0971659919028341E-3</v>
      </c>
      <c r="F11" s="2">
        <f>5/248</f>
        <v>2.0161290322580645E-2</v>
      </c>
      <c r="G11" s="2">
        <f>5/248</f>
        <v>2.0161290322580645E-2</v>
      </c>
      <c r="H11" s="2">
        <f>5/246</f>
        <v>2.032520325203252E-2</v>
      </c>
      <c r="I11" s="2">
        <f>5/246</f>
        <v>2.032520325203252E-2</v>
      </c>
      <c r="J11" s="2">
        <f>2/245</f>
        <v>8.1632653061224497E-3</v>
      </c>
      <c r="K11" s="2">
        <f>1/245</f>
        <v>4.0816326530612249E-3</v>
      </c>
      <c r="L11" s="2">
        <f>2/243</f>
        <v>8.23045267489712E-3</v>
      </c>
      <c r="M11" s="2">
        <f>2/243</f>
        <v>8.23045267489712E-3</v>
      </c>
      <c r="N11" s="2">
        <f>8/251</f>
        <v>3.1872509960159362E-2</v>
      </c>
      <c r="O11" s="2">
        <f>6/251</f>
        <v>2.3904382470119521E-2</v>
      </c>
    </row>
    <row r="12" spans="1:15" x14ac:dyDescent="0.25">
      <c r="A12" s="1" t="s">
        <v>10</v>
      </c>
      <c r="B12" s="1" t="s">
        <v>11</v>
      </c>
      <c r="C12" s="1" t="s">
        <v>20</v>
      </c>
      <c r="D12" s="2">
        <f>8/247</f>
        <v>3.2388663967611336E-2</v>
      </c>
      <c r="E12" s="2">
        <f>6/247</f>
        <v>2.4291497975708502E-2</v>
      </c>
      <c r="F12" s="2">
        <f>5/248</f>
        <v>2.0161290322580645E-2</v>
      </c>
      <c r="G12" s="2">
        <f>3/247</f>
        <v>1.2145748987854251E-2</v>
      </c>
      <c r="H12" s="2">
        <f>5/246</f>
        <v>2.032520325203252E-2</v>
      </c>
      <c r="I12" s="2">
        <f>4/246</f>
        <v>1.6260162601626018E-2</v>
      </c>
      <c r="J12" s="2">
        <f>3/245</f>
        <v>1.2244897959183673E-2</v>
      </c>
      <c r="K12" s="2">
        <f>2/245</f>
        <v>8.1632653061224497E-3</v>
      </c>
      <c r="L12" s="2">
        <f>7/243</f>
        <v>2.8806584362139918E-2</v>
      </c>
      <c r="M12" s="2">
        <f>6/243</f>
        <v>2.4691358024691357E-2</v>
      </c>
      <c r="N12" s="2">
        <f>2/251</f>
        <v>7.9681274900398405E-3</v>
      </c>
      <c r="O12" s="2">
        <f>1/251</f>
        <v>3.9840637450199202E-3</v>
      </c>
    </row>
    <row r="13" spans="1:15" x14ac:dyDescent="0.25">
      <c r="A13" s="3" t="s">
        <v>12</v>
      </c>
      <c r="B13" s="3" t="s">
        <v>18</v>
      </c>
      <c r="C13" s="3" t="s">
        <v>19</v>
      </c>
      <c r="D13" s="2">
        <f>3/251</f>
        <v>1.1952191235059761E-2</v>
      </c>
      <c r="E13" s="2">
        <f>3/251</f>
        <v>1.1952191235059761E-2</v>
      </c>
      <c r="F13" s="2">
        <f>5/251</f>
        <v>1.9920318725099601E-2</v>
      </c>
      <c r="G13" s="2">
        <f>4/251</f>
        <v>1.5936254980079681E-2</v>
      </c>
      <c r="H13" s="2">
        <f>15/253</f>
        <v>5.9288537549407112E-2</v>
      </c>
      <c r="I13" s="2">
        <f>9/253</f>
        <v>3.5573122529644272E-2</v>
      </c>
      <c r="J13" s="2">
        <f>5/252</f>
        <v>1.984126984126984E-2</v>
      </c>
      <c r="K13" s="2">
        <f>5/252</f>
        <v>1.984126984126984E-2</v>
      </c>
      <c r="L13" s="2">
        <f>3/252</f>
        <v>1.1904761904761904E-2</v>
      </c>
      <c r="M13" s="2">
        <f>2/252</f>
        <v>7.9365079365079361E-3</v>
      </c>
      <c r="N13" s="2">
        <f>7/253</f>
        <v>2.766798418972332E-2</v>
      </c>
      <c r="O13" s="2">
        <f>6/253</f>
        <v>2.3715415019762844E-2</v>
      </c>
    </row>
    <row r="14" spans="1:15" x14ac:dyDescent="0.25">
      <c r="A14" s="1" t="s">
        <v>13</v>
      </c>
      <c r="B14" s="1" t="s">
        <v>18</v>
      </c>
      <c r="C14" s="1" t="s">
        <v>19</v>
      </c>
      <c r="D14" s="2">
        <f>5/251</f>
        <v>1.9920318725099601E-2</v>
      </c>
      <c r="E14" s="2">
        <f>3/251</f>
        <v>1.1952191235059761E-2</v>
      </c>
      <c r="F14" s="2">
        <f>4/251</f>
        <v>1.5936254980079681E-2</v>
      </c>
      <c r="G14" s="2">
        <v>0</v>
      </c>
      <c r="H14" s="2">
        <f>12/253</f>
        <v>4.7430830039525688E-2</v>
      </c>
      <c r="I14" s="2">
        <f>11/253</f>
        <v>4.3478260869565216E-2</v>
      </c>
      <c r="J14" s="2">
        <f>2/252</f>
        <v>7.9365079365079361E-3</v>
      </c>
      <c r="K14" s="2">
        <f>1/252</f>
        <v>3.968253968253968E-3</v>
      </c>
      <c r="L14" s="2">
        <f>2/252</f>
        <v>7.9365079365079361E-3</v>
      </c>
      <c r="M14" s="2">
        <f>2/252</f>
        <v>7.9365079365079361E-3</v>
      </c>
      <c r="N14" s="2">
        <f>7/253</f>
        <v>2.766798418972332E-2</v>
      </c>
      <c r="O14" s="2">
        <f>6/253</f>
        <v>2.3715415019762844E-2</v>
      </c>
    </row>
    <row r="15" spans="1:15" x14ac:dyDescent="0.25">
      <c r="A15" s="1" t="s">
        <v>14</v>
      </c>
      <c r="B15" s="1" t="s">
        <v>18</v>
      </c>
      <c r="C15" s="1" t="s">
        <v>19</v>
      </c>
      <c r="D15" s="2">
        <f>4/251</f>
        <v>1.5936254980079681E-2</v>
      </c>
      <c r="E15" s="2">
        <f>2/251</f>
        <v>7.9681274900398405E-3</v>
      </c>
      <c r="F15" s="2">
        <f>5/251</f>
        <v>1.9920318725099601E-2</v>
      </c>
      <c r="G15" s="2">
        <f>1/251</f>
        <v>3.9840637450199202E-3</v>
      </c>
      <c r="H15" s="2">
        <f>8/253</f>
        <v>3.1620553359683792E-2</v>
      </c>
      <c r="I15" s="2">
        <f>6/253</f>
        <v>2.3715415019762844E-2</v>
      </c>
      <c r="J15" s="2">
        <f>5/252</f>
        <v>1.984126984126984E-2</v>
      </c>
      <c r="K15" s="2">
        <f>4/252</f>
        <v>1.5873015873015872E-2</v>
      </c>
      <c r="L15" s="2">
        <f>2/252</f>
        <v>7.9365079365079361E-3</v>
      </c>
      <c r="M15" s="2">
        <v>0</v>
      </c>
      <c r="N15" s="2">
        <f>7/253</f>
        <v>2.766798418972332E-2</v>
      </c>
      <c r="O15" s="2">
        <f>7/253</f>
        <v>2.766798418972332E-2</v>
      </c>
    </row>
    <row r="16" spans="1:15" x14ac:dyDescent="0.25">
      <c r="A16" s="1" t="s">
        <v>15</v>
      </c>
      <c r="B16" s="1" t="s">
        <v>18</v>
      </c>
      <c r="C16" s="1" t="s">
        <v>20</v>
      </c>
      <c r="D16" s="2">
        <f>4/247</f>
        <v>1.6194331983805668E-2</v>
      </c>
      <c r="E16" s="2">
        <v>0</v>
      </c>
      <c r="F16" s="2">
        <f>3/248</f>
        <v>1.2096774193548387E-2</v>
      </c>
      <c r="G16" s="2">
        <f>1/248</f>
        <v>4.0322580645161289E-3</v>
      </c>
      <c r="H16" s="2">
        <f>10/246</f>
        <v>4.065040650406504E-2</v>
      </c>
      <c r="I16" s="2">
        <f>8/246</f>
        <v>3.2520325203252036E-2</v>
      </c>
      <c r="J16" s="2">
        <f>3/245</f>
        <v>1.2244897959183673E-2</v>
      </c>
      <c r="K16" s="2">
        <f>2/245</f>
        <v>8.1632653061224497E-3</v>
      </c>
      <c r="L16" s="2">
        <f>6/243</f>
        <v>2.4691358024691357E-2</v>
      </c>
      <c r="M16" s="2">
        <f>6/243</f>
        <v>2.4691358024691357E-2</v>
      </c>
      <c r="N16" s="2">
        <f>2/251</f>
        <v>7.9681274900398405E-3</v>
      </c>
      <c r="O16" s="2">
        <f>2/251</f>
        <v>7.9681274900398405E-3</v>
      </c>
    </row>
    <row r="17" spans="1:15" x14ac:dyDescent="0.25">
      <c r="A17" s="1" t="s">
        <v>16</v>
      </c>
      <c r="B17" s="1" t="s">
        <v>18</v>
      </c>
      <c r="C17" s="1" t="s">
        <v>20</v>
      </c>
      <c r="D17" s="2">
        <f>4/247</f>
        <v>1.6194331983805668E-2</v>
      </c>
      <c r="E17" s="2">
        <f>3/247</f>
        <v>1.2145748987854251E-2</v>
      </c>
      <c r="F17" s="2">
        <f>4/248</f>
        <v>1.6129032258064516E-2</v>
      </c>
      <c r="G17" s="2">
        <f>4/248</f>
        <v>1.6129032258064516E-2</v>
      </c>
      <c r="H17" s="2">
        <f>8/246</f>
        <v>3.2520325203252036E-2</v>
      </c>
      <c r="I17" s="2">
        <f>5/246</f>
        <v>2.032520325203252E-2</v>
      </c>
      <c r="J17" s="2">
        <f>4/245</f>
        <v>1.6326530612244899E-2</v>
      </c>
      <c r="K17" s="2">
        <f>4/245</f>
        <v>1.6326530612244899E-2</v>
      </c>
      <c r="L17" s="2">
        <f>2/243</f>
        <v>8.23045267489712E-3</v>
      </c>
      <c r="M17" s="2">
        <f>2/243</f>
        <v>8.23045267489712E-3</v>
      </c>
      <c r="N17" s="2">
        <f>4/251</f>
        <v>1.5936254980079681E-2</v>
      </c>
      <c r="O17" s="2">
        <f>3/251</f>
        <v>1.1952191235059761E-2</v>
      </c>
    </row>
    <row r="18" spans="1:15" x14ac:dyDescent="0.25">
      <c r="A18" s="1" t="s">
        <v>17</v>
      </c>
      <c r="B18" s="1" t="s">
        <v>18</v>
      </c>
      <c r="C18" s="1" t="s">
        <v>20</v>
      </c>
      <c r="D18" s="2">
        <f>6/247</f>
        <v>2.4291497975708502E-2</v>
      </c>
      <c r="E18" s="2">
        <f>6/247</f>
        <v>2.4291497975708502E-2</v>
      </c>
      <c r="F18" s="2">
        <f>1/248</f>
        <v>4.0322580645161289E-3</v>
      </c>
      <c r="G18" s="2">
        <f>1/248</f>
        <v>4.0322580645161289E-3</v>
      </c>
      <c r="H18" s="2">
        <f>5/246</f>
        <v>2.032520325203252E-2</v>
      </c>
      <c r="I18" s="2">
        <f>5/246</f>
        <v>2.032520325203252E-2</v>
      </c>
      <c r="J18" s="2">
        <f>6/245</f>
        <v>2.4489795918367346E-2</v>
      </c>
      <c r="K18" s="2">
        <f>5/245</f>
        <v>2.0408163265306121E-2</v>
      </c>
      <c r="L18" s="2">
        <f>2/243</f>
        <v>8.23045267489712E-3</v>
      </c>
      <c r="M18" s="2">
        <f>2/243</f>
        <v>8.23045267489712E-3</v>
      </c>
      <c r="N18" s="2">
        <f>4/251</f>
        <v>1.5936254980079681E-2</v>
      </c>
      <c r="O18" s="2">
        <f>3/251</f>
        <v>1.1952191235059761E-2</v>
      </c>
    </row>
    <row r="26" spans="1:15" x14ac:dyDescent="0.25">
      <c r="A26" s="1" t="s">
        <v>33</v>
      </c>
      <c r="B26" s="1" t="s">
        <v>34</v>
      </c>
      <c r="C26" s="1" t="s">
        <v>35</v>
      </c>
      <c r="D26" s="1" t="s">
        <v>22</v>
      </c>
      <c r="E26" s="1" t="s">
        <v>21</v>
      </c>
      <c r="F26" s="5" t="s">
        <v>23</v>
      </c>
      <c r="G26" s="5" t="s">
        <v>24</v>
      </c>
      <c r="H26" s="5" t="s">
        <v>25</v>
      </c>
      <c r="I26" s="5" t="s">
        <v>26</v>
      </c>
      <c r="J26" s="1" t="s">
        <v>27</v>
      </c>
      <c r="K26" s="1" t="s">
        <v>28</v>
      </c>
      <c r="L26" s="1" t="s">
        <v>29</v>
      </c>
      <c r="M26" s="1" t="s">
        <v>30</v>
      </c>
      <c r="N26" s="5" t="s">
        <v>31</v>
      </c>
      <c r="O26" s="5" t="s">
        <v>32</v>
      </c>
    </row>
    <row r="27" spans="1:15" x14ac:dyDescent="0.25">
      <c r="A27" s="1" t="s">
        <v>0</v>
      </c>
      <c r="B27" s="1" t="s">
        <v>1</v>
      </c>
      <c r="C27" s="1" t="s">
        <v>19</v>
      </c>
      <c r="D27" s="2">
        <f>1/251</f>
        <v>3.9840637450199202E-3</v>
      </c>
      <c r="E27" s="2">
        <f>1/251</f>
        <v>3.9840637450199202E-3</v>
      </c>
      <c r="F27" s="6">
        <f>12/251</f>
        <v>4.7808764940239043E-2</v>
      </c>
      <c r="G27" s="6">
        <f>8/251</f>
        <v>3.1872509960159362E-2</v>
      </c>
      <c r="H27" s="6">
        <f>12/253</f>
        <v>4.7430830039525688E-2</v>
      </c>
      <c r="I27" s="6">
        <f>9/253</f>
        <v>3.5573122529644272E-2</v>
      </c>
      <c r="J27" s="2">
        <f>5/252</f>
        <v>1.984126984126984E-2</v>
      </c>
      <c r="K27" s="2">
        <f>3/252</f>
        <v>1.1904761904761904E-2</v>
      </c>
      <c r="L27" s="2">
        <f>1/252</f>
        <v>3.968253968253968E-3</v>
      </c>
      <c r="M27" s="2">
        <f>1/252</f>
        <v>3.968253968253968E-3</v>
      </c>
      <c r="N27" s="6">
        <f>10/253</f>
        <v>3.9525691699604744E-2</v>
      </c>
      <c r="O27" s="6">
        <f>10/253</f>
        <v>3.9525691699604744E-2</v>
      </c>
    </row>
    <row r="28" spans="1:15" x14ac:dyDescent="0.25">
      <c r="A28" s="1" t="s">
        <v>2</v>
      </c>
      <c r="B28" s="1" t="s">
        <v>1</v>
      </c>
      <c r="C28" s="1" t="s">
        <v>19</v>
      </c>
      <c r="D28" s="2">
        <f>3/251</f>
        <v>1.1952191235059761E-2</v>
      </c>
      <c r="E28" s="2">
        <f>3/251</f>
        <v>1.1952191235059761E-2</v>
      </c>
      <c r="F28" s="6">
        <f>9/251</f>
        <v>3.5856573705179286E-2</v>
      </c>
      <c r="G28" s="6">
        <f>6/251</f>
        <v>2.3904382470119521E-2</v>
      </c>
      <c r="H28" s="6">
        <f>16/253</f>
        <v>6.3241106719367585E-2</v>
      </c>
      <c r="I28" s="6">
        <f>13/253</f>
        <v>5.1383399209486168E-2</v>
      </c>
      <c r="J28" s="2">
        <f>4/252</f>
        <v>1.5873015873015872E-2</v>
      </c>
      <c r="K28" s="2">
        <f>3/252</f>
        <v>1.1904761904761904E-2</v>
      </c>
      <c r="L28" s="2">
        <f>2/252</f>
        <v>7.9365079365079361E-3</v>
      </c>
      <c r="M28" s="2">
        <f>4/252</f>
        <v>1.5873015873015872E-2</v>
      </c>
      <c r="N28" s="6">
        <f>9/253</f>
        <v>3.5573122529644272E-2</v>
      </c>
      <c r="O28" s="6">
        <f>8/253</f>
        <v>3.1620553359683792E-2</v>
      </c>
    </row>
    <row r="29" spans="1:15" x14ac:dyDescent="0.25">
      <c r="A29" s="1" t="s">
        <v>3</v>
      </c>
      <c r="B29" s="1" t="s">
        <v>1</v>
      </c>
      <c r="C29" s="1" t="s">
        <v>19</v>
      </c>
      <c r="D29" s="2">
        <f>3/251</f>
        <v>1.1952191235059761E-2</v>
      </c>
      <c r="E29" s="2">
        <f>2/251</f>
        <v>7.9681274900398405E-3</v>
      </c>
      <c r="F29" s="6">
        <f>16/251</f>
        <v>6.3745019920318724E-2</v>
      </c>
      <c r="G29" s="6">
        <f>11/251</f>
        <v>4.3824701195219126E-2</v>
      </c>
      <c r="H29" s="6">
        <f>15/253</f>
        <v>5.9288537549407112E-2</v>
      </c>
      <c r="I29" s="6">
        <f>14/253</f>
        <v>5.533596837944664E-2</v>
      </c>
      <c r="J29" s="2">
        <f>3/252</f>
        <v>1.1904761904761904E-2</v>
      </c>
      <c r="K29" s="2">
        <f>3/252</f>
        <v>1.1904761904761904E-2</v>
      </c>
      <c r="L29" s="2">
        <f>3/252</f>
        <v>1.1904761904761904E-2</v>
      </c>
      <c r="M29" s="2">
        <f>3/252</f>
        <v>1.1904761904761904E-2</v>
      </c>
      <c r="N29" s="6">
        <f>8/253</f>
        <v>3.1620553359683792E-2</v>
      </c>
      <c r="O29" s="6">
        <f>8/253</f>
        <v>3.1620553359683792E-2</v>
      </c>
    </row>
    <row r="30" spans="1:15" x14ac:dyDescent="0.25">
      <c r="A30" s="1" t="s">
        <v>4</v>
      </c>
      <c r="B30" s="1" t="s">
        <v>1</v>
      </c>
      <c r="C30" s="1" t="s">
        <v>20</v>
      </c>
      <c r="D30" s="2">
        <f>5/247</f>
        <v>2.0242914979757085E-2</v>
      </c>
      <c r="E30" s="2">
        <f>3/247</f>
        <v>1.2145748987854251E-2</v>
      </c>
      <c r="F30" s="6">
        <f>2/248</f>
        <v>8.0645161290322578E-3</v>
      </c>
      <c r="G30" s="6">
        <f>2/248</f>
        <v>8.0645161290322578E-3</v>
      </c>
      <c r="H30" s="6">
        <f>11/246</f>
        <v>4.4715447154471545E-2</v>
      </c>
      <c r="I30" s="6">
        <f>9/246</f>
        <v>3.6585365853658534E-2</v>
      </c>
      <c r="J30" s="2">
        <f>1/245</f>
        <v>4.0816326530612249E-3</v>
      </c>
      <c r="K30" s="2">
        <f>1/245</f>
        <v>4.0816326530612249E-3</v>
      </c>
      <c r="L30" s="2">
        <f>4/243</f>
        <v>1.646090534979424E-2</v>
      </c>
      <c r="M30" s="2">
        <f>3/243</f>
        <v>1.2345679012345678E-2</v>
      </c>
      <c r="N30" s="6">
        <f>8/251</f>
        <v>3.1872509960159362E-2</v>
      </c>
      <c r="O30" s="6">
        <f>8/251</f>
        <v>3.1872509960159362E-2</v>
      </c>
    </row>
    <row r="31" spans="1:15" x14ac:dyDescent="0.25">
      <c r="A31" s="1" t="s">
        <v>6</v>
      </c>
      <c r="B31" s="1" t="s">
        <v>1</v>
      </c>
      <c r="C31" s="1" t="s">
        <v>20</v>
      </c>
      <c r="D31" s="2">
        <f>6/247</f>
        <v>2.4291497975708502E-2</v>
      </c>
      <c r="E31" s="2">
        <f>4/247</f>
        <v>1.6194331983805668E-2</v>
      </c>
      <c r="F31" s="6">
        <f>6/248</f>
        <v>2.4193548387096774E-2</v>
      </c>
      <c r="G31" s="6">
        <f>5/248</f>
        <v>2.0161290322580645E-2</v>
      </c>
      <c r="H31" s="6">
        <f>7/246</f>
        <v>2.8455284552845527E-2</v>
      </c>
      <c r="I31" s="6">
        <f>7/246</f>
        <v>2.8455284552845527E-2</v>
      </c>
      <c r="J31" s="2">
        <f>1/245</f>
        <v>4.0816326530612249E-3</v>
      </c>
      <c r="K31" s="2">
        <v>0</v>
      </c>
      <c r="L31" s="2">
        <f>4/243</f>
        <v>1.646090534979424E-2</v>
      </c>
      <c r="M31" s="2">
        <f>3/243</f>
        <v>1.2345679012345678E-2</v>
      </c>
      <c r="N31" s="6">
        <f>6/251</f>
        <v>2.3904382470119521E-2</v>
      </c>
      <c r="O31" s="6">
        <f>5/251</f>
        <v>1.9920318725099601E-2</v>
      </c>
    </row>
    <row r="32" spans="1:15" x14ac:dyDescent="0.25">
      <c r="A32" s="1" t="s">
        <v>5</v>
      </c>
      <c r="B32" s="1" t="s">
        <v>1</v>
      </c>
      <c r="C32" s="1" t="s">
        <v>20</v>
      </c>
      <c r="D32" s="2">
        <f>8/247</f>
        <v>3.2388663967611336E-2</v>
      </c>
      <c r="E32" s="2">
        <f>3/247</f>
        <v>1.2145748987854251E-2</v>
      </c>
      <c r="F32" s="6">
        <f>4/248</f>
        <v>1.6129032258064516E-2</v>
      </c>
      <c r="G32" s="6">
        <f>4/248</f>
        <v>1.6129032258064516E-2</v>
      </c>
      <c r="H32" s="6">
        <f>7/246</f>
        <v>2.8455284552845527E-2</v>
      </c>
      <c r="I32" s="6">
        <f>6/246</f>
        <v>2.4390243902439025E-2</v>
      </c>
      <c r="J32" s="2">
        <f>4/245</f>
        <v>1.6326530612244899E-2</v>
      </c>
      <c r="K32" s="2">
        <f>4/245</f>
        <v>1.6326530612244899E-2</v>
      </c>
      <c r="L32" s="2">
        <f>5/243</f>
        <v>2.0576131687242798E-2</v>
      </c>
      <c r="M32" s="2">
        <f>4/243</f>
        <v>1.646090534979424E-2</v>
      </c>
      <c r="N32" s="6">
        <f>7/251</f>
        <v>2.7888446215139442E-2</v>
      </c>
      <c r="O32" s="6">
        <f>7/251</f>
        <v>2.7888446215139442E-2</v>
      </c>
    </row>
    <row r="33" spans="1:15" x14ac:dyDescent="0.25">
      <c r="A33" s="1" t="s">
        <v>7</v>
      </c>
      <c r="B33" s="1" t="s">
        <v>11</v>
      </c>
      <c r="C33" s="1" t="s">
        <v>19</v>
      </c>
      <c r="D33" s="2">
        <f>6/251</f>
        <v>2.3904382470119521E-2</v>
      </c>
      <c r="E33" s="2">
        <f>6/251</f>
        <v>2.3904382470119521E-2</v>
      </c>
      <c r="F33" s="6">
        <f>4/251</f>
        <v>1.5936254980079681E-2</v>
      </c>
      <c r="G33" s="6">
        <f>3/251</f>
        <v>1.1952191235059761E-2</v>
      </c>
      <c r="H33" s="6">
        <f>11/253</f>
        <v>4.3478260869565216E-2</v>
      </c>
      <c r="I33" s="6">
        <f>8/253</f>
        <v>3.1620553359683792E-2</v>
      </c>
      <c r="J33" s="2">
        <f>3/252</f>
        <v>1.1904761904761904E-2</v>
      </c>
      <c r="K33" s="2">
        <f>3/252</f>
        <v>1.1904761904761904E-2</v>
      </c>
      <c r="L33" s="2">
        <f>1/252</f>
        <v>3.968253968253968E-3</v>
      </c>
      <c r="M33" s="2">
        <f>1/252</f>
        <v>3.968253968253968E-3</v>
      </c>
      <c r="N33" s="6">
        <f>6/253</f>
        <v>2.3715415019762844E-2</v>
      </c>
      <c r="O33" s="6">
        <f>3/253</f>
        <v>1.1857707509881422E-2</v>
      </c>
    </row>
    <row r="34" spans="1:15" x14ac:dyDescent="0.25">
      <c r="A34" s="1" t="s">
        <v>8</v>
      </c>
      <c r="B34" s="1" t="s">
        <v>11</v>
      </c>
      <c r="C34" s="1" t="s">
        <v>19</v>
      </c>
      <c r="D34" s="2">
        <f>5/251</f>
        <v>1.9920318725099601E-2</v>
      </c>
      <c r="E34" s="2">
        <f>4/251</f>
        <v>1.5936254980079681E-2</v>
      </c>
      <c r="F34" s="6">
        <f>9/251</f>
        <v>3.5856573705179286E-2</v>
      </c>
      <c r="G34" s="6">
        <f>7/251</f>
        <v>2.7888446215139442E-2</v>
      </c>
      <c r="H34" s="6">
        <f>10/253</f>
        <v>3.9525691699604744E-2</v>
      </c>
      <c r="I34" s="6">
        <f>8/253</f>
        <v>3.1620553359683792E-2</v>
      </c>
      <c r="J34" s="2">
        <f>3/252</f>
        <v>1.1904761904761904E-2</v>
      </c>
      <c r="K34" s="2">
        <f>3/252</f>
        <v>1.1904761904761904E-2</v>
      </c>
      <c r="L34" s="2">
        <f>1/252</f>
        <v>3.968253968253968E-3</v>
      </c>
      <c r="M34" s="2">
        <f>1/252</f>
        <v>3.968253968253968E-3</v>
      </c>
      <c r="N34" s="6">
        <f>6/253</f>
        <v>2.3715415019762844E-2</v>
      </c>
      <c r="O34" s="6">
        <f>6/253</f>
        <v>2.3715415019762844E-2</v>
      </c>
    </row>
    <row r="35" spans="1:15" x14ac:dyDescent="0.25">
      <c r="A35" s="1" t="s">
        <v>9</v>
      </c>
      <c r="B35" s="1" t="s">
        <v>11</v>
      </c>
      <c r="C35" s="1" t="s">
        <v>20</v>
      </c>
      <c r="D35" s="2">
        <f>3/247</f>
        <v>1.2145748987854251E-2</v>
      </c>
      <c r="E35" s="2">
        <f>2/247</f>
        <v>8.0971659919028341E-3</v>
      </c>
      <c r="F35" s="6">
        <f>5/248</f>
        <v>2.0161290322580645E-2</v>
      </c>
      <c r="G35" s="6">
        <f>5/248</f>
        <v>2.0161290322580645E-2</v>
      </c>
      <c r="H35" s="6">
        <f>5/246</f>
        <v>2.032520325203252E-2</v>
      </c>
      <c r="I35" s="6">
        <f>5/246</f>
        <v>2.032520325203252E-2</v>
      </c>
      <c r="J35" s="2">
        <f>2/245</f>
        <v>8.1632653061224497E-3</v>
      </c>
      <c r="K35" s="2">
        <f>1/245</f>
        <v>4.0816326530612249E-3</v>
      </c>
      <c r="L35" s="2">
        <f>2/243</f>
        <v>8.23045267489712E-3</v>
      </c>
      <c r="M35" s="2">
        <f>2/243</f>
        <v>8.23045267489712E-3</v>
      </c>
      <c r="N35" s="6">
        <f>8/251</f>
        <v>3.1872509960159362E-2</v>
      </c>
      <c r="O35" s="6">
        <f>6/251</f>
        <v>2.3904382470119521E-2</v>
      </c>
    </row>
    <row r="36" spans="1:15" x14ac:dyDescent="0.25">
      <c r="A36" s="1" t="s">
        <v>10</v>
      </c>
      <c r="B36" s="1" t="s">
        <v>11</v>
      </c>
      <c r="C36" s="1" t="s">
        <v>20</v>
      </c>
      <c r="D36" s="2">
        <f>8/247</f>
        <v>3.2388663967611336E-2</v>
      </c>
      <c r="E36" s="2">
        <f>6/247</f>
        <v>2.4291497975708502E-2</v>
      </c>
      <c r="F36" s="6">
        <f>5/248</f>
        <v>2.0161290322580645E-2</v>
      </c>
      <c r="G36" s="6">
        <f>3/247</f>
        <v>1.2145748987854251E-2</v>
      </c>
      <c r="H36" s="6">
        <f>5/246</f>
        <v>2.032520325203252E-2</v>
      </c>
      <c r="I36" s="6">
        <f>4/246</f>
        <v>1.6260162601626018E-2</v>
      </c>
      <c r="J36" s="2">
        <f>3/245</f>
        <v>1.2244897959183673E-2</v>
      </c>
      <c r="K36" s="2">
        <f>2/245</f>
        <v>8.1632653061224497E-3</v>
      </c>
      <c r="L36" s="2">
        <f>7/243</f>
        <v>2.8806584362139918E-2</v>
      </c>
      <c r="M36" s="2">
        <f>6/243</f>
        <v>2.4691358024691357E-2</v>
      </c>
      <c r="N36" s="6">
        <f>2/251</f>
        <v>7.9681274900398405E-3</v>
      </c>
      <c r="O36" s="6">
        <f>1/251</f>
        <v>3.9840637450199202E-3</v>
      </c>
    </row>
    <row r="37" spans="1:15" x14ac:dyDescent="0.25">
      <c r="A37" s="3" t="s">
        <v>12</v>
      </c>
      <c r="B37" s="3" t="s">
        <v>18</v>
      </c>
      <c r="C37" s="3" t="s">
        <v>19</v>
      </c>
      <c r="D37" s="2">
        <f>3/251</f>
        <v>1.1952191235059761E-2</v>
      </c>
      <c r="E37" s="2">
        <f>3/251</f>
        <v>1.1952191235059761E-2</v>
      </c>
      <c r="F37" s="6">
        <f>5/251</f>
        <v>1.9920318725099601E-2</v>
      </c>
      <c r="G37" s="6">
        <f>4/251</f>
        <v>1.5936254980079681E-2</v>
      </c>
      <c r="H37" s="6">
        <f>15/253</f>
        <v>5.9288537549407112E-2</v>
      </c>
      <c r="I37" s="6">
        <f>9/253</f>
        <v>3.5573122529644272E-2</v>
      </c>
      <c r="J37" s="2">
        <f>5/252</f>
        <v>1.984126984126984E-2</v>
      </c>
      <c r="K37" s="2">
        <f>5/252</f>
        <v>1.984126984126984E-2</v>
      </c>
      <c r="L37" s="2">
        <f>3/252</f>
        <v>1.1904761904761904E-2</v>
      </c>
      <c r="M37" s="2">
        <f>2/252</f>
        <v>7.9365079365079361E-3</v>
      </c>
      <c r="N37" s="6">
        <f>7/253</f>
        <v>2.766798418972332E-2</v>
      </c>
      <c r="O37" s="6">
        <f>6/253</f>
        <v>2.3715415019762844E-2</v>
      </c>
    </row>
    <row r="38" spans="1:15" x14ac:dyDescent="0.25">
      <c r="A38" s="1" t="s">
        <v>13</v>
      </c>
      <c r="B38" s="1" t="s">
        <v>18</v>
      </c>
      <c r="C38" s="1" t="s">
        <v>19</v>
      </c>
      <c r="D38" s="2">
        <f>5/251</f>
        <v>1.9920318725099601E-2</v>
      </c>
      <c r="E38" s="2">
        <f>3/251</f>
        <v>1.1952191235059761E-2</v>
      </c>
      <c r="F38" s="6">
        <f>4/251</f>
        <v>1.5936254980079681E-2</v>
      </c>
      <c r="G38" s="6">
        <v>0</v>
      </c>
      <c r="H38" s="6">
        <f>12/253</f>
        <v>4.7430830039525688E-2</v>
      </c>
      <c r="I38" s="6">
        <f>11/253</f>
        <v>4.3478260869565216E-2</v>
      </c>
      <c r="J38" s="2">
        <f>2/252</f>
        <v>7.9365079365079361E-3</v>
      </c>
      <c r="K38" s="2">
        <f>1/252</f>
        <v>3.968253968253968E-3</v>
      </c>
      <c r="L38" s="2">
        <f>2/252</f>
        <v>7.9365079365079361E-3</v>
      </c>
      <c r="M38" s="2">
        <f>2/252</f>
        <v>7.9365079365079361E-3</v>
      </c>
      <c r="N38" s="6">
        <f>7/253</f>
        <v>2.766798418972332E-2</v>
      </c>
      <c r="O38" s="6">
        <f>6/253</f>
        <v>2.3715415019762844E-2</v>
      </c>
    </row>
    <row r="39" spans="1:15" x14ac:dyDescent="0.25">
      <c r="A39" s="1" t="s">
        <v>14</v>
      </c>
      <c r="B39" s="1" t="s">
        <v>18</v>
      </c>
      <c r="C39" s="1" t="s">
        <v>19</v>
      </c>
      <c r="D39" s="2">
        <f>4/251</f>
        <v>1.5936254980079681E-2</v>
      </c>
      <c r="E39" s="2">
        <f>2/251</f>
        <v>7.9681274900398405E-3</v>
      </c>
      <c r="F39" s="6">
        <f>5/251</f>
        <v>1.9920318725099601E-2</v>
      </c>
      <c r="G39" s="6">
        <f>1/251</f>
        <v>3.9840637450199202E-3</v>
      </c>
      <c r="H39" s="6">
        <f>8/253</f>
        <v>3.1620553359683792E-2</v>
      </c>
      <c r="I39" s="6">
        <f>6/253</f>
        <v>2.3715415019762844E-2</v>
      </c>
      <c r="J39" s="2">
        <f>5/252</f>
        <v>1.984126984126984E-2</v>
      </c>
      <c r="K39" s="2">
        <f>4/252</f>
        <v>1.5873015873015872E-2</v>
      </c>
      <c r="L39" s="2">
        <f>2/252</f>
        <v>7.9365079365079361E-3</v>
      </c>
      <c r="M39" s="2">
        <v>0</v>
      </c>
      <c r="N39" s="6">
        <f>7/253</f>
        <v>2.766798418972332E-2</v>
      </c>
      <c r="O39" s="6">
        <f>7/253</f>
        <v>2.766798418972332E-2</v>
      </c>
    </row>
    <row r="40" spans="1:15" x14ac:dyDescent="0.25">
      <c r="A40" s="1" t="s">
        <v>15</v>
      </c>
      <c r="B40" s="1" t="s">
        <v>18</v>
      </c>
      <c r="C40" s="1" t="s">
        <v>20</v>
      </c>
      <c r="D40" s="2">
        <f>4/247</f>
        <v>1.6194331983805668E-2</v>
      </c>
      <c r="E40" s="2">
        <v>0</v>
      </c>
      <c r="F40" s="6">
        <f>3/248</f>
        <v>1.2096774193548387E-2</v>
      </c>
      <c r="G40" s="6">
        <f>1/248</f>
        <v>4.0322580645161289E-3</v>
      </c>
      <c r="H40" s="6">
        <f>10/246</f>
        <v>4.065040650406504E-2</v>
      </c>
      <c r="I40" s="6">
        <f>8/246</f>
        <v>3.2520325203252036E-2</v>
      </c>
      <c r="J40" s="2">
        <f>3/245</f>
        <v>1.2244897959183673E-2</v>
      </c>
      <c r="K40" s="2">
        <f>2/245</f>
        <v>8.1632653061224497E-3</v>
      </c>
      <c r="L40" s="2">
        <f>6/243</f>
        <v>2.4691358024691357E-2</v>
      </c>
      <c r="M40" s="2">
        <f>6/243</f>
        <v>2.4691358024691357E-2</v>
      </c>
      <c r="N40" s="6">
        <f>2/251</f>
        <v>7.9681274900398405E-3</v>
      </c>
      <c r="O40" s="6">
        <f>2/251</f>
        <v>7.9681274900398405E-3</v>
      </c>
    </row>
    <row r="41" spans="1:15" x14ac:dyDescent="0.25">
      <c r="A41" s="1" t="s">
        <v>16</v>
      </c>
      <c r="B41" s="1" t="s">
        <v>18</v>
      </c>
      <c r="C41" s="1" t="s">
        <v>20</v>
      </c>
      <c r="D41" s="2">
        <f>4/247</f>
        <v>1.6194331983805668E-2</v>
      </c>
      <c r="E41" s="2">
        <f>3/247</f>
        <v>1.2145748987854251E-2</v>
      </c>
      <c r="F41" s="6">
        <f>4/248</f>
        <v>1.6129032258064516E-2</v>
      </c>
      <c r="G41" s="6">
        <f>4/248</f>
        <v>1.6129032258064516E-2</v>
      </c>
      <c r="H41" s="6">
        <f>8/246</f>
        <v>3.2520325203252036E-2</v>
      </c>
      <c r="I41" s="6">
        <f>5/246</f>
        <v>2.032520325203252E-2</v>
      </c>
      <c r="J41" s="2">
        <f>4/245</f>
        <v>1.6326530612244899E-2</v>
      </c>
      <c r="K41" s="2">
        <f>4/245</f>
        <v>1.6326530612244899E-2</v>
      </c>
      <c r="L41" s="2">
        <f>2/243</f>
        <v>8.23045267489712E-3</v>
      </c>
      <c r="M41" s="2">
        <f>2/243</f>
        <v>8.23045267489712E-3</v>
      </c>
      <c r="N41" s="6">
        <f>4/251</f>
        <v>1.5936254980079681E-2</v>
      </c>
      <c r="O41" s="6">
        <f>3/251</f>
        <v>1.1952191235059761E-2</v>
      </c>
    </row>
    <row r="42" spans="1:15" x14ac:dyDescent="0.25">
      <c r="A42" s="1" t="s">
        <v>17</v>
      </c>
      <c r="B42" s="1" t="s">
        <v>18</v>
      </c>
      <c r="C42" s="1" t="s">
        <v>20</v>
      </c>
      <c r="D42" s="2">
        <f>6/247</f>
        <v>2.4291497975708502E-2</v>
      </c>
      <c r="E42" s="2">
        <f>6/247</f>
        <v>2.4291497975708502E-2</v>
      </c>
      <c r="F42" s="6">
        <f>1/248</f>
        <v>4.0322580645161289E-3</v>
      </c>
      <c r="G42" s="6">
        <f>1/248</f>
        <v>4.0322580645161289E-3</v>
      </c>
      <c r="H42" s="6">
        <f>5/246</f>
        <v>2.032520325203252E-2</v>
      </c>
      <c r="I42" s="6">
        <f>5/246</f>
        <v>2.032520325203252E-2</v>
      </c>
      <c r="J42" s="2">
        <f>6/245</f>
        <v>2.4489795918367346E-2</v>
      </c>
      <c r="K42" s="2">
        <f>5/245</f>
        <v>2.0408163265306121E-2</v>
      </c>
      <c r="L42" s="2">
        <f>2/243</f>
        <v>8.23045267489712E-3</v>
      </c>
      <c r="M42" s="2">
        <f>2/243</f>
        <v>8.23045267489712E-3</v>
      </c>
      <c r="N42" s="6">
        <f>4/251</f>
        <v>1.5936254980079681E-2</v>
      </c>
      <c r="O42" s="6">
        <f>3/251</f>
        <v>1.1952191235059761E-2</v>
      </c>
    </row>
    <row r="43" spans="1:15" x14ac:dyDescent="0.25">
      <c r="D43" s="4">
        <f t="shared" ref="D43:O43" si="0">AVERAGE(D27:D42)</f>
        <v>1.8603722760778749E-2</v>
      </c>
      <c r="E43" s="4">
        <f t="shared" si="0"/>
        <v>1.2808079423197897E-2</v>
      </c>
      <c r="F43" s="7">
        <f t="shared" si="0"/>
        <v>2.3496738851047416E-2</v>
      </c>
      <c r="G43" s="7">
        <f t="shared" si="0"/>
        <v>1.6263623513000366E-2</v>
      </c>
      <c r="H43" s="7">
        <f t="shared" si="0"/>
        <v>3.9192294096854E-2</v>
      </c>
      <c r="I43" s="7">
        <f t="shared" si="0"/>
        <v>3.1717961695427233E-2</v>
      </c>
      <c r="J43" s="4">
        <f t="shared" si="0"/>
        <v>1.3562925170068027E-2</v>
      </c>
      <c r="K43" s="4">
        <f t="shared" si="0"/>
        <v>1.1047335600907027E-2</v>
      </c>
      <c r="L43" s="4">
        <f t="shared" si="0"/>
        <v>1.1950690770135212E-2</v>
      </c>
      <c r="M43" s="4">
        <f t="shared" si="0"/>
        <v>1.0673868312757202E-2</v>
      </c>
      <c r="N43" s="7">
        <f t="shared" si="0"/>
        <v>2.5031297733965324E-2</v>
      </c>
      <c r="O43" s="7">
        <f t="shared" si="0"/>
        <v>2.2055060390847672E-2</v>
      </c>
    </row>
    <row r="45" spans="1:15" x14ac:dyDescent="0.25">
      <c r="C45" t="s">
        <v>36</v>
      </c>
      <c r="D45" t="s">
        <v>37</v>
      </c>
      <c r="E45" t="s">
        <v>38</v>
      </c>
    </row>
    <row r="46" spans="1:15" x14ac:dyDescent="0.25">
      <c r="B46">
        <v>2006</v>
      </c>
      <c r="C46" s="4">
        <f>+D43</f>
        <v>1.8603722760778749E-2</v>
      </c>
      <c r="D46" s="4">
        <f>+E43</f>
        <v>1.2808079423197897E-2</v>
      </c>
      <c r="E46" s="8">
        <v>0.01</v>
      </c>
      <c r="J46" s="8"/>
    </row>
    <row r="47" spans="1:15" x14ac:dyDescent="0.25">
      <c r="B47">
        <v>2014</v>
      </c>
      <c r="C47" s="4">
        <f>+J43</f>
        <v>1.3562925170068027E-2</v>
      </c>
      <c r="D47" s="4">
        <f>+K43</f>
        <v>1.1047335600907027E-2</v>
      </c>
      <c r="E47" s="8">
        <v>0.01</v>
      </c>
      <c r="G47" s="4"/>
      <c r="H47" s="4"/>
      <c r="I47" s="4"/>
    </row>
    <row r="48" spans="1:15" x14ac:dyDescent="0.25">
      <c r="B48">
        <v>2019</v>
      </c>
      <c r="C48" s="4">
        <f>+L43</f>
        <v>1.1950690770135212E-2</v>
      </c>
      <c r="D48" s="4">
        <f>+M43</f>
        <v>1.0673868312757202E-2</v>
      </c>
      <c r="E48" s="8">
        <v>0.01</v>
      </c>
      <c r="G48" s="4"/>
      <c r="H48" s="4"/>
      <c r="I48" s="4"/>
    </row>
    <row r="49" spans="1:15" x14ac:dyDescent="0.25">
      <c r="G49" s="8"/>
      <c r="H49" s="8"/>
      <c r="I49" s="8"/>
    </row>
    <row r="50" spans="1:15" x14ac:dyDescent="0.25">
      <c r="C50" t="s">
        <v>36</v>
      </c>
      <c r="D50" t="s">
        <v>37</v>
      </c>
      <c r="E50" t="s">
        <v>38</v>
      </c>
    </row>
    <row r="51" spans="1:15" x14ac:dyDescent="0.25">
      <c r="B51">
        <v>2007</v>
      </c>
      <c r="C51" s="4">
        <f>+F43</f>
        <v>2.3496738851047416E-2</v>
      </c>
      <c r="D51" s="4">
        <f>+G43</f>
        <v>1.6263623513000366E-2</v>
      </c>
      <c r="E51" s="8">
        <v>0.01</v>
      </c>
    </row>
    <row r="52" spans="1:15" x14ac:dyDescent="0.25">
      <c r="B52">
        <v>2008</v>
      </c>
      <c r="C52" s="4">
        <f>+H43</f>
        <v>3.9192294096854E-2</v>
      </c>
      <c r="D52" s="4">
        <f>+I43</f>
        <v>3.1717961695427233E-2</v>
      </c>
      <c r="E52" s="8">
        <v>0.01</v>
      </c>
    </row>
    <row r="53" spans="1:15" x14ac:dyDescent="0.25">
      <c r="B53">
        <v>2020</v>
      </c>
      <c r="C53" s="4">
        <f>+N43</f>
        <v>2.5031297733965324E-2</v>
      </c>
      <c r="D53" s="4">
        <f>+O43</f>
        <v>2.2055060390847672E-2</v>
      </c>
      <c r="E53" s="8">
        <v>0.01</v>
      </c>
    </row>
    <row r="61" spans="1:15" x14ac:dyDescent="0.25">
      <c r="D61" s="4"/>
      <c r="E61" s="4"/>
      <c r="F61" s="4"/>
      <c r="G61" s="4"/>
      <c r="H61" s="4"/>
      <c r="I61" s="4"/>
      <c r="J61" s="4"/>
      <c r="K61" s="4"/>
    </row>
    <row r="64" spans="1:15" x14ac:dyDescent="0.25">
      <c r="A64" s="1" t="s">
        <v>33</v>
      </c>
      <c r="B64" s="1" t="s">
        <v>34</v>
      </c>
      <c r="C64" s="1" t="s">
        <v>35</v>
      </c>
      <c r="D64" s="1" t="s">
        <v>22</v>
      </c>
      <c r="E64" s="1" t="s">
        <v>21</v>
      </c>
      <c r="F64" s="5" t="s">
        <v>23</v>
      </c>
      <c r="G64" s="5" t="s">
        <v>24</v>
      </c>
      <c r="H64" s="5" t="s">
        <v>25</v>
      </c>
      <c r="I64" s="5" t="s">
        <v>26</v>
      </c>
      <c r="J64" s="1" t="s">
        <v>27</v>
      </c>
      <c r="K64" s="1" t="s">
        <v>28</v>
      </c>
      <c r="L64" s="1" t="s">
        <v>29</v>
      </c>
      <c r="M64" s="1" t="s">
        <v>30</v>
      </c>
      <c r="N64" s="5" t="s">
        <v>31</v>
      </c>
      <c r="O64" s="5" t="s">
        <v>32</v>
      </c>
    </row>
    <row r="65" spans="1:15" x14ac:dyDescent="0.25">
      <c r="A65" s="1" t="s">
        <v>0</v>
      </c>
      <c r="B65" s="1" t="s">
        <v>1</v>
      </c>
      <c r="C65" s="1" t="s">
        <v>19</v>
      </c>
      <c r="D65" s="2">
        <v>3.9840637450199202E-3</v>
      </c>
      <c r="E65" s="2">
        <v>3.9840637450199202E-3</v>
      </c>
      <c r="F65" s="6">
        <v>4.7808764940239043E-2</v>
      </c>
      <c r="G65" s="6">
        <v>3.1872509960159362E-2</v>
      </c>
      <c r="H65" s="6">
        <v>4.7430830039525688E-2</v>
      </c>
      <c r="I65" s="6">
        <v>3.5573122529644272E-2</v>
      </c>
      <c r="J65" s="2">
        <v>1.984126984126984E-2</v>
      </c>
      <c r="K65" s="2">
        <v>1.1904761904761904E-2</v>
      </c>
      <c r="L65" s="2">
        <v>3.968253968253968E-3</v>
      </c>
      <c r="M65" s="2">
        <v>3.968253968253968E-3</v>
      </c>
      <c r="N65" s="6">
        <v>3.9525691699604744E-2</v>
      </c>
      <c r="O65" s="6">
        <v>3.9525691699604744E-2</v>
      </c>
    </row>
    <row r="66" spans="1:15" x14ac:dyDescent="0.25">
      <c r="A66" s="1" t="s">
        <v>2</v>
      </c>
      <c r="B66" s="1" t="s">
        <v>1</v>
      </c>
      <c r="C66" s="1" t="s">
        <v>19</v>
      </c>
      <c r="D66" s="2">
        <v>1.1952191235059761E-2</v>
      </c>
      <c r="E66" s="2">
        <v>1.1952191235059761E-2</v>
      </c>
      <c r="F66" s="6">
        <v>3.5856573705179286E-2</v>
      </c>
      <c r="G66" s="6">
        <v>2.3904382470119521E-2</v>
      </c>
      <c r="H66" s="6">
        <v>6.3241106719367585E-2</v>
      </c>
      <c r="I66" s="6">
        <v>5.1383399209486168E-2</v>
      </c>
      <c r="J66" s="2">
        <v>1.5873015873015872E-2</v>
      </c>
      <c r="K66" s="2">
        <v>1.1904761904761904E-2</v>
      </c>
      <c r="L66" s="2">
        <v>7.9365079365079361E-3</v>
      </c>
      <c r="M66" s="2">
        <v>1.5873015873015872E-2</v>
      </c>
      <c r="N66" s="6">
        <v>3.5573122529644272E-2</v>
      </c>
      <c r="O66" s="6">
        <v>3.1620553359683792E-2</v>
      </c>
    </row>
    <row r="67" spans="1:15" x14ac:dyDescent="0.25">
      <c r="A67" s="1" t="s">
        <v>3</v>
      </c>
      <c r="B67" s="1" t="s">
        <v>1</v>
      </c>
      <c r="C67" s="1" t="s">
        <v>19</v>
      </c>
      <c r="D67" s="2">
        <v>1.1952191235059761E-2</v>
      </c>
      <c r="E67" s="2">
        <v>7.9681274900398405E-3</v>
      </c>
      <c r="F67" s="6">
        <v>6.3745019920318724E-2</v>
      </c>
      <c r="G67" s="6">
        <v>4.3824701195219126E-2</v>
      </c>
      <c r="H67" s="6">
        <v>5.9288537549407112E-2</v>
      </c>
      <c r="I67" s="6">
        <v>5.533596837944664E-2</v>
      </c>
      <c r="J67" s="2">
        <v>1.1904761904761904E-2</v>
      </c>
      <c r="K67" s="2">
        <v>1.1904761904761904E-2</v>
      </c>
      <c r="L67" s="2">
        <v>1.1904761904761904E-2</v>
      </c>
      <c r="M67" s="2">
        <v>1.1904761904761904E-2</v>
      </c>
      <c r="N67" s="6">
        <v>3.1620553359683792E-2</v>
      </c>
      <c r="O67" s="6">
        <v>3.1620553359683792E-2</v>
      </c>
    </row>
    <row r="68" spans="1:15" x14ac:dyDescent="0.25">
      <c r="A68" s="1" t="s">
        <v>7</v>
      </c>
      <c r="B68" s="1" t="s">
        <v>11</v>
      </c>
      <c r="C68" s="1" t="s">
        <v>19</v>
      </c>
      <c r="D68" s="2">
        <v>2.3904382470119521E-2</v>
      </c>
      <c r="E68" s="2">
        <v>2.3904382470119521E-2</v>
      </c>
      <c r="F68" s="6">
        <v>1.5936254980079681E-2</v>
      </c>
      <c r="G68" s="6">
        <v>1.1952191235059761E-2</v>
      </c>
      <c r="H68" s="6">
        <v>4.3478260869565216E-2</v>
      </c>
      <c r="I68" s="6">
        <v>3.1620553359683792E-2</v>
      </c>
      <c r="J68" s="2">
        <v>1.1904761904761904E-2</v>
      </c>
      <c r="K68" s="2">
        <v>1.1904761904761904E-2</v>
      </c>
      <c r="L68" s="2">
        <v>3.968253968253968E-3</v>
      </c>
      <c r="M68" s="2">
        <v>3.968253968253968E-3</v>
      </c>
      <c r="N68" s="6">
        <v>2.3715415019762844E-2</v>
      </c>
      <c r="O68" s="6">
        <v>1.1857707509881422E-2</v>
      </c>
    </row>
    <row r="69" spans="1:15" x14ac:dyDescent="0.25">
      <c r="A69" s="1" t="s">
        <v>8</v>
      </c>
      <c r="B69" s="1" t="s">
        <v>11</v>
      </c>
      <c r="C69" s="1" t="s">
        <v>19</v>
      </c>
      <c r="D69" s="2">
        <v>1.9920318725099601E-2</v>
      </c>
      <c r="E69" s="2">
        <v>1.5936254980079681E-2</v>
      </c>
      <c r="F69" s="6">
        <v>3.5856573705179286E-2</v>
      </c>
      <c r="G69" s="6">
        <v>2.7888446215139442E-2</v>
      </c>
      <c r="H69" s="6">
        <v>3.9525691699604744E-2</v>
      </c>
      <c r="I69" s="6">
        <v>3.1620553359683792E-2</v>
      </c>
      <c r="J69" s="2">
        <v>1.1904761904761904E-2</v>
      </c>
      <c r="K69" s="2">
        <v>1.1904761904761904E-2</v>
      </c>
      <c r="L69" s="2">
        <v>3.968253968253968E-3</v>
      </c>
      <c r="M69" s="2">
        <v>3.968253968253968E-3</v>
      </c>
      <c r="N69" s="6">
        <v>2.3715415019762844E-2</v>
      </c>
      <c r="O69" s="6">
        <v>2.3715415019762844E-2</v>
      </c>
    </row>
    <row r="70" spans="1:15" x14ac:dyDescent="0.25">
      <c r="A70" s="3" t="s">
        <v>12</v>
      </c>
      <c r="B70" s="3" t="s">
        <v>18</v>
      </c>
      <c r="C70" s="3" t="s">
        <v>19</v>
      </c>
      <c r="D70" s="2">
        <v>1.1952191235059761E-2</v>
      </c>
      <c r="E70" s="2">
        <v>1.1952191235059761E-2</v>
      </c>
      <c r="F70" s="6">
        <v>1.9920318725099601E-2</v>
      </c>
      <c r="G70" s="6">
        <v>1.5936254980079681E-2</v>
      </c>
      <c r="H70" s="6">
        <v>5.9288537549407112E-2</v>
      </c>
      <c r="I70" s="6">
        <v>3.5573122529644272E-2</v>
      </c>
      <c r="J70" s="2">
        <v>1.984126984126984E-2</v>
      </c>
      <c r="K70" s="2">
        <v>1.984126984126984E-2</v>
      </c>
      <c r="L70" s="2">
        <v>1.1904761904761904E-2</v>
      </c>
      <c r="M70" s="2">
        <v>7.9365079365079361E-3</v>
      </c>
      <c r="N70" s="6">
        <v>2.766798418972332E-2</v>
      </c>
      <c r="O70" s="6">
        <v>2.3715415019762844E-2</v>
      </c>
    </row>
    <row r="71" spans="1:15" x14ac:dyDescent="0.25">
      <c r="A71" s="1" t="s">
        <v>13</v>
      </c>
      <c r="B71" s="1" t="s">
        <v>18</v>
      </c>
      <c r="C71" s="1" t="s">
        <v>19</v>
      </c>
      <c r="D71" s="2">
        <v>1.9920318725099601E-2</v>
      </c>
      <c r="E71" s="2">
        <v>1.1952191235059761E-2</v>
      </c>
      <c r="F71" s="6">
        <v>1.5936254980079681E-2</v>
      </c>
      <c r="G71" s="6">
        <v>0</v>
      </c>
      <c r="H71" s="6">
        <v>4.7430830039525688E-2</v>
      </c>
      <c r="I71" s="6">
        <v>4.3478260869565216E-2</v>
      </c>
      <c r="J71" s="2">
        <v>7.9365079365079361E-3</v>
      </c>
      <c r="K71" s="2">
        <v>3.968253968253968E-3</v>
      </c>
      <c r="L71" s="2">
        <v>7.9365079365079361E-3</v>
      </c>
      <c r="M71" s="2">
        <v>7.9365079365079361E-3</v>
      </c>
      <c r="N71" s="6">
        <v>2.766798418972332E-2</v>
      </c>
      <c r="O71" s="6">
        <v>2.3715415019762844E-2</v>
      </c>
    </row>
    <row r="72" spans="1:15" x14ac:dyDescent="0.25">
      <c r="A72" s="1" t="s">
        <v>14</v>
      </c>
      <c r="B72" s="1" t="s">
        <v>18</v>
      </c>
      <c r="C72" s="1" t="s">
        <v>19</v>
      </c>
      <c r="D72" s="2">
        <v>1.5936254980079681E-2</v>
      </c>
      <c r="E72" s="2">
        <v>7.9681274900398405E-3</v>
      </c>
      <c r="F72" s="6">
        <v>1.9920318725099601E-2</v>
      </c>
      <c r="G72" s="6">
        <v>3.9840637450199202E-3</v>
      </c>
      <c r="H72" s="6">
        <v>3.1620553359683792E-2</v>
      </c>
      <c r="I72" s="6">
        <v>2.3715415019762844E-2</v>
      </c>
      <c r="J72" s="2">
        <v>1.984126984126984E-2</v>
      </c>
      <c r="K72" s="2">
        <v>1.5873015873015872E-2</v>
      </c>
      <c r="L72" s="2">
        <v>7.9365079365079361E-3</v>
      </c>
      <c r="M72" s="2">
        <v>0</v>
      </c>
      <c r="N72" s="6">
        <v>2.766798418972332E-2</v>
      </c>
      <c r="O72" s="6">
        <v>2.766798418972332E-2</v>
      </c>
    </row>
    <row r="73" spans="1:15" x14ac:dyDescent="0.25">
      <c r="D73" s="4">
        <f t="shared" ref="D73:O73" si="1">AVERAGE(D65:D72)</f>
        <v>1.49402390438247E-2</v>
      </c>
      <c r="E73" s="4">
        <f t="shared" si="1"/>
        <v>1.1952191235059761E-2</v>
      </c>
      <c r="F73" s="4">
        <f t="shared" si="1"/>
        <v>3.1872509960159362E-2</v>
      </c>
      <c r="G73" s="4">
        <f t="shared" si="1"/>
        <v>1.9920318725099598E-2</v>
      </c>
      <c r="H73" s="4">
        <f t="shared" si="1"/>
        <v>4.8913043478260865E-2</v>
      </c>
      <c r="I73" s="4">
        <f t="shared" si="1"/>
        <v>3.8537549407114624E-2</v>
      </c>
      <c r="J73" s="4">
        <f t="shared" si="1"/>
        <v>1.488095238095238E-2</v>
      </c>
      <c r="K73" s="4">
        <f t="shared" si="1"/>
        <v>1.240079365079365E-2</v>
      </c>
      <c r="L73" s="4">
        <f t="shared" si="1"/>
        <v>7.4404761904761901E-3</v>
      </c>
      <c r="M73" s="4">
        <f t="shared" si="1"/>
        <v>6.9444444444444441E-3</v>
      </c>
      <c r="N73" s="4">
        <f t="shared" si="1"/>
        <v>2.964426877470356E-2</v>
      </c>
      <c r="O73" s="4">
        <f t="shared" si="1"/>
        <v>2.6679841897233204E-2</v>
      </c>
    </row>
    <row r="75" spans="1:15" x14ac:dyDescent="0.25">
      <c r="A75" s="1" t="s">
        <v>33</v>
      </c>
      <c r="B75" s="1" t="s">
        <v>34</v>
      </c>
      <c r="C75" s="1" t="s">
        <v>35</v>
      </c>
      <c r="D75" s="1" t="s">
        <v>22</v>
      </c>
      <c r="E75" s="1" t="s">
        <v>21</v>
      </c>
      <c r="F75" s="5" t="s">
        <v>23</v>
      </c>
      <c r="G75" s="5" t="s">
        <v>24</v>
      </c>
      <c r="H75" s="5" t="s">
        <v>25</v>
      </c>
      <c r="I75" s="5" t="s">
        <v>26</v>
      </c>
      <c r="J75" s="1" t="s">
        <v>27</v>
      </c>
      <c r="K75" s="1" t="s">
        <v>28</v>
      </c>
      <c r="L75" s="1" t="s">
        <v>29</v>
      </c>
      <c r="M75" s="1" t="s">
        <v>30</v>
      </c>
      <c r="N75" s="5" t="s">
        <v>31</v>
      </c>
      <c r="O75" s="5" t="s">
        <v>32</v>
      </c>
    </row>
    <row r="76" spans="1:15" x14ac:dyDescent="0.25">
      <c r="A76" s="1" t="s">
        <v>4</v>
      </c>
      <c r="B76" s="1" t="s">
        <v>1</v>
      </c>
      <c r="C76" s="1" t="s">
        <v>20</v>
      </c>
      <c r="D76" s="2">
        <v>2.0242914979757085E-2</v>
      </c>
      <c r="E76" s="2">
        <v>1.2145748987854251E-2</v>
      </c>
      <c r="F76" s="6">
        <v>8.0645161290322578E-3</v>
      </c>
      <c r="G76" s="6">
        <v>8.0645161290322578E-3</v>
      </c>
      <c r="H76" s="6">
        <v>4.4715447154471545E-2</v>
      </c>
      <c r="I76" s="6">
        <v>3.6585365853658534E-2</v>
      </c>
      <c r="J76" s="2">
        <v>4.0816326530612249E-3</v>
      </c>
      <c r="K76" s="2">
        <v>4.0816326530612249E-3</v>
      </c>
      <c r="L76" s="2">
        <v>1.646090534979424E-2</v>
      </c>
      <c r="M76" s="2">
        <v>1.2345679012345678E-2</v>
      </c>
      <c r="N76" s="6">
        <v>3.1872509960159362E-2</v>
      </c>
      <c r="O76" s="6">
        <v>3.1872509960159362E-2</v>
      </c>
    </row>
    <row r="77" spans="1:15" x14ac:dyDescent="0.25">
      <c r="A77" s="1" t="s">
        <v>6</v>
      </c>
      <c r="B77" s="1" t="s">
        <v>1</v>
      </c>
      <c r="C77" s="1" t="s">
        <v>20</v>
      </c>
      <c r="D77" s="2">
        <v>2.4291497975708502E-2</v>
      </c>
      <c r="E77" s="2">
        <v>1.6194331983805668E-2</v>
      </c>
      <c r="F77" s="6">
        <v>2.4193548387096774E-2</v>
      </c>
      <c r="G77" s="6">
        <v>2.0161290322580645E-2</v>
      </c>
      <c r="H77" s="6">
        <v>2.8455284552845527E-2</v>
      </c>
      <c r="I77" s="6">
        <v>2.8455284552845527E-2</v>
      </c>
      <c r="J77" s="2">
        <v>4.0816326530612249E-3</v>
      </c>
      <c r="K77" s="2">
        <v>0</v>
      </c>
      <c r="L77" s="2">
        <v>1.646090534979424E-2</v>
      </c>
      <c r="M77" s="2">
        <v>1.2345679012345678E-2</v>
      </c>
      <c r="N77" s="6">
        <v>2.3904382470119521E-2</v>
      </c>
      <c r="O77" s="6">
        <v>1.9920318725099601E-2</v>
      </c>
    </row>
    <row r="78" spans="1:15" x14ac:dyDescent="0.25">
      <c r="A78" s="1" t="s">
        <v>5</v>
      </c>
      <c r="B78" s="1" t="s">
        <v>1</v>
      </c>
      <c r="C78" s="1" t="s">
        <v>20</v>
      </c>
      <c r="D78" s="2">
        <v>3.2388663967611336E-2</v>
      </c>
      <c r="E78" s="2">
        <v>1.2145748987854251E-2</v>
      </c>
      <c r="F78" s="6">
        <v>1.6129032258064516E-2</v>
      </c>
      <c r="G78" s="6">
        <v>1.6129032258064516E-2</v>
      </c>
      <c r="H78" s="6">
        <v>2.8455284552845527E-2</v>
      </c>
      <c r="I78" s="6">
        <v>2.4390243902439025E-2</v>
      </c>
      <c r="J78" s="2">
        <v>1.6326530612244899E-2</v>
      </c>
      <c r="K78" s="2">
        <v>1.6326530612244899E-2</v>
      </c>
      <c r="L78" s="2">
        <v>2.0576131687242798E-2</v>
      </c>
      <c r="M78" s="2">
        <v>1.646090534979424E-2</v>
      </c>
      <c r="N78" s="6">
        <v>2.7888446215139442E-2</v>
      </c>
      <c r="O78" s="6">
        <v>2.7888446215139442E-2</v>
      </c>
    </row>
    <row r="79" spans="1:15" x14ac:dyDescent="0.25">
      <c r="A79" s="1" t="s">
        <v>9</v>
      </c>
      <c r="B79" s="1" t="s">
        <v>11</v>
      </c>
      <c r="C79" s="1" t="s">
        <v>20</v>
      </c>
      <c r="D79" s="2">
        <v>1.2145748987854251E-2</v>
      </c>
      <c r="E79" s="2">
        <v>8.0971659919028341E-3</v>
      </c>
      <c r="F79" s="6">
        <v>2.0161290322580645E-2</v>
      </c>
      <c r="G79" s="6">
        <v>2.0161290322580645E-2</v>
      </c>
      <c r="H79" s="6">
        <v>2.032520325203252E-2</v>
      </c>
      <c r="I79" s="6">
        <v>2.032520325203252E-2</v>
      </c>
      <c r="J79" s="2">
        <v>8.1632653061224497E-3</v>
      </c>
      <c r="K79" s="2">
        <v>4.0816326530612249E-3</v>
      </c>
      <c r="L79" s="2">
        <v>8.23045267489712E-3</v>
      </c>
      <c r="M79" s="2">
        <v>8.23045267489712E-3</v>
      </c>
      <c r="N79" s="6">
        <v>3.1872509960159362E-2</v>
      </c>
      <c r="O79" s="6">
        <v>2.3904382470119521E-2</v>
      </c>
    </row>
    <row r="80" spans="1:15" x14ac:dyDescent="0.25">
      <c r="A80" s="1" t="s">
        <v>10</v>
      </c>
      <c r="B80" s="1" t="s">
        <v>11</v>
      </c>
      <c r="C80" s="1" t="s">
        <v>20</v>
      </c>
      <c r="D80" s="2">
        <v>3.2388663967611336E-2</v>
      </c>
      <c r="E80" s="2">
        <v>2.4291497975708502E-2</v>
      </c>
      <c r="F80" s="6">
        <v>2.0161290322580645E-2</v>
      </c>
      <c r="G80" s="6">
        <v>1.2145748987854251E-2</v>
      </c>
      <c r="H80" s="6">
        <v>2.032520325203252E-2</v>
      </c>
      <c r="I80" s="6">
        <v>1.6260162601626018E-2</v>
      </c>
      <c r="J80" s="2">
        <v>1.2244897959183673E-2</v>
      </c>
      <c r="K80" s="2">
        <v>8.1632653061224497E-3</v>
      </c>
      <c r="L80" s="2">
        <v>2.8806584362139918E-2</v>
      </c>
      <c r="M80" s="2">
        <v>2.4691358024691357E-2</v>
      </c>
      <c r="N80" s="6">
        <v>7.9681274900398405E-3</v>
      </c>
      <c r="O80" s="6">
        <v>3.9840637450199202E-3</v>
      </c>
    </row>
    <row r="81" spans="1:15" x14ac:dyDescent="0.25">
      <c r="A81" s="1" t="s">
        <v>15</v>
      </c>
      <c r="B81" s="1" t="s">
        <v>18</v>
      </c>
      <c r="C81" s="1" t="s">
        <v>20</v>
      </c>
      <c r="D81" s="2">
        <v>1.6194331983805668E-2</v>
      </c>
      <c r="E81" s="2">
        <v>0</v>
      </c>
      <c r="F81" s="6">
        <v>1.2096774193548387E-2</v>
      </c>
      <c r="G81" s="6">
        <v>4.0322580645161289E-3</v>
      </c>
      <c r="H81" s="6">
        <v>4.065040650406504E-2</v>
      </c>
      <c r="I81" s="6">
        <v>3.2520325203252036E-2</v>
      </c>
      <c r="J81" s="2">
        <v>1.2244897959183673E-2</v>
      </c>
      <c r="K81" s="2">
        <v>8.1632653061224497E-3</v>
      </c>
      <c r="L81" s="2">
        <v>2.4691358024691357E-2</v>
      </c>
      <c r="M81" s="2">
        <v>2.4691358024691357E-2</v>
      </c>
      <c r="N81" s="6">
        <v>7.9681274900398405E-3</v>
      </c>
      <c r="O81" s="6">
        <v>7.9681274900398405E-3</v>
      </c>
    </row>
    <row r="82" spans="1:15" x14ac:dyDescent="0.25">
      <c r="A82" s="1" t="s">
        <v>16</v>
      </c>
      <c r="B82" s="1" t="s">
        <v>18</v>
      </c>
      <c r="C82" s="1" t="s">
        <v>20</v>
      </c>
      <c r="D82" s="2">
        <v>1.6194331983805668E-2</v>
      </c>
      <c r="E82" s="2">
        <v>1.2145748987854251E-2</v>
      </c>
      <c r="F82" s="6">
        <v>1.6129032258064516E-2</v>
      </c>
      <c r="G82" s="6">
        <v>1.6129032258064516E-2</v>
      </c>
      <c r="H82" s="6">
        <v>3.2520325203252036E-2</v>
      </c>
      <c r="I82" s="6">
        <v>2.032520325203252E-2</v>
      </c>
      <c r="J82" s="2">
        <v>1.6326530612244899E-2</v>
      </c>
      <c r="K82" s="2">
        <v>1.6326530612244899E-2</v>
      </c>
      <c r="L82" s="2">
        <v>8.23045267489712E-3</v>
      </c>
      <c r="M82" s="2">
        <v>8.23045267489712E-3</v>
      </c>
      <c r="N82" s="6">
        <v>1.5936254980079681E-2</v>
      </c>
      <c r="O82" s="6">
        <v>1.1952191235059761E-2</v>
      </c>
    </row>
    <row r="83" spans="1:15" x14ac:dyDescent="0.25">
      <c r="A83" s="1" t="s">
        <v>17</v>
      </c>
      <c r="B83" s="1" t="s">
        <v>18</v>
      </c>
      <c r="C83" s="1" t="s">
        <v>20</v>
      </c>
      <c r="D83" s="2">
        <v>2.4291497975708502E-2</v>
      </c>
      <c r="E83" s="2">
        <v>2.4291497975708502E-2</v>
      </c>
      <c r="F83" s="6">
        <v>4.0322580645161289E-3</v>
      </c>
      <c r="G83" s="6">
        <v>4.0322580645161289E-3</v>
      </c>
      <c r="H83" s="6">
        <v>2.032520325203252E-2</v>
      </c>
      <c r="I83" s="6">
        <v>2.032520325203252E-2</v>
      </c>
      <c r="J83" s="2">
        <v>2.4489795918367346E-2</v>
      </c>
      <c r="K83" s="2">
        <v>2.0408163265306121E-2</v>
      </c>
      <c r="L83" s="2">
        <v>8.23045267489712E-3</v>
      </c>
      <c r="M83" s="2">
        <v>8.23045267489712E-3</v>
      </c>
      <c r="N83" s="6">
        <v>1.5936254980079681E-2</v>
      </c>
      <c r="O83" s="6">
        <v>1.1952191235059761E-2</v>
      </c>
    </row>
    <row r="84" spans="1:15" x14ac:dyDescent="0.25">
      <c r="D84" s="4">
        <f t="shared" ref="D84:O84" si="2">AVERAGE(D76:D83)</f>
        <v>2.2267206477732795E-2</v>
      </c>
      <c r="E84" s="4">
        <f t="shared" si="2"/>
        <v>1.3663967611336033E-2</v>
      </c>
      <c r="F84" s="4">
        <f t="shared" si="2"/>
        <v>1.5120967741935483E-2</v>
      </c>
      <c r="G84" s="4">
        <f t="shared" si="2"/>
        <v>1.2606928300901135E-2</v>
      </c>
      <c r="H84" s="4">
        <f t="shared" si="2"/>
        <v>2.9471544715447155E-2</v>
      </c>
      <c r="I84" s="4">
        <f t="shared" si="2"/>
        <v>2.4898373983739838E-2</v>
      </c>
      <c r="J84" s="4">
        <f t="shared" si="2"/>
        <v>1.2244897959183675E-2</v>
      </c>
      <c r="K84" s="4">
        <f t="shared" si="2"/>
        <v>9.6938775510204082E-3</v>
      </c>
      <c r="L84" s="4">
        <f t="shared" si="2"/>
        <v>1.646090534979424E-2</v>
      </c>
      <c r="M84" s="4">
        <f t="shared" si="2"/>
        <v>1.4403292181069959E-2</v>
      </c>
      <c r="N84" s="4">
        <f t="shared" si="2"/>
        <v>2.0418326693227087E-2</v>
      </c>
      <c r="O84" s="4">
        <f t="shared" si="2"/>
        <v>1.7430278884462146E-2</v>
      </c>
    </row>
    <row r="87" spans="1:15" x14ac:dyDescent="0.25">
      <c r="D87" t="s">
        <v>20</v>
      </c>
      <c r="H87" t="s">
        <v>19</v>
      </c>
    </row>
    <row r="88" spans="1:15" x14ac:dyDescent="0.25">
      <c r="D88" t="s">
        <v>36</v>
      </c>
      <c r="E88" t="s">
        <v>37</v>
      </c>
      <c r="H88" t="s">
        <v>36</v>
      </c>
      <c r="I88" t="s">
        <v>37</v>
      </c>
    </row>
    <row r="89" spans="1:15" x14ac:dyDescent="0.25">
      <c r="C89">
        <v>2006</v>
      </c>
      <c r="D89" s="4">
        <f>+D84</f>
        <v>2.2267206477732795E-2</v>
      </c>
      <c r="E89" s="4">
        <f>+E84</f>
        <v>1.3663967611336033E-2</v>
      </c>
      <c r="G89">
        <v>2006</v>
      </c>
      <c r="H89" s="4">
        <f>+D73</f>
        <v>1.49402390438247E-2</v>
      </c>
      <c r="I89" s="4">
        <f>+E73</f>
        <v>1.1952191235059761E-2</v>
      </c>
    </row>
    <row r="90" spans="1:15" x14ac:dyDescent="0.25">
      <c r="C90">
        <v>2007</v>
      </c>
      <c r="D90" s="4">
        <f>+F84</f>
        <v>1.5120967741935483E-2</v>
      </c>
      <c r="E90" s="4">
        <f>+G84</f>
        <v>1.2606928300901135E-2</v>
      </c>
      <c r="G90">
        <v>2007</v>
      </c>
      <c r="H90" s="4">
        <f>+F73</f>
        <v>3.1872509960159362E-2</v>
      </c>
      <c r="I90" s="4">
        <f>+G73</f>
        <v>1.9920318725099598E-2</v>
      </c>
    </row>
    <row r="91" spans="1:15" x14ac:dyDescent="0.25">
      <c r="C91">
        <v>2008</v>
      </c>
      <c r="D91" s="4">
        <f>+H84</f>
        <v>2.9471544715447155E-2</v>
      </c>
      <c r="E91" s="4">
        <f>+I84</f>
        <v>2.4898373983739838E-2</v>
      </c>
      <c r="G91">
        <v>2008</v>
      </c>
      <c r="H91" s="4">
        <f>+H73</f>
        <v>4.8913043478260865E-2</v>
      </c>
      <c r="I91" s="4">
        <f>+I73</f>
        <v>3.8537549407114624E-2</v>
      </c>
    </row>
    <row r="92" spans="1:15" x14ac:dyDescent="0.25">
      <c r="C92">
        <v>2014</v>
      </c>
      <c r="D92" s="4">
        <f>+J84</f>
        <v>1.2244897959183675E-2</v>
      </c>
      <c r="E92" s="4">
        <f>+K84</f>
        <v>9.6938775510204082E-3</v>
      </c>
      <c r="G92">
        <v>2014</v>
      </c>
      <c r="H92" s="4">
        <f>+J73</f>
        <v>1.488095238095238E-2</v>
      </c>
      <c r="I92" s="4">
        <f>+K73</f>
        <v>1.240079365079365E-2</v>
      </c>
    </row>
    <row r="93" spans="1:15" x14ac:dyDescent="0.25">
      <c r="C93">
        <v>2019</v>
      </c>
      <c r="D93" s="4">
        <f>+L84</f>
        <v>1.646090534979424E-2</v>
      </c>
      <c r="E93" s="4">
        <f>+M84</f>
        <v>1.4403292181069959E-2</v>
      </c>
      <c r="G93">
        <v>2019</v>
      </c>
      <c r="H93" s="4">
        <f>+L73</f>
        <v>7.4404761904761901E-3</v>
      </c>
      <c r="I93" s="4">
        <f>+M73</f>
        <v>6.9444444444444441E-3</v>
      </c>
    </row>
    <row r="94" spans="1:15" x14ac:dyDescent="0.25">
      <c r="C94">
        <v>2020</v>
      </c>
      <c r="D94" s="4">
        <f>+N84</f>
        <v>2.0418326693227087E-2</v>
      </c>
      <c r="E94" s="4">
        <f>+O84</f>
        <v>1.7430278884462146E-2</v>
      </c>
      <c r="G94">
        <v>2020</v>
      </c>
      <c r="H94" s="4">
        <f>+N73</f>
        <v>2.964426877470356E-2</v>
      </c>
      <c r="I94" s="4">
        <f>+O73</f>
        <v>2.6679841897233204E-2</v>
      </c>
    </row>
    <row r="97" spans="1:15" x14ac:dyDescent="0.25">
      <c r="A97" s="1" t="s">
        <v>33</v>
      </c>
      <c r="B97" s="1" t="s">
        <v>34</v>
      </c>
      <c r="C97" s="1" t="s">
        <v>35</v>
      </c>
      <c r="D97" s="1" t="s">
        <v>22</v>
      </c>
      <c r="E97" s="1" t="s">
        <v>21</v>
      </c>
      <c r="F97" s="5" t="s">
        <v>23</v>
      </c>
      <c r="G97" s="5" t="s">
        <v>24</v>
      </c>
      <c r="H97" s="5" t="s">
        <v>25</v>
      </c>
      <c r="I97" s="5" t="s">
        <v>26</v>
      </c>
      <c r="J97" s="1" t="s">
        <v>27</v>
      </c>
      <c r="K97" s="1" t="s">
        <v>28</v>
      </c>
      <c r="L97" s="1" t="s">
        <v>29</v>
      </c>
      <c r="M97" s="1" t="s">
        <v>30</v>
      </c>
      <c r="N97" s="5" t="s">
        <v>31</v>
      </c>
      <c r="O97" s="5" t="s">
        <v>32</v>
      </c>
    </row>
    <row r="98" spans="1:15" x14ac:dyDescent="0.25">
      <c r="A98" s="3" t="s">
        <v>12</v>
      </c>
      <c r="B98" s="3" t="s">
        <v>18</v>
      </c>
      <c r="C98" s="3" t="s">
        <v>19</v>
      </c>
      <c r="D98" s="2">
        <v>1.1952191235059761E-2</v>
      </c>
      <c r="E98" s="2">
        <v>1.1952191235059761E-2</v>
      </c>
      <c r="F98" s="6">
        <v>1.9920318725099601E-2</v>
      </c>
      <c r="G98" s="6">
        <v>1.5936254980079681E-2</v>
      </c>
      <c r="H98" s="6">
        <v>5.9288537549407112E-2</v>
      </c>
      <c r="I98" s="6">
        <v>3.5573122529644272E-2</v>
      </c>
      <c r="J98" s="2">
        <v>1.984126984126984E-2</v>
      </c>
      <c r="K98" s="2">
        <v>1.984126984126984E-2</v>
      </c>
      <c r="L98" s="2">
        <v>1.1904761904761904E-2</v>
      </c>
      <c r="M98" s="2">
        <v>7.9365079365079361E-3</v>
      </c>
      <c r="N98" s="6">
        <v>2.766798418972332E-2</v>
      </c>
      <c r="O98" s="6">
        <v>2.3715415019762844E-2</v>
      </c>
    </row>
    <row r="99" spans="1:15" x14ac:dyDescent="0.25">
      <c r="A99" s="1" t="s">
        <v>13</v>
      </c>
      <c r="B99" s="1" t="s">
        <v>18</v>
      </c>
      <c r="C99" s="1" t="s">
        <v>19</v>
      </c>
      <c r="D99" s="2">
        <v>1.9920318725099601E-2</v>
      </c>
      <c r="E99" s="2">
        <v>1.1952191235059761E-2</v>
      </c>
      <c r="F99" s="6">
        <v>1.5936254980079681E-2</v>
      </c>
      <c r="G99" s="6">
        <v>0</v>
      </c>
      <c r="H99" s="6">
        <v>4.7430830039525688E-2</v>
      </c>
      <c r="I99" s="6">
        <v>4.3478260869565216E-2</v>
      </c>
      <c r="J99" s="2">
        <v>7.9365079365079361E-3</v>
      </c>
      <c r="K99" s="2">
        <v>3.968253968253968E-3</v>
      </c>
      <c r="L99" s="2">
        <v>7.9365079365079361E-3</v>
      </c>
      <c r="M99" s="2">
        <v>7.9365079365079361E-3</v>
      </c>
      <c r="N99" s="6">
        <v>2.766798418972332E-2</v>
      </c>
      <c r="O99" s="6">
        <v>2.3715415019762844E-2</v>
      </c>
    </row>
    <row r="100" spans="1:15" x14ac:dyDescent="0.25">
      <c r="A100" s="1" t="s">
        <v>14</v>
      </c>
      <c r="B100" s="1" t="s">
        <v>18</v>
      </c>
      <c r="C100" s="1" t="s">
        <v>19</v>
      </c>
      <c r="D100" s="2">
        <v>1.5936254980079681E-2</v>
      </c>
      <c r="E100" s="2">
        <v>7.9681274900398405E-3</v>
      </c>
      <c r="F100" s="6">
        <v>1.9920318725099601E-2</v>
      </c>
      <c r="G100" s="6">
        <v>3.9840637450199202E-3</v>
      </c>
      <c r="H100" s="6">
        <v>3.1620553359683792E-2</v>
      </c>
      <c r="I100" s="6">
        <v>2.3715415019762844E-2</v>
      </c>
      <c r="J100" s="2">
        <v>1.984126984126984E-2</v>
      </c>
      <c r="K100" s="2">
        <v>1.5873015873015872E-2</v>
      </c>
      <c r="L100" s="2">
        <v>7.9365079365079361E-3</v>
      </c>
      <c r="M100" s="2">
        <v>0</v>
      </c>
      <c r="N100" s="6">
        <v>2.766798418972332E-2</v>
      </c>
      <c r="O100" s="6">
        <v>2.766798418972332E-2</v>
      </c>
    </row>
    <row r="101" spans="1:15" x14ac:dyDescent="0.25">
      <c r="A101" s="1" t="s">
        <v>15</v>
      </c>
      <c r="B101" s="1" t="s">
        <v>18</v>
      </c>
      <c r="C101" s="1" t="s">
        <v>20</v>
      </c>
      <c r="D101" s="2">
        <v>1.6194331983805668E-2</v>
      </c>
      <c r="E101" s="2">
        <v>0</v>
      </c>
      <c r="F101" s="6">
        <v>1.2096774193548387E-2</v>
      </c>
      <c r="G101" s="6">
        <v>4.0322580645161289E-3</v>
      </c>
      <c r="H101" s="6">
        <v>4.065040650406504E-2</v>
      </c>
      <c r="I101" s="6">
        <v>3.2520325203252036E-2</v>
      </c>
      <c r="J101" s="2">
        <v>1.2244897959183673E-2</v>
      </c>
      <c r="K101" s="2">
        <v>8.1632653061224497E-3</v>
      </c>
      <c r="L101" s="2">
        <v>2.4691358024691357E-2</v>
      </c>
      <c r="M101" s="2">
        <v>2.4691358024691357E-2</v>
      </c>
      <c r="N101" s="6">
        <v>7.9681274900398405E-3</v>
      </c>
      <c r="O101" s="6">
        <v>7.9681274900398405E-3</v>
      </c>
    </row>
    <row r="102" spans="1:15" x14ac:dyDescent="0.25">
      <c r="A102" s="1" t="s">
        <v>16</v>
      </c>
      <c r="B102" s="1" t="s">
        <v>18</v>
      </c>
      <c r="C102" s="1" t="s">
        <v>20</v>
      </c>
      <c r="D102" s="2">
        <v>1.6194331983805668E-2</v>
      </c>
      <c r="E102" s="2">
        <v>1.2145748987854251E-2</v>
      </c>
      <c r="F102" s="6">
        <v>1.6129032258064516E-2</v>
      </c>
      <c r="G102" s="6">
        <v>1.6129032258064516E-2</v>
      </c>
      <c r="H102" s="6">
        <v>3.2520325203252036E-2</v>
      </c>
      <c r="I102" s="6">
        <v>2.032520325203252E-2</v>
      </c>
      <c r="J102" s="2">
        <v>1.6326530612244899E-2</v>
      </c>
      <c r="K102" s="2">
        <v>1.6326530612244899E-2</v>
      </c>
      <c r="L102" s="2">
        <v>8.23045267489712E-3</v>
      </c>
      <c r="M102" s="2">
        <v>8.23045267489712E-3</v>
      </c>
      <c r="N102" s="6">
        <v>1.5936254980079681E-2</v>
      </c>
      <c r="O102" s="6">
        <v>1.1952191235059761E-2</v>
      </c>
    </row>
    <row r="103" spans="1:15" x14ac:dyDescent="0.25">
      <c r="A103" s="1" t="s">
        <v>17</v>
      </c>
      <c r="B103" s="1" t="s">
        <v>18</v>
      </c>
      <c r="C103" s="1" t="s">
        <v>20</v>
      </c>
      <c r="D103" s="2">
        <v>2.4291497975708502E-2</v>
      </c>
      <c r="E103" s="2">
        <v>2.4291497975708502E-2</v>
      </c>
      <c r="F103" s="6">
        <v>4.0322580645161289E-3</v>
      </c>
      <c r="G103" s="6">
        <v>4.0322580645161289E-3</v>
      </c>
      <c r="H103" s="6">
        <v>2.032520325203252E-2</v>
      </c>
      <c r="I103" s="6">
        <v>2.032520325203252E-2</v>
      </c>
      <c r="J103" s="2">
        <v>2.4489795918367346E-2</v>
      </c>
      <c r="K103" s="2">
        <v>2.0408163265306121E-2</v>
      </c>
      <c r="L103" s="2">
        <v>8.23045267489712E-3</v>
      </c>
      <c r="M103" s="2">
        <v>8.23045267489712E-3</v>
      </c>
      <c r="N103" s="6">
        <v>1.5936254980079681E-2</v>
      </c>
      <c r="O103" s="6">
        <v>1.1952191235059761E-2</v>
      </c>
    </row>
    <row r="104" spans="1:15" x14ac:dyDescent="0.25">
      <c r="A104" s="1"/>
      <c r="B104" s="1"/>
      <c r="C104" s="1"/>
      <c r="D104" s="2">
        <f t="shared" ref="D104:O104" si="3">AVERAGE(D98:D103)</f>
        <v>1.7414821147259812E-2</v>
      </c>
      <c r="E104" s="2">
        <f t="shared" si="3"/>
        <v>1.1384959487287022E-2</v>
      </c>
      <c r="F104" s="2">
        <f t="shared" si="3"/>
        <v>1.4672492824401319E-2</v>
      </c>
      <c r="G104" s="2">
        <f t="shared" si="3"/>
        <v>7.352311185366063E-3</v>
      </c>
      <c r="H104" s="2">
        <f t="shared" si="3"/>
        <v>3.8639309317994364E-2</v>
      </c>
      <c r="I104" s="2">
        <f t="shared" si="3"/>
        <v>2.9322921687714901E-2</v>
      </c>
      <c r="J104" s="2">
        <f t="shared" si="3"/>
        <v>1.6780045351473923E-2</v>
      </c>
      <c r="K104" s="2">
        <f t="shared" si="3"/>
        <v>1.4096749811035524E-2</v>
      </c>
      <c r="L104" s="2">
        <f t="shared" si="3"/>
        <v>1.1488340192043896E-2</v>
      </c>
      <c r="M104" s="2">
        <f t="shared" si="3"/>
        <v>9.5042132079169121E-3</v>
      </c>
      <c r="N104" s="2">
        <f t="shared" si="3"/>
        <v>2.0474098336561525E-2</v>
      </c>
      <c r="O104" s="2">
        <f t="shared" si="3"/>
        <v>1.7828554031568064E-2</v>
      </c>
    </row>
    <row r="105" spans="1:15" x14ac:dyDescent="0.25">
      <c r="A105" s="1" t="s">
        <v>33</v>
      </c>
      <c r="B105" s="1" t="s">
        <v>34</v>
      </c>
      <c r="C105" s="1" t="s">
        <v>35</v>
      </c>
      <c r="D105" s="1" t="s">
        <v>22</v>
      </c>
      <c r="E105" s="1" t="s">
        <v>21</v>
      </c>
      <c r="F105" s="5" t="s">
        <v>23</v>
      </c>
      <c r="G105" s="5" t="s">
        <v>24</v>
      </c>
      <c r="H105" s="5" t="s">
        <v>25</v>
      </c>
      <c r="I105" s="5" t="s">
        <v>26</v>
      </c>
      <c r="J105" s="1" t="s">
        <v>27</v>
      </c>
      <c r="K105" s="1" t="s">
        <v>28</v>
      </c>
      <c r="L105" s="1" t="s">
        <v>29</v>
      </c>
      <c r="M105" s="1" t="s">
        <v>30</v>
      </c>
      <c r="N105" s="5" t="s">
        <v>31</v>
      </c>
      <c r="O105" s="5" t="s">
        <v>32</v>
      </c>
    </row>
    <row r="106" spans="1:15" x14ac:dyDescent="0.25">
      <c r="A106" s="1" t="s">
        <v>0</v>
      </c>
      <c r="B106" s="1" t="s">
        <v>1</v>
      </c>
      <c r="C106" s="1" t="s">
        <v>19</v>
      </c>
      <c r="D106" s="2">
        <f>1/251</f>
        <v>3.9840637450199202E-3</v>
      </c>
      <c r="E106" s="2">
        <f>1/251</f>
        <v>3.9840637450199202E-3</v>
      </c>
      <c r="F106" s="6">
        <f>12/251</f>
        <v>4.7808764940239043E-2</v>
      </c>
      <c r="G106" s="6">
        <f>8/251</f>
        <v>3.1872509960159362E-2</v>
      </c>
      <c r="H106" s="6">
        <f>12/253</f>
        <v>4.7430830039525688E-2</v>
      </c>
      <c r="I106" s="6">
        <f>9/253</f>
        <v>3.5573122529644272E-2</v>
      </c>
      <c r="J106" s="2">
        <f>5/252</f>
        <v>1.984126984126984E-2</v>
      </c>
      <c r="K106" s="2">
        <f>3/252</f>
        <v>1.1904761904761904E-2</v>
      </c>
      <c r="L106" s="2">
        <f>1/252</f>
        <v>3.968253968253968E-3</v>
      </c>
      <c r="M106" s="2">
        <f>1/252</f>
        <v>3.968253968253968E-3</v>
      </c>
      <c r="N106" s="6">
        <f>10/253</f>
        <v>3.9525691699604744E-2</v>
      </c>
      <c r="O106" s="6">
        <f>10/253</f>
        <v>3.9525691699604744E-2</v>
      </c>
    </row>
    <row r="107" spans="1:15" x14ac:dyDescent="0.25">
      <c r="A107" s="1" t="s">
        <v>2</v>
      </c>
      <c r="B107" s="1" t="s">
        <v>1</v>
      </c>
      <c r="C107" s="1" t="s">
        <v>19</v>
      </c>
      <c r="D107" s="2">
        <f>3/251</f>
        <v>1.1952191235059761E-2</v>
      </c>
      <c r="E107" s="2">
        <f>3/251</f>
        <v>1.1952191235059761E-2</v>
      </c>
      <c r="F107" s="6">
        <f>9/251</f>
        <v>3.5856573705179286E-2</v>
      </c>
      <c r="G107" s="6">
        <f>6/251</f>
        <v>2.3904382470119521E-2</v>
      </c>
      <c r="H107" s="6">
        <f>16/253</f>
        <v>6.3241106719367585E-2</v>
      </c>
      <c r="I107" s="6">
        <f>13/253</f>
        <v>5.1383399209486168E-2</v>
      </c>
      <c r="J107" s="2">
        <f>4/252</f>
        <v>1.5873015873015872E-2</v>
      </c>
      <c r="K107" s="2">
        <f>3/252</f>
        <v>1.1904761904761904E-2</v>
      </c>
      <c r="L107" s="2">
        <f>2/252</f>
        <v>7.9365079365079361E-3</v>
      </c>
      <c r="M107" s="2">
        <f>4/252</f>
        <v>1.5873015873015872E-2</v>
      </c>
      <c r="N107" s="6">
        <f>9/253</f>
        <v>3.5573122529644272E-2</v>
      </c>
      <c r="O107" s="6">
        <f>8/253</f>
        <v>3.1620553359683792E-2</v>
      </c>
    </row>
    <row r="108" spans="1:15" x14ac:dyDescent="0.25">
      <c r="A108" s="1" t="s">
        <v>3</v>
      </c>
      <c r="B108" s="1" t="s">
        <v>1</v>
      </c>
      <c r="C108" s="1" t="s">
        <v>19</v>
      </c>
      <c r="D108" s="2">
        <f>3/251</f>
        <v>1.1952191235059761E-2</v>
      </c>
      <c r="E108" s="2">
        <f>2/251</f>
        <v>7.9681274900398405E-3</v>
      </c>
      <c r="F108" s="6">
        <f>16/251</f>
        <v>6.3745019920318724E-2</v>
      </c>
      <c r="G108" s="6">
        <f>11/251</f>
        <v>4.3824701195219126E-2</v>
      </c>
      <c r="H108" s="6">
        <f>15/253</f>
        <v>5.9288537549407112E-2</v>
      </c>
      <c r="I108" s="6">
        <f>14/253</f>
        <v>5.533596837944664E-2</v>
      </c>
      <c r="J108" s="2">
        <f>3/252</f>
        <v>1.1904761904761904E-2</v>
      </c>
      <c r="K108" s="2">
        <f>3/252</f>
        <v>1.1904761904761904E-2</v>
      </c>
      <c r="L108" s="2">
        <f>3/252</f>
        <v>1.1904761904761904E-2</v>
      </c>
      <c r="M108" s="2">
        <f>3/252</f>
        <v>1.1904761904761904E-2</v>
      </c>
      <c r="N108" s="6">
        <f>8/253</f>
        <v>3.1620553359683792E-2</v>
      </c>
      <c r="O108" s="6">
        <f>8/253</f>
        <v>3.1620553359683792E-2</v>
      </c>
    </row>
    <row r="109" spans="1:15" x14ac:dyDescent="0.25">
      <c r="A109" s="1" t="s">
        <v>4</v>
      </c>
      <c r="B109" s="1" t="s">
        <v>1</v>
      </c>
      <c r="C109" s="1" t="s">
        <v>20</v>
      </c>
      <c r="D109" s="2">
        <f>5/247</f>
        <v>2.0242914979757085E-2</v>
      </c>
      <c r="E109" s="2">
        <f>3/247</f>
        <v>1.2145748987854251E-2</v>
      </c>
      <c r="F109" s="6">
        <f>2/248</f>
        <v>8.0645161290322578E-3</v>
      </c>
      <c r="G109" s="6">
        <f>2/248</f>
        <v>8.0645161290322578E-3</v>
      </c>
      <c r="H109" s="6">
        <f>11/246</f>
        <v>4.4715447154471545E-2</v>
      </c>
      <c r="I109" s="6">
        <f>9/246</f>
        <v>3.6585365853658534E-2</v>
      </c>
      <c r="J109" s="2">
        <f>1/245</f>
        <v>4.0816326530612249E-3</v>
      </c>
      <c r="K109" s="2">
        <f>1/245</f>
        <v>4.0816326530612249E-3</v>
      </c>
      <c r="L109" s="2">
        <f>4/243</f>
        <v>1.646090534979424E-2</v>
      </c>
      <c r="M109" s="2">
        <f>3/243</f>
        <v>1.2345679012345678E-2</v>
      </c>
      <c r="N109" s="6">
        <f>8/251</f>
        <v>3.1872509960159362E-2</v>
      </c>
      <c r="O109" s="6">
        <f>8/251</f>
        <v>3.1872509960159362E-2</v>
      </c>
    </row>
    <row r="110" spans="1:15" x14ac:dyDescent="0.25">
      <c r="A110" s="1" t="s">
        <v>6</v>
      </c>
      <c r="B110" s="1" t="s">
        <v>1</v>
      </c>
      <c r="C110" s="1" t="s">
        <v>20</v>
      </c>
      <c r="D110" s="2">
        <f>6/247</f>
        <v>2.4291497975708502E-2</v>
      </c>
      <c r="E110" s="2">
        <f>4/247</f>
        <v>1.6194331983805668E-2</v>
      </c>
      <c r="F110" s="6">
        <f>6/248</f>
        <v>2.4193548387096774E-2</v>
      </c>
      <c r="G110" s="6">
        <f>5/248</f>
        <v>2.0161290322580645E-2</v>
      </c>
      <c r="H110" s="6">
        <f>7/246</f>
        <v>2.8455284552845527E-2</v>
      </c>
      <c r="I110" s="6">
        <f>7/246</f>
        <v>2.8455284552845527E-2</v>
      </c>
      <c r="J110" s="2">
        <f>1/245</f>
        <v>4.0816326530612249E-3</v>
      </c>
      <c r="K110" s="2">
        <v>0</v>
      </c>
      <c r="L110" s="2">
        <f>4/243</f>
        <v>1.646090534979424E-2</v>
      </c>
      <c r="M110" s="2">
        <f>3/243</f>
        <v>1.2345679012345678E-2</v>
      </c>
      <c r="N110" s="6">
        <f>6/251</f>
        <v>2.3904382470119521E-2</v>
      </c>
      <c r="O110" s="6">
        <f>5/251</f>
        <v>1.9920318725099601E-2</v>
      </c>
    </row>
    <row r="111" spans="1:15" x14ac:dyDescent="0.25">
      <c r="A111" s="1" t="s">
        <v>5</v>
      </c>
      <c r="B111" s="1" t="s">
        <v>1</v>
      </c>
      <c r="C111" s="1" t="s">
        <v>20</v>
      </c>
      <c r="D111" s="2">
        <f>8/247</f>
        <v>3.2388663967611336E-2</v>
      </c>
      <c r="E111" s="2">
        <f>3/247</f>
        <v>1.2145748987854251E-2</v>
      </c>
      <c r="F111" s="6">
        <f>4/248</f>
        <v>1.6129032258064516E-2</v>
      </c>
      <c r="G111" s="6">
        <f>4/248</f>
        <v>1.6129032258064516E-2</v>
      </c>
      <c r="H111" s="6">
        <f>7/246</f>
        <v>2.8455284552845527E-2</v>
      </c>
      <c r="I111" s="6">
        <f>6/246</f>
        <v>2.4390243902439025E-2</v>
      </c>
      <c r="J111" s="2">
        <f>4/245</f>
        <v>1.6326530612244899E-2</v>
      </c>
      <c r="K111" s="2">
        <f>4/245</f>
        <v>1.6326530612244899E-2</v>
      </c>
      <c r="L111" s="2">
        <f>5/243</f>
        <v>2.0576131687242798E-2</v>
      </c>
      <c r="M111" s="2">
        <f>4/243</f>
        <v>1.646090534979424E-2</v>
      </c>
      <c r="N111" s="6">
        <f>7/251</f>
        <v>2.7888446215139442E-2</v>
      </c>
      <c r="O111" s="6">
        <f>7/251</f>
        <v>2.7888446215139442E-2</v>
      </c>
    </row>
    <row r="112" spans="1:15" x14ac:dyDescent="0.25">
      <c r="D112" s="2">
        <f t="shared" ref="D112:O112" si="4">AVERAGE(D106:D111)</f>
        <v>1.746858718970273E-2</v>
      </c>
      <c r="E112" s="2">
        <f t="shared" si="4"/>
        <v>1.0731702071605615E-2</v>
      </c>
      <c r="F112" s="2">
        <f t="shared" si="4"/>
        <v>3.2632909223321765E-2</v>
      </c>
      <c r="G112" s="2">
        <f t="shared" si="4"/>
        <v>2.3992738722529234E-2</v>
      </c>
      <c r="H112" s="2">
        <f t="shared" si="4"/>
        <v>4.5264415094743826E-2</v>
      </c>
      <c r="I112" s="2">
        <f t="shared" si="4"/>
        <v>3.862056407125336E-2</v>
      </c>
      <c r="J112" s="2">
        <f t="shared" si="4"/>
        <v>1.2018140589569161E-2</v>
      </c>
      <c r="K112" s="2">
        <f t="shared" si="4"/>
        <v>9.3537414965986394E-3</v>
      </c>
      <c r="L112" s="2">
        <f t="shared" si="4"/>
        <v>1.2884577699392516E-2</v>
      </c>
      <c r="M112" s="2">
        <f t="shared" si="4"/>
        <v>1.2149715853419557E-2</v>
      </c>
      <c r="N112" s="2">
        <f t="shared" si="4"/>
        <v>3.1730784372391858E-2</v>
      </c>
      <c r="O112" s="2">
        <f t="shared" si="4"/>
        <v>3.0408012219895125E-2</v>
      </c>
    </row>
    <row r="113" spans="1:15" x14ac:dyDescent="0.25">
      <c r="A113" s="1" t="s">
        <v>33</v>
      </c>
      <c r="B113" s="1" t="s">
        <v>34</v>
      </c>
      <c r="C113" s="1" t="s">
        <v>35</v>
      </c>
      <c r="D113" s="1" t="s">
        <v>22</v>
      </c>
      <c r="E113" s="1" t="s">
        <v>21</v>
      </c>
      <c r="F113" s="5" t="s">
        <v>23</v>
      </c>
      <c r="G113" s="5" t="s">
        <v>24</v>
      </c>
      <c r="H113" s="5" t="s">
        <v>25</v>
      </c>
      <c r="I113" s="5" t="s">
        <v>26</v>
      </c>
      <c r="J113" s="1" t="s">
        <v>27</v>
      </c>
      <c r="K113" s="1" t="s">
        <v>28</v>
      </c>
      <c r="L113" s="1" t="s">
        <v>29</v>
      </c>
      <c r="M113" s="1" t="s">
        <v>30</v>
      </c>
      <c r="N113" s="5" t="s">
        <v>31</v>
      </c>
      <c r="O113" s="5" t="s">
        <v>32</v>
      </c>
    </row>
    <row r="114" spans="1:15" x14ac:dyDescent="0.25">
      <c r="A114" s="1" t="s">
        <v>7</v>
      </c>
      <c r="B114" s="1" t="s">
        <v>11</v>
      </c>
      <c r="C114" s="1" t="s">
        <v>19</v>
      </c>
      <c r="D114" s="2">
        <v>2.3904382470119521E-2</v>
      </c>
      <c r="E114" s="2">
        <v>2.3904382470119521E-2</v>
      </c>
      <c r="F114" s="6">
        <v>1.5936254980079681E-2</v>
      </c>
      <c r="G114" s="6">
        <v>1.1952191235059761E-2</v>
      </c>
      <c r="H114" s="6">
        <v>4.3478260869565216E-2</v>
      </c>
      <c r="I114" s="6">
        <v>3.1620553359683792E-2</v>
      </c>
      <c r="J114" s="2">
        <v>1.1904761904761904E-2</v>
      </c>
      <c r="K114" s="2">
        <v>1.1904761904761904E-2</v>
      </c>
      <c r="L114" s="2">
        <v>3.968253968253968E-3</v>
      </c>
      <c r="M114" s="2">
        <v>3.968253968253968E-3</v>
      </c>
      <c r="N114" s="6">
        <v>2.3715415019762844E-2</v>
      </c>
      <c r="O114" s="6">
        <v>1.1857707509881422E-2</v>
      </c>
    </row>
    <row r="115" spans="1:15" x14ac:dyDescent="0.25">
      <c r="A115" s="1" t="s">
        <v>8</v>
      </c>
      <c r="B115" s="1" t="s">
        <v>11</v>
      </c>
      <c r="C115" s="1" t="s">
        <v>19</v>
      </c>
      <c r="D115" s="2">
        <v>1.9920318725099601E-2</v>
      </c>
      <c r="E115" s="2">
        <v>1.5936254980079681E-2</v>
      </c>
      <c r="F115" s="6">
        <v>3.5856573705179286E-2</v>
      </c>
      <c r="G115" s="6">
        <v>2.7888446215139442E-2</v>
      </c>
      <c r="H115" s="6">
        <v>3.9525691699604744E-2</v>
      </c>
      <c r="I115" s="6">
        <v>3.1620553359683792E-2</v>
      </c>
      <c r="J115" s="2">
        <v>1.1904761904761904E-2</v>
      </c>
      <c r="K115" s="2">
        <v>1.1904761904761904E-2</v>
      </c>
      <c r="L115" s="2">
        <v>3.968253968253968E-3</v>
      </c>
      <c r="M115" s="2">
        <v>3.968253968253968E-3</v>
      </c>
      <c r="N115" s="6">
        <v>2.3715415019762844E-2</v>
      </c>
      <c r="O115" s="6">
        <v>2.3715415019762844E-2</v>
      </c>
    </row>
    <row r="116" spans="1:15" x14ac:dyDescent="0.25">
      <c r="A116" s="1" t="s">
        <v>9</v>
      </c>
      <c r="B116" s="1" t="s">
        <v>11</v>
      </c>
      <c r="C116" s="1" t="s">
        <v>20</v>
      </c>
      <c r="D116" s="2">
        <v>1.2145748987854251E-2</v>
      </c>
      <c r="E116" s="2">
        <v>8.0971659919028341E-3</v>
      </c>
      <c r="F116" s="6">
        <v>2.0161290322580645E-2</v>
      </c>
      <c r="G116" s="6">
        <v>2.0161290322580645E-2</v>
      </c>
      <c r="H116" s="6">
        <v>2.032520325203252E-2</v>
      </c>
      <c r="I116" s="6">
        <v>2.032520325203252E-2</v>
      </c>
      <c r="J116" s="2">
        <v>8.1632653061224497E-3</v>
      </c>
      <c r="K116" s="2">
        <v>4.0816326530612249E-3</v>
      </c>
      <c r="L116" s="2">
        <v>8.23045267489712E-3</v>
      </c>
      <c r="M116" s="2">
        <v>8.23045267489712E-3</v>
      </c>
      <c r="N116" s="6">
        <v>3.1872509960159362E-2</v>
      </c>
      <c r="O116" s="6">
        <v>2.3904382470119521E-2</v>
      </c>
    </row>
    <row r="117" spans="1:15" x14ac:dyDescent="0.25">
      <c r="A117" s="1" t="s">
        <v>10</v>
      </c>
      <c r="B117" s="1" t="s">
        <v>11</v>
      </c>
      <c r="C117" s="1" t="s">
        <v>20</v>
      </c>
      <c r="D117" s="2">
        <v>3.2388663967611336E-2</v>
      </c>
      <c r="E117" s="2">
        <v>2.4291497975708502E-2</v>
      </c>
      <c r="F117" s="6">
        <v>2.0161290322580645E-2</v>
      </c>
      <c r="G117" s="6">
        <v>1.2145748987854251E-2</v>
      </c>
      <c r="H117" s="6">
        <v>2.032520325203252E-2</v>
      </c>
      <c r="I117" s="6">
        <v>1.6260162601626018E-2</v>
      </c>
      <c r="J117" s="2">
        <v>1.2244897959183673E-2</v>
      </c>
      <c r="K117" s="2">
        <v>8.1632653061224497E-3</v>
      </c>
      <c r="L117" s="2">
        <v>2.8806584362139918E-2</v>
      </c>
      <c r="M117" s="2">
        <v>2.4691358024691357E-2</v>
      </c>
      <c r="N117" s="6">
        <v>7.9681274900398405E-3</v>
      </c>
      <c r="O117" s="6">
        <v>3.9840637450199202E-3</v>
      </c>
    </row>
    <row r="118" spans="1:15" x14ac:dyDescent="0.25">
      <c r="D118" s="2">
        <f t="shared" ref="D118:O118" si="5">AVERAGE(D112:D117)</f>
        <v>2.1165540268077487E-2</v>
      </c>
      <c r="E118" s="2">
        <f t="shared" si="5"/>
        <v>1.6592200697883232E-2</v>
      </c>
      <c r="F118" s="2">
        <f t="shared" si="5"/>
        <v>2.4949663710748405E-2</v>
      </c>
      <c r="G118" s="2">
        <f t="shared" si="5"/>
        <v>1.9228083096632667E-2</v>
      </c>
      <c r="H118" s="2">
        <f t="shared" si="5"/>
        <v>3.3783754833595761E-2</v>
      </c>
      <c r="I118" s="2">
        <f t="shared" si="5"/>
        <v>2.7689407328855897E-2</v>
      </c>
      <c r="J118" s="2">
        <f t="shared" si="5"/>
        <v>1.1247165532879818E-2</v>
      </c>
      <c r="K118" s="2">
        <f t="shared" si="5"/>
        <v>9.0816326530612241E-3</v>
      </c>
      <c r="L118" s="2">
        <f t="shared" si="5"/>
        <v>1.1571624534587498E-2</v>
      </c>
      <c r="M118" s="2">
        <f t="shared" si="5"/>
        <v>1.0601606897903192E-2</v>
      </c>
      <c r="N118" s="2">
        <f t="shared" si="5"/>
        <v>2.380045037242335E-2</v>
      </c>
      <c r="O118" s="2">
        <f t="shared" si="5"/>
        <v>1.8773916192935763E-2</v>
      </c>
    </row>
    <row r="122" spans="1:15" x14ac:dyDescent="0.25">
      <c r="C122" s="9" t="s">
        <v>1</v>
      </c>
      <c r="D122" s="9"/>
      <c r="E122" s="9"/>
      <c r="G122" s="9" t="s">
        <v>11</v>
      </c>
      <c r="H122" s="9"/>
      <c r="I122" s="9"/>
      <c r="K122" s="9" t="s">
        <v>18</v>
      </c>
      <c r="L122" s="9"/>
      <c r="M122" s="9"/>
    </row>
    <row r="123" spans="1:15" x14ac:dyDescent="0.25">
      <c r="D123" t="s">
        <v>36</v>
      </c>
      <c r="E123" t="s">
        <v>37</v>
      </c>
      <c r="H123" t="s">
        <v>36</v>
      </c>
      <c r="I123" t="s">
        <v>37</v>
      </c>
      <c r="L123" t="s">
        <v>36</v>
      </c>
      <c r="M123" t="s">
        <v>37</v>
      </c>
    </row>
    <row r="124" spans="1:15" x14ac:dyDescent="0.25">
      <c r="C124">
        <v>2006</v>
      </c>
      <c r="D124" s="4">
        <v>1.746858718970273E-2</v>
      </c>
      <c r="E124" s="4">
        <v>1.0731702071605615E-2</v>
      </c>
      <c r="G124">
        <v>2006</v>
      </c>
      <c r="H124" s="8">
        <v>2.1165540268077487E-2</v>
      </c>
      <c r="I124" s="8">
        <v>1.6592200697883232E-2</v>
      </c>
      <c r="K124">
        <v>2006</v>
      </c>
      <c r="L124" s="8">
        <v>1.7414821147259812E-2</v>
      </c>
      <c r="M124" s="8">
        <v>1.1384959487287022E-2</v>
      </c>
    </row>
    <row r="125" spans="1:15" x14ac:dyDescent="0.25">
      <c r="C125">
        <v>2007</v>
      </c>
      <c r="D125" s="4">
        <v>3.2632909223321765E-2</v>
      </c>
      <c r="E125" s="4">
        <v>2.3992738722529234E-2</v>
      </c>
      <c r="G125">
        <v>2007</v>
      </c>
      <c r="H125" s="8">
        <v>2.4949663710748405E-2</v>
      </c>
      <c r="I125" s="8">
        <v>1.9228083096632667E-2</v>
      </c>
      <c r="K125">
        <v>2007</v>
      </c>
      <c r="L125" s="8">
        <v>1.4672492824401319E-2</v>
      </c>
      <c r="M125" s="8">
        <v>7.352311185366063E-3</v>
      </c>
    </row>
    <row r="126" spans="1:15" x14ac:dyDescent="0.25">
      <c r="C126">
        <v>2008</v>
      </c>
      <c r="D126" s="4">
        <v>4.5264415094743826E-2</v>
      </c>
      <c r="E126" s="4">
        <v>3.862056407125336E-2</v>
      </c>
      <c r="G126">
        <v>2008</v>
      </c>
      <c r="H126" s="8">
        <v>3.3783754833595761E-2</v>
      </c>
      <c r="I126" s="8">
        <v>2.7689407328855897E-2</v>
      </c>
      <c r="K126">
        <v>2008</v>
      </c>
      <c r="L126" s="8">
        <v>3.8639309317994364E-2</v>
      </c>
      <c r="M126" s="8">
        <v>2.9322921687714901E-2</v>
      </c>
    </row>
    <row r="127" spans="1:15" x14ac:dyDescent="0.25">
      <c r="C127">
        <v>2014</v>
      </c>
      <c r="D127" s="4">
        <v>1.2018140589569161E-2</v>
      </c>
      <c r="E127" s="4">
        <v>9.3537414965986394E-3</v>
      </c>
      <c r="G127">
        <v>2014</v>
      </c>
      <c r="H127" s="8">
        <v>1.1247165532879818E-2</v>
      </c>
      <c r="I127" s="8">
        <v>9.0816326530612241E-3</v>
      </c>
      <c r="K127">
        <v>2014</v>
      </c>
      <c r="L127" s="8">
        <v>1.6780045351473923E-2</v>
      </c>
      <c r="M127" s="8">
        <v>1.4096749811035524E-2</v>
      </c>
    </row>
    <row r="128" spans="1:15" x14ac:dyDescent="0.25">
      <c r="C128">
        <v>2019</v>
      </c>
      <c r="D128" s="4">
        <v>1.2884577699392516E-2</v>
      </c>
      <c r="E128" s="4">
        <v>1.2149715853419557E-2</v>
      </c>
      <c r="G128">
        <v>2019</v>
      </c>
      <c r="H128" s="8">
        <v>1.1571624534587498E-2</v>
      </c>
      <c r="I128" s="8">
        <v>1.0601606897903192E-2</v>
      </c>
      <c r="K128">
        <v>2019</v>
      </c>
      <c r="L128" s="8">
        <v>1.1488340192043896E-2</v>
      </c>
      <c r="M128" s="8">
        <v>9.5042132079169121E-3</v>
      </c>
    </row>
    <row r="129" spans="3:13" x14ac:dyDescent="0.25">
      <c r="C129">
        <v>2020</v>
      </c>
      <c r="D129" s="4">
        <v>3.1730784372391858E-2</v>
      </c>
      <c r="E129" s="4">
        <v>3.0408012219895125E-2</v>
      </c>
      <c r="G129">
        <v>2020</v>
      </c>
      <c r="H129" s="8">
        <v>2.380045037242335E-2</v>
      </c>
      <c r="I129" s="8">
        <v>1.8773916192935763E-2</v>
      </c>
      <c r="K129">
        <v>2020</v>
      </c>
      <c r="L129" s="8">
        <v>2.0474098336561525E-2</v>
      </c>
      <c r="M129" s="8">
        <v>1.7828554031568064E-2</v>
      </c>
    </row>
  </sheetData>
  <mergeCells count="3">
    <mergeCell ref="C122:E122"/>
    <mergeCell ref="G122:I122"/>
    <mergeCell ref="K122:M12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2022-01-23T10:08:16Z</dcterms:created>
  <dcterms:modified xsi:type="dcterms:W3CDTF">2022-01-30T10:35:14Z</dcterms:modified>
</cp:coreProperties>
</file>