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8DC54B69-69F7-4813-871A-A1BF9E67D171}" xr6:coauthVersionLast="47" xr6:coauthVersionMax="47" xr10:uidLastSave="{00000000-0000-0000-0000-000000000000}"/>
  <bookViews>
    <workbookView xWindow="-108" yWindow="-108" windowWidth="23256" windowHeight="12456" firstSheet="4" activeTab="7" xr2:uid="{FAC7FDEE-7009-4D55-B17F-AE2AD45B5BAB}"/>
  </bookViews>
  <sheets>
    <sheet name="measure of central tendency" sheetId="8" r:id="rId1"/>
    <sheet name="measure of dispersion" sheetId="9" r:id="rId2"/>
    <sheet name="skew nd kurt" sheetId="1" r:id="rId3"/>
    <sheet name="PR ND QR" sheetId="2" r:id="rId4"/>
    <sheet name="correlation nd covar" sheetId="3" r:id="rId5"/>
    <sheet name="discrete nd continuous" sheetId="4" r:id="rId6"/>
    <sheet name="Distribution" sheetId="5" r:id="rId7"/>
    <sheet name="confidence and hypothesi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9" l="1"/>
  <c r="B48" i="9"/>
  <c r="B50" i="9"/>
  <c r="D78" i="9"/>
  <c r="D80" i="9"/>
  <c r="D82" i="9"/>
  <c r="B140" i="9"/>
  <c r="B142" i="9"/>
  <c r="B144" i="9"/>
  <c r="B33" i="8"/>
  <c r="B35" i="8"/>
  <c r="B37" i="8"/>
  <c r="B74" i="8"/>
  <c r="B76" i="8"/>
  <c r="B78" i="8"/>
  <c r="B116" i="8"/>
  <c r="B118" i="8"/>
  <c r="B120" i="8"/>
  <c r="B24" i="6"/>
  <c r="B89" i="4"/>
  <c r="B96" i="5"/>
  <c r="B95" i="5"/>
  <c r="B79" i="5"/>
  <c r="B75" i="5"/>
  <c r="B76" i="5"/>
  <c r="B52" i="5"/>
  <c r="B54" i="5" s="1"/>
  <c r="B37" i="5"/>
  <c r="B19" i="5"/>
  <c r="B103" i="4"/>
  <c r="B79" i="4"/>
  <c r="B65" i="4"/>
  <c r="B54" i="4"/>
  <c r="A52" i="4"/>
  <c r="A51" i="4"/>
  <c r="B39" i="4"/>
  <c r="B26" i="4"/>
  <c r="B13" i="4"/>
  <c r="E54" i="3"/>
  <c r="E22" i="3"/>
  <c r="B42" i="2"/>
  <c r="B41" i="2"/>
  <c r="B40" i="2"/>
  <c r="B39" i="2"/>
  <c r="B35" i="2"/>
  <c r="B34" i="2"/>
  <c r="B33" i="2"/>
  <c r="D103" i="1"/>
  <c r="D101" i="1"/>
  <c r="E23" i="1"/>
  <c r="E25" i="1"/>
  <c r="E41" i="6" l="1"/>
  <c r="E42" i="6"/>
</calcChain>
</file>

<file path=xl/sharedStrings.xml><?xml version="1.0" encoding="utf-8"?>
<sst xmlns="http://schemas.openxmlformats.org/spreadsheetml/2006/main" count="589" uniqueCount="460">
  <si>
    <t xml:space="preserve"> 1) Question : A company wants to analyze the monthly returns of its investment</t>
  </si>
  <si>
    <t xml:space="preserve"> portfolio to understand the distribution and risk associated with the returns.</t>
  </si>
  <si>
    <t xml:space="preserve"> Data:</t>
  </si>
  <si>
    <t xml:space="preserve"> Let's consider the monthly returns (%) for the portfolio over a one-year period:</t>
  </si>
  <si>
    <t xml:space="preserve"> Returns:-2.5, 1.3,-0.8,-1.9, 2.1, 0.5,-1.2, 1.8,-0.5, 2.3,-0.7, 1.2,-1.5,-0.3, 2.6, 1.1,-1.7, 0.9,-1.4, 0.3,</t>
  </si>
  <si>
    <t xml:space="preserve"> 1.9,-1.1,-0.4, 2.2,-0.9, 1.6,-0.6,-1.3, 2.4, 0.7,-1.8, 1.5,-0.2,-2.1, 2.8, 0.8,-1.6, 1.4,-0.1, 2.5,-1.0, 1.7,-0.9,-2.0, 2.7, 0.6,-1.4, 1.1,-0.3, 2.0</t>
  </si>
  <si>
    <t xml:space="preserve"> Questions:</t>
  </si>
  <si>
    <t xml:space="preserve"> 1. Skewness: Calculate the skewness of the monthly returns.</t>
  </si>
  <si>
    <t xml:space="preserve"> 2. Kurtosis: Calculate the kurtosis of the monthly returns.</t>
  </si>
  <si>
    <t xml:space="preserve"> 3. Interpretation: Based on the skewness and kurtosis values, what can be said about</t>
  </si>
  <si>
    <t xml:space="preserve"> the distribution of returns?</t>
  </si>
  <si>
    <t xml:space="preserve"> By answering these questions using measures of skewness and kurtosis, the company</t>
  </si>
  <si>
    <t xml:space="preserve"> can understand the shape and symmetry of the return distribution, assess the level of</t>
  </si>
  <si>
    <t xml:space="preserve"> risk and potential outliers, and make informed decisions regarding portfolio management</t>
  </si>
  <si>
    <t xml:space="preserve"> and risk mitigation strategies.</t>
  </si>
  <si>
    <t>Measure of Skewness and Kurtosis</t>
  </si>
  <si>
    <t xml:space="preserve"> Returns</t>
  </si>
  <si>
    <t>Skewness</t>
  </si>
  <si>
    <t>Kurtosis</t>
  </si>
  <si>
    <t>interpretation</t>
  </si>
  <si>
    <t>Skewness:</t>
  </si>
  <si>
    <t>The distribution is slightly right skewed</t>
  </si>
  <si>
    <t xml:space="preserve">The distribution is Platykurtic </t>
  </si>
  <si>
    <t xml:space="preserve"> A company wants to analyze the waiting times of customers at a</t>
  </si>
  <si>
    <t xml:space="preserve"> service center to improve operational efficiency.</t>
  </si>
  <si>
    <t xml:space="preserve"> Data</t>
  </si>
  <si>
    <t xml:space="preserve"> Let's consider the waiting times (in minutes) for a sample of 100 customers</t>
  </si>
  <si>
    <t>Waiting Times</t>
  </si>
  <si>
    <t xml:space="preserve"> Questions</t>
  </si>
  <si>
    <t xml:space="preserve"> 1. Skewness</t>
  </si>
  <si>
    <t xml:space="preserve"> Calculate the skewness of the waiting time distribution.</t>
  </si>
  <si>
    <t xml:space="preserve"> 2. Kurtosis</t>
  </si>
  <si>
    <t xml:space="preserve"> </t>
  </si>
  <si>
    <t xml:space="preserve"> Calculate the kurtosis of the waiting time distribution.</t>
  </si>
  <si>
    <t xml:space="preserve"> 3. Interpretation</t>
  </si>
  <si>
    <t xml:space="preserve"> Based on the skewness and kurtosis values</t>
  </si>
  <si>
    <t xml:space="preserve"> what can be inferred</t>
  </si>
  <si>
    <t xml:space="preserve"> about the waiting time distribution?</t>
  </si>
  <si>
    <t xml:space="preserve"> By answering these questions using measures of skewness and kurtosis</t>
  </si>
  <si>
    <t xml:space="preserve"> the company</t>
  </si>
  <si>
    <t xml:space="preserve"> can assess the symmetry and tail behavior of the waiting time distribution</t>
  </si>
  <si>
    <t xml:space="preserve"> identify any</t>
  </si>
  <si>
    <t xml:space="preserve"> patterns or anomalies in customer waiting times</t>
  </si>
  <si>
    <t xml:space="preserve"> and make improvements to streamline</t>
  </si>
  <si>
    <t xml:space="preserve"> the service process and enhance customer satisfaction.</t>
  </si>
  <si>
    <t xml:space="preserve"> 2) Question </t>
  </si>
  <si>
    <t>Interpretation</t>
  </si>
  <si>
    <t>The distribution is negative skewed</t>
  </si>
  <si>
    <t>The distribution is Platy kurtic</t>
  </si>
  <si>
    <t>Percentile and Quartiles</t>
  </si>
  <si>
    <t xml:space="preserve">1) Question </t>
  </si>
  <si>
    <t xml:space="preserve"> A company wants to analyze the salary distribution of its employees to</t>
  </si>
  <si>
    <t xml:space="preserve"> determine the income levels at different percentiles.</t>
  </si>
  <si>
    <t xml:space="preserve"> Let's consider the monthly salaries (in thousands of dollars) of a sample of 200</t>
  </si>
  <si>
    <t xml:space="preserve"> employees</t>
  </si>
  <si>
    <t xml:space="preserve"> Salaries</t>
  </si>
  <si>
    <t>Questions</t>
  </si>
  <si>
    <t xml:space="preserve"> 1. Quartiles</t>
  </si>
  <si>
    <t xml:space="preserve"> Calculate the first quartile (Q1)</t>
  </si>
  <si>
    <t xml:space="preserve"> median (Q2)</t>
  </si>
  <si>
    <t xml:space="preserve"> and third quartile (Q3) of the</t>
  </si>
  <si>
    <t xml:space="preserve"> salary distribution.</t>
  </si>
  <si>
    <t xml:space="preserve"> 2. Percentiles</t>
  </si>
  <si>
    <t xml:space="preserve"> Calculate the 10th percentile</t>
  </si>
  <si>
    <t xml:space="preserve"> 25th percentile</t>
  </si>
  <si>
    <t xml:space="preserve"> 75th percentile</t>
  </si>
  <si>
    <t xml:space="preserve"> and 90th</t>
  </si>
  <si>
    <t xml:space="preserve"> percentile of the salary distribution.</t>
  </si>
  <si>
    <t xml:space="preserve"> Based on the quartiles and percentiles</t>
  </si>
  <si>
    <t xml:space="preserve"> what can be inferred about the</t>
  </si>
  <si>
    <t xml:space="preserve"> income distribution of the employees?</t>
  </si>
  <si>
    <t xml:space="preserve"> By answering these questions using quartiles and percentiles</t>
  </si>
  <si>
    <t xml:space="preserve"> the company can</t>
  </si>
  <si>
    <t xml:space="preserve"> understand the income levels at different points in the distribution</t>
  </si>
  <si>
    <t xml:space="preserve"> identify the median</t>
  </si>
  <si>
    <t xml:space="preserve"> salary and the spread of salaries</t>
  </si>
  <si>
    <t xml:space="preserve"> and make informed decisions related to compensation</t>
  </si>
  <si>
    <t xml:space="preserve"> employee benefits</t>
  </si>
  <si>
    <t xml:space="preserve"> and salary structures.</t>
  </si>
  <si>
    <t>Quartile</t>
  </si>
  <si>
    <t xml:space="preserve">Q1 </t>
  </si>
  <si>
    <t>Q2</t>
  </si>
  <si>
    <t>Q3</t>
  </si>
  <si>
    <t>Percentile</t>
  </si>
  <si>
    <t>10th</t>
  </si>
  <si>
    <t>25th</t>
  </si>
  <si>
    <t>75th</t>
  </si>
  <si>
    <t>90th</t>
  </si>
  <si>
    <t>Quartile:</t>
  </si>
  <si>
    <t>The IQR shows the spread of middle 50% of salaries</t>
  </si>
  <si>
    <t>Percentile:</t>
  </si>
  <si>
    <t>comparing the distance between percentiles can reveal whether the income distribution</t>
  </si>
  <si>
    <t>is skewed or symmetrical</t>
  </si>
  <si>
    <t>Correlation and Covariance</t>
  </si>
  <si>
    <t xml:space="preserve"> 1) Question </t>
  </si>
  <si>
    <t xml:space="preserve"> A marketing department wants to understand the relationship between</t>
  </si>
  <si>
    <t xml:space="preserve"> advertising expenditure and sales revenue to assess the effectiveness of their</t>
  </si>
  <si>
    <t xml:space="preserve"> advertising campaigns.</t>
  </si>
  <si>
    <t xml:space="preserve"> Let's consider the monthly advertising expenditure (in thousands of dollars) and</t>
  </si>
  <si>
    <t xml:space="preserve"> corresponding sales revenue (in thousands of dollars) for a sample of 12 months</t>
  </si>
  <si>
    <t xml:space="preserve"> Advertising Expenditure</t>
  </si>
  <si>
    <t xml:space="preserve"> Sales Revenue</t>
  </si>
  <si>
    <t xml:space="preserve"> Question</t>
  </si>
  <si>
    <t xml:space="preserve"> Calculate the correlation coefficient between advertising expenditure and sales revenue.</t>
  </si>
  <si>
    <t xml:space="preserve"> Interpret the value of the correlation coefficient and explain the nature of the relationship</t>
  </si>
  <si>
    <t xml:space="preserve"> between advertising expenditure and sales revenue.</t>
  </si>
  <si>
    <t xml:space="preserve"> By analyzing the correlation coefficient</t>
  </si>
  <si>
    <t xml:space="preserve"> the marketing department can determine the</t>
  </si>
  <si>
    <t xml:space="preserve"> strength and direction of the relationship between advertising expenditure and sales</t>
  </si>
  <si>
    <t xml:space="preserve"> revenue. This information can help them make informed decisions about allocating their</t>
  </si>
  <si>
    <t xml:space="preserve"> advertising budget and optimizing their marketing strategies.</t>
  </si>
  <si>
    <t>Correlation</t>
  </si>
  <si>
    <t>Interpretation:</t>
  </si>
  <si>
    <t>The correlation coefficient is very strong positive correlation between</t>
  </si>
  <si>
    <t>advertising and sales</t>
  </si>
  <si>
    <t xml:space="preserve"> An investment analyst wants to assess the relationship between the</t>
  </si>
  <si>
    <t xml:space="preserve"> stock prices of two companies to identify potential investment opportunities.</t>
  </si>
  <si>
    <t xml:space="preserve"> Let's consider the daily closing prices (in dollars) of Company A and Company B for a</t>
  </si>
  <si>
    <t xml:space="preserve"> sample of 20 trading days</t>
  </si>
  <si>
    <t xml:space="preserve"> Company A</t>
  </si>
  <si>
    <t xml:space="preserve"> Company B</t>
  </si>
  <si>
    <t>Question</t>
  </si>
  <si>
    <t xml:space="preserve"> Calculate the covariance between the stock prices of Company A and Company B.</t>
  </si>
  <si>
    <t xml:space="preserve"> Interpret the value of the covariance and explain the nature of the relationship between</t>
  </si>
  <si>
    <t xml:space="preserve"> the two stocks.</t>
  </si>
  <si>
    <t xml:space="preserve"> By analyzing the covariance</t>
  </si>
  <si>
    <t xml:space="preserve"> the investment analyst can determine whether the stock</t>
  </si>
  <si>
    <t xml:space="preserve"> prices of Company A and Company B move together (positive covariance) or in opposite</t>
  </si>
  <si>
    <t xml:space="preserve"> directions (negative covariance). This information can assist in identifying potential</t>
  </si>
  <si>
    <t xml:space="preserve"> investment opportunities and understanding the diversification benefits of combining</t>
  </si>
  <si>
    <t xml:space="preserve"> these stocks in a portfolio.</t>
  </si>
  <si>
    <t>Covariance</t>
  </si>
  <si>
    <t>Covariance between the stock prices of company A and Company B is postive covariance</t>
  </si>
  <si>
    <t>discrete and continuous random variable</t>
  </si>
  <si>
    <t>Discrete Random Variable:</t>
  </si>
  <si>
    <t xml:space="preserve"> 1. Problem</t>
  </si>
  <si>
    <t xml:space="preserve"> A fair six-sided die is rolled 100 times. What is the probability of rolling</t>
  </si>
  <si>
    <t xml:space="preserve"> exactly five 3's?</t>
  </si>
  <si>
    <t xml:space="preserve"> Number of rolls (n) = 100</t>
  </si>
  <si>
    <t>NOT</t>
  </si>
  <si>
    <t>probability</t>
  </si>
  <si>
    <t>total number</t>
  </si>
  <si>
    <t>Binom distribution</t>
  </si>
  <si>
    <t xml:space="preserve"> 2. Problem: In a deck of 52 playing cards, five cards are randomly drawn without</t>
  </si>
  <si>
    <t xml:space="preserve"> replacement. What is the probability of getting two hearts?</t>
  </si>
  <si>
    <t xml:space="preserve"> Data: Number of hearts in the deck (N) = 13, Number of cards drawn (n) = 5</t>
  </si>
  <si>
    <t>Numer of hearts drawn</t>
  </si>
  <si>
    <t>Number of cards  drawn</t>
  </si>
  <si>
    <t>Total cards</t>
  </si>
  <si>
    <t>Total hearts card</t>
  </si>
  <si>
    <t>Geomatric distribution</t>
  </si>
  <si>
    <t>3. Problem: A multiple-choice test consists of 10 questions, each with four possible</t>
  </si>
  <si>
    <t xml:space="preserve"> answers. If a student randomly guesses on each question, what is the probability of</t>
  </si>
  <si>
    <t xml:space="preserve"> getting at least 8 questions correct?</t>
  </si>
  <si>
    <t xml:space="preserve"> Data: Number of questions (n) = 10, Number of possible answers per question (k) = 4</t>
  </si>
  <si>
    <t>Probability</t>
  </si>
  <si>
    <t>possible answer per question</t>
  </si>
  <si>
    <t>NOS</t>
  </si>
  <si>
    <t>Trial</t>
  </si>
  <si>
    <t xml:space="preserve"> 4. Problem: A bag contains 30 red balls, 20 blue balls, and 10 green balls. Three balls</t>
  </si>
  <si>
    <t xml:space="preserve"> are drawn without replacement. What is the probability that all three balls are blue?</t>
  </si>
  <si>
    <t xml:space="preserve"> Data: Number of blue balls in the bag (N) = 20, Number of balls drawn (n) = 3</t>
  </si>
  <si>
    <t>number of blue balls</t>
  </si>
  <si>
    <t>number of balls drawn</t>
  </si>
  <si>
    <t xml:space="preserve">total balls </t>
  </si>
  <si>
    <t>combination</t>
  </si>
  <si>
    <t xml:space="preserve"> 5. Problem: In a football match, a player scores a goal with a 0.3 probability per shot. If</t>
  </si>
  <si>
    <t xml:space="preserve"> the player takes 10 shots, what is the probability of scoring exactly three goals?</t>
  </si>
  <si>
    <t xml:space="preserve"> Data: Number of shots (n) = 10, Probability of scoring per shot (p) = 0.3</t>
  </si>
  <si>
    <t>trial</t>
  </si>
  <si>
    <t>Number of goals</t>
  </si>
  <si>
    <t>Continuous Random Variable:</t>
  </si>
  <si>
    <t>1. Problem: The heights of students in a class are normally distributed with a mean of</t>
  </si>
  <si>
    <t xml:space="preserve"> 165 cm and a standard deviation of 10 cm. What is the probability that a randomly</t>
  </si>
  <si>
    <t xml:space="preserve"> selected student is taller than 180 cm?</t>
  </si>
  <si>
    <t xml:space="preserve"> Data: Mean height (µ) = 165 cm, Standard deviation (s) = 10 cm, Height threshold (x)</t>
  </si>
  <si>
    <t xml:space="preserve"> = 180 cm</t>
  </si>
  <si>
    <t xml:space="preserve">mean </t>
  </si>
  <si>
    <t>S.D</t>
  </si>
  <si>
    <t>x</t>
  </si>
  <si>
    <t xml:space="preserve"> 2. Problem: The waiting times at a coffee shop are exponentially distributed with a mean</t>
  </si>
  <si>
    <t xml:space="preserve"> of 5 minutes. What is the probability that a customer waits less than 3 minutes?</t>
  </si>
  <si>
    <t xml:space="preserve"> Data: Mean waiting time (µ) </t>
  </si>
  <si>
    <t xml:space="preserve"> 5 minutes, Waiting time threshold (x) </t>
  </si>
  <si>
    <t xml:space="preserve"> 3 minutes</t>
  </si>
  <si>
    <t>normal dist</t>
  </si>
  <si>
    <t>mean</t>
  </si>
  <si>
    <t>exponentially</t>
  </si>
  <si>
    <t xml:space="preserve"> grams and 200 grams. What is the probability that a randomly selected apple weighs</t>
  </si>
  <si>
    <t xml:space="preserve"> between 150 and 170 grams?</t>
  </si>
  <si>
    <t xml:space="preserve"> Data: Weight range (lower limit x1, upper limit x2)</t>
  </si>
  <si>
    <t xml:space="preserve"> 3. Problem: The weights of apples in a basket follow a uniform distribution between 100</t>
  </si>
  <si>
    <t>A</t>
  </si>
  <si>
    <t>B</t>
  </si>
  <si>
    <t>C</t>
  </si>
  <si>
    <t>D</t>
  </si>
  <si>
    <t>UNIFORM probability</t>
  </si>
  <si>
    <t>d-c/b-a</t>
  </si>
  <si>
    <t>Questions on Discrete Distribution and Continuous Distribution</t>
  </si>
  <si>
    <t>Discrete Distribution:</t>
  </si>
  <si>
    <t xml:space="preserve"> 1. Problem: A company sells smartphones, and the number of defects per batch follows</t>
  </si>
  <si>
    <t xml:space="preserve"> a Poisson distribution with a mean of 2 defects. What is the probability of having exactly</t>
  </si>
  <si>
    <t xml:space="preserve"> 3 defects in a randomly selected batch?</t>
  </si>
  <si>
    <t xml:space="preserve"> Data: Mean number of defects (?) </t>
  </si>
  <si>
    <t xml:space="preserve"> 2, Number of defects (x) </t>
  </si>
  <si>
    <t xml:space="preserve"> Explanation: The problem involves a discrete distribution (Poisson) because we are</t>
  </si>
  <si>
    <t xml:space="preserve"> dealing with the count of defects in a batch of smartphones. The Poisson distribution</t>
  </si>
  <si>
    <t xml:space="preserve"> models the probability of a given number of events occurring within a fixed interval of</t>
  </si>
  <si>
    <t xml:space="preserve"> time or space.</t>
  </si>
  <si>
    <t>λ</t>
  </si>
  <si>
    <t>poisson.dist</t>
  </si>
  <si>
    <t xml:space="preserve"> 2. Problem: In a game, a player has a 0.3 probability of winning each round. If the</t>
  </si>
  <si>
    <t xml:space="preserve"> player plays 10 rounds, what is the probability of winning exactly 3 rounds?</t>
  </si>
  <si>
    <t xml:space="preserve"> Data: Probability of winning (p) </t>
  </si>
  <si>
    <t xml:space="preserve"> 0.3, Number of rounds (n) </t>
  </si>
  <si>
    <t xml:space="preserve"> 10, Number of wins (x)</t>
  </si>
  <si>
    <t xml:space="preserve"> Explanation: This problem also involves a discrete distribution (Binomial) because we</t>
  </si>
  <si>
    <t xml:space="preserve"> are dealing with a fixed number of independent trials (rounds) with a probability of</t>
  </si>
  <si>
    <t xml:space="preserve"> success (winning) in each trial. The Binomial distribution models the probability of</t>
  </si>
  <si>
    <t xml:space="preserve"> achieving a certain number of successes in a fixed number of trials</t>
  </si>
  <si>
    <t>p</t>
  </si>
  <si>
    <t>n</t>
  </si>
  <si>
    <t>binom.dist</t>
  </si>
  <si>
    <t>3. Problem: A six-sided fair die is rolled three times. What is the probability of obtaining</t>
  </si>
  <si>
    <t xml:space="preserve"> at least one 6?</t>
  </si>
  <si>
    <t xml:space="preserve"> Data: Number of rolls (n) </t>
  </si>
  <si>
    <t xml:space="preserve"> Explanation: Here, we have a discrete distribution (Geometric) since we are interested</t>
  </si>
  <si>
    <t xml:space="preserve"> in the number of trials required to achieve the first success (rolling a 6) in a sequence of</t>
  </si>
  <si>
    <t xml:space="preserve"> independent trials. The Geometric distribution models the probability of achieving the</t>
  </si>
  <si>
    <t xml:space="preserve"> first success on a specific trial</t>
  </si>
  <si>
    <t xml:space="preserve"> P of rolling 6 a single roll</t>
  </si>
  <si>
    <t xml:space="preserve"> P of not rolling 6 a single roll</t>
  </si>
  <si>
    <t>rolled 3 times</t>
  </si>
  <si>
    <t>P of at least one</t>
  </si>
  <si>
    <t>Continuous Distribution:</t>
  </si>
  <si>
    <t xml:space="preserve"> 1. Problem: The weights of apples in a basket follow a normal distribution with a mean</t>
  </si>
  <si>
    <t xml:space="preserve"> of 150 grams and a standard deviation of 10 grams. What is the probability that a</t>
  </si>
  <si>
    <t xml:space="preserve"> randomly selected apple weighs between 140 and 160 grams?</t>
  </si>
  <si>
    <t xml:space="preserve"> Data: Mean weight (µ) </t>
  </si>
  <si>
    <t xml:space="preserve"> 150 grams, Standard deviation (s) </t>
  </si>
  <si>
    <t xml:space="preserve"> 10 grams, Weight range</t>
  </si>
  <si>
    <t xml:space="preserve"> (lower limit x1, upper limit x2)</t>
  </si>
  <si>
    <t xml:space="preserve"> Explanation: This problem involves a continuous distribution (Normal) since we are</t>
  </si>
  <si>
    <t xml:space="preserve"> dealing with the weights of apples, which can take on any value within a range. The</t>
  </si>
  <si>
    <t xml:space="preserve"> Normal distribution is commonly used to model continuous variables with a symmetric</t>
  </si>
  <si>
    <t xml:space="preserve"> bell-shaped distribution.</t>
  </si>
  <si>
    <r>
      <t xml:space="preserve">mean </t>
    </r>
    <r>
      <rPr>
        <sz val="11"/>
        <color theme="1"/>
        <rFont val="Calibri"/>
        <family val="2"/>
      </rPr>
      <t>µ</t>
    </r>
  </si>
  <si>
    <r>
      <t xml:space="preserve">S.D </t>
    </r>
    <r>
      <rPr>
        <sz val="11"/>
        <color theme="1"/>
        <rFont val="Calibri"/>
        <family val="2"/>
      </rPr>
      <t>σ</t>
    </r>
  </si>
  <si>
    <t>lower A</t>
  </si>
  <si>
    <t>upper B</t>
  </si>
  <si>
    <t>Norm.dist</t>
  </si>
  <si>
    <t>x1 140</t>
  </si>
  <si>
    <t>x2 160</t>
  </si>
  <si>
    <t xml:space="preserve"> 2. Problem: The lifetimes of a certain brand of light bulbs are exponentially distributed</t>
  </si>
  <si>
    <t xml:space="preserve"> with a mean of 1000 hours. What is the probability that a randomly selected light bulb</t>
  </si>
  <si>
    <t xml:space="preserve"> lasts more than 900 hours?</t>
  </si>
  <si>
    <t xml:space="preserve"> Data: Mean lifetime (µ) </t>
  </si>
  <si>
    <t xml:space="preserve"> 1000 hours, Lifetime threshold (x) </t>
  </si>
  <si>
    <t xml:space="preserve"> 900 hours</t>
  </si>
  <si>
    <t xml:space="preserve"> Explanation: Here, we have a continuous distribution (Exponential) since we are</t>
  </si>
  <si>
    <t xml:space="preserve"> interested in the time until an event (light bulb failure) occurs. The Exponential</t>
  </si>
  <si>
    <t xml:space="preserve"> distribution models the probability of waiting a certain amount of time before the event</t>
  </si>
  <si>
    <t xml:space="preserve"> happens</t>
  </si>
  <si>
    <t>exponential</t>
  </si>
  <si>
    <t>Questions on Confidence Interval and Hypothesis Testings</t>
  </si>
  <si>
    <t>Confidence Interval Problems:</t>
  </si>
  <si>
    <t xml:space="preserve"> 1. Problem: A study is conducted to estimate the mean height of a population. A random</t>
  </si>
  <si>
    <t xml:space="preserve"> sample of 100 individuals is selected, and their heights are measured. Calculate a 95%</t>
  </si>
  <si>
    <t xml:space="preserve"> confidence interval for the population mean height, given that the sample mean height is</t>
  </si>
  <si>
    <t xml:space="preserve"> 170 cm and the sample standard deviation is 8 cm.</t>
  </si>
  <si>
    <t xml:space="preserve"> Data: Sample size (n) </t>
  </si>
  <si>
    <t xml:space="preserve"> 100, Sample mean (x) </t>
  </si>
  <si>
    <t xml:space="preserve"> 170 cm, Sample standard deviation</t>
  </si>
  <si>
    <t xml:space="preserve"> (s) </t>
  </si>
  <si>
    <t xml:space="preserve"> 8 cm, Confidence level </t>
  </si>
  <si>
    <t xml:space="preserve"> Explanation: In this problem, we use a sample to estimate the population mean height.</t>
  </si>
  <si>
    <t xml:space="preserve"> By calculating a confidence interval, we provide a range of plausible values for the</t>
  </si>
  <si>
    <t xml:space="preserve"> population mean. The 95% confidence level indicates that we are 95% confident that</t>
  </si>
  <si>
    <t xml:space="preserve"> the true population mean height falls within the calculated interval.</t>
  </si>
  <si>
    <t>s</t>
  </si>
  <si>
    <t>confidence</t>
  </si>
  <si>
    <t>alpha</t>
  </si>
  <si>
    <t>confidence interval</t>
  </si>
  <si>
    <t>Hypothesis Testing Problems:</t>
  </si>
  <si>
    <t xml:space="preserve"> 3. Problem: A researcher wants to test whether a new teaching method improves</t>
  </si>
  <si>
    <t xml:space="preserve"> student performance. A random sample of 50 students is divided into two groups: one</t>
  </si>
  <si>
    <t xml:space="preserve"> group taught using the new method and the other using the traditional method. The</t>
  </si>
  <si>
    <t xml:space="preserve"> average test scores of the two groups are compared. State the null and alternative</t>
  </si>
  <si>
    <t xml:space="preserve"> hypotheses for this study.</t>
  </si>
  <si>
    <t xml:space="preserve"> Data: Sample size (n) = 50, Test scores of the two groups</t>
  </si>
  <si>
    <t xml:space="preserve"> Explanation: In this problem, we are interested in comparing the means of two groups</t>
  </si>
  <si>
    <t xml:space="preserve"> (new method vs. traditional method). The null hypothesis (H0) states that there is no</t>
  </si>
  <si>
    <t>significant difference between the means, while the alternative hypothesis (Ha)</t>
  </si>
  <si>
    <t xml:space="preserve"> suggests that there is a significant difference.</t>
  </si>
  <si>
    <t>new method</t>
  </si>
  <si>
    <t>traditional method</t>
  </si>
  <si>
    <r>
      <t xml:space="preserve">mean </t>
    </r>
    <r>
      <rPr>
        <sz val="11"/>
        <color theme="1"/>
        <rFont val="Calibri"/>
        <family val="2"/>
      </rPr>
      <t>µ1</t>
    </r>
  </si>
  <si>
    <t>mean µ2</t>
  </si>
  <si>
    <r>
      <t>H1:</t>
    </r>
    <r>
      <rPr>
        <sz val="11"/>
        <color theme="1"/>
        <rFont val="Calibri"/>
        <family val="2"/>
      </rPr>
      <t>µ1 ≠ µ2</t>
    </r>
  </si>
  <si>
    <r>
      <t xml:space="preserve">H0: </t>
    </r>
    <r>
      <rPr>
        <sz val="11"/>
        <color theme="1"/>
        <rFont val="Calibri"/>
        <family val="2"/>
      </rPr>
      <t>µ1 = µ2</t>
    </r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</si>
  <si>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</si>
  <si>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</si>
  <si>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</si>
  <si>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</si>
  <si>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</si>
  <si>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</si>
  <si>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</si>
  <si>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</si>
  <si>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</si>
  <si>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</si>
  <si>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</si>
  <si>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</si>
  <si>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Days</t>
  </si>
  <si>
    <t>Mode</t>
  </si>
  <si>
    <t>Median</t>
  </si>
  <si>
    <t>ANSWER</t>
  </si>
  <si>
    <t>Let's consider the rental durations (in days) for a sample of 50 customers:</t>
  </si>
  <si>
    <t>offerings with customers' typical rental needs.</t>
  </si>
  <si>
    <t>plan for peak demand periods</t>
  </si>
  <si>
    <t>availability. Additionally</t>
  </si>
  <si>
    <t>common rental periods</t>
  </si>
  <si>
    <t xml:space="preserve"> and enhance customer satisfaction by aligning service</t>
  </si>
  <si>
    <t>company can gain insights into the average rental duration</t>
  </si>
  <si>
    <t xml:space="preserve"> this analysis can help the company optimize resource allocation</t>
  </si>
  <si>
    <t>By answering these questions using the mean</t>
  </si>
  <si>
    <t xml:space="preserve"> and</t>
  </si>
  <si>
    <t xml:space="preserve"> fleet size</t>
  </si>
  <si>
    <t xml:space="preserve"> and make informed decisions regarding pricing</t>
  </si>
  <si>
    <t>customers?</t>
  </si>
  <si>
    <t xml:space="preserve"> understand the most</t>
  </si>
  <si>
    <t>3. Mode: Are there any recurring or most frequently occurring rental durations for</t>
  </si>
  <si>
    <t xml:space="preserve"> the car rental</t>
  </si>
  <si>
    <t xml:space="preserve"> and mode</t>
  </si>
  <si>
    <t xml:space="preserve"> median</t>
  </si>
  <si>
    <t>2. Median: What is the typical or central rental duration experienced by customers?</t>
  </si>
  <si>
    <t>1. Mean: What is the average rental duration for customers at the car rental company?</t>
  </si>
  <si>
    <t>Question:</t>
  </si>
  <si>
    <t>Data:</t>
  </si>
  <si>
    <t>fleet management strategies.</t>
  </si>
  <si>
    <t>its customers to understand the typical rental period and optimize its pricing and</t>
  </si>
  <si>
    <t>3) Business Problem: A car rental company wants to analyze the rental durations of</t>
  </si>
  <si>
    <t>Minute</t>
  </si>
  <si>
    <t>waiting times.</t>
  </si>
  <si>
    <t>adjusting staffing levels, streamlining operations, or implementing strategies to reduce</t>
  </si>
  <si>
    <t>and make informed decisions to optimize the customer service process, such as</t>
  </si>
  <si>
    <t>gain insights into the average waiting time, identify any common or peak waiting periods,</t>
  </si>
  <si>
    <t>By answering these questions using the mean, median, and mode, the restaurant can</t>
  </si>
  <si>
    <t>3. Mode: Are there any recurring or most frequently occurring waiting times for</t>
  </si>
  <si>
    <t>2. Median: What is the typical or central waiting time experienced by customers?</t>
  </si>
  <si>
    <t>1. Mean: What is the average waiting time for customers at the restaurant?</t>
  </si>
  <si>
    <t>10, 25, 15, 20, 20, 15, 10, 10, 20, 25</t>
  </si>
  <si>
    <t>15, 10, 20, 25, 15, 10, 30, 20, 15, 10,</t>
  </si>
  <si>
    <t>Let's consider the waiting times (in minutes) for the past 20 customers:</t>
  </si>
  <si>
    <t>efficiency.</t>
  </si>
  <si>
    <t>customers to understand the typical waiting experience and improve service</t>
  </si>
  <si>
    <t>2) Business Problem: A restaurant wants to analyze the waiting times of its</t>
  </si>
  <si>
    <t>Units</t>
  </si>
  <si>
    <t>Week 4</t>
  </si>
  <si>
    <t>Week 3</t>
  </si>
  <si>
    <t>Week 2</t>
  </si>
  <si>
    <t>Week 1</t>
  </si>
  <si>
    <t>strategies, and product placement.</t>
  </si>
  <si>
    <t>outliers, and make informed decisions regarding stock management, marketing</t>
  </si>
  <si>
    <t>gain insights into the sales performance of the product category, identify any patterns or</t>
  </si>
  <si>
    <t>By answering these questions using the mean, median, and mode, the retail store can</t>
  </si>
  <si>
    <t>product category?</t>
  </si>
  <si>
    <t>3. Mode: Are there any recurring or most frequently occurring sales figures for the</t>
  </si>
  <si>
    <t>2. Median: What is the typical or central sales value for the product category?</t>
  </si>
  <si>
    <t>1. Mean: What is the average weekly sales of the product category?</t>
  </si>
  <si>
    <t>Week 4: 70 units</t>
  </si>
  <si>
    <t>Week 3: 55 units</t>
  </si>
  <si>
    <t>Week 2: 60 units</t>
  </si>
  <si>
    <t>Week 1: 50 units</t>
  </si>
  <si>
    <t>category:</t>
  </si>
  <si>
    <t>Let's consider the weekly sales data (in units) for the past month for a specific product</t>
  </si>
  <si>
    <t>decisions.</t>
  </si>
  <si>
    <t>product category to understand the typical sales performance and make strategic</t>
  </si>
  <si>
    <t>1) Business Problem: A retail store wants to analyze the sales data of a particular</t>
  </si>
  <si>
    <t>Questions on measure of central tendency</t>
  </si>
  <si>
    <t>Delivery Time</t>
  </si>
  <si>
    <t>Range</t>
  </si>
  <si>
    <t>customer expectations, and service level agreements.</t>
  </si>
  <si>
    <t>the logistics process, and make informed decisions regarding shipment tracking,</t>
  </si>
  <si>
    <t>platform can gain insights into the variability in delivery times, identify any bottlenecks in</t>
  </si>
  <si>
    <t>By answering these questions using different measures of dispersion, the e-commerce</t>
  </si>
  <si>
    <t>3. Standard Deviation: What is the standard deviation of the delivery times?</t>
  </si>
  <si>
    <t>2. Variance: What is the variance of the delivery times?</t>
  </si>
  <si>
    <t>1. Range: What is the range of the delivery times?</t>
  </si>
  <si>
    <t>Questions:</t>
  </si>
  <si>
    <t>3, 2, 4, 2, 6, 3, 2, 4, 5, 3</t>
  </si>
  <si>
    <t>2, 3, 4, 5, 1, 6, 2, 4, 3, 5,</t>
  </si>
  <si>
    <t>3, 2, 1, 4, 2, 4, 5, 3, 2, 7,</t>
  </si>
  <si>
    <t>7, 2, 3, 4, 2, 4, 2, 3, 5, 6,</t>
  </si>
  <si>
    <t>3, 5, 2, 4, 6, 2, 3, 4, 2, 5,</t>
  </si>
  <si>
    <t>Let's consider the delivery times (in days) for a sample of 50 shipments:</t>
  </si>
  <si>
    <t>logistics operations.</t>
  </si>
  <si>
    <t>shipments to understand the variability in order fulfillment and optimize its</t>
  </si>
  <si>
    <t>3) Problem: An e-commerce platform wants to analyze the delivery times of its</t>
  </si>
  <si>
    <t>$</t>
  </si>
  <si>
    <t>Daily sales</t>
  </si>
  <si>
    <t>make informed decisions regarding inventory stocking levels, sales forecasting, and pricing strategies.</t>
  </si>
  <si>
    <t>gain insights into the variability in daily sales, assess the consistency of demand, and</t>
  </si>
  <si>
    <t>By answering these questions using different measures of dispersion, the retail store can</t>
  </si>
  <si>
    <t>3.Standard deviation:what is the standard deviation of the daily sales?</t>
  </si>
  <si>
    <t>2.variance:What is the variance of the daily sales?</t>
  </si>
  <si>
    <t>1.Range:what is the range of the daily sales?</t>
  </si>
  <si>
    <t>$550</t>
  </si>
  <si>
    <t>$750,</t>
  </si>
  <si>
    <t>$600,</t>
  </si>
  <si>
    <t>$400,</t>
  </si>
  <si>
    <t>$650,</t>
  </si>
  <si>
    <t>$550,</t>
  </si>
  <si>
    <t>$800,</t>
  </si>
  <si>
    <t>$500,</t>
  </si>
  <si>
    <t>$700,</t>
  </si>
  <si>
    <t>$450,</t>
  </si>
  <si>
    <t>Let's consider the daily sales(in doller) for the past 30 days:</t>
  </si>
  <si>
    <t>understand the variability in dailys sales andassess its inventory management.</t>
  </si>
  <si>
    <t xml:space="preserve">2) Problem: A retail store wants to analyze the sales of a specific product to </t>
  </si>
  <si>
    <t>output of the machine</t>
  </si>
  <si>
    <t>Output of the machine</t>
  </si>
  <si>
    <t>units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</si>
  <si>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</si>
  <si>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</si>
  <si>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</si>
  <si>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</si>
  <si>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</si>
  <si>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</si>
  <si>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</si>
  <si>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</si>
  <si>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</si>
  <si>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</si>
  <si>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allocation.</t>
  </si>
  <si>
    <t xml:space="preserve"> and resource</t>
  </si>
  <si>
    <t xml:space="preserve"> scheduling</t>
  </si>
  <si>
    <t>and make informed decisions regarding quality control</t>
  </si>
  <si>
    <t xml:space="preserve"> assess the consistency of performance</t>
  </si>
  <si>
    <t>information can help identify any fluctuations</t>
  </si>
  <si>
    <t>company can gain insights into the variability in the machine's production output. This</t>
  </si>
  <si>
    <t xml:space="preserve"> the manufacturing</t>
  </si>
  <si>
    <t>By answering these questions using different measures of dispersion</t>
  </si>
  <si>
    <t>machine?</t>
  </si>
  <si>
    <t>3. Standard Deviation: What is the standard deviation of the production output for the</t>
  </si>
  <si>
    <t>2. Variance: What is the variance of the production output for the machine?</t>
  </si>
  <si>
    <t>1. Range: What is the range of the production output for the machine?</t>
  </si>
  <si>
    <t>Day 10: 140 units</t>
  </si>
  <si>
    <t>Day 9: 125 units</t>
  </si>
  <si>
    <t>Day 8: 115 units</t>
  </si>
  <si>
    <t>Day 7: 135 units</t>
  </si>
  <si>
    <t>Day 6: 105 units</t>
  </si>
  <si>
    <t>Day 5: 125 units</t>
  </si>
  <si>
    <t>Day 4: 115 units</t>
  </si>
  <si>
    <t>Day 3: 130 units</t>
  </si>
  <si>
    <t>Day 2: 110 units</t>
  </si>
  <si>
    <t>Day 1: 120 units</t>
  </si>
  <si>
    <t>working days:</t>
  </si>
  <si>
    <t>Let's consider the number of units produced per hour by the machine for a sample of 10</t>
  </si>
  <si>
    <t>specific machine to understand the variability or spread in its performance.</t>
  </si>
  <si>
    <t>1) Problem: A manufacturing company wants to analyze the production output of a</t>
  </si>
  <si>
    <t>Questions on measure of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</si>
</sst>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4" borderId="0" xfId="0" applyNumberFormat="1" applyFill="1"/>
    <xf numFmtId="12" fontId="0" fillId="0" borderId="0" xfId="0" applyNumberFormat="1"/>
    <xf numFmtId="165" fontId="0" fillId="9" borderId="0" xfId="0" applyNumberFormat="1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10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0" borderId="1" xfId="0" applyBorder="1"/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A160-FEFB-4B63-A658-384C9DF42605}">
  <dimension ref="A1:J120"/>
  <sheetViews>
    <sheetView topLeftCell="S155" workbookViewId="0">
      <selection activeCell="G170" sqref="G170"/>
    </sheetView>
  </sheetViews>
  <sheetFormatPr defaultRowHeight="14.4" x14ac:dyDescent="0.3"/>
  <cols>
    <col min="1" max="1" width="8.44140625" customWidth="1"/>
  </cols>
  <sheetData>
    <row r="1" spans="1:1" ht="28.8" x14ac:dyDescent="0.55000000000000004">
      <c r="A1" s="27" t="s">
        <v>378</v>
      </c>
    </row>
    <row r="4" spans="1:1" ht="18" x14ac:dyDescent="0.35">
      <c r="A4" s="25" t="s">
        <v>377</v>
      </c>
    </row>
    <row r="5" spans="1:1" ht="18" x14ac:dyDescent="0.35">
      <c r="A5" s="25" t="s">
        <v>376</v>
      </c>
    </row>
    <row r="6" spans="1:1" ht="18" x14ac:dyDescent="0.35">
      <c r="A6" s="25" t="s">
        <v>375</v>
      </c>
    </row>
    <row r="7" spans="1:1" ht="15.6" x14ac:dyDescent="0.3">
      <c r="A7" s="24" t="s">
        <v>337</v>
      </c>
    </row>
    <row r="8" spans="1:1" ht="15.6" x14ac:dyDescent="0.3">
      <c r="A8" s="24" t="s">
        <v>374</v>
      </c>
    </row>
    <row r="9" spans="1:1" ht="15.6" x14ac:dyDescent="0.3">
      <c r="A9" s="24" t="s">
        <v>373</v>
      </c>
    </row>
    <row r="10" spans="1:1" ht="15.6" x14ac:dyDescent="0.3">
      <c r="A10" s="24" t="s">
        <v>372</v>
      </c>
    </row>
    <row r="11" spans="1:1" ht="15.6" x14ac:dyDescent="0.3">
      <c r="A11" s="24" t="s">
        <v>371</v>
      </c>
    </row>
    <row r="12" spans="1:1" ht="15.6" x14ac:dyDescent="0.3">
      <c r="A12" s="24" t="s">
        <v>370</v>
      </c>
    </row>
    <row r="13" spans="1:1" ht="15.6" x14ac:dyDescent="0.3">
      <c r="A13" s="24" t="s">
        <v>369</v>
      </c>
    </row>
    <row r="15" spans="1:1" ht="15.6" x14ac:dyDescent="0.3">
      <c r="A15" s="24" t="s">
        <v>336</v>
      </c>
    </row>
    <row r="16" spans="1:1" ht="15.6" x14ac:dyDescent="0.3">
      <c r="A16" s="24" t="s">
        <v>368</v>
      </c>
    </row>
    <row r="17" spans="1:2" ht="15.6" x14ac:dyDescent="0.3">
      <c r="A17" s="24" t="s">
        <v>367</v>
      </c>
    </row>
    <row r="18" spans="1:2" ht="15.6" x14ac:dyDescent="0.3">
      <c r="A18" s="24" t="s">
        <v>366</v>
      </c>
    </row>
    <row r="19" spans="1:2" ht="15.6" x14ac:dyDescent="0.3">
      <c r="A19" s="24" t="s">
        <v>365</v>
      </c>
    </row>
    <row r="20" spans="1:2" ht="15.6" x14ac:dyDescent="0.3">
      <c r="A20" s="24" t="s">
        <v>364</v>
      </c>
    </row>
    <row r="21" spans="1:2" ht="15.6" x14ac:dyDescent="0.3">
      <c r="A21" s="24" t="s">
        <v>363</v>
      </c>
    </row>
    <row r="22" spans="1:2" ht="15.6" x14ac:dyDescent="0.3">
      <c r="A22" s="24" t="s">
        <v>362</v>
      </c>
    </row>
    <row r="23" spans="1:2" ht="15.6" x14ac:dyDescent="0.3">
      <c r="A23" s="24" t="s">
        <v>361</v>
      </c>
    </row>
    <row r="25" spans="1:2" ht="15.6" x14ac:dyDescent="0.3">
      <c r="A25" s="24" t="s">
        <v>360</v>
      </c>
      <c r="B25">
        <v>50</v>
      </c>
    </row>
    <row r="26" spans="1:2" ht="15.6" x14ac:dyDescent="0.3">
      <c r="A26" s="24" t="s">
        <v>359</v>
      </c>
      <c r="B26">
        <v>60</v>
      </c>
    </row>
    <row r="27" spans="1:2" ht="15.6" x14ac:dyDescent="0.3">
      <c r="A27" s="24" t="s">
        <v>358</v>
      </c>
      <c r="B27">
        <v>55</v>
      </c>
    </row>
    <row r="28" spans="1:2" ht="15.6" x14ac:dyDescent="0.3">
      <c r="A28" s="24" t="s">
        <v>357</v>
      </c>
      <c r="B28">
        <v>70</v>
      </c>
    </row>
    <row r="30" spans="1:2" ht="18" x14ac:dyDescent="0.35">
      <c r="A30" s="23" t="s">
        <v>315</v>
      </c>
    </row>
    <row r="33" spans="1:3" ht="15.6" x14ac:dyDescent="0.3">
      <c r="A33" s="26" t="s">
        <v>301</v>
      </c>
      <c r="B33">
        <f>AVERAGE(B25:B28)</f>
        <v>58.75</v>
      </c>
      <c r="C33" t="s">
        <v>356</v>
      </c>
    </row>
    <row r="34" spans="1:3" x14ac:dyDescent="0.3">
      <c r="A34" s="22"/>
    </row>
    <row r="35" spans="1:3" ht="15.6" x14ac:dyDescent="0.3">
      <c r="A35" s="26" t="s">
        <v>314</v>
      </c>
      <c r="B35">
        <f>MEDIAN(B25:B28)</f>
        <v>57.5</v>
      </c>
      <c r="C35" t="s">
        <v>356</v>
      </c>
    </row>
    <row r="36" spans="1:3" x14ac:dyDescent="0.3">
      <c r="A36" s="22"/>
    </row>
    <row r="37" spans="1:3" x14ac:dyDescent="0.3">
      <c r="A37" s="21" t="s">
        <v>313</v>
      </c>
      <c r="B37" t="e">
        <f>MODE(B25:B28)</f>
        <v>#N/A</v>
      </c>
    </row>
    <row r="41" spans="1:3" ht="18" x14ac:dyDescent="0.35">
      <c r="A41" s="25" t="s">
        <v>355</v>
      </c>
    </row>
    <row r="42" spans="1:3" ht="18" x14ac:dyDescent="0.35">
      <c r="A42" s="25" t="s">
        <v>354</v>
      </c>
    </row>
    <row r="43" spans="1:3" ht="18" x14ac:dyDescent="0.35">
      <c r="A43" s="25" t="s">
        <v>353</v>
      </c>
    </row>
    <row r="45" spans="1:3" ht="15.6" x14ac:dyDescent="0.3">
      <c r="A45" s="24" t="s">
        <v>337</v>
      </c>
    </row>
    <row r="46" spans="1:3" ht="15.6" x14ac:dyDescent="0.3">
      <c r="A46" s="24" t="s">
        <v>352</v>
      </c>
    </row>
    <row r="47" spans="1:3" ht="15.6" x14ac:dyDescent="0.3">
      <c r="A47" s="24" t="s">
        <v>351</v>
      </c>
    </row>
    <row r="48" spans="1:3" ht="15.6" x14ac:dyDescent="0.3">
      <c r="A48" s="24" t="s">
        <v>350</v>
      </c>
    </row>
    <row r="50" spans="1:2" ht="15.6" x14ac:dyDescent="0.3">
      <c r="A50" s="24" t="s">
        <v>336</v>
      </c>
    </row>
    <row r="51" spans="1:2" ht="15.6" x14ac:dyDescent="0.3">
      <c r="A51" s="24" t="s">
        <v>349</v>
      </c>
    </row>
    <row r="52" spans="1:2" ht="15.6" x14ac:dyDescent="0.3">
      <c r="A52" s="24" t="s">
        <v>348</v>
      </c>
    </row>
    <row r="53" spans="1:2" ht="15.6" x14ac:dyDescent="0.3">
      <c r="A53" s="24" t="s">
        <v>347</v>
      </c>
    </row>
    <row r="54" spans="1:2" ht="15.6" x14ac:dyDescent="0.3">
      <c r="A54" s="24" t="s">
        <v>328</v>
      </c>
    </row>
    <row r="55" spans="1:2" ht="15.6" x14ac:dyDescent="0.3">
      <c r="A55" s="24" t="s">
        <v>346</v>
      </c>
    </row>
    <row r="56" spans="1:2" ht="15.6" x14ac:dyDescent="0.3">
      <c r="A56" s="24" t="s">
        <v>345</v>
      </c>
    </row>
    <row r="57" spans="1:2" ht="15.6" x14ac:dyDescent="0.3">
      <c r="A57" s="24" t="s">
        <v>344</v>
      </c>
    </row>
    <row r="58" spans="1:2" ht="15.6" x14ac:dyDescent="0.3">
      <c r="A58" s="24" t="s">
        <v>343</v>
      </c>
    </row>
    <row r="59" spans="1:2" ht="15.6" x14ac:dyDescent="0.3">
      <c r="A59" s="24" t="s">
        <v>342</v>
      </c>
    </row>
    <row r="61" spans="1:2" x14ac:dyDescent="0.3">
      <c r="A61">
        <v>15</v>
      </c>
      <c r="B61">
        <v>10</v>
      </c>
    </row>
    <row r="62" spans="1:2" x14ac:dyDescent="0.3">
      <c r="A62">
        <v>10</v>
      </c>
      <c r="B62">
        <v>25</v>
      </c>
    </row>
    <row r="63" spans="1:2" x14ac:dyDescent="0.3">
      <c r="A63">
        <v>20</v>
      </c>
      <c r="B63">
        <v>15</v>
      </c>
    </row>
    <row r="64" spans="1:2" x14ac:dyDescent="0.3">
      <c r="A64">
        <v>25</v>
      </c>
      <c r="B64">
        <v>20</v>
      </c>
    </row>
    <row r="65" spans="1:3" x14ac:dyDescent="0.3">
      <c r="A65">
        <v>15</v>
      </c>
      <c r="B65">
        <v>20</v>
      </c>
    </row>
    <row r="66" spans="1:3" x14ac:dyDescent="0.3">
      <c r="A66">
        <v>10</v>
      </c>
      <c r="B66">
        <v>15</v>
      </c>
    </row>
    <row r="67" spans="1:3" x14ac:dyDescent="0.3">
      <c r="A67">
        <v>30</v>
      </c>
      <c r="B67">
        <v>10</v>
      </c>
    </row>
    <row r="68" spans="1:3" x14ac:dyDescent="0.3">
      <c r="A68">
        <v>20</v>
      </c>
      <c r="B68">
        <v>10</v>
      </c>
    </row>
    <row r="69" spans="1:3" x14ac:dyDescent="0.3">
      <c r="A69">
        <v>15</v>
      </c>
      <c r="B69">
        <v>20</v>
      </c>
    </row>
    <row r="70" spans="1:3" x14ac:dyDescent="0.3">
      <c r="A70">
        <v>10</v>
      </c>
      <c r="B70">
        <v>25</v>
      </c>
    </row>
    <row r="72" spans="1:3" ht="18" x14ac:dyDescent="0.35">
      <c r="A72" s="23" t="s">
        <v>315</v>
      </c>
    </row>
    <row r="74" spans="1:3" x14ac:dyDescent="0.3">
      <c r="A74" s="21" t="s">
        <v>301</v>
      </c>
      <c r="B74">
        <f>AVERAGE(A61:B70)</f>
        <v>17</v>
      </c>
      <c r="C74" t="s">
        <v>341</v>
      </c>
    </row>
    <row r="75" spans="1:3" x14ac:dyDescent="0.3">
      <c r="A75" s="22"/>
    </row>
    <row r="76" spans="1:3" x14ac:dyDescent="0.3">
      <c r="A76" s="21" t="s">
        <v>314</v>
      </c>
      <c r="B76">
        <f>MEDIAN(A61:B70)</f>
        <v>15</v>
      </c>
      <c r="C76" t="s">
        <v>341</v>
      </c>
    </row>
    <row r="77" spans="1:3" x14ac:dyDescent="0.3">
      <c r="A77" s="22"/>
    </row>
    <row r="78" spans="1:3" x14ac:dyDescent="0.3">
      <c r="A78" s="21" t="s">
        <v>313</v>
      </c>
      <c r="B78">
        <f>_xlfn.MODE.MULT(A61:J62)</f>
        <v>10</v>
      </c>
      <c r="C78" t="s">
        <v>341</v>
      </c>
    </row>
    <row r="82" spans="1:10" ht="18" x14ac:dyDescent="0.35">
      <c r="A82" s="25" t="s">
        <v>340</v>
      </c>
    </row>
    <row r="83" spans="1:10" ht="18" x14ac:dyDescent="0.35">
      <c r="A83" s="25" t="s">
        <v>339</v>
      </c>
    </row>
    <row r="84" spans="1:10" ht="18" x14ac:dyDescent="0.35">
      <c r="A84" s="25" t="s">
        <v>338</v>
      </c>
    </row>
    <row r="85" spans="1:10" x14ac:dyDescent="0.3">
      <c r="A85" t="s">
        <v>337</v>
      </c>
    </row>
    <row r="86" spans="1:10" ht="15.6" x14ac:dyDescent="0.3">
      <c r="A86" s="24" t="s">
        <v>316</v>
      </c>
      <c r="B86" s="24"/>
      <c r="C86" s="24"/>
      <c r="D86" s="24"/>
      <c r="E86" s="24"/>
      <c r="F86" s="24"/>
      <c r="G86" s="24"/>
      <c r="H86" s="24"/>
      <c r="I86" s="24"/>
      <c r="J86" s="24"/>
    </row>
    <row r="87" spans="1:10" ht="15.6" x14ac:dyDescent="0.3">
      <c r="A87" s="24">
        <v>3</v>
      </c>
      <c r="B87" s="24">
        <v>2</v>
      </c>
      <c r="C87" s="24">
        <v>5</v>
      </c>
      <c r="D87" s="24">
        <v>4</v>
      </c>
      <c r="E87" s="24">
        <v>7</v>
      </c>
      <c r="F87" s="24">
        <v>2</v>
      </c>
      <c r="G87" s="24">
        <v>3</v>
      </c>
      <c r="H87" s="24">
        <v>3</v>
      </c>
      <c r="I87" s="24">
        <v>1</v>
      </c>
      <c r="J87" s="24">
        <v>6</v>
      </c>
    </row>
    <row r="88" spans="1:10" ht="15.6" x14ac:dyDescent="0.3">
      <c r="A88" s="24">
        <v>4</v>
      </c>
      <c r="B88" s="24">
        <v>2</v>
      </c>
      <c r="C88" s="24">
        <v>3</v>
      </c>
      <c r="D88" s="24">
        <v>5</v>
      </c>
      <c r="E88" s="24">
        <v>2</v>
      </c>
      <c r="F88" s="24">
        <v>4</v>
      </c>
      <c r="G88" s="24">
        <v>2</v>
      </c>
      <c r="H88" s="24">
        <v>1</v>
      </c>
      <c r="I88" s="24">
        <v>3</v>
      </c>
      <c r="J88" s="24">
        <v>5</v>
      </c>
    </row>
    <row r="89" spans="1:10" ht="15.6" x14ac:dyDescent="0.3">
      <c r="A89" s="24">
        <v>6</v>
      </c>
      <c r="B89" s="24">
        <v>3</v>
      </c>
      <c r="C89" s="24">
        <v>2</v>
      </c>
      <c r="D89" s="24">
        <v>1</v>
      </c>
      <c r="E89" s="24">
        <v>4</v>
      </c>
      <c r="F89" s="24">
        <v>2</v>
      </c>
      <c r="G89" s="24">
        <v>4</v>
      </c>
      <c r="H89" s="24">
        <v>5</v>
      </c>
      <c r="I89" s="24">
        <v>3</v>
      </c>
      <c r="J89" s="24">
        <v>2</v>
      </c>
    </row>
    <row r="90" spans="1:10" ht="15.6" x14ac:dyDescent="0.3">
      <c r="A90" s="24">
        <v>7</v>
      </c>
      <c r="B90" s="24">
        <v>2</v>
      </c>
      <c r="C90" s="24">
        <v>3</v>
      </c>
      <c r="D90" s="24">
        <v>4</v>
      </c>
      <c r="E90" s="24">
        <v>5</v>
      </c>
      <c r="F90" s="24">
        <v>1</v>
      </c>
      <c r="G90" s="24">
        <v>6</v>
      </c>
      <c r="H90" s="24">
        <v>2</v>
      </c>
      <c r="I90" s="24">
        <v>4</v>
      </c>
      <c r="J90" s="24">
        <v>3</v>
      </c>
    </row>
    <row r="91" spans="1:10" ht="15.6" x14ac:dyDescent="0.3">
      <c r="A91" s="24">
        <v>5</v>
      </c>
      <c r="B91" s="24">
        <v>3</v>
      </c>
      <c r="C91" s="24">
        <v>2</v>
      </c>
      <c r="D91" s="24">
        <v>4</v>
      </c>
      <c r="E91" s="24">
        <v>2</v>
      </c>
      <c r="F91" s="24">
        <v>6</v>
      </c>
      <c r="G91" s="24">
        <v>3</v>
      </c>
      <c r="H91" s="24">
        <v>2</v>
      </c>
      <c r="I91" s="24">
        <v>4</v>
      </c>
      <c r="J91" s="24">
        <v>5</v>
      </c>
    </row>
    <row r="95" spans="1:10" ht="15.6" x14ac:dyDescent="0.3">
      <c r="A95" s="24" t="s">
        <v>336</v>
      </c>
    </row>
    <row r="96" spans="1:10" ht="15.6" x14ac:dyDescent="0.3">
      <c r="A96" s="24" t="s">
        <v>335</v>
      </c>
    </row>
    <row r="97" spans="1:10" ht="15.6" x14ac:dyDescent="0.3">
      <c r="A97" s="24" t="s">
        <v>334</v>
      </c>
      <c r="B97" t="s">
        <v>333</v>
      </c>
      <c r="C97" t="s">
        <v>332</v>
      </c>
      <c r="D97" t="s">
        <v>331</v>
      </c>
    </row>
    <row r="98" spans="1:10" ht="15.6" x14ac:dyDescent="0.3">
      <c r="A98" s="24" t="s">
        <v>330</v>
      </c>
      <c r="B98" t="s">
        <v>329</v>
      </c>
    </row>
    <row r="99" spans="1:10" ht="15.6" x14ac:dyDescent="0.3">
      <c r="A99" s="24" t="s">
        <v>328</v>
      </c>
      <c r="B99" t="s">
        <v>327</v>
      </c>
      <c r="C99" t="s">
        <v>326</v>
      </c>
      <c r="D99" t="s">
        <v>325</v>
      </c>
    </row>
    <row r="100" spans="1:10" ht="15.6" x14ac:dyDescent="0.3">
      <c r="A100" s="24" t="s">
        <v>324</v>
      </c>
      <c r="B100" t="s">
        <v>323</v>
      </c>
    </row>
    <row r="101" spans="1:10" ht="15.6" x14ac:dyDescent="0.3">
      <c r="A101" s="24" t="s">
        <v>322</v>
      </c>
      <c r="B101" t="s">
        <v>321</v>
      </c>
    </row>
    <row r="102" spans="1:10" ht="15.6" x14ac:dyDescent="0.3">
      <c r="A102" s="24" t="s">
        <v>320</v>
      </c>
    </row>
    <row r="103" spans="1:10" ht="15.6" x14ac:dyDescent="0.3">
      <c r="A103" s="24" t="s">
        <v>319</v>
      </c>
    </row>
    <row r="104" spans="1:10" ht="15.6" x14ac:dyDescent="0.3">
      <c r="A104" s="24" t="s">
        <v>318</v>
      </c>
    </row>
    <row r="105" spans="1:10" ht="15.6" x14ac:dyDescent="0.3">
      <c r="A105" s="24" t="s">
        <v>317</v>
      </c>
    </row>
    <row r="107" spans="1:10" ht="15.6" x14ac:dyDescent="0.3">
      <c r="A107" s="24" t="s">
        <v>316</v>
      </c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ht="15.6" x14ac:dyDescent="0.3">
      <c r="A108" s="24">
        <v>3</v>
      </c>
      <c r="B108" s="24">
        <v>2</v>
      </c>
      <c r="C108" s="24">
        <v>5</v>
      </c>
      <c r="D108" s="24">
        <v>4</v>
      </c>
      <c r="E108" s="24">
        <v>7</v>
      </c>
      <c r="F108" s="24">
        <v>2</v>
      </c>
      <c r="G108" s="24">
        <v>3</v>
      </c>
      <c r="H108" s="24">
        <v>3</v>
      </c>
      <c r="I108" s="24">
        <v>1</v>
      </c>
      <c r="J108" s="24">
        <v>6</v>
      </c>
    </row>
    <row r="109" spans="1:10" ht="15.6" x14ac:dyDescent="0.3">
      <c r="A109" s="24">
        <v>4</v>
      </c>
      <c r="B109" s="24">
        <v>2</v>
      </c>
      <c r="C109" s="24">
        <v>3</v>
      </c>
      <c r="D109" s="24">
        <v>5</v>
      </c>
      <c r="E109" s="24">
        <v>2</v>
      </c>
      <c r="F109" s="24">
        <v>4</v>
      </c>
      <c r="G109" s="24">
        <v>2</v>
      </c>
      <c r="H109" s="24">
        <v>1</v>
      </c>
      <c r="I109" s="24">
        <v>3</v>
      </c>
      <c r="J109" s="24">
        <v>5</v>
      </c>
    </row>
    <row r="110" spans="1:10" ht="15.6" x14ac:dyDescent="0.3">
      <c r="A110" s="24">
        <v>6</v>
      </c>
      <c r="B110" s="24">
        <v>3</v>
      </c>
      <c r="C110" s="24">
        <v>2</v>
      </c>
      <c r="D110" s="24">
        <v>1</v>
      </c>
      <c r="E110" s="24">
        <v>4</v>
      </c>
      <c r="F110" s="24">
        <v>2</v>
      </c>
      <c r="G110" s="24">
        <v>4</v>
      </c>
      <c r="H110" s="24">
        <v>5</v>
      </c>
      <c r="I110" s="24">
        <v>3</v>
      </c>
      <c r="J110" s="24">
        <v>2</v>
      </c>
    </row>
    <row r="111" spans="1:10" ht="15.6" x14ac:dyDescent="0.3">
      <c r="A111" s="24">
        <v>7</v>
      </c>
      <c r="B111" s="24">
        <v>2</v>
      </c>
      <c r="C111" s="24">
        <v>3</v>
      </c>
      <c r="D111" s="24">
        <v>4</v>
      </c>
      <c r="E111" s="24">
        <v>5</v>
      </c>
      <c r="F111" s="24">
        <v>1</v>
      </c>
      <c r="G111" s="24">
        <v>6</v>
      </c>
      <c r="H111" s="24">
        <v>2</v>
      </c>
      <c r="I111" s="24">
        <v>4</v>
      </c>
      <c r="J111" s="24">
        <v>3</v>
      </c>
    </row>
    <row r="112" spans="1:10" ht="15.6" x14ac:dyDescent="0.3">
      <c r="A112" s="24">
        <v>5</v>
      </c>
      <c r="B112" s="24">
        <v>3</v>
      </c>
      <c r="C112" s="24">
        <v>2</v>
      </c>
      <c r="D112" s="24">
        <v>4</v>
      </c>
      <c r="E112" s="24">
        <v>2</v>
      </c>
      <c r="F112" s="24">
        <v>6</v>
      </c>
      <c r="G112" s="24">
        <v>3</v>
      </c>
      <c r="H112" s="24">
        <v>2</v>
      </c>
      <c r="I112" s="24">
        <v>4</v>
      </c>
      <c r="J112" s="24">
        <v>5</v>
      </c>
    </row>
    <row r="114" spans="1:3" ht="18" x14ac:dyDescent="0.35">
      <c r="A114" s="23" t="s">
        <v>315</v>
      </c>
    </row>
    <row r="116" spans="1:3" x14ac:dyDescent="0.3">
      <c r="A116" s="21" t="s">
        <v>301</v>
      </c>
      <c r="B116">
        <f>AVERAGE(A108:J112)</f>
        <v>3.44</v>
      </c>
      <c r="C116" t="s">
        <v>312</v>
      </c>
    </row>
    <row r="117" spans="1:3" x14ac:dyDescent="0.3">
      <c r="A117" s="22"/>
    </row>
    <row r="118" spans="1:3" x14ac:dyDescent="0.3">
      <c r="A118" s="21" t="s">
        <v>314</v>
      </c>
      <c r="B118">
        <f>MEDIAN(A108:J112)</f>
        <v>3</v>
      </c>
      <c r="C118" t="s">
        <v>312</v>
      </c>
    </row>
    <row r="119" spans="1:3" x14ac:dyDescent="0.3">
      <c r="A119" s="22"/>
    </row>
    <row r="120" spans="1:3" x14ac:dyDescent="0.3">
      <c r="A120" s="21" t="s">
        <v>313</v>
      </c>
      <c r="B120">
        <f>_xlfn.MODE.SNGL(A108:J112)</f>
        <v>2</v>
      </c>
      <c r="C120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5D29-61BD-4E5C-826A-6696DF742A77}">
  <dimension ref="A1:J144"/>
  <sheetViews>
    <sheetView topLeftCell="A82" workbookViewId="0">
      <selection activeCell="G140" sqref="G140"/>
    </sheetView>
  </sheetViews>
  <sheetFormatPr defaultRowHeight="14.4" x14ac:dyDescent="0.3"/>
  <sheetData>
    <row r="1" spans="1:1" ht="28.8" x14ac:dyDescent="0.55000000000000004">
      <c r="A1" s="27" t="s">
        <v>459</v>
      </c>
    </row>
    <row r="3" spans="1:1" ht="18" x14ac:dyDescent="0.35">
      <c r="A3" s="25" t="s">
        <v>458</v>
      </c>
    </row>
    <row r="4" spans="1:1" ht="18" x14ac:dyDescent="0.35">
      <c r="A4" s="25" t="s">
        <v>457</v>
      </c>
    </row>
    <row r="7" spans="1:1" x14ac:dyDescent="0.3">
      <c r="A7" t="s">
        <v>456</v>
      </c>
    </row>
    <row r="8" spans="1:1" x14ac:dyDescent="0.3">
      <c r="A8" t="s">
        <v>455</v>
      </c>
    </row>
    <row r="9" spans="1:1" x14ac:dyDescent="0.3">
      <c r="A9" t="s">
        <v>454</v>
      </c>
    </row>
    <row r="10" spans="1:1" x14ac:dyDescent="0.3">
      <c r="A10" t="s">
        <v>453</v>
      </c>
    </row>
    <row r="11" spans="1:1" x14ac:dyDescent="0.3">
      <c r="A11" t="s">
        <v>452</v>
      </c>
    </row>
    <row r="12" spans="1:1" x14ac:dyDescent="0.3">
      <c r="A12" t="s">
        <v>451</v>
      </c>
    </row>
    <row r="13" spans="1:1" x14ac:dyDescent="0.3">
      <c r="A13" t="s">
        <v>450</v>
      </c>
    </row>
    <row r="14" spans="1:1" x14ac:dyDescent="0.3">
      <c r="A14" t="s">
        <v>449</v>
      </c>
    </row>
    <row r="15" spans="1:1" x14ac:dyDescent="0.3">
      <c r="A15" t="s">
        <v>448</v>
      </c>
    </row>
    <row r="16" spans="1:1" x14ac:dyDescent="0.3">
      <c r="A16" t="s">
        <v>447</v>
      </c>
    </row>
    <row r="17" spans="1:8" x14ac:dyDescent="0.3">
      <c r="A17" t="s">
        <v>446</v>
      </c>
    </row>
    <row r="18" spans="1:8" x14ac:dyDescent="0.3">
      <c r="A18" t="s">
        <v>445</v>
      </c>
    </row>
    <row r="21" spans="1:8" ht="15.6" x14ac:dyDescent="0.3">
      <c r="A21" s="24" t="s">
        <v>336</v>
      </c>
      <c r="B21" s="24"/>
      <c r="C21" s="24"/>
      <c r="D21" s="24"/>
      <c r="E21" s="24"/>
      <c r="F21" s="24"/>
      <c r="G21" s="24"/>
      <c r="H21" s="24"/>
    </row>
    <row r="22" spans="1:8" ht="15.6" x14ac:dyDescent="0.3">
      <c r="A22" s="24" t="s">
        <v>444</v>
      </c>
      <c r="B22" s="24"/>
      <c r="C22" s="24"/>
      <c r="D22" s="24"/>
      <c r="E22" s="24"/>
      <c r="F22" s="24"/>
      <c r="G22" s="24"/>
      <c r="H22" s="24"/>
    </row>
    <row r="23" spans="1:8" ht="15.6" x14ac:dyDescent="0.3">
      <c r="A23" s="24" t="s">
        <v>443</v>
      </c>
      <c r="B23" s="24"/>
      <c r="C23" s="24"/>
      <c r="D23" s="24"/>
      <c r="E23" s="24"/>
      <c r="F23" s="24"/>
      <c r="G23" s="24"/>
      <c r="H23" s="24"/>
    </row>
    <row r="24" spans="1:8" ht="15.6" x14ac:dyDescent="0.3">
      <c r="A24" s="24" t="s">
        <v>442</v>
      </c>
      <c r="B24" s="24"/>
      <c r="C24" s="24"/>
      <c r="D24" s="24"/>
      <c r="E24" s="24"/>
      <c r="F24" s="24"/>
      <c r="G24" s="24"/>
      <c r="H24" s="24"/>
    </row>
    <row r="25" spans="1:8" ht="15.6" x14ac:dyDescent="0.3">
      <c r="A25" s="24" t="s">
        <v>441</v>
      </c>
      <c r="B25" s="24"/>
      <c r="C25" s="24"/>
      <c r="D25" s="24"/>
      <c r="E25" s="24"/>
      <c r="F25" s="24"/>
      <c r="G25" s="24"/>
      <c r="H25" s="24"/>
    </row>
    <row r="26" spans="1:8" ht="15.6" x14ac:dyDescent="0.3">
      <c r="A26" s="24" t="s">
        <v>440</v>
      </c>
      <c r="B26" s="24" t="s">
        <v>439</v>
      </c>
      <c r="C26" s="24"/>
      <c r="D26" s="24"/>
      <c r="E26" s="24"/>
      <c r="F26" s="24"/>
      <c r="G26" s="24"/>
      <c r="H26" s="24"/>
    </row>
    <row r="27" spans="1:8" ht="15.6" x14ac:dyDescent="0.3">
      <c r="A27" s="24" t="s">
        <v>438</v>
      </c>
      <c r="B27" s="24"/>
      <c r="C27" s="24"/>
      <c r="D27" s="24"/>
      <c r="E27" s="24"/>
      <c r="F27" s="24"/>
      <c r="G27" s="24"/>
      <c r="H27" s="24"/>
    </row>
    <row r="28" spans="1:8" ht="15.6" x14ac:dyDescent="0.3">
      <c r="A28" s="24" t="s">
        <v>437</v>
      </c>
      <c r="B28" s="24" t="s">
        <v>436</v>
      </c>
      <c r="C28" s="24"/>
      <c r="D28" s="24"/>
      <c r="E28" s="24"/>
      <c r="F28" s="24"/>
      <c r="G28" s="24"/>
      <c r="H28" s="24"/>
    </row>
    <row r="29" spans="1:8" ht="15.6" x14ac:dyDescent="0.3">
      <c r="A29" s="24" t="s">
        <v>435</v>
      </c>
      <c r="B29" s="24" t="s">
        <v>434</v>
      </c>
      <c r="C29" s="24" t="s">
        <v>433</v>
      </c>
      <c r="D29" s="24"/>
      <c r="E29" s="24"/>
      <c r="F29" s="24"/>
      <c r="G29" s="24"/>
      <c r="H29" s="24"/>
    </row>
    <row r="30" spans="1:8" ht="15.6" x14ac:dyDescent="0.3">
      <c r="A30" s="24" t="s">
        <v>432</v>
      </c>
      <c r="B30" s="24"/>
      <c r="C30" s="24"/>
      <c r="D30" s="24"/>
      <c r="E30" s="24"/>
      <c r="F30" s="24"/>
      <c r="G30" s="24"/>
      <c r="H30" s="24"/>
    </row>
    <row r="33" spans="1:3" x14ac:dyDescent="0.3">
      <c r="A33" t="s">
        <v>431</v>
      </c>
      <c r="B33">
        <v>120</v>
      </c>
      <c r="C33" t="s">
        <v>421</v>
      </c>
    </row>
    <row r="34" spans="1:3" x14ac:dyDescent="0.3">
      <c r="A34" t="s">
        <v>430</v>
      </c>
      <c r="B34">
        <v>110</v>
      </c>
      <c r="C34" t="s">
        <v>421</v>
      </c>
    </row>
    <row r="35" spans="1:3" x14ac:dyDescent="0.3">
      <c r="A35" t="s">
        <v>429</v>
      </c>
      <c r="B35">
        <v>130</v>
      </c>
      <c r="C35" t="s">
        <v>421</v>
      </c>
    </row>
    <row r="36" spans="1:3" x14ac:dyDescent="0.3">
      <c r="A36" t="s">
        <v>428</v>
      </c>
      <c r="B36">
        <v>115</v>
      </c>
      <c r="C36" t="s">
        <v>421</v>
      </c>
    </row>
    <row r="37" spans="1:3" x14ac:dyDescent="0.3">
      <c r="A37" t="s">
        <v>427</v>
      </c>
      <c r="B37">
        <v>125</v>
      </c>
      <c r="C37" t="s">
        <v>421</v>
      </c>
    </row>
    <row r="38" spans="1:3" x14ac:dyDescent="0.3">
      <c r="A38" t="s">
        <v>426</v>
      </c>
      <c r="B38">
        <v>105</v>
      </c>
      <c r="C38" t="s">
        <v>421</v>
      </c>
    </row>
    <row r="39" spans="1:3" x14ac:dyDescent="0.3">
      <c r="A39" t="s">
        <v>425</v>
      </c>
      <c r="B39">
        <v>135</v>
      </c>
      <c r="C39" t="s">
        <v>421</v>
      </c>
    </row>
    <row r="40" spans="1:3" x14ac:dyDescent="0.3">
      <c r="A40" t="s">
        <v>424</v>
      </c>
      <c r="B40">
        <v>115</v>
      </c>
      <c r="C40" t="s">
        <v>421</v>
      </c>
    </row>
    <row r="41" spans="1:3" x14ac:dyDescent="0.3">
      <c r="A41" t="s">
        <v>423</v>
      </c>
      <c r="B41">
        <v>125</v>
      </c>
      <c r="C41" t="s">
        <v>421</v>
      </c>
    </row>
    <row r="42" spans="1:3" x14ac:dyDescent="0.3">
      <c r="A42" t="s">
        <v>422</v>
      </c>
      <c r="B42">
        <v>140</v>
      </c>
      <c r="C42" t="s">
        <v>421</v>
      </c>
    </row>
    <row r="44" spans="1:3" ht="18" x14ac:dyDescent="0.35">
      <c r="A44" s="23" t="s">
        <v>315</v>
      </c>
    </row>
    <row r="46" spans="1:3" x14ac:dyDescent="0.3">
      <c r="A46" s="21" t="s">
        <v>380</v>
      </c>
      <c r="B46">
        <f>MAX(B33:B42)-MIN(B33:B42)</f>
        <v>35</v>
      </c>
      <c r="C46" t="s">
        <v>420</v>
      </c>
    </row>
    <row r="48" spans="1:3" x14ac:dyDescent="0.3">
      <c r="A48" s="21" t="s">
        <v>302</v>
      </c>
      <c r="B48">
        <f>_xlfn.VAR.P(B33:B42)</f>
        <v>111</v>
      </c>
      <c r="C48" t="s">
        <v>419</v>
      </c>
    </row>
    <row r="50" spans="1:10" x14ac:dyDescent="0.3">
      <c r="A50" s="21" t="s">
        <v>178</v>
      </c>
      <c r="B50">
        <f>_xlfn.STDEV.P(B33:B42)</f>
        <v>10.535653752852738</v>
      </c>
      <c r="C50" t="s">
        <v>419</v>
      </c>
    </row>
    <row r="54" spans="1:10" ht="15.6" x14ac:dyDescent="0.3">
      <c r="A54" s="24" t="s">
        <v>418</v>
      </c>
    </row>
    <row r="55" spans="1:10" ht="15.6" x14ac:dyDescent="0.3">
      <c r="A55" s="24" t="s">
        <v>417</v>
      </c>
    </row>
    <row r="57" spans="1:10" x14ac:dyDescent="0.3">
      <c r="A57" t="s">
        <v>337</v>
      </c>
    </row>
    <row r="58" spans="1:10" x14ac:dyDescent="0.3">
      <c r="A58" t="s">
        <v>416</v>
      </c>
    </row>
    <row r="60" spans="1:10" x14ac:dyDescent="0.3">
      <c r="A60" t="s">
        <v>413</v>
      </c>
      <c r="B60" t="s">
        <v>414</v>
      </c>
      <c r="C60" t="s">
        <v>409</v>
      </c>
      <c r="D60" t="s">
        <v>408</v>
      </c>
      <c r="E60" t="s">
        <v>411</v>
      </c>
      <c r="F60" t="s">
        <v>407</v>
      </c>
      <c r="G60" t="s">
        <v>410</v>
      </c>
      <c r="H60" t="s">
        <v>413</v>
      </c>
      <c r="I60" t="s">
        <v>408</v>
      </c>
      <c r="J60" t="s">
        <v>411</v>
      </c>
    </row>
    <row r="61" spans="1:10" x14ac:dyDescent="0.3">
      <c r="A61" t="s">
        <v>412</v>
      </c>
      <c r="B61" t="s">
        <v>415</v>
      </c>
      <c r="C61" t="s">
        <v>414</v>
      </c>
      <c r="D61" t="s">
        <v>411</v>
      </c>
      <c r="E61" t="s">
        <v>408</v>
      </c>
      <c r="F61" t="s">
        <v>409</v>
      </c>
      <c r="G61" t="s">
        <v>410</v>
      </c>
      <c r="H61" t="s">
        <v>413</v>
      </c>
      <c r="I61" t="s">
        <v>407</v>
      </c>
      <c r="J61" t="s">
        <v>411</v>
      </c>
    </row>
    <row r="62" spans="1:10" x14ac:dyDescent="0.3">
      <c r="A62" t="s">
        <v>414</v>
      </c>
      <c r="B62" t="s">
        <v>408</v>
      </c>
      <c r="C62" t="s">
        <v>413</v>
      </c>
      <c r="D62" t="s">
        <v>412</v>
      </c>
      <c r="E62" t="s">
        <v>411</v>
      </c>
      <c r="F62" t="s">
        <v>410</v>
      </c>
      <c r="G62" t="s">
        <v>409</v>
      </c>
      <c r="H62" t="s">
        <v>408</v>
      </c>
      <c r="I62" t="s">
        <v>407</v>
      </c>
      <c r="J62" t="s">
        <v>406</v>
      </c>
    </row>
    <row r="64" spans="1:10" ht="15.6" x14ac:dyDescent="0.3">
      <c r="A64" s="24" t="s">
        <v>388</v>
      </c>
    </row>
    <row r="65" spans="1:5" ht="15.6" x14ac:dyDescent="0.3">
      <c r="A65" s="24"/>
    </row>
    <row r="66" spans="1:5" ht="15.6" x14ac:dyDescent="0.3">
      <c r="A66" s="24" t="s">
        <v>405</v>
      </c>
    </row>
    <row r="67" spans="1:5" ht="15.6" x14ac:dyDescent="0.3">
      <c r="A67" s="24" t="s">
        <v>404</v>
      </c>
    </row>
    <row r="68" spans="1:5" ht="15.6" x14ac:dyDescent="0.3">
      <c r="A68" s="24" t="s">
        <v>403</v>
      </c>
    </row>
    <row r="69" spans="1:5" ht="15.6" x14ac:dyDescent="0.3">
      <c r="A69" s="24"/>
    </row>
    <row r="70" spans="1:5" ht="15.6" x14ac:dyDescent="0.3">
      <c r="A70" s="24" t="s">
        <v>402</v>
      </c>
    </row>
    <row r="71" spans="1:5" ht="15.6" x14ac:dyDescent="0.3">
      <c r="A71" s="24" t="s">
        <v>401</v>
      </c>
    </row>
    <row r="72" spans="1:5" ht="15.6" x14ac:dyDescent="0.3">
      <c r="A72" s="24" t="s">
        <v>400</v>
      </c>
    </row>
    <row r="75" spans="1:5" ht="15.6" x14ac:dyDescent="0.3">
      <c r="A75" s="24" t="s">
        <v>398</v>
      </c>
      <c r="B75">
        <v>500</v>
      </c>
    </row>
    <row r="76" spans="1:5" ht="18" x14ac:dyDescent="0.35">
      <c r="A76" s="24" t="s">
        <v>398</v>
      </c>
      <c r="B76">
        <v>800</v>
      </c>
      <c r="C76" s="23" t="s">
        <v>315</v>
      </c>
    </row>
    <row r="77" spans="1:5" ht="15.6" x14ac:dyDescent="0.3">
      <c r="A77" s="24" t="s">
        <v>398</v>
      </c>
      <c r="B77">
        <v>700</v>
      </c>
    </row>
    <row r="78" spans="1:5" ht="15.6" x14ac:dyDescent="0.3">
      <c r="A78" s="24" t="s">
        <v>398</v>
      </c>
      <c r="B78">
        <v>700</v>
      </c>
      <c r="C78" s="21" t="s">
        <v>380</v>
      </c>
      <c r="D78">
        <f>MAX(B75:B104)-MIN(B75:B104)</f>
        <v>400</v>
      </c>
      <c r="E78" t="s">
        <v>399</v>
      </c>
    </row>
    <row r="79" spans="1:5" ht="15.6" x14ac:dyDescent="0.3">
      <c r="A79" s="24" t="s">
        <v>398</v>
      </c>
      <c r="B79">
        <v>450</v>
      </c>
    </row>
    <row r="80" spans="1:5" ht="15.6" x14ac:dyDescent="0.3">
      <c r="A80" s="24" t="s">
        <v>398</v>
      </c>
      <c r="B80">
        <v>600</v>
      </c>
      <c r="C80" s="21" t="s">
        <v>302</v>
      </c>
      <c r="D80">
        <f>_xlfn.VAR.P(B75:B104)</f>
        <v>12725</v>
      </c>
      <c r="E80" t="s">
        <v>399</v>
      </c>
    </row>
    <row r="81" spans="1:5" ht="15.6" x14ac:dyDescent="0.3">
      <c r="A81" s="24" t="s">
        <v>398</v>
      </c>
      <c r="B81">
        <v>400</v>
      </c>
    </row>
    <row r="82" spans="1:5" ht="15.6" x14ac:dyDescent="0.3">
      <c r="A82" s="24" t="s">
        <v>398</v>
      </c>
      <c r="B82">
        <v>700</v>
      </c>
      <c r="C82" s="21" t="s">
        <v>178</v>
      </c>
      <c r="D82">
        <f>_xlfn.STDEV.P(B75:B104)</f>
        <v>112.80514172678478</v>
      </c>
      <c r="E82" t="s">
        <v>399</v>
      </c>
    </row>
    <row r="83" spans="1:5" ht="15.6" x14ac:dyDescent="0.3">
      <c r="A83" s="24" t="s">
        <v>398</v>
      </c>
      <c r="B83">
        <v>500</v>
      </c>
    </row>
    <row r="84" spans="1:5" ht="15.6" x14ac:dyDescent="0.3">
      <c r="A84" s="24" t="s">
        <v>398</v>
      </c>
      <c r="B84">
        <v>600</v>
      </c>
    </row>
    <row r="85" spans="1:5" ht="15.6" x14ac:dyDescent="0.3">
      <c r="A85" s="24" t="s">
        <v>398</v>
      </c>
      <c r="B85">
        <v>550</v>
      </c>
    </row>
    <row r="86" spans="1:5" ht="15.6" x14ac:dyDescent="0.3">
      <c r="A86" s="24" t="s">
        <v>398</v>
      </c>
      <c r="B86">
        <v>800</v>
      </c>
    </row>
    <row r="87" spans="1:5" ht="15.6" x14ac:dyDescent="0.3">
      <c r="A87" s="24" t="s">
        <v>398</v>
      </c>
      <c r="B87">
        <v>550</v>
      </c>
    </row>
    <row r="88" spans="1:5" ht="15.6" x14ac:dyDescent="0.3">
      <c r="A88" s="24" t="s">
        <v>398</v>
      </c>
      <c r="B88">
        <v>600</v>
      </c>
    </row>
    <row r="89" spans="1:5" ht="15.6" x14ac:dyDescent="0.3">
      <c r="A89" s="24" t="s">
        <v>398</v>
      </c>
      <c r="B89">
        <v>550</v>
      </c>
    </row>
    <row r="90" spans="1:5" ht="15.6" x14ac:dyDescent="0.3">
      <c r="A90" s="24" t="s">
        <v>398</v>
      </c>
      <c r="B90">
        <v>750</v>
      </c>
    </row>
    <row r="91" spans="1:5" ht="15.6" x14ac:dyDescent="0.3">
      <c r="A91" s="24" t="s">
        <v>398</v>
      </c>
      <c r="B91">
        <v>400</v>
      </c>
    </row>
    <row r="92" spans="1:5" ht="15.6" x14ac:dyDescent="0.3">
      <c r="A92" s="24" t="s">
        <v>398</v>
      </c>
      <c r="B92">
        <v>650</v>
      </c>
    </row>
    <row r="93" spans="1:5" ht="15.6" x14ac:dyDescent="0.3">
      <c r="A93" s="24" t="s">
        <v>398</v>
      </c>
      <c r="B93">
        <v>650</v>
      </c>
    </row>
    <row r="94" spans="1:5" ht="15.6" x14ac:dyDescent="0.3">
      <c r="A94" s="24" t="s">
        <v>398</v>
      </c>
      <c r="B94">
        <v>650</v>
      </c>
    </row>
    <row r="95" spans="1:5" ht="15.6" x14ac:dyDescent="0.3">
      <c r="A95" s="24" t="s">
        <v>398</v>
      </c>
      <c r="B95">
        <v>400</v>
      </c>
    </row>
    <row r="96" spans="1:5" ht="15.6" x14ac:dyDescent="0.3">
      <c r="A96" s="24" t="s">
        <v>398</v>
      </c>
      <c r="B96">
        <v>500</v>
      </c>
    </row>
    <row r="97" spans="1:2" ht="15.6" x14ac:dyDescent="0.3">
      <c r="A97" s="24" t="s">
        <v>398</v>
      </c>
      <c r="B97">
        <v>500</v>
      </c>
    </row>
    <row r="98" spans="1:2" ht="15.6" x14ac:dyDescent="0.3">
      <c r="A98" s="24" t="s">
        <v>398</v>
      </c>
      <c r="B98">
        <v>600</v>
      </c>
    </row>
    <row r="99" spans="1:2" ht="15.6" x14ac:dyDescent="0.3">
      <c r="A99" s="24" t="s">
        <v>398</v>
      </c>
      <c r="B99">
        <v>600</v>
      </c>
    </row>
    <row r="100" spans="1:2" ht="15.6" x14ac:dyDescent="0.3">
      <c r="A100" s="24" t="s">
        <v>398</v>
      </c>
      <c r="B100">
        <v>750</v>
      </c>
    </row>
    <row r="101" spans="1:2" ht="15.6" x14ac:dyDescent="0.3">
      <c r="A101" s="24" t="s">
        <v>398</v>
      </c>
      <c r="B101">
        <v>750</v>
      </c>
    </row>
    <row r="102" spans="1:2" ht="15.6" x14ac:dyDescent="0.3">
      <c r="A102" s="24" t="s">
        <v>398</v>
      </c>
      <c r="B102">
        <v>550</v>
      </c>
    </row>
    <row r="103" spans="1:2" ht="15.6" x14ac:dyDescent="0.3">
      <c r="A103" s="24" t="s">
        <v>398</v>
      </c>
      <c r="B103">
        <v>550</v>
      </c>
    </row>
    <row r="104" spans="1:2" ht="15.6" x14ac:dyDescent="0.3">
      <c r="A104" s="24" t="s">
        <v>398</v>
      </c>
      <c r="B104">
        <v>550</v>
      </c>
    </row>
    <row r="108" spans="1:2" ht="15.6" x14ac:dyDescent="0.3">
      <c r="A108" s="24" t="s">
        <v>397</v>
      </c>
    </row>
    <row r="109" spans="1:2" ht="15.6" x14ac:dyDescent="0.3">
      <c r="A109" s="24" t="s">
        <v>396</v>
      </c>
    </row>
    <row r="110" spans="1:2" ht="15.6" x14ac:dyDescent="0.3">
      <c r="A110" s="24" t="s">
        <v>395</v>
      </c>
    </row>
    <row r="113" spans="1:1" ht="15.6" x14ac:dyDescent="0.3">
      <c r="A113" s="24" t="s">
        <v>337</v>
      </c>
    </row>
    <row r="114" spans="1:1" ht="15.6" x14ac:dyDescent="0.3">
      <c r="A114" s="24" t="s">
        <v>394</v>
      </c>
    </row>
    <row r="115" spans="1:1" ht="15.6" x14ac:dyDescent="0.3">
      <c r="A115" s="24" t="s">
        <v>393</v>
      </c>
    </row>
    <row r="116" spans="1:1" ht="15.6" x14ac:dyDescent="0.3">
      <c r="A116" s="24" t="s">
        <v>392</v>
      </c>
    </row>
    <row r="117" spans="1:1" ht="15.6" x14ac:dyDescent="0.3">
      <c r="A117" s="24" t="s">
        <v>391</v>
      </c>
    </row>
    <row r="118" spans="1:1" ht="15.6" x14ac:dyDescent="0.3">
      <c r="A118" s="24" t="s">
        <v>390</v>
      </c>
    </row>
    <row r="119" spans="1:1" ht="15.6" x14ac:dyDescent="0.3">
      <c r="A119" s="24" t="s">
        <v>389</v>
      </c>
    </row>
    <row r="121" spans="1:1" ht="15.6" x14ac:dyDescent="0.3">
      <c r="A121" s="24" t="s">
        <v>388</v>
      </c>
    </row>
    <row r="122" spans="1:1" ht="15.6" x14ac:dyDescent="0.3">
      <c r="A122" s="24" t="s">
        <v>387</v>
      </c>
    </row>
    <row r="123" spans="1:1" ht="15.6" x14ac:dyDescent="0.3">
      <c r="A123" s="24" t="s">
        <v>386</v>
      </c>
    </row>
    <row r="124" spans="1:1" ht="15.6" x14ac:dyDescent="0.3">
      <c r="A124" s="24" t="s">
        <v>385</v>
      </c>
    </row>
    <row r="125" spans="1:1" ht="15.6" x14ac:dyDescent="0.3">
      <c r="A125" s="24" t="s">
        <v>384</v>
      </c>
    </row>
    <row r="126" spans="1:1" ht="15.6" x14ac:dyDescent="0.3">
      <c r="A126" s="24" t="s">
        <v>383</v>
      </c>
    </row>
    <row r="127" spans="1:1" ht="15.6" x14ac:dyDescent="0.3">
      <c r="A127" s="24" t="s">
        <v>382</v>
      </c>
    </row>
    <row r="128" spans="1:1" ht="15.6" x14ac:dyDescent="0.3">
      <c r="A128" s="24" t="s">
        <v>381</v>
      </c>
    </row>
    <row r="131" spans="1:10" ht="15.6" x14ac:dyDescent="0.3">
      <c r="A131" s="24">
        <v>3</v>
      </c>
      <c r="B131">
        <v>5</v>
      </c>
      <c r="C131">
        <v>2</v>
      </c>
      <c r="D131">
        <v>4</v>
      </c>
      <c r="E131">
        <v>6</v>
      </c>
      <c r="F131">
        <v>2</v>
      </c>
      <c r="G131">
        <v>3</v>
      </c>
      <c r="H131">
        <v>4</v>
      </c>
      <c r="I131">
        <v>2</v>
      </c>
      <c r="J131">
        <v>5</v>
      </c>
    </row>
    <row r="132" spans="1:10" ht="15.6" x14ac:dyDescent="0.3">
      <c r="A132" s="24">
        <v>7</v>
      </c>
      <c r="B132">
        <v>2</v>
      </c>
      <c r="C132">
        <v>3</v>
      </c>
      <c r="D132">
        <v>4</v>
      </c>
      <c r="E132">
        <v>2</v>
      </c>
      <c r="F132">
        <v>4</v>
      </c>
      <c r="G132">
        <v>2</v>
      </c>
      <c r="H132">
        <v>3</v>
      </c>
      <c r="I132">
        <v>5</v>
      </c>
      <c r="J132">
        <v>6</v>
      </c>
    </row>
    <row r="133" spans="1:10" ht="15.6" x14ac:dyDescent="0.3">
      <c r="A133" s="24">
        <v>3</v>
      </c>
      <c r="B133">
        <v>2</v>
      </c>
      <c r="C133">
        <v>1</v>
      </c>
      <c r="D133">
        <v>4</v>
      </c>
      <c r="E133">
        <v>2</v>
      </c>
      <c r="F133">
        <v>4</v>
      </c>
      <c r="G133">
        <v>5</v>
      </c>
      <c r="H133">
        <v>3</v>
      </c>
      <c r="I133">
        <v>2</v>
      </c>
      <c r="J133">
        <v>7</v>
      </c>
    </row>
    <row r="134" spans="1:10" ht="15.6" x14ac:dyDescent="0.3">
      <c r="A134" s="24">
        <v>2</v>
      </c>
      <c r="B134">
        <v>3</v>
      </c>
      <c r="C134">
        <v>4</v>
      </c>
      <c r="D134">
        <v>5</v>
      </c>
      <c r="E134">
        <v>1</v>
      </c>
      <c r="F134">
        <v>6</v>
      </c>
      <c r="G134">
        <v>2</v>
      </c>
      <c r="H134">
        <v>4</v>
      </c>
      <c r="I134">
        <v>3</v>
      </c>
      <c r="J134">
        <v>5</v>
      </c>
    </row>
    <row r="135" spans="1:10" ht="15.6" x14ac:dyDescent="0.3">
      <c r="A135" s="24">
        <v>3</v>
      </c>
      <c r="B135">
        <v>2</v>
      </c>
      <c r="C135">
        <v>4</v>
      </c>
      <c r="D135">
        <v>2</v>
      </c>
      <c r="E135">
        <v>6</v>
      </c>
      <c r="F135">
        <v>3</v>
      </c>
      <c r="G135">
        <v>2</v>
      </c>
      <c r="H135">
        <v>4</v>
      </c>
      <c r="I135">
        <v>5</v>
      </c>
      <c r="J135">
        <v>3</v>
      </c>
    </row>
    <row r="138" spans="1:10" ht="18" x14ac:dyDescent="0.35">
      <c r="A138" s="23" t="s">
        <v>315</v>
      </c>
    </row>
    <row r="140" spans="1:10" x14ac:dyDescent="0.3">
      <c r="A140" s="21" t="s">
        <v>380</v>
      </c>
      <c r="B140">
        <f>MAX(A131:J135)-MIN(A131:J135)</f>
        <v>6</v>
      </c>
      <c r="C140" t="s">
        <v>379</v>
      </c>
    </row>
    <row r="142" spans="1:10" x14ac:dyDescent="0.3">
      <c r="A142" s="21" t="s">
        <v>302</v>
      </c>
      <c r="B142">
        <f>_xlfn.VAR.P(A131:J135)</f>
        <v>2.2896000000000001</v>
      </c>
      <c r="C142" t="s">
        <v>379</v>
      </c>
    </row>
    <row r="144" spans="1:10" x14ac:dyDescent="0.3">
      <c r="A144" s="21" t="s">
        <v>178</v>
      </c>
      <c r="B144">
        <f>_xlfn.STDEV.P(A131:J135)</f>
        <v>1.5131424255502191</v>
      </c>
      <c r="C144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F381-B90A-4FAF-9527-B44D8461FFE0}">
  <dimension ref="A1:K199"/>
  <sheetViews>
    <sheetView topLeftCell="A11" workbookViewId="0">
      <selection activeCell="D111" sqref="D111"/>
    </sheetView>
  </sheetViews>
  <sheetFormatPr defaultRowHeight="14.4" x14ac:dyDescent="0.3"/>
  <cols>
    <col min="1" max="1" width="15" customWidth="1"/>
    <col min="3" max="3" width="18.44140625" bestFit="1" customWidth="1"/>
    <col min="4" max="4" width="12.33203125" bestFit="1" customWidth="1"/>
  </cols>
  <sheetData>
    <row r="1" spans="1:4" x14ac:dyDescent="0.3">
      <c r="A1" s="19" t="s">
        <v>15</v>
      </c>
      <c r="B1" s="19"/>
      <c r="C1" s="19"/>
      <c r="D1" s="19"/>
    </row>
    <row r="3" spans="1:4" x14ac:dyDescent="0.3">
      <c r="A3" t="s">
        <v>0</v>
      </c>
    </row>
    <row r="4" spans="1:4" x14ac:dyDescent="0.3">
      <c r="A4" t="s">
        <v>1</v>
      </c>
    </row>
    <row r="5" spans="1:4" x14ac:dyDescent="0.3">
      <c r="A5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8" spans="1:4" x14ac:dyDescent="0.3">
      <c r="A8" t="s">
        <v>5</v>
      </c>
    </row>
    <row r="9" spans="1:4" x14ac:dyDescent="0.3">
      <c r="A9" t="s">
        <v>6</v>
      </c>
    </row>
    <row r="10" spans="1:4" x14ac:dyDescent="0.3">
      <c r="A10" t="s">
        <v>7</v>
      </c>
    </row>
    <row r="11" spans="1:4" x14ac:dyDescent="0.3">
      <c r="A11" t="s">
        <v>8</v>
      </c>
    </row>
    <row r="12" spans="1:4" x14ac:dyDescent="0.3">
      <c r="A12" t="s">
        <v>9</v>
      </c>
    </row>
    <row r="13" spans="1:4" x14ac:dyDescent="0.3">
      <c r="A13" t="s">
        <v>10</v>
      </c>
    </row>
    <row r="14" spans="1:4" x14ac:dyDescent="0.3">
      <c r="A14" t="s">
        <v>11</v>
      </c>
    </row>
    <row r="15" spans="1:4" x14ac:dyDescent="0.3">
      <c r="A15" t="s">
        <v>12</v>
      </c>
    </row>
    <row r="16" spans="1:4" x14ac:dyDescent="0.3">
      <c r="A16" t="s">
        <v>13</v>
      </c>
    </row>
    <row r="17" spans="1:9" x14ac:dyDescent="0.3">
      <c r="A17" t="s">
        <v>14</v>
      </c>
    </row>
    <row r="20" spans="1:9" x14ac:dyDescent="0.3">
      <c r="A20" t="s">
        <v>16</v>
      </c>
    </row>
    <row r="21" spans="1:9" x14ac:dyDescent="0.3">
      <c r="A21">
        <v>1.9</v>
      </c>
    </row>
    <row r="22" spans="1:9" x14ac:dyDescent="0.3">
      <c r="A22">
        <v>-1.1000000000000001</v>
      </c>
    </row>
    <row r="23" spans="1:9" x14ac:dyDescent="0.3">
      <c r="A23">
        <v>-0.4</v>
      </c>
      <c r="D23" s="1" t="s">
        <v>17</v>
      </c>
      <c r="E23" s="2">
        <f>SKEW(A21:A70)</f>
        <v>5.4546017084340648E-2</v>
      </c>
    </row>
    <row r="24" spans="1:9" x14ac:dyDescent="0.3">
      <c r="A24">
        <v>2.2000000000000002</v>
      </c>
    </row>
    <row r="25" spans="1:9" x14ac:dyDescent="0.3">
      <c r="A25">
        <v>-0.9</v>
      </c>
      <c r="D25" s="1" t="s">
        <v>18</v>
      </c>
      <c r="E25" s="2">
        <f>KURT(A21:A70)</f>
        <v>-1.3042496425917371</v>
      </c>
    </row>
    <row r="26" spans="1:9" x14ac:dyDescent="0.3">
      <c r="A26">
        <v>1.6</v>
      </c>
    </row>
    <row r="27" spans="1:9" x14ac:dyDescent="0.3">
      <c r="A27">
        <v>-0.6</v>
      </c>
      <c r="D27" s="1" t="s">
        <v>19</v>
      </c>
      <c r="E27" s="3" t="s">
        <v>20</v>
      </c>
      <c r="F27" s="3" t="s">
        <v>21</v>
      </c>
      <c r="G27" s="3"/>
      <c r="H27" s="3"/>
      <c r="I27" s="3"/>
    </row>
    <row r="28" spans="1:9" x14ac:dyDescent="0.3">
      <c r="A28">
        <v>-1.3</v>
      </c>
      <c r="E28" s="3">
        <v>0.05</v>
      </c>
    </row>
    <row r="29" spans="1:9" x14ac:dyDescent="0.3">
      <c r="A29">
        <v>2.4</v>
      </c>
    </row>
    <row r="30" spans="1:9" x14ac:dyDescent="0.3">
      <c r="A30">
        <v>0.7</v>
      </c>
      <c r="E30" s="3" t="s">
        <v>18</v>
      </c>
      <c r="F30" s="3" t="s">
        <v>22</v>
      </c>
      <c r="G30" s="3"/>
      <c r="H30" s="3"/>
    </row>
    <row r="31" spans="1:9" x14ac:dyDescent="0.3">
      <c r="A31">
        <v>-2.5</v>
      </c>
      <c r="E31" s="3">
        <v>-1.3</v>
      </c>
    </row>
    <row r="32" spans="1:9" x14ac:dyDescent="0.3">
      <c r="A32">
        <v>1.3</v>
      </c>
    </row>
    <row r="33" spans="1:1" x14ac:dyDescent="0.3">
      <c r="A33">
        <v>-0.8</v>
      </c>
    </row>
    <row r="34" spans="1:1" x14ac:dyDescent="0.3">
      <c r="A34">
        <v>-1.9</v>
      </c>
    </row>
    <row r="35" spans="1:1" x14ac:dyDescent="0.3">
      <c r="A35">
        <v>2.1</v>
      </c>
    </row>
    <row r="36" spans="1:1" x14ac:dyDescent="0.3">
      <c r="A36">
        <v>0.5</v>
      </c>
    </row>
    <row r="37" spans="1:1" x14ac:dyDescent="0.3">
      <c r="A37">
        <v>-1.2</v>
      </c>
    </row>
    <row r="38" spans="1:1" x14ac:dyDescent="0.3">
      <c r="A38">
        <v>1.8</v>
      </c>
    </row>
    <row r="39" spans="1:1" x14ac:dyDescent="0.3">
      <c r="A39">
        <v>-0.5</v>
      </c>
    </row>
    <row r="40" spans="1:1" x14ac:dyDescent="0.3">
      <c r="A40">
        <v>2.2999999999999998</v>
      </c>
    </row>
    <row r="41" spans="1:1" x14ac:dyDescent="0.3">
      <c r="A41">
        <v>-1.8</v>
      </c>
    </row>
    <row r="42" spans="1:1" x14ac:dyDescent="0.3">
      <c r="A42">
        <v>1.7</v>
      </c>
    </row>
    <row r="43" spans="1:1" x14ac:dyDescent="0.3">
      <c r="A43">
        <v>-1.4</v>
      </c>
    </row>
    <row r="44" spans="1:1" x14ac:dyDescent="0.3">
      <c r="A44">
        <v>2.5</v>
      </c>
    </row>
    <row r="45" spans="1:1" x14ac:dyDescent="0.3">
      <c r="A45">
        <v>0.3</v>
      </c>
    </row>
    <row r="46" spans="1:1" x14ac:dyDescent="0.3">
      <c r="A46">
        <v>-1</v>
      </c>
    </row>
    <row r="47" spans="1:1" x14ac:dyDescent="0.3">
      <c r="A47">
        <v>-0.7</v>
      </c>
    </row>
    <row r="48" spans="1:1" x14ac:dyDescent="0.3">
      <c r="A48">
        <v>1.5</v>
      </c>
    </row>
    <row r="49" spans="1:1" x14ac:dyDescent="0.3">
      <c r="A49">
        <v>-0.9</v>
      </c>
    </row>
    <row r="50" spans="1:1" x14ac:dyDescent="0.3">
      <c r="A50">
        <v>1.2</v>
      </c>
    </row>
    <row r="51" spans="1:1" x14ac:dyDescent="0.3">
      <c r="A51">
        <v>-0.2</v>
      </c>
    </row>
    <row r="52" spans="1:1" x14ac:dyDescent="0.3">
      <c r="A52">
        <v>-2</v>
      </c>
    </row>
    <row r="53" spans="1:1" x14ac:dyDescent="0.3">
      <c r="A53">
        <v>-1.5</v>
      </c>
    </row>
    <row r="54" spans="1:1" x14ac:dyDescent="0.3">
      <c r="A54">
        <v>-2.1</v>
      </c>
    </row>
    <row r="55" spans="1:1" x14ac:dyDescent="0.3">
      <c r="A55">
        <v>2.7</v>
      </c>
    </row>
    <row r="56" spans="1:1" x14ac:dyDescent="0.3">
      <c r="A56">
        <v>-0.3</v>
      </c>
    </row>
    <row r="57" spans="1:1" x14ac:dyDescent="0.3">
      <c r="A57">
        <v>2.8</v>
      </c>
    </row>
    <row r="58" spans="1:1" x14ac:dyDescent="0.3">
      <c r="A58">
        <v>0.6</v>
      </c>
    </row>
    <row r="59" spans="1:1" x14ac:dyDescent="0.3">
      <c r="A59">
        <v>2.6</v>
      </c>
    </row>
    <row r="60" spans="1:1" x14ac:dyDescent="0.3">
      <c r="A60">
        <v>0.8</v>
      </c>
    </row>
    <row r="61" spans="1:1" x14ac:dyDescent="0.3">
      <c r="A61">
        <v>-1.4</v>
      </c>
    </row>
    <row r="62" spans="1:1" x14ac:dyDescent="0.3">
      <c r="A62">
        <v>1.1000000000000001</v>
      </c>
    </row>
    <row r="63" spans="1:1" x14ac:dyDescent="0.3">
      <c r="A63">
        <v>-1.6</v>
      </c>
    </row>
    <row r="64" spans="1:1" x14ac:dyDescent="0.3">
      <c r="A64">
        <v>1.1000000000000001</v>
      </c>
    </row>
    <row r="65" spans="1:11" x14ac:dyDescent="0.3">
      <c r="A65">
        <v>-1.7</v>
      </c>
    </row>
    <row r="66" spans="1:11" x14ac:dyDescent="0.3">
      <c r="A66">
        <v>1.4</v>
      </c>
    </row>
    <row r="67" spans="1:11" x14ac:dyDescent="0.3">
      <c r="A67">
        <v>-0.3</v>
      </c>
    </row>
    <row r="68" spans="1:11" x14ac:dyDescent="0.3">
      <c r="A68">
        <v>0.9</v>
      </c>
    </row>
    <row r="69" spans="1:11" x14ac:dyDescent="0.3">
      <c r="A69">
        <v>-0.1</v>
      </c>
    </row>
    <row r="70" spans="1:11" x14ac:dyDescent="0.3">
      <c r="A70">
        <v>2</v>
      </c>
    </row>
    <row r="74" spans="1:11" x14ac:dyDescent="0.3">
      <c r="A74" t="s">
        <v>45</v>
      </c>
      <c r="B74" t="s">
        <v>23</v>
      </c>
    </row>
    <row r="75" spans="1:11" x14ac:dyDescent="0.3">
      <c r="A75" t="s">
        <v>24</v>
      </c>
    </row>
    <row r="76" spans="1:11" x14ac:dyDescent="0.3">
      <c r="A76" t="s">
        <v>25</v>
      </c>
    </row>
    <row r="77" spans="1:11" x14ac:dyDescent="0.3">
      <c r="A77" t="s">
        <v>26</v>
      </c>
    </row>
    <row r="78" spans="1:11" x14ac:dyDescent="0.3">
      <c r="A78" t="s">
        <v>27</v>
      </c>
      <c r="B78">
        <v>12</v>
      </c>
      <c r="C78">
        <v>18</v>
      </c>
      <c r="D78">
        <v>15</v>
      </c>
      <c r="E78">
        <v>22</v>
      </c>
      <c r="F78">
        <v>20</v>
      </c>
      <c r="G78">
        <v>14</v>
      </c>
      <c r="H78">
        <v>16</v>
      </c>
      <c r="I78">
        <v>21</v>
      </c>
      <c r="J78">
        <v>19</v>
      </c>
      <c r="K78">
        <v>17</v>
      </c>
    </row>
    <row r="79" spans="1:11" x14ac:dyDescent="0.3">
      <c r="A79">
        <v>22</v>
      </c>
      <c r="B79">
        <v>19</v>
      </c>
      <c r="C79">
        <v>13</v>
      </c>
      <c r="D79">
        <v>16</v>
      </c>
      <c r="E79">
        <v>21</v>
      </c>
      <c r="F79">
        <v>22</v>
      </c>
      <c r="G79">
        <v>17</v>
      </c>
      <c r="H79">
        <v>19</v>
      </c>
      <c r="I79">
        <v>22</v>
      </c>
      <c r="J79">
        <v>18</v>
      </c>
    </row>
    <row r="80" spans="1:11" x14ac:dyDescent="0.3">
      <c r="A80">
        <v>14</v>
      </c>
      <c r="B80">
        <v>20</v>
      </c>
      <c r="C80">
        <v>19</v>
      </c>
      <c r="D80">
        <v>17</v>
      </c>
      <c r="E80">
        <v>22</v>
      </c>
      <c r="F80">
        <v>18</v>
      </c>
      <c r="G80">
        <v>15</v>
      </c>
      <c r="H80">
        <v>21</v>
      </c>
      <c r="I80">
        <v>20</v>
      </c>
      <c r="J80">
        <v>16</v>
      </c>
    </row>
    <row r="81" spans="1:10" x14ac:dyDescent="0.3">
      <c r="A81">
        <v>12</v>
      </c>
      <c r="B81">
        <v>18</v>
      </c>
      <c r="C81">
        <v>15</v>
      </c>
      <c r="D81">
        <v>22</v>
      </c>
      <c r="E81">
        <v>20</v>
      </c>
      <c r="F81">
        <v>14</v>
      </c>
      <c r="G81">
        <v>16</v>
      </c>
      <c r="H81">
        <v>21</v>
      </c>
      <c r="I81">
        <v>19</v>
      </c>
      <c r="J81">
        <v>17</v>
      </c>
    </row>
    <row r="82" spans="1:10" x14ac:dyDescent="0.3">
      <c r="A82">
        <v>22</v>
      </c>
      <c r="B82">
        <v>19</v>
      </c>
      <c r="C82">
        <v>13</v>
      </c>
      <c r="D82">
        <v>16</v>
      </c>
      <c r="E82">
        <v>21</v>
      </c>
      <c r="F82">
        <v>22</v>
      </c>
      <c r="G82">
        <v>17</v>
      </c>
      <c r="H82">
        <v>19</v>
      </c>
      <c r="I82">
        <v>22</v>
      </c>
      <c r="J82">
        <v>18</v>
      </c>
    </row>
    <row r="83" spans="1:10" x14ac:dyDescent="0.3">
      <c r="A83">
        <v>14</v>
      </c>
      <c r="B83">
        <v>20</v>
      </c>
      <c r="C83">
        <v>19</v>
      </c>
      <c r="D83">
        <v>17</v>
      </c>
      <c r="E83">
        <v>22</v>
      </c>
      <c r="F83">
        <v>18</v>
      </c>
      <c r="G83">
        <v>15</v>
      </c>
      <c r="H83">
        <v>21</v>
      </c>
      <c r="I83">
        <v>20</v>
      </c>
      <c r="J83">
        <v>16</v>
      </c>
    </row>
    <row r="84" spans="1:10" x14ac:dyDescent="0.3">
      <c r="A84">
        <v>12</v>
      </c>
      <c r="B84">
        <v>18</v>
      </c>
      <c r="C84">
        <v>15</v>
      </c>
      <c r="D84">
        <v>22</v>
      </c>
      <c r="E84">
        <v>20</v>
      </c>
      <c r="F84">
        <v>14</v>
      </c>
      <c r="G84">
        <v>16</v>
      </c>
      <c r="H84">
        <v>21</v>
      </c>
      <c r="I84">
        <v>19</v>
      </c>
      <c r="J84">
        <v>17</v>
      </c>
    </row>
    <row r="85" spans="1:10" x14ac:dyDescent="0.3">
      <c r="A85">
        <v>22</v>
      </c>
      <c r="B85">
        <v>19</v>
      </c>
      <c r="C85">
        <v>13</v>
      </c>
      <c r="D85">
        <v>16</v>
      </c>
      <c r="E85">
        <v>21</v>
      </c>
      <c r="F85">
        <v>22</v>
      </c>
      <c r="G85">
        <v>17</v>
      </c>
      <c r="H85">
        <v>19</v>
      </c>
      <c r="I85">
        <v>22</v>
      </c>
      <c r="J85">
        <v>18</v>
      </c>
    </row>
    <row r="86" spans="1:10" x14ac:dyDescent="0.3">
      <c r="A86">
        <v>14</v>
      </c>
      <c r="B86">
        <v>20</v>
      </c>
      <c r="C86">
        <v>19</v>
      </c>
      <c r="D86">
        <v>17</v>
      </c>
      <c r="E86">
        <v>22</v>
      </c>
      <c r="F86">
        <v>18</v>
      </c>
      <c r="G86">
        <v>15</v>
      </c>
      <c r="H86">
        <v>21</v>
      </c>
      <c r="I86">
        <v>20</v>
      </c>
      <c r="J86">
        <v>16</v>
      </c>
    </row>
    <row r="87" spans="1:10" x14ac:dyDescent="0.3">
      <c r="A87">
        <v>12</v>
      </c>
      <c r="B87">
        <v>18</v>
      </c>
      <c r="C87">
        <v>15</v>
      </c>
      <c r="D87">
        <v>22</v>
      </c>
      <c r="E87">
        <v>20</v>
      </c>
      <c r="F87">
        <v>14</v>
      </c>
      <c r="G87">
        <v>16</v>
      </c>
      <c r="H87">
        <v>21</v>
      </c>
      <c r="I87">
        <v>19</v>
      </c>
      <c r="J87">
        <v>17</v>
      </c>
    </row>
    <row r="88" spans="1:10" x14ac:dyDescent="0.3">
      <c r="A88" t="s">
        <v>28</v>
      </c>
    </row>
    <row r="89" spans="1:10" x14ac:dyDescent="0.3">
      <c r="A89" t="s">
        <v>29</v>
      </c>
      <c r="B89" t="s">
        <v>30</v>
      </c>
    </row>
    <row r="90" spans="1:10" x14ac:dyDescent="0.3">
      <c r="A90" t="s">
        <v>31</v>
      </c>
    </row>
    <row r="91" spans="1:10" x14ac:dyDescent="0.3">
      <c r="A91" t="s">
        <v>32</v>
      </c>
      <c r="B91" t="s">
        <v>33</v>
      </c>
    </row>
    <row r="92" spans="1:10" x14ac:dyDescent="0.3">
      <c r="A92" t="s">
        <v>34</v>
      </c>
      <c r="B92" t="s">
        <v>35</v>
      </c>
      <c r="C92" t="s">
        <v>36</v>
      </c>
    </row>
    <row r="93" spans="1:10" x14ac:dyDescent="0.3">
      <c r="A93" t="s">
        <v>37</v>
      </c>
    </row>
    <row r="94" spans="1:10" x14ac:dyDescent="0.3">
      <c r="A94" t="s">
        <v>38</v>
      </c>
      <c r="B94" t="s">
        <v>39</v>
      </c>
    </row>
    <row r="95" spans="1:10" x14ac:dyDescent="0.3">
      <c r="A95" t="s">
        <v>40</v>
      </c>
      <c r="B95" t="s">
        <v>41</v>
      </c>
    </row>
    <row r="96" spans="1:10" x14ac:dyDescent="0.3">
      <c r="A96" t="s">
        <v>42</v>
      </c>
      <c r="B96" t="s">
        <v>43</v>
      </c>
    </row>
    <row r="97" spans="1:8" x14ac:dyDescent="0.3">
      <c r="A97" t="s">
        <v>44</v>
      </c>
    </row>
    <row r="100" spans="1:8" x14ac:dyDescent="0.3">
      <c r="A100">
        <v>22</v>
      </c>
    </row>
    <row r="101" spans="1:8" x14ac:dyDescent="0.3">
      <c r="A101">
        <v>14</v>
      </c>
      <c r="C101" s="1" t="s">
        <v>17</v>
      </c>
      <c r="D101" s="2">
        <f>SKEW(A100:A199)</f>
        <v>-0.33501287221882114</v>
      </c>
    </row>
    <row r="102" spans="1:8" x14ac:dyDescent="0.3">
      <c r="A102">
        <v>12</v>
      </c>
    </row>
    <row r="103" spans="1:8" x14ac:dyDescent="0.3">
      <c r="A103">
        <v>22</v>
      </c>
      <c r="C103" s="1" t="s">
        <v>18</v>
      </c>
      <c r="D103" s="2">
        <f>KURT(A100:A199)</f>
        <v>-0.881011446690108</v>
      </c>
    </row>
    <row r="104" spans="1:8" x14ac:dyDescent="0.3">
      <c r="A104">
        <v>14</v>
      </c>
    </row>
    <row r="105" spans="1:8" x14ac:dyDescent="0.3">
      <c r="A105">
        <v>12</v>
      </c>
      <c r="C105" s="1" t="s">
        <v>46</v>
      </c>
      <c r="D105" s="4" t="s">
        <v>17</v>
      </c>
      <c r="E105" s="4" t="s">
        <v>47</v>
      </c>
      <c r="F105" s="4"/>
      <c r="G105" s="4"/>
      <c r="H105" s="4"/>
    </row>
    <row r="106" spans="1:8" x14ac:dyDescent="0.3">
      <c r="A106">
        <v>22</v>
      </c>
      <c r="D106" s="4">
        <v>-0.33</v>
      </c>
    </row>
    <row r="107" spans="1:8" x14ac:dyDescent="0.3">
      <c r="A107">
        <v>14</v>
      </c>
    </row>
    <row r="108" spans="1:8" x14ac:dyDescent="0.3">
      <c r="A108">
        <v>12</v>
      </c>
      <c r="D108" s="4" t="s">
        <v>18</v>
      </c>
      <c r="E108" s="4" t="s">
        <v>48</v>
      </c>
      <c r="F108" s="4"/>
      <c r="G108" s="4"/>
    </row>
    <row r="109" spans="1:8" x14ac:dyDescent="0.3">
      <c r="A109">
        <v>17</v>
      </c>
      <c r="D109" s="4">
        <v>-0.88</v>
      </c>
    </row>
    <row r="110" spans="1:8" x14ac:dyDescent="0.3">
      <c r="A110">
        <v>12</v>
      </c>
    </row>
    <row r="111" spans="1:8" x14ac:dyDescent="0.3">
      <c r="A111">
        <v>19</v>
      </c>
    </row>
    <row r="112" spans="1:8" x14ac:dyDescent="0.3">
      <c r="A112">
        <v>20</v>
      </c>
    </row>
    <row r="113" spans="1:1" x14ac:dyDescent="0.3">
      <c r="A113">
        <v>18</v>
      </c>
    </row>
    <row r="114" spans="1:1" x14ac:dyDescent="0.3">
      <c r="A114">
        <v>19</v>
      </c>
    </row>
    <row r="115" spans="1:1" x14ac:dyDescent="0.3">
      <c r="A115">
        <v>20</v>
      </c>
    </row>
    <row r="116" spans="1:1" x14ac:dyDescent="0.3">
      <c r="A116">
        <v>18</v>
      </c>
    </row>
    <row r="117" spans="1:1" x14ac:dyDescent="0.3">
      <c r="A117">
        <v>19</v>
      </c>
    </row>
    <row r="118" spans="1:1" x14ac:dyDescent="0.3">
      <c r="A118">
        <v>20</v>
      </c>
    </row>
    <row r="119" spans="1:1" x14ac:dyDescent="0.3">
      <c r="A119">
        <v>18</v>
      </c>
    </row>
    <row r="120" spans="1:1" x14ac:dyDescent="0.3">
      <c r="A120">
        <v>18</v>
      </c>
    </row>
    <row r="121" spans="1:1" x14ac:dyDescent="0.3">
      <c r="A121">
        <v>13</v>
      </c>
    </row>
    <row r="122" spans="1:1" x14ac:dyDescent="0.3">
      <c r="A122">
        <v>19</v>
      </c>
    </row>
    <row r="123" spans="1:1" x14ac:dyDescent="0.3">
      <c r="A123">
        <v>15</v>
      </c>
    </row>
    <row r="124" spans="1:1" x14ac:dyDescent="0.3">
      <c r="A124">
        <v>13</v>
      </c>
    </row>
    <row r="125" spans="1:1" x14ac:dyDescent="0.3">
      <c r="A125">
        <v>19</v>
      </c>
    </row>
    <row r="126" spans="1:1" x14ac:dyDescent="0.3">
      <c r="A126">
        <v>15</v>
      </c>
    </row>
    <row r="127" spans="1:1" x14ac:dyDescent="0.3">
      <c r="A127">
        <v>13</v>
      </c>
    </row>
    <row r="128" spans="1:1" x14ac:dyDescent="0.3">
      <c r="A128">
        <v>19</v>
      </c>
    </row>
    <row r="129" spans="1:1" x14ac:dyDescent="0.3">
      <c r="A129">
        <v>15</v>
      </c>
    </row>
    <row r="130" spans="1:1" x14ac:dyDescent="0.3">
      <c r="A130">
        <v>15</v>
      </c>
    </row>
    <row r="131" spans="1:1" x14ac:dyDescent="0.3">
      <c r="A131">
        <v>16</v>
      </c>
    </row>
    <row r="132" spans="1:1" x14ac:dyDescent="0.3">
      <c r="A132">
        <v>17</v>
      </c>
    </row>
    <row r="133" spans="1:1" x14ac:dyDescent="0.3">
      <c r="A133">
        <v>22</v>
      </c>
    </row>
    <row r="134" spans="1:1" x14ac:dyDescent="0.3">
      <c r="A134">
        <v>16</v>
      </c>
    </row>
    <row r="135" spans="1:1" x14ac:dyDescent="0.3">
      <c r="A135">
        <v>17</v>
      </c>
    </row>
    <row r="136" spans="1:1" x14ac:dyDescent="0.3">
      <c r="A136">
        <v>22</v>
      </c>
    </row>
    <row r="137" spans="1:1" x14ac:dyDescent="0.3">
      <c r="A137">
        <v>16</v>
      </c>
    </row>
    <row r="138" spans="1:1" x14ac:dyDescent="0.3">
      <c r="A138">
        <v>17</v>
      </c>
    </row>
    <row r="139" spans="1:1" x14ac:dyDescent="0.3">
      <c r="A139">
        <v>22</v>
      </c>
    </row>
    <row r="140" spans="1:1" x14ac:dyDescent="0.3">
      <c r="A140">
        <v>22</v>
      </c>
    </row>
    <row r="141" spans="1:1" x14ac:dyDescent="0.3">
      <c r="A141">
        <v>21</v>
      </c>
    </row>
    <row r="142" spans="1:1" x14ac:dyDescent="0.3">
      <c r="A142">
        <v>22</v>
      </c>
    </row>
    <row r="143" spans="1:1" x14ac:dyDescent="0.3">
      <c r="A143">
        <v>20</v>
      </c>
    </row>
    <row r="144" spans="1:1" x14ac:dyDescent="0.3">
      <c r="A144">
        <v>21</v>
      </c>
    </row>
    <row r="145" spans="1:1" x14ac:dyDescent="0.3">
      <c r="A145">
        <v>22</v>
      </c>
    </row>
    <row r="146" spans="1:1" x14ac:dyDescent="0.3">
      <c r="A146">
        <v>20</v>
      </c>
    </row>
    <row r="147" spans="1:1" x14ac:dyDescent="0.3">
      <c r="A147">
        <v>21</v>
      </c>
    </row>
    <row r="148" spans="1:1" x14ac:dyDescent="0.3">
      <c r="A148">
        <v>22</v>
      </c>
    </row>
    <row r="149" spans="1:1" x14ac:dyDescent="0.3">
      <c r="A149">
        <v>20</v>
      </c>
    </row>
    <row r="150" spans="1:1" x14ac:dyDescent="0.3">
      <c r="A150">
        <v>20</v>
      </c>
    </row>
    <row r="151" spans="1:1" x14ac:dyDescent="0.3">
      <c r="A151">
        <v>22</v>
      </c>
    </row>
    <row r="152" spans="1:1" x14ac:dyDescent="0.3">
      <c r="A152">
        <v>18</v>
      </c>
    </row>
    <row r="153" spans="1:1" x14ac:dyDescent="0.3">
      <c r="A153">
        <v>14</v>
      </c>
    </row>
    <row r="154" spans="1:1" x14ac:dyDescent="0.3">
      <c r="A154">
        <v>22</v>
      </c>
    </row>
    <row r="155" spans="1:1" x14ac:dyDescent="0.3">
      <c r="A155">
        <v>18</v>
      </c>
    </row>
    <row r="156" spans="1:1" x14ac:dyDescent="0.3">
      <c r="A156">
        <v>14</v>
      </c>
    </row>
    <row r="157" spans="1:1" x14ac:dyDescent="0.3">
      <c r="A157">
        <v>22</v>
      </c>
    </row>
    <row r="158" spans="1:1" x14ac:dyDescent="0.3">
      <c r="A158">
        <v>18</v>
      </c>
    </row>
    <row r="159" spans="1:1" x14ac:dyDescent="0.3">
      <c r="A159">
        <v>14</v>
      </c>
    </row>
    <row r="160" spans="1:1" x14ac:dyDescent="0.3">
      <c r="A160">
        <v>14</v>
      </c>
    </row>
    <row r="161" spans="1:1" x14ac:dyDescent="0.3">
      <c r="A161">
        <v>17</v>
      </c>
    </row>
    <row r="162" spans="1:1" x14ac:dyDescent="0.3">
      <c r="A162">
        <v>15</v>
      </c>
    </row>
    <row r="163" spans="1:1" x14ac:dyDescent="0.3">
      <c r="A163">
        <v>16</v>
      </c>
    </row>
    <row r="164" spans="1:1" x14ac:dyDescent="0.3">
      <c r="A164">
        <v>17</v>
      </c>
    </row>
    <row r="165" spans="1:1" x14ac:dyDescent="0.3">
      <c r="A165">
        <v>15</v>
      </c>
    </row>
    <row r="166" spans="1:1" x14ac:dyDescent="0.3">
      <c r="A166">
        <v>16</v>
      </c>
    </row>
    <row r="167" spans="1:1" x14ac:dyDescent="0.3">
      <c r="A167">
        <v>17</v>
      </c>
    </row>
    <row r="168" spans="1:1" x14ac:dyDescent="0.3">
      <c r="A168">
        <v>15</v>
      </c>
    </row>
    <row r="169" spans="1:1" x14ac:dyDescent="0.3">
      <c r="A169">
        <v>16</v>
      </c>
    </row>
    <row r="170" spans="1:1" x14ac:dyDescent="0.3">
      <c r="A170">
        <v>16</v>
      </c>
    </row>
    <row r="171" spans="1:1" x14ac:dyDescent="0.3">
      <c r="A171">
        <v>19</v>
      </c>
    </row>
    <row r="172" spans="1:1" x14ac:dyDescent="0.3">
      <c r="A172">
        <v>21</v>
      </c>
    </row>
    <row r="173" spans="1:1" x14ac:dyDescent="0.3">
      <c r="A173">
        <v>21</v>
      </c>
    </row>
    <row r="174" spans="1:1" x14ac:dyDescent="0.3">
      <c r="A174">
        <v>19</v>
      </c>
    </row>
    <row r="175" spans="1:1" x14ac:dyDescent="0.3">
      <c r="A175">
        <v>21</v>
      </c>
    </row>
    <row r="176" spans="1:1" x14ac:dyDescent="0.3">
      <c r="A176">
        <v>21</v>
      </c>
    </row>
    <row r="177" spans="1:1" x14ac:dyDescent="0.3">
      <c r="A177">
        <v>19</v>
      </c>
    </row>
    <row r="178" spans="1:1" x14ac:dyDescent="0.3">
      <c r="A178">
        <v>21</v>
      </c>
    </row>
    <row r="179" spans="1:1" x14ac:dyDescent="0.3">
      <c r="A179">
        <v>21</v>
      </c>
    </row>
    <row r="180" spans="1:1" x14ac:dyDescent="0.3">
      <c r="A180">
        <v>21</v>
      </c>
    </row>
    <row r="181" spans="1:1" x14ac:dyDescent="0.3">
      <c r="A181">
        <v>22</v>
      </c>
    </row>
    <row r="182" spans="1:1" x14ac:dyDescent="0.3">
      <c r="A182">
        <v>20</v>
      </c>
    </row>
    <row r="183" spans="1:1" x14ac:dyDescent="0.3">
      <c r="A183">
        <v>19</v>
      </c>
    </row>
    <row r="184" spans="1:1" x14ac:dyDescent="0.3">
      <c r="A184">
        <v>22</v>
      </c>
    </row>
    <row r="185" spans="1:1" x14ac:dyDescent="0.3">
      <c r="A185">
        <v>20</v>
      </c>
    </row>
    <row r="186" spans="1:1" x14ac:dyDescent="0.3">
      <c r="A186">
        <v>19</v>
      </c>
    </row>
    <row r="187" spans="1:1" x14ac:dyDescent="0.3">
      <c r="A187">
        <v>22</v>
      </c>
    </row>
    <row r="188" spans="1:1" x14ac:dyDescent="0.3">
      <c r="A188">
        <v>20</v>
      </c>
    </row>
    <row r="189" spans="1:1" x14ac:dyDescent="0.3">
      <c r="A189">
        <v>19</v>
      </c>
    </row>
    <row r="190" spans="1:1" x14ac:dyDescent="0.3">
      <c r="A190">
        <v>19</v>
      </c>
    </row>
    <row r="191" spans="1:1" x14ac:dyDescent="0.3">
      <c r="A191">
        <v>18</v>
      </c>
    </row>
    <row r="192" spans="1:1" x14ac:dyDescent="0.3">
      <c r="A192">
        <v>16</v>
      </c>
    </row>
    <row r="193" spans="1:1" x14ac:dyDescent="0.3">
      <c r="A193">
        <v>17</v>
      </c>
    </row>
    <row r="194" spans="1:1" x14ac:dyDescent="0.3">
      <c r="A194">
        <v>18</v>
      </c>
    </row>
    <row r="195" spans="1:1" x14ac:dyDescent="0.3">
      <c r="A195">
        <v>16</v>
      </c>
    </row>
    <row r="196" spans="1:1" x14ac:dyDescent="0.3">
      <c r="A196">
        <v>17</v>
      </c>
    </row>
    <row r="197" spans="1:1" x14ac:dyDescent="0.3">
      <c r="A197">
        <v>18</v>
      </c>
    </row>
    <row r="198" spans="1:1" x14ac:dyDescent="0.3">
      <c r="A198">
        <v>16</v>
      </c>
    </row>
    <row r="199" spans="1:1" x14ac:dyDescent="0.3">
      <c r="A199">
        <v>17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4652-7722-4DFC-B233-C7C6495F2AAC}">
  <dimension ref="A1:M100"/>
  <sheetViews>
    <sheetView workbookViewId="0">
      <selection activeCell="E27" sqref="E27"/>
    </sheetView>
  </sheetViews>
  <sheetFormatPr defaultRowHeight="14.4" x14ac:dyDescent="0.3"/>
  <cols>
    <col min="1" max="1" width="12.6640625" customWidth="1"/>
    <col min="2" max="2" width="10.33203125" customWidth="1"/>
  </cols>
  <sheetData>
    <row r="1" spans="1:13" x14ac:dyDescent="0.3">
      <c r="A1" s="19" t="s">
        <v>49</v>
      </c>
      <c r="B1" s="19"/>
      <c r="C1" s="19"/>
      <c r="M1">
        <v>75</v>
      </c>
    </row>
    <row r="2" spans="1:13" x14ac:dyDescent="0.3">
      <c r="M2">
        <v>105</v>
      </c>
    </row>
    <row r="3" spans="1:13" x14ac:dyDescent="0.3">
      <c r="M3">
        <v>155</v>
      </c>
    </row>
    <row r="4" spans="1:13" x14ac:dyDescent="0.3">
      <c r="A4" t="s">
        <v>50</v>
      </c>
      <c r="B4" t="s">
        <v>51</v>
      </c>
      <c r="M4">
        <v>205</v>
      </c>
    </row>
    <row r="5" spans="1:13" x14ac:dyDescent="0.3">
      <c r="A5" t="s">
        <v>52</v>
      </c>
      <c r="M5">
        <v>255</v>
      </c>
    </row>
    <row r="6" spans="1:13" x14ac:dyDescent="0.3">
      <c r="A6" t="s">
        <v>25</v>
      </c>
      <c r="M6">
        <v>305</v>
      </c>
    </row>
    <row r="7" spans="1:13" x14ac:dyDescent="0.3">
      <c r="A7" t="s">
        <v>53</v>
      </c>
      <c r="M7">
        <v>355</v>
      </c>
    </row>
    <row r="8" spans="1:13" x14ac:dyDescent="0.3">
      <c r="A8" t="s">
        <v>54</v>
      </c>
      <c r="M8">
        <v>405</v>
      </c>
    </row>
    <row r="9" spans="1:13" x14ac:dyDescent="0.3">
      <c r="A9" t="s">
        <v>55</v>
      </c>
      <c r="B9">
        <v>40</v>
      </c>
      <c r="C9">
        <v>45</v>
      </c>
      <c r="D9">
        <v>50</v>
      </c>
      <c r="E9">
        <v>55</v>
      </c>
      <c r="F9">
        <v>60</v>
      </c>
      <c r="G9">
        <v>62</v>
      </c>
      <c r="H9">
        <v>65</v>
      </c>
      <c r="I9">
        <v>68</v>
      </c>
      <c r="J9">
        <v>70</v>
      </c>
      <c r="K9">
        <v>72</v>
      </c>
      <c r="M9">
        <v>455</v>
      </c>
    </row>
    <row r="10" spans="1:13" x14ac:dyDescent="0.3">
      <c r="A10">
        <v>75</v>
      </c>
      <c r="B10">
        <v>78</v>
      </c>
      <c r="C10">
        <v>80</v>
      </c>
      <c r="D10">
        <v>82</v>
      </c>
      <c r="E10">
        <v>85</v>
      </c>
      <c r="F10">
        <v>88</v>
      </c>
      <c r="G10">
        <v>90</v>
      </c>
      <c r="H10">
        <v>92</v>
      </c>
      <c r="I10">
        <v>95</v>
      </c>
      <c r="J10">
        <v>100</v>
      </c>
      <c r="M10">
        <v>40</v>
      </c>
    </row>
    <row r="11" spans="1:13" x14ac:dyDescent="0.3">
      <c r="A11">
        <v>105</v>
      </c>
      <c r="B11">
        <v>110</v>
      </c>
      <c r="C11">
        <v>115</v>
      </c>
      <c r="D11">
        <v>120</v>
      </c>
      <c r="E11">
        <v>125</v>
      </c>
      <c r="F11">
        <v>130</v>
      </c>
      <c r="G11">
        <v>135</v>
      </c>
      <c r="H11">
        <v>140</v>
      </c>
      <c r="I11">
        <v>145</v>
      </c>
      <c r="J11">
        <v>150</v>
      </c>
      <c r="M11">
        <v>78</v>
      </c>
    </row>
    <row r="12" spans="1:13" x14ac:dyDescent="0.3">
      <c r="A12">
        <v>155</v>
      </c>
      <c r="B12">
        <v>160</v>
      </c>
      <c r="C12">
        <v>165</v>
      </c>
      <c r="D12">
        <v>170</v>
      </c>
      <c r="E12">
        <v>175</v>
      </c>
      <c r="F12">
        <v>180</v>
      </c>
      <c r="G12">
        <v>185</v>
      </c>
      <c r="H12">
        <v>190</v>
      </c>
      <c r="I12">
        <v>195</v>
      </c>
      <c r="J12">
        <v>200</v>
      </c>
      <c r="M12">
        <v>110</v>
      </c>
    </row>
    <row r="13" spans="1:13" x14ac:dyDescent="0.3">
      <c r="A13">
        <v>205</v>
      </c>
      <c r="B13">
        <v>210</v>
      </c>
      <c r="C13">
        <v>215</v>
      </c>
      <c r="D13">
        <v>220</v>
      </c>
      <c r="E13">
        <v>225</v>
      </c>
      <c r="F13">
        <v>230</v>
      </c>
      <c r="G13">
        <v>235</v>
      </c>
      <c r="H13">
        <v>240</v>
      </c>
      <c r="I13">
        <v>245</v>
      </c>
      <c r="J13">
        <v>250</v>
      </c>
      <c r="M13">
        <v>160</v>
      </c>
    </row>
    <row r="14" spans="1:13" x14ac:dyDescent="0.3">
      <c r="A14">
        <v>255</v>
      </c>
      <c r="B14">
        <v>260</v>
      </c>
      <c r="C14">
        <v>265</v>
      </c>
      <c r="D14">
        <v>270</v>
      </c>
      <c r="E14">
        <v>275</v>
      </c>
      <c r="F14">
        <v>280</v>
      </c>
      <c r="G14">
        <v>285</v>
      </c>
      <c r="H14">
        <v>290</v>
      </c>
      <c r="I14">
        <v>295</v>
      </c>
      <c r="J14">
        <v>300</v>
      </c>
      <c r="M14">
        <v>210</v>
      </c>
    </row>
    <row r="15" spans="1:13" x14ac:dyDescent="0.3">
      <c r="A15">
        <v>305</v>
      </c>
      <c r="B15">
        <v>310</v>
      </c>
      <c r="C15">
        <v>315</v>
      </c>
      <c r="D15">
        <v>320</v>
      </c>
      <c r="E15">
        <v>325</v>
      </c>
      <c r="F15">
        <v>330</v>
      </c>
      <c r="G15">
        <v>335</v>
      </c>
      <c r="H15">
        <v>340</v>
      </c>
      <c r="I15">
        <v>345</v>
      </c>
      <c r="J15">
        <v>350</v>
      </c>
      <c r="M15">
        <v>260</v>
      </c>
    </row>
    <row r="16" spans="1:13" x14ac:dyDescent="0.3">
      <c r="A16">
        <v>355</v>
      </c>
      <c r="B16">
        <v>360</v>
      </c>
      <c r="C16">
        <v>365</v>
      </c>
      <c r="D16">
        <v>370</v>
      </c>
      <c r="E16">
        <v>375</v>
      </c>
      <c r="F16">
        <v>380</v>
      </c>
      <c r="G16">
        <v>385</v>
      </c>
      <c r="H16">
        <v>390</v>
      </c>
      <c r="I16">
        <v>395</v>
      </c>
      <c r="J16">
        <v>400</v>
      </c>
      <c r="M16">
        <v>310</v>
      </c>
    </row>
    <row r="17" spans="1:13" x14ac:dyDescent="0.3">
      <c r="A17">
        <v>405</v>
      </c>
      <c r="B17">
        <v>410</v>
      </c>
      <c r="C17">
        <v>415</v>
      </c>
      <c r="D17">
        <v>420</v>
      </c>
      <c r="E17">
        <v>425</v>
      </c>
      <c r="F17">
        <v>430</v>
      </c>
      <c r="G17">
        <v>435</v>
      </c>
      <c r="H17">
        <v>440</v>
      </c>
      <c r="I17">
        <v>445</v>
      </c>
      <c r="J17">
        <v>450</v>
      </c>
      <c r="M17">
        <v>360</v>
      </c>
    </row>
    <row r="18" spans="1:13" x14ac:dyDescent="0.3">
      <c r="A18">
        <v>455</v>
      </c>
      <c r="B18">
        <v>460</v>
      </c>
      <c r="C18">
        <v>465</v>
      </c>
      <c r="D18">
        <v>470</v>
      </c>
      <c r="E18">
        <v>475</v>
      </c>
      <c r="F18">
        <v>480</v>
      </c>
      <c r="G18">
        <v>485</v>
      </c>
      <c r="H18">
        <v>490</v>
      </c>
      <c r="I18">
        <v>495</v>
      </c>
      <c r="J18">
        <v>500</v>
      </c>
      <c r="M18">
        <v>410</v>
      </c>
    </row>
    <row r="19" spans="1:13" x14ac:dyDescent="0.3">
      <c r="A19" t="s">
        <v>56</v>
      </c>
      <c r="M19">
        <v>460</v>
      </c>
    </row>
    <row r="20" spans="1:13" x14ac:dyDescent="0.3">
      <c r="A20" t="s">
        <v>57</v>
      </c>
      <c r="B20" t="s">
        <v>58</v>
      </c>
      <c r="C20" t="s">
        <v>59</v>
      </c>
      <c r="D20" t="s">
        <v>60</v>
      </c>
      <c r="M20">
        <v>45</v>
      </c>
    </row>
    <row r="21" spans="1:13" x14ac:dyDescent="0.3">
      <c r="A21" t="s">
        <v>61</v>
      </c>
      <c r="M21">
        <v>80</v>
      </c>
    </row>
    <row r="22" spans="1:13" x14ac:dyDescent="0.3">
      <c r="A22" t="s">
        <v>62</v>
      </c>
      <c r="B22" t="s">
        <v>63</v>
      </c>
      <c r="C22" t="s">
        <v>64</v>
      </c>
      <c r="D22" t="s">
        <v>65</v>
      </c>
      <c r="E22" t="s">
        <v>66</v>
      </c>
      <c r="M22">
        <v>115</v>
      </c>
    </row>
    <row r="23" spans="1:13" x14ac:dyDescent="0.3">
      <c r="A23" t="s">
        <v>67</v>
      </c>
      <c r="M23">
        <v>165</v>
      </c>
    </row>
    <row r="24" spans="1:13" x14ac:dyDescent="0.3">
      <c r="A24" t="s">
        <v>34</v>
      </c>
      <c r="B24" t="s">
        <v>68</v>
      </c>
      <c r="C24" t="s">
        <v>69</v>
      </c>
      <c r="M24">
        <v>215</v>
      </c>
    </row>
    <row r="25" spans="1:13" x14ac:dyDescent="0.3">
      <c r="A25" t="s">
        <v>70</v>
      </c>
      <c r="M25">
        <v>265</v>
      </c>
    </row>
    <row r="26" spans="1:13" x14ac:dyDescent="0.3">
      <c r="A26" t="s">
        <v>71</v>
      </c>
      <c r="B26" t="s">
        <v>72</v>
      </c>
      <c r="M26">
        <v>315</v>
      </c>
    </row>
    <row r="27" spans="1:13" x14ac:dyDescent="0.3">
      <c r="A27" t="s">
        <v>73</v>
      </c>
      <c r="B27" t="s">
        <v>74</v>
      </c>
      <c r="M27">
        <v>365</v>
      </c>
    </row>
    <row r="28" spans="1:13" x14ac:dyDescent="0.3">
      <c r="A28" t="s">
        <v>75</v>
      </c>
      <c r="B28" t="s">
        <v>76</v>
      </c>
      <c r="M28">
        <v>415</v>
      </c>
    </row>
    <row r="29" spans="1:13" x14ac:dyDescent="0.3">
      <c r="A29" t="s">
        <v>77</v>
      </c>
      <c r="B29" t="s">
        <v>78</v>
      </c>
      <c r="M29">
        <v>465</v>
      </c>
    </row>
    <row r="30" spans="1:13" x14ac:dyDescent="0.3">
      <c r="M30">
        <v>50</v>
      </c>
    </row>
    <row r="31" spans="1:13" x14ac:dyDescent="0.3">
      <c r="A31" s="5" t="s">
        <v>79</v>
      </c>
      <c r="M31">
        <v>82</v>
      </c>
    </row>
    <row r="32" spans="1:13" x14ac:dyDescent="0.3">
      <c r="M32">
        <v>120</v>
      </c>
    </row>
    <row r="33" spans="1:13" x14ac:dyDescent="0.3">
      <c r="A33" s="6" t="s">
        <v>80</v>
      </c>
      <c r="B33" s="7">
        <f>QUARTILE(M1:M100,1)</f>
        <v>128.75</v>
      </c>
      <c r="M33">
        <v>170</v>
      </c>
    </row>
    <row r="34" spans="1:13" x14ac:dyDescent="0.3">
      <c r="A34" s="6" t="s">
        <v>81</v>
      </c>
      <c r="B34" s="7">
        <f>QUARTILE(M1:M100,2)</f>
        <v>252.5</v>
      </c>
      <c r="M34">
        <v>220</v>
      </c>
    </row>
    <row r="35" spans="1:13" x14ac:dyDescent="0.3">
      <c r="A35" s="6" t="s">
        <v>82</v>
      </c>
      <c r="B35" s="7">
        <f>QUARTILE(M1:M100,3)</f>
        <v>376.25</v>
      </c>
      <c r="M35">
        <v>270</v>
      </c>
    </row>
    <row r="36" spans="1:13" x14ac:dyDescent="0.3">
      <c r="M36">
        <v>320</v>
      </c>
    </row>
    <row r="37" spans="1:13" x14ac:dyDescent="0.3">
      <c r="A37" s="5" t="s">
        <v>83</v>
      </c>
      <c r="M37">
        <v>370</v>
      </c>
    </row>
    <row r="38" spans="1:13" x14ac:dyDescent="0.3">
      <c r="M38">
        <v>420</v>
      </c>
    </row>
    <row r="39" spans="1:13" x14ac:dyDescent="0.3">
      <c r="A39" s="6" t="s">
        <v>84</v>
      </c>
      <c r="B39" s="7">
        <f>PERCENTILE(M1:M100,0.1)</f>
        <v>74.7</v>
      </c>
      <c r="M39">
        <v>470</v>
      </c>
    </row>
    <row r="40" spans="1:13" x14ac:dyDescent="0.3">
      <c r="A40" s="6" t="s">
        <v>85</v>
      </c>
      <c r="B40" s="7">
        <f>PERCENTILE(M1:M100,0.25)</f>
        <v>128.75</v>
      </c>
      <c r="M40">
        <v>55</v>
      </c>
    </row>
    <row r="41" spans="1:13" x14ac:dyDescent="0.3">
      <c r="A41" s="6" t="s">
        <v>86</v>
      </c>
      <c r="B41" s="7">
        <f>PERCENTILE(M1:M100,0.75)</f>
        <v>376.25</v>
      </c>
      <c r="M41">
        <v>85</v>
      </c>
    </row>
    <row r="42" spans="1:13" x14ac:dyDescent="0.3">
      <c r="A42" s="6" t="s">
        <v>87</v>
      </c>
      <c r="B42" s="7">
        <f>PERCENTILE(M1:M100,0.9)</f>
        <v>450.50000000000006</v>
      </c>
      <c r="M42">
        <v>125</v>
      </c>
    </row>
    <row r="43" spans="1:13" x14ac:dyDescent="0.3">
      <c r="M43">
        <v>175</v>
      </c>
    </row>
    <row r="44" spans="1:13" x14ac:dyDescent="0.3">
      <c r="A44" s="1" t="s">
        <v>46</v>
      </c>
      <c r="B44" s="8" t="s">
        <v>88</v>
      </c>
      <c r="C44" s="3" t="s">
        <v>89</v>
      </c>
      <c r="D44" s="3"/>
      <c r="E44" s="3"/>
      <c r="F44" s="3"/>
      <c r="G44" s="3"/>
      <c r="M44">
        <v>225</v>
      </c>
    </row>
    <row r="45" spans="1:13" x14ac:dyDescent="0.3">
      <c r="M45">
        <v>275</v>
      </c>
    </row>
    <row r="46" spans="1:13" x14ac:dyDescent="0.3">
      <c r="B46" s="8" t="s">
        <v>90</v>
      </c>
      <c r="C46" s="3" t="s">
        <v>91</v>
      </c>
      <c r="D46" s="3"/>
      <c r="E46" s="3"/>
      <c r="F46" s="3"/>
      <c r="G46" s="3"/>
      <c r="H46" s="3"/>
      <c r="I46" s="3"/>
      <c r="J46" s="3"/>
      <c r="M46">
        <v>325</v>
      </c>
    </row>
    <row r="47" spans="1:13" x14ac:dyDescent="0.3">
      <c r="C47" s="3" t="s">
        <v>92</v>
      </c>
      <c r="D47" s="3"/>
      <c r="E47" s="3"/>
      <c r="M47">
        <v>375</v>
      </c>
    </row>
    <row r="48" spans="1:13" x14ac:dyDescent="0.3">
      <c r="M48">
        <v>425</v>
      </c>
    </row>
    <row r="49" spans="13:13" x14ac:dyDescent="0.3">
      <c r="M49">
        <v>475</v>
      </c>
    </row>
    <row r="50" spans="13:13" x14ac:dyDescent="0.3">
      <c r="M50">
        <v>60</v>
      </c>
    </row>
    <row r="51" spans="13:13" x14ac:dyDescent="0.3">
      <c r="M51">
        <v>88</v>
      </c>
    </row>
    <row r="52" spans="13:13" x14ac:dyDescent="0.3">
      <c r="M52">
        <v>130</v>
      </c>
    </row>
    <row r="53" spans="13:13" x14ac:dyDescent="0.3">
      <c r="M53">
        <v>180</v>
      </c>
    </row>
    <row r="54" spans="13:13" x14ac:dyDescent="0.3">
      <c r="M54">
        <v>230</v>
      </c>
    </row>
    <row r="55" spans="13:13" x14ac:dyDescent="0.3">
      <c r="M55">
        <v>280</v>
      </c>
    </row>
    <row r="56" spans="13:13" x14ac:dyDescent="0.3">
      <c r="M56">
        <v>330</v>
      </c>
    </row>
    <row r="57" spans="13:13" x14ac:dyDescent="0.3">
      <c r="M57">
        <v>380</v>
      </c>
    </row>
    <row r="58" spans="13:13" x14ac:dyDescent="0.3">
      <c r="M58">
        <v>430</v>
      </c>
    </row>
    <row r="59" spans="13:13" x14ac:dyDescent="0.3">
      <c r="M59">
        <v>480</v>
      </c>
    </row>
    <row r="60" spans="13:13" x14ac:dyDescent="0.3">
      <c r="M60">
        <v>62</v>
      </c>
    </row>
    <row r="61" spans="13:13" x14ac:dyDescent="0.3">
      <c r="M61">
        <v>90</v>
      </c>
    </row>
    <row r="62" spans="13:13" x14ac:dyDescent="0.3">
      <c r="M62">
        <v>135</v>
      </c>
    </row>
    <row r="63" spans="13:13" x14ac:dyDescent="0.3">
      <c r="M63">
        <v>185</v>
      </c>
    </row>
    <row r="64" spans="13:13" x14ac:dyDescent="0.3">
      <c r="M64">
        <v>235</v>
      </c>
    </row>
    <row r="65" spans="13:13" x14ac:dyDescent="0.3">
      <c r="M65">
        <v>285</v>
      </c>
    </row>
    <row r="66" spans="13:13" x14ac:dyDescent="0.3">
      <c r="M66">
        <v>335</v>
      </c>
    </row>
    <row r="67" spans="13:13" x14ac:dyDescent="0.3">
      <c r="M67">
        <v>385</v>
      </c>
    </row>
    <row r="68" spans="13:13" x14ac:dyDescent="0.3">
      <c r="M68">
        <v>435</v>
      </c>
    </row>
    <row r="69" spans="13:13" x14ac:dyDescent="0.3">
      <c r="M69">
        <v>485</v>
      </c>
    </row>
    <row r="70" spans="13:13" x14ac:dyDescent="0.3">
      <c r="M70">
        <v>65</v>
      </c>
    </row>
    <row r="71" spans="13:13" x14ac:dyDescent="0.3">
      <c r="M71">
        <v>92</v>
      </c>
    </row>
    <row r="72" spans="13:13" x14ac:dyDescent="0.3">
      <c r="M72">
        <v>140</v>
      </c>
    </row>
    <row r="73" spans="13:13" x14ac:dyDescent="0.3">
      <c r="M73">
        <v>190</v>
      </c>
    </row>
    <row r="74" spans="13:13" x14ac:dyDescent="0.3">
      <c r="M74">
        <v>240</v>
      </c>
    </row>
    <row r="75" spans="13:13" x14ac:dyDescent="0.3">
      <c r="M75">
        <v>290</v>
      </c>
    </row>
    <row r="76" spans="13:13" x14ac:dyDescent="0.3">
      <c r="M76">
        <v>340</v>
      </c>
    </row>
    <row r="77" spans="13:13" x14ac:dyDescent="0.3">
      <c r="M77">
        <v>390</v>
      </c>
    </row>
    <row r="78" spans="13:13" x14ac:dyDescent="0.3">
      <c r="M78">
        <v>440</v>
      </c>
    </row>
    <row r="79" spans="13:13" x14ac:dyDescent="0.3">
      <c r="M79">
        <v>490</v>
      </c>
    </row>
    <row r="80" spans="13:13" x14ac:dyDescent="0.3">
      <c r="M80">
        <v>68</v>
      </c>
    </row>
    <row r="81" spans="13:13" x14ac:dyDescent="0.3">
      <c r="M81">
        <v>95</v>
      </c>
    </row>
    <row r="82" spans="13:13" x14ac:dyDescent="0.3">
      <c r="M82">
        <v>145</v>
      </c>
    </row>
    <row r="83" spans="13:13" x14ac:dyDescent="0.3">
      <c r="M83">
        <v>195</v>
      </c>
    </row>
    <row r="84" spans="13:13" x14ac:dyDescent="0.3">
      <c r="M84">
        <v>245</v>
      </c>
    </row>
    <row r="85" spans="13:13" x14ac:dyDescent="0.3">
      <c r="M85">
        <v>295</v>
      </c>
    </row>
    <row r="86" spans="13:13" x14ac:dyDescent="0.3">
      <c r="M86">
        <v>345</v>
      </c>
    </row>
    <row r="87" spans="13:13" x14ac:dyDescent="0.3">
      <c r="M87">
        <v>395</v>
      </c>
    </row>
    <row r="88" spans="13:13" x14ac:dyDescent="0.3">
      <c r="M88">
        <v>445</v>
      </c>
    </row>
    <row r="89" spans="13:13" x14ac:dyDescent="0.3">
      <c r="M89">
        <v>495</v>
      </c>
    </row>
    <row r="90" spans="13:13" x14ac:dyDescent="0.3">
      <c r="M90">
        <v>70</v>
      </c>
    </row>
    <row r="91" spans="13:13" x14ac:dyDescent="0.3">
      <c r="M91">
        <v>100</v>
      </c>
    </row>
    <row r="92" spans="13:13" x14ac:dyDescent="0.3">
      <c r="M92">
        <v>150</v>
      </c>
    </row>
    <row r="93" spans="13:13" x14ac:dyDescent="0.3">
      <c r="M93">
        <v>200</v>
      </c>
    </row>
    <row r="94" spans="13:13" x14ac:dyDescent="0.3">
      <c r="M94">
        <v>250</v>
      </c>
    </row>
    <row r="95" spans="13:13" x14ac:dyDescent="0.3">
      <c r="M95">
        <v>300</v>
      </c>
    </row>
    <row r="96" spans="13:13" x14ac:dyDescent="0.3">
      <c r="M96">
        <v>350</v>
      </c>
    </row>
    <row r="97" spans="13:13" x14ac:dyDescent="0.3">
      <c r="M97">
        <v>400</v>
      </c>
    </row>
    <row r="98" spans="13:13" x14ac:dyDescent="0.3">
      <c r="M98">
        <v>450</v>
      </c>
    </row>
    <row r="99" spans="13:13" x14ac:dyDescent="0.3">
      <c r="M99">
        <v>500</v>
      </c>
    </row>
    <row r="100" spans="13:13" x14ac:dyDescent="0.3">
      <c r="M100">
        <v>72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0582-8FC4-45C7-9989-1EBB2241E8B1}">
  <dimension ref="A1:U72"/>
  <sheetViews>
    <sheetView topLeftCell="A50" workbookViewId="0">
      <selection activeCell="G58" sqref="G58"/>
    </sheetView>
  </sheetViews>
  <sheetFormatPr defaultRowHeight="14.4" x14ac:dyDescent="0.3"/>
  <cols>
    <col min="1" max="1" width="20.33203125" customWidth="1"/>
    <col min="2" max="2" width="12.88671875" customWidth="1"/>
    <col min="4" max="4" width="13.109375" bestFit="1" customWidth="1"/>
  </cols>
  <sheetData>
    <row r="1" spans="1:13" x14ac:dyDescent="0.3">
      <c r="A1" s="19" t="s">
        <v>93</v>
      </c>
      <c r="B1" s="19"/>
      <c r="C1" s="19"/>
    </row>
    <row r="3" spans="1:13" x14ac:dyDescent="0.3">
      <c r="A3" t="s">
        <v>94</v>
      </c>
      <c r="B3" t="s">
        <v>95</v>
      </c>
    </row>
    <row r="4" spans="1:13" x14ac:dyDescent="0.3">
      <c r="A4" t="s">
        <v>96</v>
      </c>
    </row>
    <row r="5" spans="1:13" x14ac:dyDescent="0.3">
      <c r="A5" t="s">
        <v>97</v>
      </c>
    </row>
    <row r="6" spans="1:13" x14ac:dyDescent="0.3">
      <c r="A6" t="s">
        <v>25</v>
      </c>
    </row>
    <row r="7" spans="1:13" x14ac:dyDescent="0.3">
      <c r="A7" t="s">
        <v>98</v>
      </c>
    </row>
    <row r="8" spans="1:13" x14ac:dyDescent="0.3">
      <c r="A8" t="s">
        <v>99</v>
      </c>
    </row>
    <row r="9" spans="1:13" x14ac:dyDescent="0.3">
      <c r="A9" t="s">
        <v>100</v>
      </c>
      <c r="B9">
        <v>10</v>
      </c>
      <c r="C9">
        <v>12</v>
      </c>
      <c r="D9">
        <v>15</v>
      </c>
      <c r="E9">
        <v>18</v>
      </c>
      <c r="F9">
        <v>20</v>
      </c>
      <c r="G9">
        <v>22</v>
      </c>
      <c r="H9">
        <v>25</v>
      </c>
      <c r="I9">
        <v>28</v>
      </c>
      <c r="J9">
        <v>30</v>
      </c>
      <c r="K9">
        <v>32</v>
      </c>
      <c r="L9">
        <v>35</v>
      </c>
      <c r="M9">
        <v>38</v>
      </c>
    </row>
    <row r="10" spans="1:13" x14ac:dyDescent="0.3">
      <c r="A10" t="s">
        <v>101</v>
      </c>
      <c r="B10">
        <v>50</v>
      </c>
      <c r="C10">
        <v>55</v>
      </c>
      <c r="D10">
        <v>60</v>
      </c>
      <c r="E10">
        <v>65</v>
      </c>
      <c r="F10">
        <v>70</v>
      </c>
      <c r="G10">
        <v>75</v>
      </c>
      <c r="H10">
        <v>80</v>
      </c>
      <c r="I10">
        <v>85</v>
      </c>
      <c r="J10">
        <v>90</v>
      </c>
      <c r="K10">
        <v>95</v>
      </c>
      <c r="L10">
        <v>100</v>
      </c>
      <c r="M10">
        <v>105</v>
      </c>
    </row>
    <row r="11" spans="1:13" x14ac:dyDescent="0.3">
      <c r="A11" t="s">
        <v>102</v>
      </c>
    </row>
    <row r="12" spans="1:13" x14ac:dyDescent="0.3">
      <c r="A12" t="s">
        <v>103</v>
      </c>
    </row>
    <row r="13" spans="1:13" x14ac:dyDescent="0.3">
      <c r="A13" t="s">
        <v>104</v>
      </c>
    </row>
    <row r="14" spans="1:13" x14ac:dyDescent="0.3">
      <c r="A14" t="s">
        <v>105</v>
      </c>
    </row>
    <row r="15" spans="1:13" x14ac:dyDescent="0.3">
      <c r="A15" t="s">
        <v>106</v>
      </c>
      <c r="B15" t="s">
        <v>107</v>
      </c>
    </row>
    <row r="16" spans="1:13" x14ac:dyDescent="0.3">
      <c r="A16" t="s">
        <v>108</v>
      </c>
    </row>
    <row r="17" spans="1:11" x14ac:dyDescent="0.3">
      <c r="A17" t="s">
        <v>109</v>
      </c>
    </row>
    <row r="18" spans="1:11" x14ac:dyDescent="0.3">
      <c r="A18" t="s">
        <v>110</v>
      </c>
    </row>
    <row r="20" spans="1:11" x14ac:dyDescent="0.3">
      <c r="A20" t="s">
        <v>100</v>
      </c>
      <c r="B20" t="s">
        <v>101</v>
      </c>
    </row>
    <row r="21" spans="1:11" x14ac:dyDescent="0.3">
      <c r="A21">
        <v>10</v>
      </c>
      <c r="B21">
        <v>50</v>
      </c>
    </row>
    <row r="22" spans="1:11" x14ac:dyDescent="0.3">
      <c r="A22">
        <v>12</v>
      </c>
      <c r="B22">
        <v>55</v>
      </c>
      <c r="D22" s="1" t="s">
        <v>111</v>
      </c>
      <c r="E22" s="9">
        <f>CORREL(A20:A32,B20:B32)</f>
        <v>0.99921031003664817</v>
      </c>
    </row>
    <row r="23" spans="1:11" x14ac:dyDescent="0.3">
      <c r="A23">
        <v>15</v>
      </c>
      <c r="B23">
        <v>60</v>
      </c>
    </row>
    <row r="24" spans="1:11" x14ac:dyDescent="0.3">
      <c r="A24">
        <v>18</v>
      </c>
      <c r="B24">
        <v>65</v>
      </c>
      <c r="D24" s="1" t="s">
        <v>112</v>
      </c>
      <c r="E24" s="2" t="s">
        <v>113</v>
      </c>
      <c r="F24" s="2"/>
      <c r="G24" s="2"/>
      <c r="H24" s="2"/>
      <c r="I24" s="2"/>
      <c r="J24" s="2"/>
      <c r="K24" s="2"/>
    </row>
    <row r="25" spans="1:11" x14ac:dyDescent="0.3">
      <c r="A25">
        <v>20</v>
      </c>
      <c r="B25">
        <v>70</v>
      </c>
      <c r="E25" s="2" t="s">
        <v>114</v>
      </c>
      <c r="F25" s="2"/>
    </row>
    <row r="26" spans="1:11" x14ac:dyDescent="0.3">
      <c r="A26">
        <v>22</v>
      </c>
      <c r="B26">
        <v>75</v>
      </c>
    </row>
    <row r="27" spans="1:11" x14ac:dyDescent="0.3">
      <c r="A27">
        <v>25</v>
      </c>
      <c r="B27">
        <v>80</v>
      </c>
    </row>
    <row r="28" spans="1:11" x14ac:dyDescent="0.3">
      <c r="A28">
        <v>28</v>
      </c>
      <c r="B28">
        <v>85</v>
      </c>
    </row>
    <row r="29" spans="1:11" x14ac:dyDescent="0.3">
      <c r="A29">
        <v>30</v>
      </c>
      <c r="B29">
        <v>90</v>
      </c>
    </row>
    <row r="30" spans="1:11" x14ac:dyDescent="0.3">
      <c r="A30">
        <v>32</v>
      </c>
      <c r="B30">
        <v>95</v>
      </c>
    </row>
    <row r="31" spans="1:11" x14ac:dyDescent="0.3">
      <c r="A31">
        <v>35</v>
      </c>
      <c r="B31">
        <v>100</v>
      </c>
    </row>
    <row r="32" spans="1:11" x14ac:dyDescent="0.3">
      <c r="A32">
        <v>38</v>
      </c>
      <c r="B32">
        <v>105</v>
      </c>
    </row>
    <row r="35" spans="1:21" x14ac:dyDescent="0.3">
      <c r="A35" t="s">
        <v>45</v>
      </c>
      <c r="B35" t="s">
        <v>115</v>
      </c>
    </row>
    <row r="36" spans="1:21" x14ac:dyDescent="0.3">
      <c r="A36" t="s">
        <v>116</v>
      </c>
    </row>
    <row r="37" spans="1:21" x14ac:dyDescent="0.3">
      <c r="A37" t="s">
        <v>25</v>
      </c>
    </row>
    <row r="38" spans="1:21" x14ac:dyDescent="0.3">
      <c r="A38" t="s">
        <v>117</v>
      </c>
    </row>
    <row r="39" spans="1:21" x14ac:dyDescent="0.3">
      <c r="A39" t="s">
        <v>118</v>
      </c>
    </row>
    <row r="40" spans="1:21" x14ac:dyDescent="0.3">
      <c r="A40" t="s">
        <v>119</v>
      </c>
      <c r="B40">
        <v>45</v>
      </c>
      <c r="C40">
        <v>47</v>
      </c>
      <c r="D40">
        <v>48</v>
      </c>
      <c r="E40">
        <v>50</v>
      </c>
      <c r="F40">
        <v>52</v>
      </c>
      <c r="G40">
        <v>53</v>
      </c>
      <c r="H40">
        <v>55</v>
      </c>
      <c r="I40">
        <v>56</v>
      </c>
      <c r="J40">
        <v>58</v>
      </c>
      <c r="K40">
        <v>60</v>
      </c>
      <c r="L40">
        <v>62</v>
      </c>
      <c r="M40">
        <v>64</v>
      </c>
      <c r="N40">
        <v>65</v>
      </c>
      <c r="O40">
        <v>67</v>
      </c>
      <c r="P40">
        <v>69</v>
      </c>
      <c r="Q40">
        <v>70</v>
      </c>
      <c r="R40">
        <v>72</v>
      </c>
      <c r="S40">
        <v>74</v>
      </c>
      <c r="T40">
        <v>76</v>
      </c>
      <c r="U40">
        <v>77</v>
      </c>
    </row>
    <row r="41" spans="1:21" x14ac:dyDescent="0.3">
      <c r="A41" t="s">
        <v>120</v>
      </c>
      <c r="B41">
        <v>52</v>
      </c>
      <c r="C41">
        <v>54</v>
      </c>
      <c r="D41">
        <v>55</v>
      </c>
      <c r="E41">
        <v>57</v>
      </c>
      <c r="F41">
        <v>59</v>
      </c>
      <c r="G41">
        <v>60</v>
      </c>
      <c r="H41">
        <v>61</v>
      </c>
      <c r="I41">
        <v>62</v>
      </c>
      <c r="J41">
        <v>64</v>
      </c>
      <c r="K41">
        <v>66</v>
      </c>
      <c r="L41">
        <v>67</v>
      </c>
      <c r="M41">
        <v>69</v>
      </c>
      <c r="N41">
        <v>71</v>
      </c>
      <c r="O41">
        <v>73</v>
      </c>
      <c r="P41">
        <v>74</v>
      </c>
      <c r="Q41">
        <v>76</v>
      </c>
      <c r="R41">
        <v>78</v>
      </c>
      <c r="S41">
        <v>80</v>
      </c>
      <c r="T41">
        <v>82</v>
      </c>
      <c r="U41">
        <v>83</v>
      </c>
    </row>
    <row r="42" spans="1:21" x14ac:dyDescent="0.3">
      <c r="A42" t="s">
        <v>121</v>
      </c>
    </row>
    <row r="43" spans="1:21" x14ac:dyDescent="0.3">
      <c r="A43" t="s">
        <v>122</v>
      </c>
    </row>
    <row r="44" spans="1:21" x14ac:dyDescent="0.3">
      <c r="A44" t="s">
        <v>123</v>
      </c>
    </row>
    <row r="45" spans="1:21" x14ac:dyDescent="0.3">
      <c r="A45" t="s">
        <v>124</v>
      </c>
    </row>
    <row r="46" spans="1:21" x14ac:dyDescent="0.3">
      <c r="A46" t="s">
        <v>125</v>
      </c>
      <c r="B46" t="s">
        <v>126</v>
      </c>
    </row>
    <row r="47" spans="1:21" x14ac:dyDescent="0.3">
      <c r="A47" t="s">
        <v>127</v>
      </c>
    </row>
    <row r="48" spans="1:21" x14ac:dyDescent="0.3">
      <c r="A48" t="s">
        <v>128</v>
      </c>
    </row>
    <row r="49" spans="1:13" x14ac:dyDescent="0.3">
      <c r="A49" t="s">
        <v>129</v>
      </c>
    </row>
    <row r="50" spans="1:13" x14ac:dyDescent="0.3">
      <c r="A50" t="s">
        <v>130</v>
      </c>
    </row>
    <row r="52" spans="1:13" x14ac:dyDescent="0.3">
      <c r="A52" t="s">
        <v>119</v>
      </c>
      <c r="B52" t="s">
        <v>120</v>
      </c>
    </row>
    <row r="53" spans="1:13" x14ac:dyDescent="0.3">
      <c r="A53">
        <v>45</v>
      </c>
      <c r="B53">
        <v>52</v>
      </c>
    </row>
    <row r="54" spans="1:13" x14ac:dyDescent="0.3">
      <c r="A54">
        <v>47</v>
      </c>
      <c r="B54">
        <v>54</v>
      </c>
      <c r="D54" s="1" t="s">
        <v>131</v>
      </c>
      <c r="E54" s="7">
        <f>COVAR(A52:A72,B52:B72)</f>
        <v>92.65</v>
      </c>
    </row>
    <row r="55" spans="1:13" x14ac:dyDescent="0.3">
      <c r="A55">
        <v>48</v>
      </c>
      <c r="B55">
        <v>55</v>
      </c>
    </row>
    <row r="56" spans="1:13" x14ac:dyDescent="0.3">
      <c r="A56">
        <v>50</v>
      </c>
      <c r="B56">
        <v>57</v>
      </c>
      <c r="D56" s="1" t="s">
        <v>112</v>
      </c>
      <c r="E56" s="7" t="s">
        <v>132</v>
      </c>
      <c r="F56" s="7"/>
      <c r="G56" s="7"/>
      <c r="H56" s="7"/>
      <c r="I56" s="7"/>
      <c r="J56" s="7"/>
      <c r="K56" s="7"/>
      <c r="L56" s="7"/>
      <c r="M56" s="7"/>
    </row>
    <row r="57" spans="1:13" x14ac:dyDescent="0.3">
      <c r="A57">
        <v>52</v>
      </c>
      <c r="B57">
        <v>59</v>
      </c>
    </row>
    <row r="58" spans="1:13" x14ac:dyDescent="0.3">
      <c r="A58">
        <v>53</v>
      </c>
      <c r="B58">
        <v>60</v>
      </c>
    </row>
    <row r="59" spans="1:13" x14ac:dyDescent="0.3">
      <c r="A59">
        <v>55</v>
      </c>
      <c r="B59">
        <v>61</v>
      </c>
    </row>
    <row r="60" spans="1:13" x14ac:dyDescent="0.3">
      <c r="A60">
        <v>56</v>
      </c>
      <c r="B60">
        <v>62</v>
      </c>
    </row>
    <row r="61" spans="1:13" x14ac:dyDescent="0.3">
      <c r="A61">
        <v>58</v>
      </c>
      <c r="B61">
        <v>64</v>
      </c>
    </row>
    <row r="62" spans="1:13" x14ac:dyDescent="0.3">
      <c r="A62">
        <v>60</v>
      </c>
      <c r="B62">
        <v>66</v>
      </c>
    </row>
    <row r="63" spans="1:13" x14ac:dyDescent="0.3">
      <c r="A63">
        <v>62</v>
      </c>
      <c r="B63">
        <v>67</v>
      </c>
    </row>
    <row r="64" spans="1:13" x14ac:dyDescent="0.3">
      <c r="A64">
        <v>64</v>
      </c>
      <c r="B64">
        <v>69</v>
      </c>
    </row>
    <row r="65" spans="1:2" x14ac:dyDescent="0.3">
      <c r="A65">
        <v>65</v>
      </c>
      <c r="B65">
        <v>71</v>
      </c>
    </row>
    <row r="66" spans="1:2" x14ac:dyDescent="0.3">
      <c r="A66">
        <v>67</v>
      </c>
      <c r="B66">
        <v>73</v>
      </c>
    </row>
    <row r="67" spans="1:2" x14ac:dyDescent="0.3">
      <c r="A67">
        <v>69</v>
      </c>
      <c r="B67">
        <v>74</v>
      </c>
    </row>
    <row r="68" spans="1:2" x14ac:dyDescent="0.3">
      <c r="A68">
        <v>70</v>
      </c>
      <c r="B68">
        <v>76</v>
      </c>
    </row>
    <row r="69" spans="1:2" x14ac:dyDescent="0.3">
      <c r="A69">
        <v>72</v>
      </c>
      <c r="B69">
        <v>78</v>
      </c>
    </row>
    <row r="70" spans="1:2" x14ac:dyDescent="0.3">
      <c r="A70">
        <v>74</v>
      </c>
      <c r="B70">
        <v>80</v>
      </c>
    </row>
    <row r="71" spans="1:2" x14ac:dyDescent="0.3">
      <c r="A71">
        <v>76</v>
      </c>
      <c r="B71">
        <v>82</v>
      </c>
    </row>
    <row r="72" spans="1:2" x14ac:dyDescent="0.3">
      <c r="A72">
        <v>77</v>
      </c>
      <c r="B72">
        <v>83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F00-FAD9-478D-A3B1-F326A49C0560}">
  <dimension ref="A1:D103"/>
  <sheetViews>
    <sheetView workbookViewId="0">
      <selection activeCell="B90" sqref="B90"/>
    </sheetView>
  </sheetViews>
  <sheetFormatPr defaultRowHeight="14.4" x14ac:dyDescent="0.3"/>
  <cols>
    <col min="1" max="1" width="25.44140625" customWidth="1"/>
    <col min="2" max="2" width="20.109375" customWidth="1"/>
  </cols>
  <sheetData>
    <row r="1" spans="1:4" x14ac:dyDescent="0.3">
      <c r="A1" s="19" t="s">
        <v>133</v>
      </c>
      <c r="B1" s="19"/>
      <c r="C1" s="19"/>
      <c r="D1" s="19"/>
    </row>
    <row r="3" spans="1:4" x14ac:dyDescent="0.3">
      <c r="A3" s="20" t="s">
        <v>134</v>
      </c>
      <c r="B3" s="20"/>
      <c r="C3" s="20"/>
    </row>
    <row r="5" spans="1:4" x14ac:dyDescent="0.3">
      <c r="A5" t="s">
        <v>135</v>
      </c>
      <c r="B5" t="s">
        <v>136</v>
      </c>
    </row>
    <row r="6" spans="1:4" x14ac:dyDescent="0.3">
      <c r="A6" t="s">
        <v>137</v>
      </c>
    </row>
    <row r="7" spans="1:4" x14ac:dyDescent="0.3">
      <c r="A7" t="s">
        <v>25</v>
      </c>
      <c r="B7" t="s">
        <v>138</v>
      </c>
    </row>
    <row r="9" spans="1:4" x14ac:dyDescent="0.3">
      <c r="A9" t="s">
        <v>139</v>
      </c>
      <c r="B9">
        <v>5</v>
      </c>
    </row>
    <row r="10" spans="1:4" x14ac:dyDescent="0.3">
      <c r="A10" t="s">
        <v>140</v>
      </c>
      <c r="B10" s="10">
        <v>0.16666666666666666</v>
      </c>
    </row>
    <row r="11" spans="1:4" x14ac:dyDescent="0.3">
      <c r="A11" t="s">
        <v>141</v>
      </c>
      <c r="B11">
        <v>100</v>
      </c>
    </row>
    <row r="13" spans="1:4" x14ac:dyDescent="0.3">
      <c r="A13" s="1" t="s">
        <v>142</v>
      </c>
      <c r="B13" s="11">
        <f>_xlfn.BINOM.DIST(B9,B11,B10,FALSE)</f>
        <v>2.9090311057530159E-4</v>
      </c>
    </row>
    <row r="16" spans="1:4" x14ac:dyDescent="0.3">
      <c r="A16" t="s">
        <v>143</v>
      </c>
    </row>
    <row r="17" spans="1:2" x14ac:dyDescent="0.3">
      <c r="A17" t="s">
        <v>144</v>
      </c>
    </row>
    <row r="18" spans="1:2" x14ac:dyDescent="0.3">
      <c r="A18" t="s">
        <v>145</v>
      </c>
    </row>
    <row r="21" spans="1:2" x14ac:dyDescent="0.3">
      <c r="A21" t="s">
        <v>147</v>
      </c>
      <c r="B21">
        <v>5</v>
      </c>
    </row>
    <row r="22" spans="1:2" x14ac:dyDescent="0.3">
      <c r="A22" t="s">
        <v>146</v>
      </c>
      <c r="B22">
        <v>2</v>
      </c>
    </row>
    <row r="23" spans="1:2" x14ac:dyDescent="0.3">
      <c r="A23" t="s">
        <v>148</v>
      </c>
      <c r="B23">
        <v>52</v>
      </c>
    </row>
    <row r="24" spans="1:2" x14ac:dyDescent="0.3">
      <c r="A24" t="s">
        <v>149</v>
      </c>
      <c r="B24">
        <v>13</v>
      </c>
    </row>
    <row r="26" spans="1:2" x14ac:dyDescent="0.3">
      <c r="A26" s="1" t="s">
        <v>150</v>
      </c>
      <c r="B26" s="8">
        <f>_xlfn.HYPGEOM.DIST(B22,B21,B24,B23,FALSE)</f>
        <v>0.27427971188475386</v>
      </c>
    </row>
    <row r="29" spans="1:2" x14ac:dyDescent="0.3">
      <c r="A29" t="s">
        <v>151</v>
      </c>
    </row>
    <row r="30" spans="1:2" x14ac:dyDescent="0.3">
      <c r="A30" t="s">
        <v>152</v>
      </c>
    </row>
    <row r="31" spans="1:2" x14ac:dyDescent="0.3">
      <c r="A31" t="s">
        <v>153</v>
      </c>
    </row>
    <row r="32" spans="1:2" x14ac:dyDescent="0.3">
      <c r="A32" t="s">
        <v>154</v>
      </c>
    </row>
    <row r="35" spans="1:2" x14ac:dyDescent="0.3">
      <c r="A35" t="s">
        <v>157</v>
      </c>
      <c r="B35">
        <v>8</v>
      </c>
    </row>
    <row r="36" spans="1:2" x14ac:dyDescent="0.3">
      <c r="A36" t="s">
        <v>158</v>
      </c>
      <c r="B36">
        <v>10</v>
      </c>
    </row>
    <row r="37" spans="1:2" x14ac:dyDescent="0.3">
      <c r="A37" t="s">
        <v>156</v>
      </c>
      <c r="B37" s="10">
        <v>0.25</v>
      </c>
    </row>
    <row r="39" spans="1:2" x14ac:dyDescent="0.3">
      <c r="A39" s="1" t="s">
        <v>142</v>
      </c>
      <c r="B39" s="8">
        <f>_xlfn.BINOM.DIST(B35,B36,B37,)</f>
        <v>3.862380981445312E-4</v>
      </c>
    </row>
    <row r="42" spans="1:2" x14ac:dyDescent="0.3">
      <c r="A42" t="s">
        <v>159</v>
      </c>
    </row>
    <row r="43" spans="1:2" x14ac:dyDescent="0.3">
      <c r="A43" t="s">
        <v>160</v>
      </c>
    </row>
    <row r="44" spans="1:2" x14ac:dyDescent="0.3">
      <c r="A44" t="s">
        <v>161</v>
      </c>
    </row>
    <row r="46" spans="1:2" x14ac:dyDescent="0.3">
      <c r="A46" t="s">
        <v>162</v>
      </c>
      <c r="B46">
        <v>20</v>
      </c>
    </row>
    <row r="47" spans="1:2" x14ac:dyDescent="0.3">
      <c r="A47" t="s">
        <v>155</v>
      </c>
      <c r="B47" s="10">
        <v>0.15</v>
      </c>
    </row>
    <row r="48" spans="1:2" x14ac:dyDescent="0.3">
      <c r="A48" t="s">
        <v>163</v>
      </c>
      <c r="B48">
        <v>3</v>
      </c>
    </row>
    <row r="49" spans="1:2" x14ac:dyDescent="0.3">
      <c r="A49" t="s">
        <v>164</v>
      </c>
      <c r="B49">
        <v>60</v>
      </c>
    </row>
    <row r="51" spans="1:2" x14ac:dyDescent="0.3">
      <c r="A51">
        <f>COMBIN(B46,B48)</f>
        <v>1140</v>
      </c>
    </row>
    <row r="52" spans="1:2" x14ac:dyDescent="0.3">
      <c r="A52">
        <f>COMBIN(B49,B48)</f>
        <v>34220</v>
      </c>
    </row>
    <row r="54" spans="1:2" x14ac:dyDescent="0.3">
      <c r="A54" s="1" t="s">
        <v>165</v>
      </c>
      <c r="B54" s="8">
        <f>(A51/A52)</f>
        <v>3.331385154880187E-2</v>
      </c>
    </row>
    <row r="56" spans="1:2" x14ac:dyDescent="0.3">
      <c r="A56" t="s">
        <v>166</v>
      </c>
    </row>
    <row r="57" spans="1:2" x14ac:dyDescent="0.3">
      <c r="A57" t="s">
        <v>167</v>
      </c>
    </row>
    <row r="58" spans="1:2" x14ac:dyDescent="0.3">
      <c r="A58" t="s">
        <v>168</v>
      </c>
    </row>
    <row r="61" spans="1:2" x14ac:dyDescent="0.3">
      <c r="A61" t="s">
        <v>169</v>
      </c>
      <c r="B61">
        <v>10</v>
      </c>
    </row>
    <row r="62" spans="1:2" x14ac:dyDescent="0.3">
      <c r="A62" t="s">
        <v>140</v>
      </c>
      <c r="B62">
        <v>0.3</v>
      </c>
    </row>
    <row r="63" spans="1:2" x14ac:dyDescent="0.3">
      <c r="A63" t="s">
        <v>170</v>
      </c>
      <c r="B63">
        <v>3</v>
      </c>
    </row>
    <row r="65" spans="1:2" x14ac:dyDescent="0.3">
      <c r="A65" s="1" t="s">
        <v>142</v>
      </c>
      <c r="B65" s="2">
        <f>_xlfn.BINOM.DIST(B63,B61,B62,)</f>
        <v>0.26682793200000005</v>
      </c>
    </row>
    <row r="67" spans="1:2" x14ac:dyDescent="0.3">
      <c r="A67" s="12" t="s">
        <v>171</v>
      </c>
    </row>
    <row r="69" spans="1:2" x14ac:dyDescent="0.3">
      <c r="A69" t="s">
        <v>172</v>
      </c>
    </row>
    <row r="70" spans="1:2" x14ac:dyDescent="0.3">
      <c r="A70" t="s">
        <v>173</v>
      </c>
    </row>
    <row r="71" spans="1:2" x14ac:dyDescent="0.3">
      <c r="A71" t="s">
        <v>174</v>
      </c>
    </row>
    <row r="72" spans="1:2" x14ac:dyDescent="0.3">
      <c r="A72" t="s">
        <v>175</v>
      </c>
    </row>
    <row r="73" spans="1:2" x14ac:dyDescent="0.3">
      <c r="A73" t="s">
        <v>176</v>
      </c>
    </row>
    <row r="75" spans="1:2" x14ac:dyDescent="0.3">
      <c r="A75" t="s">
        <v>177</v>
      </c>
      <c r="B75">
        <v>165</v>
      </c>
    </row>
    <row r="76" spans="1:2" x14ac:dyDescent="0.3">
      <c r="A76" t="s">
        <v>178</v>
      </c>
      <c r="B76">
        <v>10</v>
      </c>
    </row>
    <row r="77" spans="1:2" x14ac:dyDescent="0.3">
      <c r="A77" t="s">
        <v>179</v>
      </c>
      <c r="B77">
        <v>180</v>
      </c>
    </row>
    <row r="79" spans="1:2" x14ac:dyDescent="0.3">
      <c r="A79" s="1" t="s">
        <v>185</v>
      </c>
      <c r="B79" s="13">
        <f>_xlfn.NORM.DIST(B77,B75,B76,)</f>
        <v>1.2951759566589173E-2</v>
      </c>
    </row>
    <row r="82" spans="1:3" x14ac:dyDescent="0.3">
      <c r="A82" t="s">
        <v>180</v>
      </c>
    </row>
    <row r="83" spans="1:3" x14ac:dyDescent="0.3">
      <c r="A83" t="s">
        <v>181</v>
      </c>
    </row>
    <row r="84" spans="1:3" x14ac:dyDescent="0.3">
      <c r="A84" t="s">
        <v>182</v>
      </c>
      <c r="B84" t="s">
        <v>183</v>
      </c>
      <c r="C84" t="s">
        <v>184</v>
      </c>
    </row>
    <row r="86" spans="1:3" x14ac:dyDescent="0.3">
      <c r="A86" t="s">
        <v>186</v>
      </c>
      <c r="B86" s="10">
        <v>0.2</v>
      </c>
    </row>
    <row r="87" spans="1:3" x14ac:dyDescent="0.3">
      <c r="A87" t="s">
        <v>179</v>
      </c>
      <c r="B87">
        <v>3</v>
      </c>
    </row>
    <row r="89" spans="1:3" x14ac:dyDescent="0.3">
      <c r="A89" s="1" t="s">
        <v>187</v>
      </c>
      <c r="B89" s="13">
        <f>_xlfn.EXPON.DIST(B87,B86,)</f>
        <v>0.10976232721880529</v>
      </c>
    </row>
    <row r="91" spans="1:3" x14ac:dyDescent="0.3">
      <c r="A91" t="s">
        <v>191</v>
      </c>
    </row>
    <row r="92" spans="1:3" x14ac:dyDescent="0.3">
      <c r="A92" t="s">
        <v>188</v>
      </c>
    </row>
    <row r="93" spans="1:3" x14ac:dyDescent="0.3">
      <c r="A93" t="s">
        <v>189</v>
      </c>
    </row>
    <row r="94" spans="1:3" x14ac:dyDescent="0.3">
      <c r="A94" t="s">
        <v>190</v>
      </c>
    </row>
    <row r="97" spans="1:2" x14ac:dyDescent="0.3">
      <c r="A97" t="s">
        <v>192</v>
      </c>
      <c r="B97">
        <v>100</v>
      </c>
    </row>
    <row r="98" spans="1:2" x14ac:dyDescent="0.3">
      <c r="A98" t="s">
        <v>193</v>
      </c>
      <c r="B98">
        <v>200</v>
      </c>
    </row>
    <row r="99" spans="1:2" x14ac:dyDescent="0.3">
      <c r="A99" t="s">
        <v>194</v>
      </c>
      <c r="B99">
        <v>150</v>
      </c>
    </row>
    <row r="100" spans="1:2" x14ac:dyDescent="0.3">
      <c r="A100" t="s">
        <v>195</v>
      </c>
      <c r="B100">
        <v>170</v>
      </c>
    </row>
    <row r="102" spans="1:2" x14ac:dyDescent="0.3">
      <c r="A102" t="s">
        <v>196</v>
      </c>
      <c r="B102" s="13" t="s">
        <v>197</v>
      </c>
    </row>
    <row r="103" spans="1:2" x14ac:dyDescent="0.3">
      <c r="B103" s="13">
        <f>(B100-B99)/(B98-B97)</f>
        <v>0.2</v>
      </c>
    </row>
  </sheetData>
  <mergeCells count="2">
    <mergeCell ref="A1:D1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436A-EF8A-45C8-A331-67CE440B4E8D}">
  <dimension ref="A1:F96"/>
  <sheetViews>
    <sheetView topLeftCell="A61" workbookViewId="0">
      <selection activeCell="A95" sqref="A95"/>
    </sheetView>
  </sheetViews>
  <sheetFormatPr defaultRowHeight="14.4" x14ac:dyDescent="0.3"/>
  <cols>
    <col min="1" max="1" width="24.88671875" customWidth="1"/>
    <col min="2" max="2" width="13" customWidth="1"/>
  </cols>
  <sheetData>
    <row r="1" spans="1:6" x14ac:dyDescent="0.3">
      <c r="A1" s="19" t="s">
        <v>198</v>
      </c>
      <c r="B1" s="19"/>
      <c r="C1" s="19"/>
      <c r="D1" s="19"/>
      <c r="E1" s="19"/>
      <c r="F1" s="19"/>
    </row>
    <row r="3" spans="1:6" x14ac:dyDescent="0.3">
      <c r="A3" s="20" t="s">
        <v>199</v>
      </c>
      <c r="B3" s="20"/>
    </row>
    <row r="6" spans="1:6" x14ac:dyDescent="0.3">
      <c r="A6" t="s">
        <v>200</v>
      </c>
    </row>
    <row r="7" spans="1:6" x14ac:dyDescent="0.3">
      <c r="A7" t="s">
        <v>201</v>
      </c>
    </row>
    <row r="8" spans="1:6" x14ac:dyDescent="0.3">
      <c r="A8" t="s">
        <v>202</v>
      </c>
    </row>
    <row r="9" spans="1:6" x14ac:dyDescent="0.3">
      <c r="A9" t="s">
        <v>203</v>
      </c>
      <c r="B9" t="s">
        <v>204</v>
      </c>
      <c r="C9">
        <v>3</v>
      </c>
    </row>
    <row r="10" spans="1:6" x14ac:dyDescent="0.3">
      <c r="A10" t="s">
        <v>205</v>
      </c>
    </row>
    <row r="11" spans="1:6" x14ac:dyDescent="0.3">
      <c r="A11" t="s">
        <v>206</v>
      </c>
    </row>
    <row r="12" spans="1:6" x14ac:dyDescent="0.3">
      <c r="A12" t="s">
        <v>207</v>
      </c>
    </row>
    <row r="13" spans="1:6" x14ac:dyDescent="0.3">
      <c r="A13" t="s">
        <v>208</v>
      </c>
    </row>
    <row r="15" spans="1:6" x14ac:dyDescent="0.3">
      <c r="A15" s="14" t="s">
        <v>209</v>
      </c>
      <c r="B15">
        <v>2</v>
      </c>
    </row>
    <row r="16" spans="1:6" x14ac:dyDescent="0.3">
      <c r="A16" s="14" t="s">
        <v>179</v>
      </c>
      <c r="B16">
        <v>3</v>
      </c>
    </row>
    <row r="19" spans="1:3" x14ac:dyDescent="0.3">
      <c r="A19" s="1" t="s">
        <v>210</v>
      </c>
      <c r="B19" s="8">
        <f>_xlfn.POISSON.DIST(B16,B15,)</f>
        <v>0.18044704431548364</v>
      </c>
    </row>
    <row r="22" spans="1:3" x14ac:dyDescent="0.3">
      <c r="A22" t="s">
        <v>211</v>
      </c>
    </row>
    <row r="23" spans="1:3" x14ac:dyDescent="0.3">
      <c r="A23" t="s">
        <v>212</v>
      </c>
    </row>
    <row r="24" spans="1:3" x14ac:dyDescent="0.3">
      <c r="A24" t="s">
        <v>213</v>
      </c>
      <c r="B24" t="s">
        <v>214</v>
      </c>
      <c r="C24" t="s">
        <v>215</v>
      </c>
    </row>
    <row r="25" spans="1:3" x14ac:dyDescent="0.3">
      <c r="A25" t="s">
        <v>32</v>
      </c>
      <c r="B25">
        <v>3</v>
      </c>
    </row>
    <row r="26" spans="1:3" x14ac:dyDescent="0.3">
      <c r="A26" t="s">
        <v>216</v>
      </c>
    </row>
    <row r="27" spans="1:3" x14ac:dyDescent="0.3">
      <c r="A27" t="s">
        <v>217</v>
      </c>
    </row>
    <row r="28" spans="1:3" x14ac:dyDescent="0.3">
      <c r="A28" t="s">
        <v>218</v>
      </c>
    </row>
    <row r="29" spans="1:3" x14ac:dyDescent="0.3">
      <c r="A29" t="s">
        <v>219</v>
      </c>
    </row>
    <row r="32" spans="1:3" x14ac:dyDescent="0.3">
      <c r="A32" t="s">
        <v>220</v>
      </c>
      <c r="B32">
        <v>0.3</v>
      </c>
    </row>
    <row r="33" spans="1:2" x14ac:dyDescent="0.3">
      <c r="A33" t="s">
        <v>221</v>
      </c>
      <c r="B33">
        <v>10</v>
      </c>
    </row>
    <row r="34" spans="1:2" x14ac:dyDescent="0.3">
      <c r="A34" t="s">
        <v>179</v>
      </c>
      <c r="B34">
        <v>3</v>
      </c>
    </row>
    <row r="37" spans="1:2" x14ac:dyDescent="0.3">
      <c r="A37" s="1" t="s">
        <v>222</v>
      </c>
      <c r="B37" s="8">
        <f>_xlfn.BINOM.DIST(B34,B33,B32,)</f>
        <v>0.26682793200000005</v>
      </c>
    </row>
    <row r="40" spans="1:2" x14ac:dyDescent="0.3">
      <c r="A40" t="s">
        <v>223</v>
      </c>
    </row>
    <row r="41" spans="1:2" x14ac:dyDescent="0.3">
      <c r="A41" t="s">
        <v>224</v>
      </c>
    </row>
    <row r="42" spans="1:2" x14ac:dyDescent="0.3">
      <c r="A42" t="s">
        <v>225</v>
      </c>
      <c r="B42">
        <v>3</v>
      </c>
    </row>
    <row r="43" spans="1:2" x14ac:dyDescent="0.3">
      <c r="A43" t="s">
        <v>226</v>
      </c>
    </row>
    <row r="44" spans="1:2" x14ac:dyDescent="0.3">
      <c r="A44" t="s">
        <v>227</v>
      </c>
    </row>
    <row r="45" spans="1:2" x14ac:dyDescent="0.3">
      <c r="A45" t="s">
        <v>228</v>
      </c>
    </row>
    <row r="46" spans="1:2" x14ac:dyDescent="0.3">
      <c r="A46" t="s">
        <v>229</v>
      </c>
    </row>
    <row r="49" spans="1:3" x14ac:dyDescent="0.3">
      <c r="A49" t="s">
        <v>221</v>
      </c>
      <c r="B49">
        <v>3</v>
      </c>
    </row>
    <row r="50" spans="1:3" x14ac:dyDescent="0.3">
      <c r="A50" t="s">
        <v>230</v>
      </c>
      <c r="B50" s="10">
        <v>0.16666666666666666</v>
      </c>
    </row>
    <row r="51" spans="1:3" x14ac:dyDescent="0.3">
      <c r="A51" t="s">
        <v>231</v>
      </c>
      <c r="B51" s="10">
        <v>0.83333333333333337</v>
      </c>
    </row>
    <row r="52" spans="1:3" x14ac:dyDescent="0.3">
      <c r="A52" t="s">
        <v>232</v>
      </c>
      <c r="B52">
        <f>(B51)^3</f>
        <v>0.57870370370370383</v>
      </c>
    </row>
    <row r="54" spans="1:3" x14ac:dyDescent="0.3">
      <c r="A54" s="1" t="s">
        <v>233</v>
      </c>
      <c r="B54" s="8">
        <f>1-B52</f>
        <v>0.42129629629629617</v>
      </c>
    </row>
    <row r="57" spans="1:3" x14ac:dyDescent="0.3">
      <c r="A57" s="12" t="s">
        <v>234</v>
      </c>
    </row>
    <row r="60" spans="1:3" x14ac:dyDescent="0.3">
      <c r="A60" t="s">
        <v>235</v>
      </c>
    </row>
    <row r="61" spans="1:3" x14ac:dyDescent="0.3">
      <c r="A61" t="s">
        <v>236</v>
      </c>
    </row>
    <row r="62" spans="1:3" x14ac:dyDescent="0.3">
      <c r="A62" t="s">
        <v>237</v>
      </c>
    </row>
    <row r="63" spans="1:3" x14ac:dyDescent="0.3">
      <c r="A63" t="s">
        <v>238</v>
      </c>
      <c r="B63" t="s">
        <v>239</v>
      </c>
      <c r="C63" t="s">
        <v>240</v>
      </c>
    </row>
    <row r="64" spans="1:3" x14ac:dyDescent="0.3">
      <c r="A64" t="s">
        <v>241</v>
      </c>
    </row>
    <row r="65" spans="1:2" x14ac:dyDescent="0.3">
      <c r="A65" t="s">
        <v>242</v>
      </c>
    </row>
    <row r="66" spans="1:2" x14ac:dyDescent="0.3">
      <c r="A66" t="s">
        <v>243</v>
      </c>
    </row>
    <row r="67" spans="1:2" x14ac:dyDescent="0.3">
      <c r="A67" t="s">
        <v>244</v>
      </c>
    </row>
    <row r="68" spans="1:2" x14ac:dyDescent="0.3">
      <c r="A68" t="s">
        <v>245</v>
      </c>
    </row>
    <row r="70" spans="1:2" x14ac:dyDescent="0.3">
      <c r="A70" t="s">
        <v>246</v>
      </c>
      <c r="B70">
        <v>150</v>
      </c>
    </row>
    <row r="71" spans="1:2" x14ac:dyDescent="0.3">
      <c r="A71" t="s">
        <v>247</v>
      </c>
      <c r="B71">
        <v>10</v>
      </c>
    </row>
    <row r="72" spans="1:2" x14ac:dyDescent="0.3">
      <c r="A72" t="s">
        <v>248</v>
      </c>
      <c r="B72">
        <v>140</v>
      </c>
    </row>
    <row r="73" spans="1:2" x14ac:dyDescent="0.3">
      <c r="A73" t="s">
        <v>249</v>
      </c>
      <c r="B73">
        <v>160</v>
      </c>
    </row>
    <row r="75" spans="1:2" x14ac:dyDescent="0.3">
      <c r="A75" t="s">
        <v>251</v>
      </c>
      <c r="B75">
        <f>_xlfn.NORM.DIST(B72,B70,B71,TRUE)</f>
        <v>0.15865525393145699</v>
      </c>
    </row>
    <row r="76" spans="1:2" x14ac:dyDescent="0.3">
      <c r="A76" t="s">
        <v>252</v>
      </c>
      <c r="B76">
        <f>_xlfn.NORM.DIST(B73,B70,B71,TRUE)</f>
        <v>0.84134474606854304</v>
      </c>
    </row>
    <row r="79" spans="1:2" x14ac:dyDescent="0.3">
      <c r="A79" s="1" t="s">
        <v>250</v>
      </c>
      <c r="B79" s="16">
        <f>B76-B75</f>
        <v>0.68268949213708607</v>
      </c>
    </row>
    <row r="82" spans="1:3" x14ac:dyDescent="0.3">
      <c r="A82" t="s">
        <v>253</v>
      </c>
    </row>
    <row r="83" spans="1:3" x14ac:dyDescent="0.3">
      <c r="A83" t="s">
        <v>254</v>
      </c>
    </row>
    <row r="84" spans="1:3" x14ac:dyDescent="0.3">
      <c r="A84" t="s">
        <v>255</v>
      </c>
    </row>
    <row r="85" spans="1:3" x14ac:dyDescent="0.3">
      <c r="A85" t="s">
        <v>256</v>
      </c>
      <c r="B85" t="s">
        <v>257</v>
      </c>
      <c r="C85" t="s">
        <v>258</v>
      </c>
    </row>
    <row r="86" spans="1:3" x14ac:dyDescent="0.3">
      <c r="A86" t="s">
        <v>259</v>
      </c>
    </row>
    <row r="87" spans="1:3" x14ac:dyDescent="0.3">
      <c r="A87" t="s">
        <v>260</v>
      </c>
    </row>
    <row r="88" spans="1:3" x14ac:dyDescent="0.3">
      <c r="A88" t="s">
        <v>261</v>
      </c>
    </row>
    <row r="89" spans="1:3" x14ac:dyDescent="0.3">
      <c r="A89" t="s">
        <v>262</v>
      </c>
    </row>
    <row r="92" spans="1:3" x14ac:dyDescent="0.3">
      <c r="A92" t="s">
        <v>246</v>
      </c>
      <c r="B92">
        <v>1E-3</v>
      </c>
    </row>
    <row r="93" spans="1:3" x14ac:dyDescent="0.3">
      <c r="A93" t="s">
        <v>179</v>
      </c>
      <c r="B93">
        <v>900</v>
      </c>
    </row>
    <row r="95" spans="1:3" x14ac:dyDescent="0.3">
      <c r="A95" s="1" t="s">
        <v>263</v>
      </c>
      <c r="B95">
        <f>_xlfn.EXPON.DIST(B93,B92,TRUE)</f>
        <v>0.59343034025940089</v>
      </c>
    </row>
    <row r="96" spans="1:3" x14ac:dyDescent="0.3">
      <c r="B96" s="16">
        <f>1-B95</f>
        <v>0.40656965974059911</v>
      </c>
    </row>
  </sheetData>
  <mergeCells count="2">
    <mergeCell ref="A1:F1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6BD9-1458-4F80-9FEF-946B0652F754}">
  <dimension ref="A1:I67"/>
  <sheetViews>
    <sheetView tabSelected="1" topLeftCell="A38" workbookViewId="0">
      <selection activeCell="H44" sqref="H44"/>
    </sheetView>
  </sheetViews>
  <sheetFormatPr defaultRowHeight="14.4" x14ac:dyDescent="0.3"/>
  <cols>
    <col min="1" max="2" width="17.44140625" customWidth="1"/>
    <col min="7" max="7" width="26.44140625" bestFit="1" customWidth="1"/>
    <col min="8" max="8" width="12.6640625" bestFit="1" customWidth="1"/>
    <col min="9" max="9" width="15.33203125" customWidth="1"/>
  </cols>
  <sheetData>
    <row r="1" spans="1:6" x14ac:dyDescent="0.3">
      <c r="A1" s="19" t="s">
        <v>264</v>
      </c>
      <c r="B1" s="19"/>
      <c r="C1" s="19"/>
      <c r="D1" s="19"/>
      <c r="E1" s="19"/>
      <c r="F1" s="19"/>
    </row>
    <row r="3" spans="1:6" x14ac:dyDescent="0.3">
      <c r="A3" s="12" t="s">
        <v>265</v>
      </c>
      <c r="B3" s="12"/>
      <c r="C3" s="12"/>
    </row>
    <row r="6" spans="1:6" x14ac:dyDescent="0.3">
      <c r="A6" t="s">
        <v>266</v>
      </c>
    </row>
    <row r="7" spans="1:6" x14ac:dyDescent="0.3">
      <c r="A7" t="s">
        <v>267</v>
      </c>
    </row>
    <row r="8" spans="1:6" x14ac:dyDescent="0.3">
      <c r="A8" t="s">
        <v>268</v>
      </c>
    </row>
    <row r="9" spans="1:6" x14ac:dyDescent="0.3">
      <c r="A9" t="s">
        <v>269</v>
      </c>
    </row>
    <row r="10" spans="1:6" x14ac:dyDescent="0.3">
      <c r="A10" t="s">
        <v>270</v>
      </c>
      <c r="B10" t="s">
        <v>271</v>
      </c>
      <c r="C10" t="s">
        <v>272</v>
      </c>
    </row>
    <row r="11" spans="1:6" x14ac:dyDescent="0.3">
      <c r="A11" t="s">
        <v>273</v>
      </c>
      <c r="B11" t="s">
        <v>274</v>
      </c>
      <c r="C11" s="17">
        <v>0.95</v>
      </c>
    </row>
    <row r="12" spans="1:6" x14ac:dyDescent="0.3">
      <c r="A12" t="s">
        <v>275</v>
      </c>
    </row>
    <row r="13" spans="1:6" x14ac:dyDescent="0.3">
      <c r="A13" t="s">
        <v>276</v>
      </c>
    </row>
    <row r="14" spans="1:6" x14ac:dyDescent="0.3">
      <c r="A14" t="s">
        <v>277</v>
      </c>
    </row>
    <row r="15" spans="1:6" x14ac:dyDescent="0.3">
      <c r="A15" t="s">
        <v>278</v>
      </c>
    </row>
    <row r="18" spans="1:2" x14ac:dyDescent="0.3">
      <c r="A18" t="s">
        <v>221</v>
      </c>
      <c r="B18">
        <v>100</v>
      </c>
    </row>
    <row r="19" spans="1:2" x14ac:dyDescent="0.3">
      <c r="A19" t="s">
        <v>179</v>
      </c>
      <c r="B19">
        <v>170</v>
      </c>
    </row>
    <row r="20" spans="1:2" x14ac:dyDescent="0.3">
      <c r="A20" t="s">
        <v>279</v>
      </c>
      <c r="B20">
        <v>8</v>
      </c>
    </row>
    <row r="21" spans="1:2" x14ac:dyDescent="0.3">
      <c r="A21" t="s">
        <v>280</v>
      </c>
      <c r="B21" s="17">
        <v>0.95</v>
      </c>
    </row>
    <row r="22" spans="1:2" x14ac:dyDescent="0.3">
      <c r="A22" t="s">
        <v>281</v>
      </c>
      <c r="B22" s="15">
        <v>5.0000000000000001E-4</v>
      </c>
    </row>
    <row r="24" spans="1:2" x14ac:dyDescent="0.3">
      <c r="A24" s="1" t="s">
        <v>282</v>
      </c>
      <c r="B24" s="13">
        <f>_xlfn.CONFIDENCE.NORM(B22,B20,B18)</f>
        <v>2.784605123476994</v>
      </c>
    </row>
    <row r="27" spans="1:2" x14ac:dyDescent="0.3">
      <c r="A27" s="20" t="s">
        <v>283</v>
      </c>
      <c r="B27" s="20"/>
    </row>
    <row r="30" spans="1:2" x14ac:dyDescent="0.3">
      <c r="A30" t="s">
        <v>284</v>
      </c>
    </row>
    <row r="31" spans="1:2" x14ac:dyDescent="0.3">
      <c r="A31" t="s">
        <v>285</v>
      </c>
    </row>
    <row r="32" spans="1:2" x14ac:dyDescent="0.3">
      <c r="A32" t="s">
        <v>286</v>
      </c>
    </row>
    <row r="33" spans="1:7" x14ac:dyDescent="0.3">
      <c r="A33" t="s">
        <v>287</v>
      </c>
    </row>
    <row r="34" spans="1:7" x14ac:dyDescent="0.3">
      <c r="A34" t="s">
        <v>288</v>
      </c>
    </row>
    <row r="35" spans="1:7" x14ac:dyDescent="0.3">
      <c r="A35" t="s">
        <v>289</v>
      </c>
    </row>
    <row r="36" spans="1:7" x14ac:dyDescent="0.3">
      <c r="A36" t="s">
        <v>290</v>
      </c>
    </row>
    <row r="37" spans="1:7" x14ac:dyDescent="0.3">
      <c r="A37" t="s">
        <v>291</v>
      </c>
    </row>
    <row r="38" spans="1:7" x14ac:dyDescent="0.3">
      <c r="A38" t="s">
        <v>292</v>
      </c>
    </row>
    <row r="39" spans="1:7" x14ac:dyDescent="0.3">
      <c r="A39" t="s">
        <v>293</v>
      </c>
    </row>
    <row r="41" spans="1:7" x14ac:dyDescent="0.3">
      <c r="D41" t="s">
        <v>296</v>
      </c>
      <c r="E41">
        <f>AVERAGE(A43:A67)</f>
        <v>52.6</v>
      </c>
    </row>
    <row r="42" spans="1:7" x14ac:dyDescent="0.3">
      <c r="A42" t="s">
        <v>294</v>
      </c>
      <c r="B42" t="s">
        <v>295</v>
      </c>
      <c r="D42" t="s">
        <v>297</v>
      </c>
      <c r="E42">
        <f>AVERAGE(B43:B67)</f>
        <v>61.12</v>
      </c>
      <c r="G42" t="s">
        <v>299</v>
      </c>
    </row>
    <row r="43" spans="1:7" x14ac:dyDescent="0.3">
      <c r="A43">
        <v>21</v>
      </c>
      <c r="B43">
        <v>23</v>
      </c>
      <c r="G43" t="s">
        <v>298</v>
      </c>
    </row>
    <row r="44" spans="1:7" x14ac:dyDescent="0.3">
      <c r="A44">
        <v>36</v>
      </c>
      <c r="B44">
        <v>25</v>
      </c>
    </row>
    <row r="45" spans="1:7" x14ac:dyDescent="0.3">
      <c r="A45">
        <v>54</v>
      </c>
      <c r="B45">
        <v>47</v>
      </c>
    </row>
    <row r="46" spans="1:7" x14ac:dyDescent="0.3">
      <c r="A46">
        <v>85</v>
      </c>
      <c r="B46">
        <v>85</v>
      </c>
    </row>
    <row r="47" spans="1:7" x14ac:dyDescent="0.3">
      <c r="A47">
        <v>74</v>
      </c>
      <c r="B47">
        <v>86</v>
      </c>
    </row>
    <row r="48" spans="1:7" x14ac:dyDescent="0.3">
      <c r="A48">
        <v>45</v>
      </c>
      <c r="B48">
        <v>81</v>
      </c>
      <c r="G48" t="s">
        <v>300</v>
      </c>
    </row>
    <row r="49" spans="1:9" ht="15" thickBot="1" x14ac:dyDescent="0.35">
      <c r="A49">
        <v>69</v>
      </c>
      <c r="B49">
        <v>95</v>
      </c>
    </row>
    <row r="50" spans="1:9" x14ac:dyDescent="0.3">
      <c r="A50">
        <v>15</v>
      </c>
      <c r="B50">
        <v>43</v>
      </c>
      <c r="G50" s="30"/>
      <c r="H50" s="30" t="s">
        <v>294</v>
      </c>
      <c r="I50" s="30" t="s">
        <v>295</v>
      </c>
    </row>
    <row r="51" spans="1:9" x14ac:dyDescent="0.3">
      <c r="A51">
        <v>36</v>
      </c>
      <c r="B51">
        <v>64</v>
      </c>
      <c r="G51" s="28" t="s">
        <v>301</v>
      </c>
      <c r="H51" s="28">
        <v>52.6</v>
      </c>
      <c r="I51" s="28">
        <v>61.12</v>
      </c>
    </row>
    <row r="52" spans="1:9" x14ac:dyDescent="0.3">
      <c r="A52">
        <v>44</v>
      </c>
      <c r="B52">
        <v>28</v>
      </c>
      <c r="G52" s="28" t="s">
        <v>302</v>
      </c>
      <c r="H52" s="28">
        <v>640.16666666666663</v>
      </c>
      <c r="I52" s="28">
        <v>643.94333333333327</v>
      </c>
    </row>
    <row r="53" spans="1:9" x14ac:dyDescent="0.3">
      <c r="A53">
        <v>22</v>
      </c>
      <c r="B53">
        <v>95</v>
      </c>
      <c r="G53" s="28" t="s">
        <v>303</v>
      </c>
      <c r="H53" s="28">
        <v>25</v>
      </c>
      <c r="I53" s="28">
        <v>25</v>
      </c>
    </row>
    <row r="54" spans="1:9" x14ac:dyDescent="0.3">
      <c r="A54">
        <v>77</v>
      </c>
      <c r="B54">
        <v>79</v>
      </c>
      <c r="G54" s="28" t="s">
        <v>304</v>
      </c>
      <c r="H54" s="28">
        <v>1.8118983027076326E-2</v>
      </c>
      <c r="I54" s="28"/>
    </row>
    <row r="55" spans="1:9" x14ac:dyDescent="0.3">
      <c r="A55">
        <v>88</v>
      </c>
      <c r="B55">
        <v>33</v>
      </c>
      <c r="G55" s="28" t="s">
        <v>305</v>
      </c>
      <c r="H55" s="28">
        <v>0</v>
      </c>
      <c r="I55" s="28"/>
    </row>
    <row r="56" spans="1:9" x14ac:dyDescent="0.3">
      <c r="A56">
        <v>96</v>
      </c>
      <c r="B56">
        <v>12</v>
      </c>
      <c r="G56" s="28" t="s">
        <v>306</v>
      </c>
      <c r="H56" s="28">
        <v>24</v>
      </c>
      <c r="I56" s="28"/>
    </row>
    <row r="57" spans="1:9" x14ac:dyDescent="0.3">
      <c r="A57">
        <v>94</v>
      </c>
      <c r="B57">
        <v>56</v>
      </c>
      <c r="G57" s="28" t="s">
        <v>307</v>
      </c>
      <c r="H57" s="28">
        <v>-1.1997176160729366</v>
      </c>
      <c r="I57" s="28"/>
    </row>
    <row r="58" spans="1:9" x14ac:dyDescent="0.3">
      <c r="A58">
        <v>26</v>
      </c>
      <c r="B58">
        <v>80</v>
      </c>
      <c r="G58" s="28" t="s">
        <v>308</v>
      </c>
      <c r="H58" s="28">
        <v>0.12097950060895366</v>
      </c>
      <c r="I58" s="28"/>
    </row>
    <row r="59" spans="1:9" x14ac:dyDescent="0.3">
      <c r="A59">
        <v>47</v>
      </c>
      <c r="B59">
        <v>30</v>
      </c>
      <c r="G59" s="28" t="s">
        <v>309</v>
      </c>
      <c r="H59" s="28">
        <v>1.7108820799094284</v>
      </c>
      <c r="I59" s="28"/>
    </row>
    <row r="60" spans="1:9" x14ac:dyDescent="0.3">
      <c r="A60">
        <v>43</v>
      </c>
      <c r="B60">
        <v>47</v>
      </c>
      <c r="G60" s="28" t="s">
        <v>310</v>
      </c>
      <c r="H60" s="28">
        <v>0.24195900121790731</v>
      </c>
      <c r="I60" s="28"/>
    </row>
    <row r="61" spans="1:9" ht="15" thickBot="1" x14ac:dyDescent="0.35">
      <c r="A61">
        <v>29</v>
      </c>
      <c r="B61">
        <v>72</v>
      </c>
      <c r="G61" s="29" t="s">
        <v>311</v>
      </c>
      <c r="H61" s="29">
        <v>2.0638985616280254</v>
      </c>
      <c r="I61" s="29"/>
    </row>
    <row r="62" spans="1:9" ht="15" thickBot="1" x14ac:dyDescent="0.35">
      <c r="A62">
        <v>93</v>
      </c>
      <c r="B62">
        <v>90</v>
      </c>
      <c r="G62" s="18"/>
      <c r="H62" s="18"/>
      <c r="I62" s="18"/>
    </row>
    <row r="63" spans="1:9" x14ac:dyDescent="0.3">
      <c r="A63">
        <v>65</v>
      </c>
      <c r="B63">
        <v>53</v>
      </c>
    </row>
    <row r="64" spans="1:9" x14ac:dyDescent="0.3">
      <c r="A64">
        <v>32</v>
      </c>
      <c r="B64">
        <v>74</v>
      </c>
    </row>
    <row r="65" spans="1:2" x14ac:dyDescent="0.3">
      <c r="A65">
        <v>42</v>
      </c>
      <c r="B65">
        <v>88</v>
      </c>
    </row>
    <row r="66" spans="1:2" x14ac:dyDescent="0.3">
      <c r="A66">
        <v>49</v>
      </c>
      <c r="B66">
        <v>69</v>
      </c>
    </row>
    <row r="67" spans="1:2" x14ac:dyDescent="0.3">
      <c r="A67">
        <v>33</v>
      </c>
      <c r="B67">
        <v>73</v>
      </c>
    </row>
  </sheetData>
  <mergeCells count="2">
    <mergeCell ref="A1:F1"/>
    <mergeCell ref="A27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measure of central tendency</vt:lpstr>
      <vt:lpstr>measure of dispersion</vt:lpstr>
      <vt:lpstr>skew nd kurt</vt:lpstr>
      <vt:lpstr>PR ND QR</vt:lpstr>
      <vt:lpstr>correlation nd covar</vt:lpstr>
      <vt:lpstr>discrete nd continuous</vt:lpstr>
      <vt:lpstr>Distribution</vt:lpstr>
      <vt:lpstr>confidence and 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Lad</dc:creator>
  <cp:lastModifiedBy>Shruti Lad</cp:lastModifiedBy>
  <dcterms:created xsi:type="dcterms:W3CDTF">2025-05-09T16:23:31Z</dcterms:created>
  <dcterms:modified xsi:type="dcterms:W3CDTF">2025-05-30T05:52:01Z</dcterms:modified>
</cp:coreProperties>
</file>