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F610400-321D-4C4F-87FA-3292C5E86CC5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INVENTORY" sheetId="3" r:id="rId1"/>
    <sheet name="PROFIT-LOSS" sheetId="4" r:id="rId2"/>
    <sheet name="Sheet1" sheetId="7" r:id="rId3"/>
    <sheet name="SALES" sheetId="5" r:id="rId4"/>
    <sheet name="PURCHAS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7" l="1"/>
  <c r="D35" i="7"/>
  <c r="C35" i="7"/>
  <c r="B35" i="7"/>
  <c r="B12" i="7" l="1"/>
  <c r="D2" i="7"/>
  <c r="D3" i="7" s="1"/>
  <c r="D4" i="7" s="1"/>
  <c r="D5" i="7" s="1"/>
  <c r="D6" i="7" s="1"/>
  <c r="D7" i="7" s="1"/>
  <c r="D8" i="7" s="1"/>
  <c r="D9" i="7" s="1"/>
  <c r="D10" i="7" s="1"/>
  <c r="D11" i="7" s="1"/>
  <c r="AD75" i="5"/>
  <c r="AE75" i="5"/>
  <c r="AF75" i="5"/>
  <c r="AG75" i="5"/>
  <c r="AH75" i="5"/>
  <c r="AI75" i="5"/>
  <c r="AJ75" i="5"/>
  <c r="AK75" i="5"/>
  <c r="AL75" i="5"/>
  <c r="AC75" i="5"/>
  <c r="AF42" i="5"/>
  <c r="J108" i="6"/>
  <c r="C28" i="4"/>
  <c r="C29" i="4"/>
  <c r="C30" i="4"/>
  <c r="C31" i="4"/>
  <c r="C32" i="4"/>
  <c r="C33" i="4"/>
  <c r="C34" i="4"/>
  <c r="C35" i="4"/>
  <c r="C26" i="4"/>
  <c r="C43" i="4"/>
  <c r="C44" i="4"/>
  <c r="C45" i="4"/>
  <c r="C46" i="4"/>
  <c r="C47" i="4"/>
  <c r="C48" i="4"/>
  <c r="C49" i="4"/>
  <c r="C50" i="4"/>
  <c r="C42" i="4"/>
  <c r="C41" i="4"/>
  <c r="O108" i="6"/>
  <c r="N108" i="6"/>
  <c r="M108" i="6"/>
  <c r="I108" i="6"/>
  <c r="H108" i="6"/>
  <c r="G108" i="6"/>
  <c r="K108" i="6"/>
  <c r="L108" i="6"/>
  <c r="F108" i="6"/>
  <c r="C39" i="5"/>
  <c r="D39" i="5"/>
  <c r="E39" i="5"/>
  <c r="F39" i="5"/>
  <c r="G39" i="5"/>
  <c r="H39" i="5"/>
  <c r="I39" i="5"/>
  <c r="J39" i="5"/>
  <c r="K39" i="5"/>
  <c r="B39" i="5"/>
  <c r="K41" i="3"/>
  <c r="J41" i="3"/>
  <c r="I41" i="3"/>
  <c r="H41" i="3"/>
  <c r="G41" i="3"/>
  <c r="F41" i="3"/>
  <c r="E41" i="3"/>
  <c r="D41" i="3"/>
  <c r="C41" i="3"/>
  <c r="B41" i="3"/>
  <c r="M37" i="3"/>
  <c r="L39" i="6"/>
  <c r="C36" i="3"/>
  <c r="D36" i="3"/>
  <c r="E36" i="3"/>
  <c r="F36" i="3"/>
  <c r="G36" i="3"/>
  <c r="H36" i="3"/>
  <c r="I36" i="3"/>
  <c r="J36" i="3"/>
  <c r="K36" i="3"/>
  <c r="L36" i="3"/>
  <c r="M36" i="3"/>
  <c r="B36" i="3"/>
  <c r="D89" i="4"/>
  <c r="C89" i="4"/>
  <c r="B89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D58" i="4"/>
  <c r="C58" i="4"/>
  <c r="B58" i="4"/>
  <c r="C27" i="4"/>
  <c r="F20" i="4"/>
  <c r="F16" i="4"/>
  <c r="F19" i="4"/>
  <c r="F18" i="4"/>
  <c r="F17" i="4"/>
  <c r="F15" i="4"/>
  <c r="F14" i="4"/>
  <c r="F13" i="4"/>
  <c r="F12" i="4"/>
  <c r="F11" i="4"/>
  <c r="F10" i="4"/>
  <c r="C5" i="4"/>
  <c r="D5" i="4"/>
  <c r="E5" i="4"/>
  <c r="F5" i="4"/>
  <c r="G5" i="4"/>
  <c r="H5" i="4"/>
  <c r="I5" i="4"/>
  <c r="J5" i="4"/>
  <c r="K5" i="4"/>
  <c r="B5" i="4"/>
  <c r="D3" i="4"/>
  <c r="E11" i="4"/>
  <c r="E12" i="4"/>
  <c r="E14" i="4"/>
  <c r="E15" i="4"/>
  <c r="E19" i="4"/>
  <c r="E10" i="4"/>
  <c r="D11" i="4"/>
  <c r="D12" i="4"/>
  <c r="D13" i="4"/>
  <c r="D14" i="4"/>
  <c r="D15" i="4"/>
  <c r="D16" i="4"/>
  <c r="D17" i="4"/>
  <c r="D18" i="4"/>
  <c r="D19" i="4"/>
  <c r="D10" i="4"/>
  <c r="B20" i="4"/>
  <c r="B19" i="4"/>
  <c r="B18" i="4"/>
  <c r="B17" i="4"/>
  <c r="B16" i="4"/>
  <c r="B15" i="4"/>
  <c r="B14" i="4"/>
  <c r="B13" i="4"/>
  <c r="B11" i="4"/>
  <c r="B12" i="4"/>
  <c r="B10" i="4"/>
  <c r="AF47" i="6"/>
  <c r="W47" i="6"/>
  <c r="X47" i="6"/>
  <c r="Y47" i="6"/>
  <c r="Z47" i="6"/>
  <c r="AA47" i="6"/>
  <c r="AB47" i="6"/>
  <c r="AC47" i="6"/>
  <c r="AD47" i="6"/>
  <c r="AE47" i="6"/>
  <c r="V47" i="6"/>
  <c r="J6" i="3"/>
  <c r="J7" i="3"/>
  <c r="J8" i="3"/>
  <c r="J9" i="3"/>
  <c r="J10" i="3"/>
  <c r="J11" i="3"/>
  <c r="J12" i="3"/>
  <c r="J13" i="3"/>
  <c r="J14" i="3"/>
  <c r="J15" i="3"/>
  <c r="J16" i="3"/>
  <c r="J17" i="3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AD46" i="6" s="1"/>
  <c r="H6" i="3"/>
  <c r="H7" i="3"/>
  <c r="H8" i="3"/>
  <c r="H9" i="3"/>
  <c r="H10" i="3"/>
  <c r="H11" i="3"/>
  <c r="H12" i="3"/>
  <c r="H13" i="3"/>
  <c r="H14" i="3"/>
  <c r="H15" i="3"/>
  <c r="H16" i="3"/>
  <c r="H17" i="3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AB46" i="6" s="1"/>
  <c r="G5" i="3"/>
  <c r="H5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AC46" i="6" s="1"/>
  <c r="J5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AE46" i="6" s="1"/>
  <c r="G6" i="3"/>
  <c r="G7" i="3"/>
  <c r="G8" i="3"/>
  <c r="G9" i="3"/>
  <c r="G10" i="3"/>
  <c r="G11" i="3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AA46" i="6" s="1"/>
  <c r="F6" i="3"/>
  <c r="F7" i="3"/>
  <c r="F8" i="3"/>
  <c r="F9" i="3"/>
  <c r="F10" i="3"/>
  <c r="F11" i="3"/>
  <c r="F12" i="3"/>
  <c r="F13" i="3"/>
  <c r="F14" i="3"/>
  <c r="F15" i="3"/>
  <c r="F16" i="3"/>
  <c r="F17" i="3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Z46" i="6" s="1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Y46" i="6" s="1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X46" i="6" s="1"/>
  <c r="D5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W46" i="6" s="1"/>
  <c r="B5" i="3"/>
  <c r="B6" i="3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W45" i="6"/>
  <c r="X45" i="6"/>
  <c r="Y45" i="6"/>
  <c r="Z45" i="6"/>
  <c r="AA45" i="6"/>
  <c r="AB45" i="6"/>
  <c r="AC45" i="6"/>
  <c r="AD45" i="6"/>
  <c r="AE45" i="6"/>
  <c r="V45" i="6"/>
  <c r="W44" i="6"/>
  <c r="X44" i="6"/>
  <c r="Y44" i="6"/>
  <c r="Z44" i="6"/>
  <c r="AA44" i="6"/>
  <c r="AB44" i="6"/>
  <c r="AC44" i="6"/>
  <c r="AD44" i="6"/>
  <c r="AE44" i="6"/>
  <c r="V44" i="6"/>
  <c r="C20" i="4"/>
  <c r="E13" i="4" s="1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E34" i="6"/>
  <c r="AD34" i="6"/>
  <c r="AC34" i="6"/>
  <c r="AB34" i="6"/>
  <c r="AA34" i="6"/>
  <c r="Z34" i="6"/>
  <c r="Y34" i="6"/>
  <c r="X34" i="6"/>
  <c r="W34" i="6"/>
  <c r="V34" i="6"/>
  <c r="AE33" i="6"/>
  <c r="AD33" i="6"/>
  <c r="AC33" i="6"/>
  <c r="AB33" i="6"/>
  <c r="AA33" i="6"/>
  <c r="Z33" i="6"/>
  <c r="Y33" i="6"/>
  <c r="X33" i="6"/>
  <c r="W33" i="6"/>
  <c r="V33" i="6"/>
  <c r="AE32" i="6"/>
  <c r="AD32" i="6"/>
  <c r="AC32" i="6"/>
  <c r="AB32" i="6"/>
  <c r="AA32" i="6"/>
  <c r="Z32" i="6"/>
  <c r="Y32" i="6"/>
  <c r="X32" i="6"/>
  <c r="W32" i="6"/>
  <c r="V32" i="6"/>
  <c r="AE31" i="6"/>
  <c r="AD31" i="6"/>
  <c r="AC31" i="6"/>
  <c r="AB31" i="6"/>
  <c r="AA31" i="6"/>
  <c r="Z31" i="6"/>
  <c r="Y31" i="6"/>
  <c r="X31" i="6"/>
  <c r="W31" i="6"/>
  <c r="V31" i="6"/>
  <c r="AE30" i="6"/>
  <c r="AD30" i="6"/>
  <c r="AC30" i="6"/>
  <c r="AB30" i="6"/>
  <c r="AA30" i="6"/>
  <c r="Z30" i="6"/>
  <c r="Y30" i="6"/>
  <c r="X30" i="6"/>
  <c r="W30" i="6"/>
  <c r="V30" i="6"/>
  <c r="AE29" i="6"/>
  <c r="AD29" i="6"/>
  <c r="AC29" i="6"/>
  <c r="AB29" i="6"/>
  <c r="AA29" i="6"/>
  <c r="Z29" i="6"/>
  <c r="Y29" i="6"/>
  <c r="X29" i="6"/>
  <c r="W29" i="6"/>
  <c r="V29" i="6"/>
  <c r="AE28" i="6"/>
  <c r="AD28" i="6"/>
  <c r="AC28" i="6"/>
  <c r="AB28" i="6"/>
  <c r="AA28" i="6"/>
  <c r="Z28" i="6"/>
  <c r="Y28" i="6"/>
  <c r="X28" i="6"/>
  <c r="W28" i="6"/>
  <c r="V28" i="6"/>
  <c r="AE27" i="6"/>
  <c r="AD27" i="6"/>
  <c r="AC27" i="6"/>
  <c r="AB27" i="6"/>
  <c r="AA27" i="6"/>
  <c r="Z27" i="6"/>
  <c r="Y27" i="6"/>
  <c r="X27" i="6"/>
  <c r="W27" i="6"/>
  <c r="V27" i="6"/>
  <c r="AE26" i="6"/>
  <c r="AD26" i="6"/>
  <c r="AC26" i="6"/>
  <c r="AB26" i="6"/>
  <c r="AA26" i="6"/>
  <c r="Z26" i="6"/>
  <c r="Y26" i="6"/>
  <c r="X26" i="6"/>
  <c r="W26" i="6"/>
  <c r="V26" i="6"/>
  <c r="AE25" i="6"/>
  <c r="AD25" i="6"/>
  <c r="AC25" i="6"/>
  <c r="AB25" i="6"/>
  <c r="AA25" i="6"/>
  <c r="Z25" i="6"/>
  <c r="Y25" i="6"/>
  <c r="X25" i="6"/>
  <c r="W25" i="6"/>
  <c r="V25" i="6"/>
  <c r="AE24" i="6"/>
  <c r="AD24" i="6"/>
  <c r="AC24" i="6"/>
  <c r="AB24" i="6"/>
  <c r="AA24" i="6"/>
  <c r="Z24" i="6"/>
  <c r="Y24" i="6"/>
  <c r="X24" i="6"/>
  <c r="W24" i="6"/>
  <c r="V24" i="6"/>
  <c r="AE23" i="6"/>
  <c r="AD23" i="6"/>
  <c r="AC23" i="6"/>
  <c r="AB23" i="6"/>
  <c r="AA23" i="6"/>
  <c r="Z23" i="6"/>
  <c r="Y23" i="6"/>
  <c r="X23" i="6"/>
  <c r="W23" i="6"/>
  <c r="V23" i="6"/>
  <c r="AE22" i="6"/>
  <c r="AD22" i="6"/>
  <c r="AC22" i="6"/>
  <c r="AB22" i="6"/>
  <c r="AA22" i="6"/>
  <c r="Z22" i="6"/>
  <c r="Y22" i="6"/>
  <c r="X22" i="6"/>
  <c r="W22" i="6"/>
  <c r="V22" i="6"/>
  <c r="AE21" i="6"/>
  <c r="AD21" i="6"/>
  <c r="AC21" i="6"/>
  <c r="AB21" i="6"/>
  <c r="AA21" i="6"/>
  <c r="Z21" i="6"/>
  <c r="Y21" i="6"/>
  <c r="X21" i="6"/>
  <c r="W21" i="6"/>
  <c r="V21" i="6"/>
  <c r="AE20" i="6"/>
  <c r="AD20" i="6"/>
  <c r="AC20" i="6"/>
  <c r="AB20" i="6"/>
  <c r="AA20" i="6"/>
  <c r="Z20" i="6"/>
  <c r="Y20" i="6"/>
  <c r="X20" i="6"/>
  <c r="W20" i="6"/>
  <c r="V20" i="6"/>
  <c r="AE19" i="6"/>
  <c r="AD19" i="6"/>
  <c r="AC19" i="6"/>
  <c r="AB19" i="6"/>
  <c r="AA19" i="6"/>
  <c r="Z19" i="6"/>
  <c r="Y19" i="6"/>
  <c r="X19" i="6"/>
  <c r="W19" i="6"/>
  <c r="V19" i="6"/>
  <c r="AE18" i="6"/>
  <c r="AD18" i="6"/>
  <c r="AC18" i="6"/>
  <c r="AB18" i="6"/>
  <c r="AA18" i="6"/>
  <c r="Z18" i="6"/>
  <c r="Y18" i="6"/>
  <c r="X18" i="6"/>
  <c r="W18" i="6"/>
  <c r="V18" i="6"/>
  <c r="AE17" i="6"/>
  <c r="AD17" i="6"/>
  <c r="AC17" i="6"/>
  <c r="AB17" i="6"/>
  <c r="AA17" i="6"/>
  <c r="Z17" i="6"/>
  <c r="Y17" i="6"/>
  <c r="X17" i="6"/>
  <c r="W17" i="6"/>
  <c r="V17" i="6"/>
  <c r="AE16" i="6"/>
  <c r="AD16" i="6"/>
  <c r="AC16" i="6"/>
  <c r="AB16" i="6"/>
  <c r="AA16" i="6"/>
  <c r="Z16" i="6"/>
  <c r="Y16" i="6"/>
  <c r="X16" i="6"/>
  <c r="W16" i="6"/>
  <c r="V16" i="6"/>
  <c r="AE15" i="6"/>
  <c r="AD15" i="6"/>
  <c r="AC15" i="6"/>
  <c r="AB15" i="6"/>
  <c r="AA15" i="6"/>
  <c r="Z15" i="6"/>
  <c r="Y15" i="6"/>
  <c r="X15" i="6"/>
  <c r="W15" i="6"/>
  <c r="V15" i="6"/>
  <c r="AE14" i="6"/>
  <c r="AD14" i="6"/>
  <c r="AC14" i="6"/>
  <c r="AB14" i="6"/>
  <c r="AA14" i="6"/>
  <c r="Z14" i="6"/>
  <c r="Y14" i="6"/>
  <c r="X14" i="6"/>
  <c r="W14" i="6"/>
  <c r="V14" i="6"/>
  <c r="AE13" i="6"/>
  <c r="AD13" i="6"/>
  <c r="AC13" i="6"/>
  <c r="AB13" i="6"/>
  <c r="AA13" i="6"/>
  <c r="Z13" i="6"/>
  <c r="Y13" i="6"/>
  <c r="X13" i="6"/>
  <c r="W13" i="6"/>
  <c r="V13" i="6"/>
  <c r="AE12" i="6"/>
  <c r="AD12" i="6"/>
  <c r="AC12" i="6"/>
  <c r="AB12" i="6"/>
  <c r="AA12" i="6"/>
  <c r="Z12" i="6"/>
  <c r="Y12" i="6"/>
  <c r="X12" i="6"/>
  <c r="W12" i="6"/>
  <c r="V12" i="6"/>
  <c r="AE11" i="6"/>
  <c r="AD11" i="6"/>
  <c r="AC11" i="6"/>
  <c r="AB11" i="6"/>
  <c r="AA11" i="6"/>
  <c r="Z11" i="6"/>
  <c r="Y11" i="6"/>
  <c r="X11" i="6"/>
  <c r="W11" i="6"/>
  <c r="V11" i="6"/>
  <c r="AE10" i="6"/>
  <c r="AD10" i="6"/>
  <c r="AC10" i="6"/>
  <c r="AB10" i="6"/>
  <c r="AA10" i="6"/>
  <c r="Z10" i="6"/>
  <c r="Y10" i="6"/>
  <c r="X10" i="6"/>
  <c r="W10" i="6"/>
  <c r="V10" i="6"/>
  <c r="AE9" i="6"/>
  <c r="AD9" i="6"/>
  <c r="AC9" i="6"/>
  <c r="AB9" i="6"/>
  <c r="AA9" i="6"/>
  <c r="Z9" i="6"/>
  <c r="Y9" i="6"/>
  <c r="X9" i="6"/>
  <c r="W9" i="6"/>
  <c r="V9" i="6"/>
  <c r="AE8" i="6"/>
  <c r="AD8" i="6"/>
  <c r="AC8" i="6"/>
  <c r="AB8" i="6"/>
  <c r="AA8" i="6"/>
  <c r="Z8" i="6"/>
  <c r="Y8" i="6"/>
  <c r="X8" i="6"/>
  <c r="W8" i="6"/>
  <c r="V8" i="6"/>
  <c r="AE7" i="6"/>
  <c r="AD7" i="6"/>
  <c r="AC7" i="6"/>
  <c r="AB7" i="6"/>
  <c r="AA7" i="6"/>
  <c r="Z7" i="6"/>
  <c r="Y7" i="6"/>
  <c r="X7" i="6"/>
  <c r="W7" i="6"/>
  <c r="V7" i="6"/>
  <c r="AE6" i="6"/>
  <c r="AD6" i="6"/>
  <c r="AC6" i="6"/>
  <c r="AB6" i="6"/>
  <c r="AA6" i="6"/>
  <c r="Z6" i="6"/>
  <c r="Y6" i="6"/>
  <c r="X6" i="6"/>
  <c r="W6" i="6"/>
  <c r="V6" i="6"/>
  <c r="AE5" i="6"/>
  <c r="AD5" i="6"/>
  <c r="AC5" i="6"/>
  <c r="AB5" i="6"/>
  <c r="AA5" i="6"/>
  <c r="Z5" i="6"/>
  <c r="Y5" i="6"/>
  <c r="X5" i="6"/>
  <c r="W5" i="6"/>
  <c r="V5" i="6"/>
  <c r="AE4" i="6"/>
  <c r="AD4" i="6"/>
  <c r="AC4" i="6"/>
  <c r="AB4" i="6"/>
  <c r="AA4" i="6"/>
  <c r="Z4" i="6"/>
  <c r="Y4" i="6"/>
  <c r="X4" i="6"/>
  <c r="W4" i="6"/>
  <c r="V4" i="6"/>
  <c r="AF12" i="5"/>
  <c r="AF24" i="5"/>
  <c r="Y5" i="5"/>
  <c r="Y6" i="5"/>
  <c r="Y7" i="5"/>
  <c r="Y8" i="5"/>
  <c r="Y9" i="5"/>
  <c r="Y10" i="5"/>
  <c r="Y11" i="5"/>
  <c r="Y12" i="5"/>
  <c r="Y13" i="5"/>
  <c r="Y14" i="5"/>
  <c r="Y15" i="5"/>
  <c r="Y16" i="5"/>
  <c r="AF16" i="5" s="1"/>
  <c r="Y17" i="5"/>
  <c r="Y18" i="5"/>
  <c r="Y19" i="5"/>
  <c r="Y20" i="5"/>
  <c r="Y21" i="5"/>
  <c r="Y22" i="5"/>
  <c r="Y23" i="5"/>
  <c r="Y24" i="5"/>
  <c r="Y25" i="5"/>
  <c r="Y26" i="5"/>
  <c r="Y27" i="5"/>
  <c r="Y28" i="5"/>
  <c r="AF28" i="5" s="1"/>
  <c r="Y29" i="5"/>
  <c r="Y30" i="5"/>
  <c r="Y31" i="5"/>
  <c r="Y32" i="5"/>
  <c r="Y33" i="5"/>
  <c r="Y34" i="5"/>
  <c r="X5" i="5"/>
  <c r="X6" i="5"/>
  <c r="X7" i="5"/>
  <c r="X8" i="5"/>
  <c r="X9" i="5"/>
  <c r="AF9" i="5" s="1"/>
  <c r="X10" i="5"/>
  <c r="AF10" i="5" s="1"/>
  <c r="X11" i="5"/>
  <c r="AF11" i="5" s="1"/>
  <c r="X12" i="5"/>
  <c r="X13" i="5"/>
  <c r="X14" i="5"/>
  <c r="X15" i="5"/>
  <c r="X16" i="5"/>
  <c r="X17" i="5"/>
  <c r="X18" i="5"/>
  <c r="X19" i="5"/>
  <c r="X20" i="5"/>
  <c r="X21" i="5"/>
  <c r="AF21" i="5" s="1"/>
  <c r="X22" i="5"/>
  <c r="AF22" i="5" s="1"/>
  <c r="X23" i="5"/>
  <c r="AF23" i="5" s="1"/>
  <c r="X24" i="5"/>
  <c r="X25" i="5"/>
  <c r="X26" i="5"/>
  <c r="X27" i="5"/>
  <c r="X28" i="5"/>
  <c r="X29" i="5"/>
  <c r="X30" i="5"/>
  <c r="X31" i="5"/>
  <c r="X32" i="5"/>
  <c r="X33" i="5"/>
  <c r="AF33" i="5" s="1"/>
  <c r="X34" i="5"/>
  <c r="AF34" i="5" s="1"/>
  <c r="Y4" i="5"/>
  <c r="Y36" i="5" s="1"/>
  <c r="X4" i="5"/>
  <c r="X36" i="5" s="1"/>
  <c r="V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4" i="5"/>
  <c r="W37" i="5" s="1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E34" i="5"/>
  <c r="AD34" i="5"/>
  <c r="AC34" i="5"/>
  <c r="AB34" i="5"/>
  <c r="AA34" i="5"/>
  <c r="Z34" i="5"/>
  <c r="V34" i="5"/>
  <c r="AE33" i="5"/>
  <c r="AD33" i="5"/>
  <c r="AC33" i="5"/>
  <c r="AB33" i="5"/>
  <c r="AA33" i="5"/>
  <c r="Z33" i="5"/>
  <c r="V33" i="5"/>
  <c r="AE32" i="5"/>
  <c r="AD32" i="5"/>
  <c r="AC32" i="5"/>
  <c r="AB32" i="5"/>
  <c r="AA32" i="5"/>
  <c r="Z32" i="5"/>
  <c r="V32" i="5"/>
  <c r="AF32" i="5" s="1"/>
  <c r="AE31" i="5"/>
  <c r="AD31" i="5"/>
  <c r="AC31" i="5"/>
  <c r="AB31" i="5"/>
  <c r="AA31" i="5"/>
  <c r="Z31" i="5"/>
  <c r="V31" i="5"/>
  <c r="AF31" i="5" s="1"/>
  <c r="AE30" i="5"/>
  <c r="AD30" i="5"/>
  <c r="AC30" i="5"/>
  <c r="AB30" i="5"/>
  <c r="AA30" i="5"/>
  <c r="Z30" i="5"/>
  <c r="V30" i="5"/>
  <c r="AF30" i="5" s="1"/>
  <c r="AE29" i="5"/>
  <c r="AD29" i="5"/>
  <c r="AC29" i="5"/>
  <c r="AB29" i="5"/>
  <c r="AA29" i="5"/>
  <c r="Z29" i="5"/>
  <c r="V29" i="5"/>
  <c r="AF29" i="5" s="1"/>
  <c r="AE28" i="5"/>
  <c r="AD28" i="5"/>
  <c r="AC28" i="5"/>
  <c r="AB28" i="5"/>
  <c r="AA28" i="5"/>
  <c r="Z28" i="5"/>
  <c r="V28" i="5"/>
  <c r="AE27" i="5"/>
  <c r="AD27" i="5"/>
  <c r="AC27" i="5"/>
  <c r="AB27" i="5"/>
  <c r="AA27" i="5"/>
  <c r="Z27" i="5"/>
  <c r="V27" i="5"/>
  <c r="AF27" i="5" s="1"/>
  <c r="AE26" i="5"/>
  <c r="AD26" i="5"/>
  <c r="AC26" i="5"/>
  <c r="AB26" i="5"/>
  <c r="AA26" i="5"/>
  <c r="Z26" i="5"/>
  <c r="V26" i="5"/>
  <c r="AE25" i="5"/>
  <c r="AD25" i="5"/>
  <c r="AC25" i="5"/>
  <c r="AB25" i="5"/>
  <c r="AA25" i="5"/>
  <c r="Z25" i="5"/>
  <c r="V25" i="5"/>
  <c r="AF25" i="5" s="1"/>
  <c r="AE24" i="5"/>
  <c r="AD24" i="5"/>
  <c r="AC24" i="5"/>
  <c r="AB24" i="5"/>
  <c r="AA24" i="5"/>
  <c r="Z24" i="5"/>
  <c r="V24" i="5"/>
  <c r="AE23" i="5"/>
  <c r="AD23" i="5"/>
  <c r="AC23" i="5"/>
  <c r="AB23" i="5"/>
  <c r="AA23" i="5"/>
  <c r="Z23" i="5"/>
  <c r="V23" i="5"/>
  <c r="AE22" i="5"/>
  <c r="AD22" i="5"/>
  <c r="AC22" i="5"/>
  <c r="AB22" i="5"/>
  <c r="AA22" i="5"/>
  <c r="Z22" i="5"/>
  <c r="V22" i="5"/>
  <c r="AE21" i="5"/>
  <c r="AD21" i="5"/>
  <c r="AC21" i="5"/>
  <c r="AB21" i="5"/>
  <c r="AA21" i="5"/>
  <c r="Z21" i="5"/>
  <c r="V21" i="5"/>
  <c r="AE20" i="5"/>
  <c r="AD20" i="5"/>
  <c r="AC20" i="5"/>
  <c r="AB20" i="5"/>
  <c r="AA20" i="5"/>
  <c r="Z20" i="5"/>
  <c r="V20" i="5"/>
  <c r="AF20" i="5" s="1"/>
  <c r="AE19" i="5"/>
  <c r="AD19" i="5"/>
  <c r="AC19" i="5"/>
  <c r="AB19" i="5"/>
  <c r="AA19" i="5"/>
  <c r="Z19" i="5"/>
  <c r="V19" i="5"/>
  <c r="AF19" i="5" s="1"/>
  <c r="AE18" i="5"/>
  <c r="AD18" i="5"/>
  <c r="AC18" i="5"/>
  <c r="AB18" i="5"/>
  <c r="AA18" i="5"/>
  <c r="Z18" i="5"/>
  <c r="V18" i="5"/>
  <c r="AF18" i="5" s="1"/>
  <c r="AE17" i="5"/>
  <c r="AD17" i="5"/>
  <c r="AC17" i="5"/>
  <c r="AB17" i="5"/>
  <c r="AA17" i="5"/>
  <c r="Z17" i="5"/>
  <c r="V17" i="5"/>
  <c r="AF17" i="5" s="1"/>
  <c r="AE16" i="5"/>
  <c r="AD16" i="5"/>
  <c r="AC16" i="5"/>
  <c r="AB16" i="5"/>
  <c r="AA16" i="5"/>
  <c r="Z16" i="5"/>
  <c r="V16" i="5"/>
  <c r="AE15" i="5"/>
  <c r="AD15" i="5"/>
  <c r="AC15" i="5"/>
  <c r="AB15" i="5"/>
  <c r="AA15" i="5"/>
  <c r="Z15" i="5"/>
  <c r="V15" i="5"/>
  <c r="AF15" i="5" s="1"/>
  <c r="AE14" i="5"/>
  <c r="AD14" i="5"/>
  <c r="AC14" i="5"/>
  <c r="AB14" i="5"/>
  <c r="AA14" i="5"/>
  <c r="Z14" i="5"/>
  <c r="V14" i="5"/>
  <c r="AF14" i="5" s="1"/>
  <c r="AE13" i="5"/>
  <c r="AD13" i="5"/>
  <c r="AC13" i="5"/>
  <c r="AB13" i="5"/>
  <c r="AA13" i="5"/>
  <c r="Z13" i="5"/>
  <c r="V13" i="5"/>
  <c r="AF13" i="5" s="1"/>
  <c r="AE12" i="5"/>
  <c r="AD12" i="5"/>
  <c r="AC12" i="5"/>
  <c r="AB12" i="5"/>
  <c r="AA12" i="5"/>
  <c r="Z12" i="5"/>
  <c r="V12" i="5"/>
  <c r="AE11" i="5"/>
  <c r="AD11" i="5"/>
  <c r="AC11" i="5"/>
  <c r="AB11" i="5"/>
  <c r="AA11" i="5"/>
  <c r="Z11" i="5"/>
  <c r="V11" i="5"/>
  <c r="AE10" i="5"/>
  <c r="AD10" i="5"/>
  <c r="AC10" i="5"/>
  <c r="AB10" i="5"/>
  <c r="AA10" i="5"/>
  <c r="Z10" i="5"/>
  <c r="V10" i="5"/>
  <c r="AE9" i="5"/>
  <c r="AD9" i="5"/>
  <c r="AC9" i="5"/>
  <c r="AB9" i="5"/>
  <c r="AA9" i="5"/>
  <c r="Z9" i="5"/>
  <c r="V9" i="5"/>
  <c r="AE8" i="5"/>
  <c r="AD8" i="5"/>
  <c r="AC8" i="5"/>
  <c r="AB8" i="5"/>
  <c r="AA8" i="5"/>
  <c r="Z8" i="5"/>
  <c r="V8" i="5"/>
  <c r="AF8" i="5" s="1"/>
  <c r="AE7" i="5"/>
  <c r="AD7" i="5"/>
  <c r="AC7" i="5"/>
  <c r="AB7" i="5"/>
  <c r="AA7" i="5"/>
  <c r="Z7" i="5"/>
  <c r="V7" i="5"/>
  <c r="AF7" i="5" s="1"/>
  <c r="AE6" i="5"/>
  <c r="AD6" i="5"/>
  <c r="AC6" i="5"/>
  <c r="AB6" i="5"/>
  <c r="AA6" i="5"/>
  <c r="Z6" i="5"/>
  <c r="V6" i="5"/>
  <c r="AF6" i="5" s="1"/>
  <c r="AE5" i="5"/>
  <c r="AD5" i="5"/>
  <c r="AC5" i="5"/>
  <c r="AB5" i="5"/>
  <c r="AA5" i="5"/>
  <c r="Z5" i="5"/>
  <c r="V5" i="5"/>
  <c r="AF5" i="5" s="1"/>
  <c r="AE4" i="5"/>
  <c r="AD4" i="5"/>
  <c r="AC4" i="5"/>
  <c r="AB4" i="5"/>
  <c r="AA4" i="5"/>
  <c r="Z4" i="5"/>
  <c r="E18" i="4" l="1"/>
  <c r="E17" i="4"/>
  <c r="E16" i="4"/>
  <c r="M5" i="3"/>
  <c r="AF26" i="5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V46" i="6" s="1"/>
  <c r="L18" i="3"/>
  <c r="X37" i="5"/>
  <c r="AF4" i="5"/>
  <c r="Y37" i="5"/>
  <c r="W36" i="5"/>
  <c r="M16" i="3"/>
  <c r="L26" i="3"/>
  <c r="M15" i="3"/>
  <c r="L11" i="3"/>
  <c r="M24" i="3"/>
  <c r="L9" i="3"/>
  <c r="L6" i="3"/>
  <c r="L21" i="3"/>
  <c r="L7" i="3"/>
  <c r="L5" i="3"/>
  <c r="L20" i="3"/>
  <c r="M33" i="3"/>
  <c r="M29" i="3"/>
  <c r="M28" i="3"/>
  <c r="L19" i="3"/>
  <c r="L23" i="3"/>
  <c r="M31" i="3"/>
  <c r="M21" i="3"/>
  <c r="M27" i="3"/>
  <c r="M13" i="3"/>
  <c r="M23" i="3"/>
  <c r="M12" i="3"/>
  <c r="M4" i="3"/>
  <c r="M20" i="3"/>
  <c r="L33" i="3"/>
  <c r="L12" i="3"/>
  <c r="L16" i="3"/>
  <c r="M22" i="3"/>
  <c r="M26" i="3"/>
  <c r="M10" i="3"/>
  <c r="M7" i="3"/>
  <c r="M8" i="3"/>
  <c r="L8" i="3"/>
  <c r="M6" i="3"/>
  <c r="M34" i="3"/>
  <c r="L17" i="3"/>
  <c r="L32" i="3"/>
  <c r="L30" i="3"/>
  <c r="M14" i="3"/>
  <c r="L29" i="3"/>
  <c r="M25" i="3"/>
  <c r="L28" i="3"/>
  <c r="M11" i="3"/>
  <c r="M19" i="3"/>
  <c r="M9" i="3"/>
  <c r="L22" i="3"/>
  <c r="L34" i="3"/>
  <c r="L10" i="3"/>
  <c r="L4" i="3"/>
  <c r="M30" i="3"/>
  <c r="M18" i="3"/>
  <c r="L13" i="3"/>
  <c r="L14" i="3"/>
  <c r="L15" i="3"/>
  <c r="L31" i="3"/>
  <c r="M17" i="3"/>
  <c r="L25" i="3"/>
  <c r="M32" i="3"/>
  <c r="L27" i="3"/>
  <c r="V36" i="6"/>
  <c r="AF11" i="6"/>
  <c r="AF13" i="6"/>
  <c r="AF15" i="6"/>
  <c r="AF23" i="6"/>
  <c r="AF25" i="6"/>
  <c r="AF27" i="6"/>
  <c r="Y36" i="6"/>
  <c r="AE37" i="6"/>
  <c r="AD37" i="6"/>
  <c r="X36" i="6"/>
  <c r="AF10" i="6"/>
  <c r="AF12" i="6"/>
  <c r="AF14" i="6"/>
  <c r="AF22" i="6"/>
  <c r="AF24" i="6"/>
  <c r="AF26" i="6"/>
  <c r="AF34" i="6"/>
  <c r="AA36" i="6"/>
  <c r="AC36" i="6"/>
  <c r="X38" i="6"/>
  <c r="AD36" i="6"/>
  <c r="W38" i="6"/>
  <c r="Z38" i="6"/>
  <c r="W36" i="6"/>
  <c r="Z36" i="6"/>
  <c r="AF18" i="6"/>
  <c r="AE36" i="6"/>
  <c r="AE38" i="6"/>
  <c r="AF4" i="6"/>
  <c r="AB37" i="6"/>
  <c r="AF5" i="6"/>
  <c r="Y38" i="6"/>
  <c r="AF6" i="6"/>
  <c r="AB36" i="6"/>
  <c r="AF7" i="6"/>
  <c r="Y37" i="6"/>
  <c r="AB38" i="6"/>
  <c r="AF9" i="6"/>
  <c r="AF16" i="6"/>
  <c r="AF17" i="6"/>
  <c r="AF19" i="6"/>
  <c r="AF20" i="6"/>
  <c r="AF21" i="6"/>
  <c r="AF28" i="6"/>
  <c r="AF29" i="6"/>
  <c r="AF30" i="6"/>
  <c r="AF31" i="6"/>
  <c r="AF32" i="6"/>
  <c r="AF33" i="6"/>
  <c r="AF8" i="6"/>
  <c r="V37" i="6"/>
  <c r="X37" i="6"/>
  <c r="W37" i="6"/>
  <c r="Z37" i="6"/>
  <c r="V38" i="6"/>
  <c r="AC38" i="6"/>
  <c r="AA37" i="6"/>
  <c r="AC37" i="6"/>
  <c r="AD38" i="6"/>
  <c r="AA38" i="6"/>
  <c r="Z37" i="5"/>
  <c r="AA37" i="5"/>
  <c r="AC37" i="5"/>
  <c r="AE36" i="5"/>
  <c r="AD36" i="5"/>
  <c r="V37" i="5"/>
  <c r="AB36" i="5"/>
  <c r="AB37" i="5"/>
  <c r="V36" i="5"/>
  <c r="AA36" i="5"/>
  <c r="AC36" i="5"/>
  <c r="AE37" i="5"/>
  <c r="AD37" i="5"/>
  <c r="Z36" i="5"/>
  <c r="L24" i="3" l="1"/>
  <c r="AF40" i="6"/>
  <c r="AF37" i="6"/>
  <c r="AF36" i="6"/>
  <c r="AF38" i="6"/>
  <c r="AF41" i="6"/>
  <c r="AF39" i="5"/>
  <c r="AF36" i="5"/>
  <c r="AF37" i="5"/>
  <c r="AF40" i="5"/>
</calcChain>
</file>

<file path=xl/sharedStrings.xml><?xml version="1.0" encoding="utf-8"?>
<sst xmlns="http://schemas.openxmlformats.org/spreadsheetml/2006/main" count="287" uniqueCount="62">
  <si>
    <t>DATE</t>
  </si>
  <si>
    <t>Decolic Tab</t>
  </si>
  <si>
    <t>Calpol Tab</t>
  </si>
  <si>
    <t>SYRUPS</t>
  </si>
  <si>
    <t>Becosules syp</t>
  </si>
  <si>
    <t>Zeet cough syrup</t>
  </si>
  <si>
    <t xml:space="preserve">Neosporin omt </t>
  </si>
  <si>
    <t>OINTMENT</t>
  </si>
  <si>
    <t>Betnovate©</t>
  </si>
  <si>
    <t>Candid</t>
  </si>
  <si>
    <t>Nebasulf</t>
  </si>
  <si>
    <t>POWDER</t>
  </si>
  <si>
    <t>TOTAL REVENUE</t>
  </si>
  <si>
    <t>TABLET/CAPSULE</t>
  </si>
  <si>
    <t>SALES</t>
  </si>
  <si>
    <t>SELLING PRICE</t>
  </si>
  <si>
    <t>REVENUE</t>
  </si>
  <si>
    <t>TOTAL</t>
  </si>
  <si>
    <t>AVG</t>
  </si>
  <si>
    <t>MIN</t>
  </si>
  <si>
    <t>MAX</t>
  </si>
  <si>
    <t>PURCHASE</t>
  </si>
  <si>
    <t>PURCHASE PRICE</t>
  </si>
  <si>
    <t>EXPENDITURE</t>
  </si>
  <si>
    <t>COUNT</t>
  </si>
  <si>
    <t>OIL</t>
  </si>
  <si>
    <t>Gesicube</t>
  </si>
  <si>
    <t>Orthotix</t>
  </si>
  <si>
    <t>INVENTORY</t>
  </si>
  <si>
    <t>TOTAL INVENTORY</t>
  </si>
  <si>
    <t>AVG INVENTORY</t>
  </si>
  <si>
    <t>Avg Purchase Price</t>
  </si>
  <si>
    <t>Avg Selling Price</t>
  </si>
  <si>
    <t xml:space="preserve">Avg Profit </t>
  </si>
  <si>
    <t>Becosules</t>
  </si>
  <si>
    <t>Zeet cough syp</t>
  </si>
  <si>
    <t>total purchases price</t>
  </si>
  <si>
    <t>PRODUCT</t>
  </si>
  <si>
    <t>P/L</t>
  </si>
  <si>
    <t>REVENUE (SALES)</t>
  </si>
  <si>
    <t>% OF TOTAL PROFIT</t>
  </si>
  <si>
    <t>% OF TOTAL REVENUE</t>
  </si>
  <si>
    <t>PROFIT MARGIN %</t>
  </si>
  <si>
    <t>Decolic tab</t>
  </si>
  <si>
    <t>Calpol tab</t>
  </si>
  <si>
    <t>Betnovate c</t>
  </si>
  <si>
    <t>Neosporin</t>
  </si>
  <si>
    <t>Initial Inventory</t>
  </si>
  <si>
    <t>End inventory</t>
  </si>
  <si>
    <t>Final inventory</t>
  </si>
  <si>
    <t>Cumulative Profit %</t>
  </si>
  <si>
    <t>Cumulative Profit%</t>
  </si>
  <si>
    <t>TOTAL SALES</t>
  </si>
  <si>
    <t>TOTAL EXPENDETURE</t>
  </si>
  <si>
    <t>PROFIT/LOSS</t>
  </si>
  <si>
    <t>total avg</t>
  </si>
  <si>
    <t>avg inv (in rs)</t>
  </si>
  <si>
    <t>TOTAL EXPENDITURE</t>
  </si>
  <si>
    <t>range</t>
  </si>
  <si>
    <t>FREQUENCY</t>
  </si>
  <si>
    <t>no of items (sales)</t>
  </si>
  <si>
    <t>No of items (purchases)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</si>
</sst>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rgb="FF002060"/>
      <name val="Arial"/>
      <family val="2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3" fillId="0" borderId="0" xfId="0" applyFont="1"/>
    <xf numFmtId="9" fontId="0" fillId="0" borderId="0" xfId="2" applyFont="1" applyAlignment="1">
      <alignment horizontal="center" vertical="center"/>
    </xf>
    <xf numFmtId="1" fontId="0" fillId="0" borderId="0" xfId="0" applyNumberFormat="1"/>
    <xf numFmtId="9" fontId="0" fillId="0" borderId="0" xfId="0" applyNumberFormat="1"/>
    <xf numFmtId="0" fontId="4" fillId="0" borderId="0" xfId="0" applyFont="1"/>
    <xf numFmtId="0" fontId="6" fillId="0" borderId="0" xfId="0" applyFont="1" applyAlignment="1">
      <alignment horizontal="center"/>
    </xf>
    <xf numFmtId="9" fontId="0" fillId="0" borderId="0" xfId="2" applyFont="1"/>
    <xf numFmtId="1" fontId="0" fillId="0" borderId="0" xfId="0" applyNumberFormat="1" applyAlignment="1">
      <alignment horizontal="center" vertical="center"/>
    </xf>
    <xf numFmtId="0" fontId="1" fillId="0" borderId="0" xfId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/>
    <xf numFmtId="0" fontId="0" fillId="6" borderId="0" xfId="0" applyFill="1"/>
    <xf numFmtId="0" fontId="0" fillId="6" borderId="0" xfId="0" applyFill="1" applyAlignment="1">
      <alignment vertical="center"/>
    </xf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INVENTORY!$M$2</c:f>
              <c:strCache>
                <c:ptCount val="1"/>
                <c:pt idx="0">
                  <c:v>AVG INVENTORY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INVENTORY!$N$4:$N$34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INVENTORY!$M$3:$M$34</c:f>
              <c:numCache>
                <c:formatCode>General</c:formatCode>
                <c:ptCount val="32"/>
                <c:pt idx="1">
                  <c:v>88</c:v>
                </c:pt>
                <c:pt idx="2">
                  <c:v>81.599999999999994</c:v>
                </c:pt>
                <c:pt idx="3">
                  <c:v>73.8</c:v>
                </c:pt>
                <c:pt idx="4">
                  <c:v>67.7</c:v>
                </c:pt>
                <c:pt idx="5">
                  <c:v>65.5</c:v>
                </c:pt>
                <c:pt idx="6">
                  <c:v>62.7</c:v>
                </c:pt>
                <c:pt idx="7">
                  <c:v>55.3</c:v>
                </c:pt>
                <c:pt idx="8">
                  <c:v>79</c:v>
                </c:pt>
                <c:pt idx="9">
                  <c:v>82.1</c:v>
                </c:pt>
                <c:pt idx="10">
                  <c:v>76.2</c:v>
                </c:pt>
                <c:pt idx="11">
                  <c:v>68.7</c:v>
                </c:pt>
                <c:pt idx="12">
                  <c:v>61.2</c:v>
                </c:pt>
                <c:pt idx="13">
                  <c:v>53.3</c:v>
                </c:pt>
                <c:pt idx="14">
                  <c:v>51.3</c:v>
                </c:pt>
                <c:pt idx="15">
                  <c:v>43.9</c:v>
                </c:pt>
                <c:pt idx="16">
                  <c:v>55.1</c:v>
                </c:pt>
                <c:pt idx="17">
                  <c:v>67.599999999999994</c:v>
                </c:pt>
                <c:pt idx="18">
                  <c:v>61.5</c:v>
                </c:pt>
                <c:pt idx="19">
                  <c:v>54</c:v>
                </c:pt>
                <c:pt idx="20">
                  <c:v>69.900000000000006</c:v>
                </c:pt>
                <c:pt idx="21">
                  <c:v>67.2</c:v>
                </c:pt>
                <c:pt idx="22">
                  <c:v>61.8</c:v>
                </c:pt>
                <c:pt idx="23">
                  <c:v>53.3</c:v>
                </c:pt>
                <c:pt idx="24">
                  <c:v>65.5</c:v>
                </c:pt>
                <c:pt idx="25">
                  <c:v>57.5</c:v>
                </c:pt>
                <c:pt idx="26">
                  <c:v>47.9</c:v>
                </c:pt>
                <c:pt idx="27">
                  <c:v>43.7</c:v>
                </c:pt>
                <c:pt idx="28">
                  <c:v>36.299999999999997</c:v>
                </c:pt>
                <c:pt idx="29">
                  <c:v>35.6</c:v>
                </c:pt>
                <c:pt idx="30">
                  <c:v>61.7</c:v>
                </c:pt>
                <c:pt idx="31">
                  <c:v>72.900000000000006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6-48C3-AD39-F73152C2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1652047"/>
        <c:axId val="1748094335"/>
      </c:barChart>
      <c:dateAx>
        <c:axId val="190165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94335"/>
        <c:crosses val="autoZero"/>
        <c:auto val="1"/>
        <c:lblOffset val="100"/>
        <c:baseTimeUnit val="days"/>
      </c:dateAx>
      <c:valAx>
        <c:axId val="17480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520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'PROFIT-LOSS'!$D$9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'PROFIT-LOSS'!$A$10:$A$19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syp</c:v>
                </c:pt>
                <c:pt idx="4">
                  <c:v>Betnovate c</c:v>
                </c:pt>
                <c:pt idx="5">
                  <c:v>Neosporin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'PROFIT-LOSS'!$D$10:$D$19</c:f>
              <c:numCache>
                <c:formatCode>0%</c:formatCode>
                <c:ptCount val="10"/>
                <c:pt idx="0">
                  <c:v>2.60058057986968E-2</c:v>
                </c:pt>
                <c:pt idx="1">
                  <c:v>9.3323331498677293E-3</c:v>
                </c:pt>
                <c:pt idx="2">
                  <c:v>8.9014700921470902E-2</c:v>
                </c:pt>
                <c:pt idx="3">
                  <c:v>0.31384603092875013</c:v>
                </c:pt>
                <c:pt idx="4">
                  <c:v>0.22779770253715176</c:v>
                </c:pt>
                <c:pt idx="5">
                  <c:v>0.1434382934147683</c:v>
                </c:pt>
                <c:pt idx="6">
                  <c:v>6.8340642366351151E-2</c:v>
                </c:pt>
                <c:pt idx="7">
                  <c:v>2.7895353585569035E-2</c:v>
                </c:pt>
                <c:pt idx="8">
                  <c:v>3.1095644763240594E-2</c:v>
                </c:pt>
                <c:pt idx="9">
                  <c:v>6.3233492534133462E-2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E-4D5A-B7DE-3D3261520040}"/>
            </c:ext>
          </c:extLst>
        </c:ser>
        <c:ser>
          <c:idx val="1"/>
          <c:order val="1"/>
          <c:tx>
            <c:strRef>
              <c:f>'PROFIT-LOSS'!$E$9</c:f>
              <c:strCache>
                <c:ptCount val="1"/>
                <c:pt idx="0">
                  <c:v>% OF 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'PROFIT-LOSS'!$A$10:$A$19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syp</c:v>
                </c:pt>
                <c:pt idx="4">
                  <c:v>Betnovate c</c:v>
                </c:pt>
                <c:pt idx="5">
                  <c:v>Neosporin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'PROFIT-LOSS'!$E$10:$E$19</c:f>
              <c:numCache>
                <c:formatCode>0%</c:formatCode>
                <c:ptCount val="10"/>
                <c:pt idx="0">
                  <c:v>2.6716053548168885E-2</c:v>
                </c:pt>
                <c:pt idx="1">
                  <c:v>1.1322878694317641E-2</c:v>
                </c:pt>
                <c:pt idx="2">
                  <c:v>8.3270496992126172E-2</c:v>
                </c:pt>
                <c:pt idx="3">
                  <c:v>0.31089938109821325</c:v>
                </c:pt>
                <c:pt idx="4">
                  <c:v>0.21383425480607765</c:v>
                </c:pt>
                <c:pt idx="5">
                  <c:v>0.13230176029182503</c:v>
                </c:pt>
                <c:pt idx="6">
                  <c:v>6.9801571805648222E-2</c:v>
                </c:pt>
                <c:pt idx="7">
                  <c:v>5.1035202637947433E-2</c:v>
                </c:pt>
                <c:pt idx="8">
                  <c:v>3.5567912734692703E-2</c:v>
                </c:pt>
                <c:pt idx="9">
                  <c:v>6.525048739098302E-2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E-4D5A-B7DE-3D32615200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9653759"/>
        <c:axId val="1903728207"/>
      </c:barChart>
      <c:catAx>
        <c:axId val="184965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28207"/>
        <c:crosses val="autoZero"/>
        <c:auto val="1"/>
        <c:lblAlgn val="ctr"/>
        <c:lblOffset val="100"/>
        <c:noMultiLvlLbl val="0"/>
      </c:catAx>
      <c:valAx>
        <c:axId val="19037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'PROFIT-LOSS'!$A$10:$A$19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syp</c:v>
                </c:pt>
                <c:pt idx="4">
                  <c:v>Betnovate c</c:v>
                </c:pt>
                <c:pt idx="5">
                  <c:v>Neosporin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'PROFIT-LOSS'!$F$10:$F$19</c:f>
              <c:numCache>
                <c:formatCode>0%</c:formatCode>
                <c:ptCount val="10"/>
                <c:pt idx="0">
                  <c:v>0.17715392061955471</c:v>
                </c:pt>
                <c:pt idx="1">
                  <c:v>0.16666666666666666</c:v>
                </c:pt>
                <c:pt idx="2">
                  <c:v>0.18026565464895641</c:v>
                </c:pt>
                <c:pt idx="3">
                  <c:v>0.18000000000000005</c:v>
                </c:pt>
                <c:pt idx="4">
                  <c:v>0.18011257035647271</c:v>
                </c:pt>
                <c:pt idx="5">
                  <c:v>0.18006430868167198</c:v>
                </c:pt>
                <c:pt idx="6">
                  <c:v>0.18000000000000002</c:v>
                </c:pt>
                <c:pt idx="7">
                  <c:v>0.18006088280060889</c:v>
                </c:pt>
                <c:pt idx="8">
                  <c:v>0.17999999999999997</c:v>
                </c:pt>
                <c:pt idx="9">
                  <c:v>0.17999999999999997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8-48B1-9219-483EB712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653487"/>
        <c:axId val="1119287583"/>
      </c:lineChart>
      <c:catAx>
        <c:axId val="190165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87583"/>
        <c:crosses val="autoZero"/>
        <c:auto val="1"/>
        <c:lblAlgn val="ctr"/>
        <c:lblOffset val="100"/>
        <c:noMultiLvlLbl val="0"/>
      </c:catAx>
      <c:valAx>
        <c:axId val="11192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5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Pareto</a:t>
            </a:r>
            <a:r>
              <a:rPr lang="en-IN" baseline="0"/>
              <a:t> Chart of Total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'PROFIT-LOSS'!$B$25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'PROFIT-LOSS'!$A$26:$A$35</c:f>
              <c:strCache>
                <c:ptCount val="10"/>
                <c:pt idx="0">
                  <c:v>Zeet cough syp</c:v>
                </c:pt>
                <c:pt idx="1">
                  <c:v>Betnovate c</c:v>
                </c:pt>
                <c:pt idx="2">
                  <c:v>Neosporin</c:v>
                </c:pt>
                <c:pt idx="3">
                  <c:v>Becosules syp</c:v>
                </c:pt>
                <c:pt idx="4">
                  <c:v>Candid</c:v>
                </c:pt>
                <c:pt idx="5">
                  <c:v>Gesicube</c:v>
                </c:pt>
                <c:pt idx="6">
                  <c:v>Decolic tab</c:v>
                </c:pt>
                <c:pt idx="7">
                  <c:v>Nebasulf</c:v>
                </c:pt>
                <c:pt idx="8">
                  <c:v>Orthotix</c:v>
                </c:pt>
                <c:pt idx="9">
                  <c:v>Calpol tab</c:v>
                </c:pt>
              </c:strCache>
            </c:strRef>
          </c:cat>
          <c:val>
            <c:numRef>
              <c:f>'PROFIT-LOSS'!$B$26:$B$35</c:f>
              <c:numCache>
                <c:formatCode>0%</c:formatCode>
                <c:ptCount val="10"/>
                <c:pt idx="0">
                  <c:v>0.31</c:v>
                </c:pt>
                <c:pt idx="1">
                  <c:v>0.23</c:v>
                </c:pt>
                <c:pt idx="2">
                  <c:v>0.14000000000000001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1-4DFD-84EC-D417C4683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10998927"/>
        <c:axId val="1743854303"/>
      </c:barChart>
      <c:lineChart>
        <c:grouping val="standard"/>
        <c:varyColors val="0"/>
        <c:ser>
          <c:idx val="1"/>
          <c:order val="1"/>
          <c:tx>
            <c:strRef>
              <c:f>'PROFIT-LOSS'!$C$25</c:f>
              <c:strCache>
                <c:ptCount val="1"/>
                <c:pt idx="0">
                  <c:v>Cumulative Profit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'PROFIT-LOSS'!$A$26:$A$35</c:f>
              <c:strCache>
                <c:ptCount val="10"/>
                <c:pt idx="0">
                  <c:v>Zeet cough syp</c:v>
                </c:pt>
                <c:pt idx="1">
                  <c:v>Betnovate c</c:v>
                </c:pt>
                <c:pt idx="2">
                  <c:v>Neosporin</c:v>
                </c:pt>
                <c:pt idx="3">
                  <c:v>Becosules syp</c:v>
                </c:pt>
                <c:pt idx="4">
                  <c:v>Candid</c:v>
                </c:pt>
                <c:pt idx="5">
                  <c:v>Gesicube</c:v>
                </c:pt>
                <c:pt idx="6">
                  <c:v>Decolic tab</c:v>
                </c:pt>
                <c:pt idx="7">
                  <c:v>Nebasulf</c:v>
                </c:pt>
                <c:pt idx="8">
                  <c:v>Orthotix</c:v>
                </c:pt>
                <c:pt idx="9">
                  <c:v>Calpol tab</c:v>
                </c:pt>
              </c:strCache>
            </c:strRef>
          </c:cat>
          <c:val>
            <c:numRef>
              <c:f>'PROFIT-LOSS'!$C$26:$C$35</c:f>
              <c:numCache>
                <c:formatCode>0%</c:formatCode>
                <c:ptCount val="10"/>
                <c:pt idx="0">
                  <c:v>0.31</c:v>
                </c:pt>
                <c:pt idx="1">
                  <c:v>0.54</c:v>
                </c:pt>
                <c:pt idx="2">
                  <c:v>0.68</c:v>
                </c:pt>
                <c:pt idx="3">
                  <c:v>0.77</c:v>
                </c:pt>
                <c:pt idx="4">
                  <c:v>0.84000000000000008</c:v>
                </c:pt>
                <c:pt idx="5">
                  <c:v>0.90000000000000013</c:v>
                </c:pt>
                <c:pt idx="6">
                  <c:v>0.93000000000000016</c:v>
                </c:pt>
                <c:pt idx="7">
                  <c:v>0.96000000000000019</c:v>
                </c:pt>
                <c:pt idx="8">
                  <c:v>0.99000000000000021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1-4DFD-84EC-D417C468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998927"/>
        <c:axId val="1743854303"/>
      </c:lineChart>
      <c:catAx>
        <c:axId val="15109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54303"/>
        <c:crosses val="autoZero"/>
        <c:auto val="1"/>
        <c:lblAlgn val="ctr"/>
        <c:lblOffset val="100"/>
        <c:noMultiLvlLbl val="0"/>
      </c:catAx>
      <c:valAx>
        <c:axId val="17438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 of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'PROFIT-LOSS'!$B$40</c:f>
              <c:strCache>
                <c:ptCount val="1"/>
                <c:pt idx="0">
                  <c:v>% OF 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'PROFIT-LOSS'!$A$41:$A$50</c:f>
              <c:strCache>
                <c:ptCount val="10"/>
                <c:pt idx="0">
                  <c:v>Zeet cough syp</c:v>
                </c:pt>
                <c:pt idx="1">
                  <c:v>Betnovate c</c:v>
                </c:pt>
                <c:pt idx="2">
                  <c:v>Neosporin</c:v>
                </c:pt>
                <c:pt idx="3">
                  <c:v>Becosules syp</c:v>
                </c:pt>
                <c:pt idx="4">
                  <c:v>Candid</c:v>
                </c:pt>
                <c:pt idx="5">
                  <c:v>Gesicube</c:v>
                </c:pt>
                <c:pt idx="6">
                  <c:v>Nebasulf</c:v>
                </c:pt>
                <c:pt idx="7">
                  <c:v>Orthotix</c:v>
                </c:pt>
                <c:pt idx="8">
                  <c:v>Decolic tab</c:v>
                </c:pt>
                <c:pt idx="9">
                  <c:v>Calpol tab</c:v>
                </c:pt>
              </c:strCache>
            </c:strRef>
          </c:cat>
          <c:val>
            <c:numRef>
              <c:f>'PROFIT-LOSS'!$B$41:$B$50</c:f>
              <c:numCache>
                <c:formatCode>0%</c:formatCode>
                <c:ptCount val="10"/>
                <c:pt idx="0">
                  <c:v>0.31</c:v>
                </c:pt>
                <c:pt idx="1">
                  <c:v>0.21</c:v>
                </c:pt>
                <c:pt idx="2">
                  <c:v>0.13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3-4D64-B1D6-527106D8C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9659999"/>
        <c:axId val="1880735951"/>
      </c:barChart>
      <c:lineChart>
        <c:grouping val="standard"/>
        <c:varyColors val="0"/>
        <c:ser>
          <c:idx val="1"/>
          <c:order val="1"/>
          <c:tx>
            <c:strRef>
              <c:f>'PROFIT-LOSS'!$C$40</c:f>
              <c:strCache>
                <c:ptCount val="1"/>
                <c:pt idx="0">
                  <c:v>Cumulative Profit%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'PROFIT-LOSS'!$A$41:$A$50</c:f>
              <c:strCache>
                <c:ptCount val="10"/>
                <c:pt idx="0">
                  <c:v>Zeet cough syp</c:v>
                </c:pt>
                <c:pt idx="1">
                  <c:v>Betnovate c</c:v>
                </c:pt>
                <c:pt idx="2">
                  <c:v>Neosporin</c:v>
                </c:pt>
                <c:pt idx="3">
                  <c:v>Becosules syp</c:v>
                </c:pt>
                <c:pt idx="4">
                  <c:v>Candid</c:v>
                </c:pt>
                <c:pt idx="5">
                  <c:v>Gesicube</c:v>
                </c:pt>
                <c:pt idx="6">
                  <c:v>Nebasulf</c:v>
                </c:pt>
                <c:pt idx="7">
                  <c:v>Orthotix</c:v>
                </c:pt>
                <c:pt idx="8">
                  <c:v>Decolic tab</c:v>
                </c:pt>
                <c:pt idx="9">
                  <c:v>Calpol tab</c:v>
                </c:pt>
              </c:strCache>
            </c:strRef>
          </c:cat>
          <c:val>
            <c:numRef>
              <c:f>'PROFIT-LOSS'!$C$41:$C$50</c:f>
              <c:numCache>
                <c:formatCode>0%</c:formatCode>
                <c:ptCount val="10"/>
                <c:pt idx="0">
                  <c:v>0.31</c:v>
                </c:pt>
                <c:pt idx="1">
                  <c:v>0.52</c:v>
                </c:pt>
                <c:pt idx="2">
                  <c:v>0.65</c:v>
                </c:pt>
                <c:pt idx="3">
                  <c:v>0.73</c:v>
                </c:pt>
                <c:pt idx="4">
                  <c:v>0.8</c:v>
                </c:pt>
                <c:pt idx="5">
                  <c:v>0.87000000000000011</c:v>
                </c:pt>
                <c:pt idx="6">
                  <c:v>0.92000000000000015</c:v>
                </c:pt>
                <c:pt idx="7">
                  <c:v>0.96000000000000019</c:v>
                </c:pt>
                <c:pt idx="8">
                  <c:v>0.99000000000000021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3-4D64-B1D6-527106D8C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9659999"/>
        <c:axId val="1880735951"/>
      </c:lineChart>
      <c:catAx>
        <c:axId val="184965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35951"/>
        <c:crosses val="autoZero"/>
        <c:auto val="1"/>
        <c:lblAlgn val="ctr"/>
        <c:lblOffset val="100"/>
        <c:noMultiLvlLbl val="0"/>
      </c:catAx>
      <c:valAx>
        <c:axId val="18807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Sales,Total Expendeture and Profit/Loss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'PROFIT-LOSS'!$B$57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'PROFIT-LOSS'!$A$58:$A$88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'PROFIT-LOSS'!$B$58:$B$88</c:f>
              <c:numCache>
                <c:formatCode>General</c:formatCode>
                <c:ptCount val="31"/>
                <c:pt idx="0">
                  <c:v>3429.7400000000002</c:v>
                </c:pt>
                <c:pt idx="1">
                  <c:v>3950.68</c:v>
                </c:pt>
                <c:pt idx="2">
                  <c:v>3264.7700000000004</c:v>
                </c:pt>
                <c:pt idx="3">
                  <c:v>4299.1299999999992</c:v>
                </c:pt>
                <c:pt idx="4">
                  <c:v>3281.38</c:v>
                </c:pt>
                <c:pt idx="5">
                  <c:v>3536.93</c:v>
                </c:pt>
                <c:pt idx="6">
                  <c:v>3486.1700000000005</c:v>
                </c:pt>
                <c:pt idx="7">
                  <c:v>3279.6299999999997</c:v>
                </c:pt>
                <c:pt idx="8">
                  <c:v>2388.6</c:v>
                </c:pt>
                <c:pt idx="9">
                  <c:v>4179.29</c:v>
                </c:pt>
                <c:pt idx="10">
                  <c:v>2870.0399999999995</c:v>
                </c:pt>
                <c:pt idx="11">
                  <c:v>4888.0599999999995</c:v>
                </c:pt>
                <c:pt idx="12">
                  <c:v>3330.31</c:v>
                </c:pt>
                <c:pt idx="13">
                  <c:v>3453.7999999999997</c:v>
                </c:pt>
                <c:pt idx="14">
                  <c:v>3996.2499999999995</c:v>
                </c:pt>
                <c:pt idx="15">
                  <c:v>3051.53</c:v>
                </c:pt>
                <c:pt idx="16">
                  <c:v>3261.1</c:v>
                </c:pt>
                <c:pt idx="17">
                  <c:v>4297.1899999999996</c:v>
                </c:pt>
                <c:pt idx="18">
                  <c:v>2531.4299999999998</c:v>
                </c:pt>
                <c:pt idx="19">
                  <c:v>3497.59</c:v>
                </c:pt>
                <c:pt idx="20">
                  <c:v>4083.9</c:v>
                </c:pt>
                <c:pt idx="21">
                  <c:v>3509.6899999999996</c:v>
                </c:pt>
                <c:pt idx="22">
                  <c:v>3837.74</c:v>
                </c:pt>
                <c:pt idx="23">
                  <c:v>3417.9600000000005</c:v>
                </c:pt>
                <c:pt idx="24">
                  <c:v>4490.1900000000005</c:v>
                </c:pt>
                <c:pt idx="25">
                  <c:v>3203.57</c:v>
                </c:pt>
                <c:pt idx="26">
                  <c:v>3268.89</c:v>
                </c:pt>
                <c:pt idx="27">
                  <c:v>2663.27</c:v>
                </c:pt>
                <c:pt idx="28">
                  <c:v>2796.5800000000004</c:v>
                </c:pt>
                <c:pt idx="29">
                  <c:v>3744.89</c:v>
                </c:pt>
                <c:pt idx="30">
                  <c:v>4134.17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967-BEAE-CA994D13F897}"/>
            </c:ext>
          </c:extLst>
        </c:ser>
        <c:ser>
          <c:idx val="1"/>
          <c:order val="1"/>
          <c:tx>
            <c:strRef>
              <c:f>'PROFIT-LOSS'!$C$57</c:f>
              <c:strCache>
                <c:ptCount val="1"/>
                <c:pt idx="0">
                  <c:v>TOTAL EXPENDETURE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'PROFIT-LOSS'!$A$58:$A$88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'PROFIT-LOSS'!$C$58:$C$88</c:f>
              <c:numCache>
                <c:formatCode>General</c:formatCode>
                <c:ptCount val="31"/>
                <c:pt idx="0">
                  <c:v>824.09999999999991</c:v>
                </c:pt>
                <c:pt idx="1">
                  <c:v>0</c:v>
                </c:pt>
                <c:pt idx="2">
                  <c:v>1932.6999999999998</c:v>
                </c:pt>
                <c:pt idx="3">
                  <c:v>2627.2</c:v>
                </c:pt>
                <c:pt idx="4">
                  <c:v>4462.5</c:v>
                </c:pt>
                <c:pt idx="5">
                  <c:v>0</c:v>
                </c:pt>
                <c:pt idx="6">
                  <c:v>2462.7999999999997</c:v>
                </c:pt>
                <c:pt idx="7">
                  <c:v>9179.9</c:v>
                </c:pt>
                <c:pt idx="8">
                  <c:v>0</c:v>
                </c:pt>
                <c:pt idx="9">
                  <c:v>538.69999999999993</c:v>
                </c:pt>
                <c:pt idx="10">
                  <c:v>0</c:v>
                </c:pt>
                <c:pt idx="11">
                  <c:v>1939.3</c:v>
                </c:pt>
                <c:pt idx="12">
                  <c:v>2050.6999999999998</c:v>
                </c:pt>
                <c:pt idx="13">
                  <c:v>569.9</c:v>
                </c:pt>
                <c:pt idx="14">
                  <c:v>250</c:v>
                </c:pt>
                <c:pt idx="15">
                  <c:v>8740</c:v>
                </c:pt>
                <c:pt idx="16">
                  <c:v>824.09999999999991</c:v>
                </c:pt>
                <c:pt idx="17">
                  <c:v>538.69999999999993</c:v>
                </c:pt>
                <c:pt idx="18">
                  <c:v>10575.2</c:v>
                </c:pt>
                <c:pt idx="19">
                  <c:v>1512</c:v>
                </c:pt>
                <c:pt idx="20">
                  <c:v>5032.3999999999996</c:v>
                </c:pt>
                <c:pt idx="21">
                  <c:v>824.09999999999991</c:v>
                </c:pt>
                <c:pt idx="22">
                  <c:v>788.69999999999993</c:v>
                </c:pt>
                <c:pt idx="23">
                  <c:v>1115.2</c:v>
                </c:pt>
                <c:pt idx="24">
                  <c:v>824.09999999999991</c:v>
                </c:pt>
                <c:pt idx="25">
                  <c:v>1512</c:v>
                </c:pt>
                <c:pt idx="26">
                  <c:v>538.69999999999993</c:v>
                </c:pt>
                <c:pt idx="27">
                  <c:v>1079.9000000000001</c:v>
                </c:pt>
                <c:pt idx="28">
                  <c:v>9684.1</c:v>
                </c:pt>
                <c:pt idx="29">
                  <c:v>8740</c:v>
                </c:pt>
                <c:pt idx="30">
                  <c:v>538.69999999999993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9-4967-BEAE-CA994D13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9658079"/>
        <c:axId val="1855325695"/>
      </c:barChart>
      <c:lineChart>
        <c:grouping val="standard"/>
        <c:varyColors val="0"/>
        <c:ser>
          <c:idx val="2"/>
          <c:order val="2"/>
          <c:tx>
            <c:strRef>
              <c:f>'PROFIT-LOSS'!$D$57</c:f>
              <c:strCache>
                <c:ptCount val="1"/>
                <c:pt idx="0">
                  <c:v>PROFIT/LOSS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'PROFIT-LOSS'!$A$58:$A$88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'PROFIT-LOSS'!$D$58:$D$88</c:f>
              <c:numCache>
                <c:formatCode>General</c:formatCode>
                <c:ptCount val="31"/>
                <c:pt idx="0">
                  <c:v>2605.6400000000003</c:v>
                </c:pt>
                <c:pt idx="1">
                  <c:v>3950.68</c:v>
                </c:pt>
                <c:pt idx="2">
                  <c:v>1332.0700000000006</c:v>
                </c:pt>
                <c:pt idx="3">
                  <c:v>1671.9299999999994</c:v>
                </c:pt>
                <c:pt idx="4">
                  <c:v>-1181.1199999999999</c:v>
                </c:pt>
                <c:pt idx="5">
                  <c:v>3536.93</c:v>
                </c:pt>
                <c:pt idx="6">
                  <c:v>1023.3700000000008</c:v>
                </c:pt>
                <c:pt idx="7">
                  <c:v>-5900.27</c:v>
                </c:pt>
                <c:pt idx="8">
                  <c:v>2388.6</c:v>
                </c:pt>
                <c:pt idx="9">
                  <c:v>3640.59</c:v>
                </c:pt>
                <c:pt idx="10">
                  <c:v>2870.0399999999995</c:v>
                </c:pt>
                <c:pt idx="11">
                  <c:v>2948.7599999999993</c:v>
                </c:pt>
                <c:pt idx="12">
                  <c:v>1279.6100000000001</c:v>
                </c:pt>
                <c:pt idx="13">
                  <c:v>2883.8999999999996</c:v>
                </c:pt>
                <c:pt idx="14">
                  <c:v>3746.2499999999995</c:v>
                </c:pt>
                <c:pt idx="15">
                  <c:v>-5688.4699999999993</c:v>
                </c:pt>
                <c:pt idx="16">
                  <c:v>2437</c:v>
                </c:pt>
                <c:pt idx="17">
                  <c:v>3758.49</c:v>
                </c:pt>
                <c:pt idx="18">
                  <c:v>-8043.77</c:v>
                </c:pt>
                <c:pt idx="19">
                  <c:v>1985.5900000000001</c:v>
                </c:pt>
                <c:pt idx="20">
                  <c:v>-948.49999999999955</c:v>
                </c:pt>
                <c:pt idx="21">
                  <c:v>2685.5899999999997</c:v>
                </c:pt>
                <c:pt idx="22">
                  <c:v>3049.04</c:v>
                </c:pt>
                <c:pt idx="23">
                  <c:v>2302.7600000000002</c:v>
                </c:pt>
                <c:pt idx="24">
                  <c:v>3666.0900000000006</c:v>
                </c:pt>
                <c:pt idx="25">
                  <c:v>1691.5700000000002</c:v>
                </c:pt>
                <c:pt idx="26">
                  <c:v>2730.19</c:v>
                </c:pt>
                <c:pt idx="27">
                  <c:v>1583.37</c:v>
                </c:pt>
                <c:pt idx="28">
                  <c:v>-6887.52</c:v>
                </c:pt>
                <c:pt idx="29">
                  <c:v>-4995.1100000000006</c:v>
                </c:pt>
                <c:pt idx="30">
                  <c:v>3595.4700000000003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9-4967-BEAE-CA994D13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58079"/>
        <c:axId val="1855325695"/>
      </c:lineChart>
      <c:dateAx>
        <c:axId val="184965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25695"/>
        <c:crosses val="autoZero"/>
        <c:auto val="1"/>
        <c:lblOffset val="100"/>
        <c:baseTimeUnit val="days"/>
      </c:dateAx>
      <c:valAx>
        <c:axId val="18553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Expendeture and Profit/Loss</a:t>
            </a:r>
          </a:p>
        </c:rich>
      </c:tx>
      <c:layout>
        <c:manualLayout>
          <c:xMode val="edge"/>
          <c:yMode val="edge"/>
          <c:x val="0.219576334208223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'PROFIT-LOSS'!$C$57</c:f>
              <c:strCache>
                <c:ptCount val="1"/>
                <c:pt idx="0">
                  <c:v>TOTAL EXPENDETURE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'PROFIT-LOSS'!$A$58:$A$88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'PROFIT-LOSS'!$C$58:$C$88</c:f>
              <c:numCache>
                <c:formatCode>General</c:formatCode>
                <c:ptCount val="31"/>
                <c:pt idx="0">
                  <c:v>824.09999999999991</c:v>
                </c:pt>
                <c:pt idx="1">
                  <c:v>0</c:v>
                </c:pt>
                <c:pt idx="2">
                  <c:v>1932.6999999999998</c:v>
                </c:pt>
                <c:pt idx="3">
                  <c:v>2627.2</c:v>
                </c:pt>
                <c:pt idx="4">
                  <c:v>4462.5</c:v>
                </c:pt>
                <c:pt idx="5">
                  <c:v>0</c:v>
                </c:pt>
                <c:pt idx="6">
                  <c:v>2462.7999999999997</c:v>
                </c:pt>
                <c:pt idx="7">
                  <c:v>9179.9</c:v>
                </c:pt>
                <c:pt idx="8">
                  <c:v>0</c:v>
                </c:pt>
                <c:pt idx="9">
                  <c:v>538.69999999999993</c:v>
                </c:pt>
                <c:pt idx="10">
                  <c:v>0</c:v>
                </c:pt>
                <c:pt idx="11">
                  <c:v>1939.3</c:v>
                </c:pt>
                <c:pt idx="12">
                  <c:v>2050.6999999999998</c:v>
                </c:pt>
                <c:pt idx="13">
                  <c:v>569.9</c:v>
                </c:pt>
                <c:pt idx="14">
                  <c:v>250</c:v>
                </c:pt>
                <c:pt idx="15">
                  <c:v>8740</c:v>
                </c:pt>
                <c:pt idx="16">
                  <c:v>824.09999999999991</c:v>
                </c:pt>
                <c:pt idx="17">
                  <c:v>538.69999999999993</c:v>
                </c:pt>
                <c:pt idx="18">
                  <c:v>10575.2</c:v>
                </c:pt>
                <c:pt idx="19">
                  <c:v>1512</c:v>
                </c:pt>
                <c:pt idx="20">
                  <c:v>5032.3999999999996</c:v>
                </c:pt>
                <c:pt idx="21">
                  <c:v>824.09999999999991</c:v>
                </c:pt>
                <c:pt idx="22">
                  <c:v>788.69999999999993</c:v>
                </c:pt>
                <c:pt idx="23">
                  <c:v>1115.2</c:v>
                </c:pt>
                <c:pt idx="24">
                  <c:v>824.09999999999991</c:v>
                </c:pt>
                <c:pt idx="25">
                  <c:v>1512</c:v>
                </c:pt>
                <c:pt idx="26">
                  <c:v>538.69999999999993</c:v>
                </c:pt>
                <c:pt idx="27">
                  <c:v>1079.9000000000001</c:v>
                </c:pt>
                <c:pt idx="28">
                  <c:v>9684.1</c:v>
                </c:pt>
                <c:pt idx="29">
                  <c:v>8740</c:v>
                </c:pt>
                <c:pt idx="30">
                  <c:v>538.69999999999993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8-44E0-B269-56658B7D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9657599"/>
        <c:axId val="1748097311"/>
      </c:barChart>
      <c:lineChart>
        <c:grouping val="standard"/>
        <c:varyColors val="0"/>
        <c:ser>
          <c:idx val="1"/>
          <c:order val="1"/>
          <c:tx>
            <c:strRef>
              <c:f>'PROFIT-LOSS'!$D$57</c:f>
              <c:strCache>
                <c:ptCount val="1"/>
                <c:pt idx="0">
                  <c:v>PROFIT/LOSS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'PROFIT-LOSS'!$D$58:$D$88</c:f>
              <c:numCache>
                <c:formatCode>General</c:formatCode>
                <c:ptCount val="31"/>
                <c:pt idx="0">
                  <c:v>2605.6400000000003</c:v>
                </c:pt>
                <c:pt idx="1">
                  <c:v>3950.68</c:v>
                </c:pt>
                <c:pt idx="2">
                  <c:v>1332.0700000000006</c:v>
                </c:pt>
                <c:pt idx="3">
                  <c:v>1671.9299999999994</c:v>
                </c:pt>
                <c:pt idx="4">
                  <c:v>-1181.1199999999999</c:v>
                </c:pt>
                <c:pt idx="5">
                  <c:v>3536.93</c:v>
                </c:pt>
                <c:pt idx="6">
                  <c:v>1023.3700000000008</c:v>
                </c:pt>
                <c:pt idx="7">
                  <c:v>-5900.27</c:v>
                </c:pt>
                <c:pt idx="8">
                  <c:v>2388.6</c:v>
                </c:pt>
                <c:pt idx="9">
                  <c:v>3640.59</c:v>
                </c:pt>
                <c:pt idx="10">
                  <c:v>2870.0399999999995</c:v>
                </c:pt>
                <c:pt idx="11">
                  <c:v>2948.7599999999993</c:v>
                </c:pt>
                <c:pt idx="12">
                  <c:v>1279.6100000000001</c:v>
                </c:pt>
                <c:pt idx="13">
                  <c:v>2883.8999999999996</c:v>
                </c:pt>
                <c:pt idx="14">
                  <c:v>3746.2499999999995</c:v>
                </c:pt>
                <c:pt idx="15">
                  <c:v>-5688.4699999999993</c:v>
                </c:pt>
                <c:pt idx="16">
                  <c:v>2437</c:v>
                </c:pt>
                <c:pt idx="17">
                  <c:v>3758.49</c:v>
                </c:pt>
                <c:pt idx="18">
                  <c:v>-8043.77</c:v>
                </c:pt>
                <c:pt idx="19">
                  <c:v>1985.5900000000001</c:v>
                </c:pt>
                <c:pt idx="20">
                  <c:v>-948.49999999999955</c:v>
                </c:pt>
                <c:pt idx="21">
                  <c:v>2685.5899999999997</c:v>
                </c:pt>
                <c:pt idx="22">
                  <c:v>3049.04</c:v>
                </c:pt>
                <c:pt idx="23">
                  <c:v>2302.7600000000002</c:v>
                </c:pt>
                <c:pt idx="24">
                  <c:v>3666.0900000000006</c:v>
                </c:pt>
                <c:pt idx="25">
                  <c:v>1691.5700000000002</c:v>
                </c:pt>
                <c:pt idx="26">
                  <c:v>2730.19</c:v>
                </c:pt>
                <c:pt idx="27">
                  <c:v>1583.37</c:v>
                </c:pt>
                <c:pt idx="28">
                  <c:v>-6887.52</c:v>
                </c:pt>
                <c:pt idx="29">
                  <c:v>-4995.1100000000006</c:v>
                </c:pt>
                <c:pt idx="30">
                  <c:v>3595.4700000000003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4E0-B269-56658B7D8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57599"/>
        <c:axId val="1748097311"/>
      </c:lineChart>
      <c:dateAx>
        <c:axId val="184965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97311"/>
        <c:crosses val="autoZero"/>
        <c:auto val="1"/>
        <c:lblOffset val="100"/>
        <c:baseTimeUnit val="days"/>
      </c:dateAx>
      <c:valAx>
        <c:axId val="17480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'PROFIT-LOSS'!$A$58:$A$88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'PROFIT-LOSS'!$D$58:$D$88</c:f>
              <c:numCache>
                <c:formatCode>General</c:formatCode>
                <c:ptCount val="31"/>
                <c:pt idx="0">
                  <c:v>2605.6400000000003</c:v>
                </c:pt>
                <c:pt idx="1">
                  <c:v>3950.68</c:v>
                </c:pt>
                <c:pt idx="2">
                  <c:v>1332.0700000000006</c:v>
                </c:pt>
                <c:pt idx="3">
                  <c:v>1671.9299999999994</c:v>
                </c:pt>
                <c:pt idx="4">
                  <c:v>-1181.1199999999999</c:v>
                </c:pt>
                <c:pt idx="5">
                  <c:v>3536.93</c:v>
                </c:pt>
                <c:pt idx="6">
                  <c:v>1023.3700000000008</c:v>
                </c:pt>
                <c:pt idx="7">
                  <c:v>-5900.27</c:v>
                </c:pt>
                <c:pt idx="8">
                  <c:v>2388.6</c:v>
                </c:pt>
                <c:pt idx="9">
                  <c:v>3640.59</c:v>
                </c:pt>
                <c:pt idx="10">
                  <c:v>2870.0399999999995</c:v>
                </c:pt>
                <c:pt idx="11">
                  <c:v>2948.7599999999993</c:v>
                </c:pt>
                <c:pt idx="12">
                  <c:v>1279.6100000000001</c:v>
                </c:pt>
                <c:pt idx="13">
                  <c:v>2883.8999999999996</c:v>
                </c:pt>
                <c:pt idx="14">
                  <c:v>3746.2499999999995</c:v>
                </c:pt>
                <c:pt idx="15">
                  <c:v>-5688.4699999999993</c:v>
                </c:pt>
                <c:pt idx="16">
                  <c:v>2437</c:v>
                </c:pt>
                <c:pt idx="17">
                  <c:v>3758.49</c:v>
                </c:pt>
                <c:pt idx="18">
                  <c:v>-8043.77</c:v>
                </c:pt>
                <c:pt idx="19">
                  <c:v>1985.5900000000001</c:v>
                </c:pt>
                <c:pt idx="20">
                  <c:v>-948.49999999999955</c:v>
                </c:pt>
                <c:pt idx="21">
                  <c:v>2685.5899999999997</c:v>
                </c:pt>
                <c:pt idx="22">
                  <c:v>3049.04</c:v>
                </c:pt>
                <c:pt idx="23">
                  <c:v>2302.7600000000002</c:v>
                </c:pt>
                <c:pt idx="24">
                  <c:v>3666.0900000000006</c:v>
                </c:pt>
                <c:pt idx="25">
                  <c:v>1691.5700000000002</c:v>
                </c:pt>
                <c:pt idx="26">
                  <c:v>2730.19</c:v>
                </c:pt>
                <c:pt idx="27">
                  <c:v>1583.37</c:v>
                </c:pt>
                <c:pt idx="28">
                  <c:v>-6887.52</c:v>
                </c:pt>
                <c:pt idx="29">
                  <c:v>-4995.1100000000006</c:v>
                </c:pt>
                <c:pt idx="30">
                  <c:v>3595.4700000000003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B-4D89-9882-FC1E9FC24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523120"/>
        <c:axId val="154636464"/>
      </c:barChart>
      <c:dateAx>
        <c:axId val="15852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6464"/>
        <c:crosses val="autoZero"/>
        <c:auto val="1"/>
        <c:lblOffset val="100"/>
        <c:baseTimeUnit val="days"/>
      </c:dateAx>
      <c:valAx>
        <c:axId val="1546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 of Total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Zeet cough syp</c:v>
                </c:pt>
                <c:pt idx="1">
                  <c:v>Betnovate c</c:v>
                </c:pt>
                <c:pt idx="2">
                  <c:v>Neosporin</c:v>
                </c:pt>
                <c:pt idx="3">
                  <c:v>Becosules syp</c:v>
                </c:pt>
                <c:pt idx="4">
                  <c:v>Candid</c:v>
                </c:pt>
                <c:pt idx="5">
                  <c:v>Gesicube</c:v>
                </c:pt>
                <c:pt idx="6">
                  <c:v>Decolic tab</c:v>
                </c:pt>
                <c:pt idx="7">
                  <c:v>Nebasulf</c:v>
                </c:pt>
                <c:pt idx="8">
                  <c:v>Orthotix</c:v>
                </c:pt>
                <c:pt idx="9">
                  <c:v>Calpol tab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7070.7</c:v>
                </c:pt>
                <c:pt idx="1">
                  <c:v>5132.1000000000004</c:v>
                </c:pt>
                <c:pt idx="2">
                  <c:v>3231.55</c:v>
                </c:pt>
                <c:pt idx="3">
                  <c:v>2005.43</c:v>
                </c:pt>
                <c:pt idx="4">
                  <c:v>1539.66</c:v>
                </c:pt>
                <c:pt idx="5">
                  <c:v>1424.6</c:v>
                </c:pt>
                <c:pt idx="6">
                  <c:v>585.89</c:v>
                </c:pt>
                <c:pt idx="7">
                  <c:v>628.46</c:v>
                </c:pt>
                <c:pt idx="8">
                  <c:v>700.56</c:v>
                </c:pt>
                <c:pt idx="9">
                  <c:v>210.25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8-4610-9779-59F2D12D4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35295711"/>
        <c:axId val="480002031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Cumulative Profit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Zeet cough syp</c:v>
                </c:pt>
                <c:pt idx="1">
                  <c:v>Betnovate c</c:v>
                </c:pt>
                <c:pt idx="2">
                  <c:v>Neosporin</c:v>
                </c:pt>
                <c:pt idx="3">
                  <c:v>Becosules syp</c:v>
                </c:pt>
                <c:pt idx="4">
                  <c:v>Candid</c:v>
                </c:pt>
                <c:pt idx="5">
                  <c:v>Gesicube</c:v>
                </c:pt>
                <c:pt idx="6">
                  <c:v>Decolic tab</c:v>
                </c:pt>
                <c:pt idx="7">
                  <c:v>Nebasulf</c:v>
                </c:pt>
                <c:pt idx="8">
                  <c:v>Orthotix</c:v>
                </c:pt>
                <c:pt idx="9">
                  <c:v>Calpol tab</c:v>
                </c:pt>
              </c:strCache>
            </c:strRef>
          </c:cat>
          <c:val>
            <c:numRef>
              <c:f>Sheet1!$D$2:$D$11</c:f>
              <c:numCache>
                <c:formatCode>0%</c:formatCode>
                <c:ptCount val="10"/>
                <c:pt idx="0">
                  <c:v>0.31</c:v>
                </c:pt>
                <c:pt idx="1">
                  <c:v>0.54</c:v>
                </c:pt>
                <c:pt idx="2">
                  <c:v>0.68</c:v>
                </c:pt>
                <c:pt idx="3">
                  <c:v>0.77</c:v>
                </c:pt>
                <c:pt idx="4">
                  <c:v>0.84000000000000008</c:v>
                </c:pt>
                <c:pt idx="5">
                  <c:v>0.90000000000000013</c:v>
                </c:pt>
                <c:pt idx="6">
                  <c:v>0.93000000000000016</c:v>
                </c:pt>
                <c:pt idx="7">
                  <c:v>0.96000000000000019</c:v>
                </c:pt>
                <c:pt idx="8">
                  <c:v>0.99000000000000021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8-4610-9779-59F2D12D48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9738303"/>
        <c:axId val="476093551"/>
      </c:lineChart>
      <c:catAx>
        <c:axId val="43529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02031"/>
        <c:crosses val="autoZero"/>
        <c:auto val="1"/>
        <c:lblAlgn val="ctr"/>
        <c:lblOffset val="100"/>
        <c:noMultiLvlLbl val="0"/>
      </c:catAx>
      <c:valAx>
        <c:axId val="4800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5711"/>
        <c:crosses val="autoZero"/>
        <c:crossBetween val="between"/>
      </c:valAx>
      <c:valAx>
        <c:axId val="47609355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8303"/>
        <c:crosses val="max"/>
        <c:crossBetween val="between"/>
      </c:valAx>
      <c:catAx>
        <c:axId val="69973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093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SALES!$B$40:$K$40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SALES!$B$39:$K$39</c:f>
              <c:numCache>
                <c:formatCode>0</c:formatCode>
                <c:ptCount val="10"/>
                <c:pt idx="0">
                  <c:v>9.129032258064516</c:v>
                </c:pt>
                <c:pt idx="1">
                  <c:v>26.64516129032258</c:v>
                </c:pt>
                <c:pt idx="2">
                  <c:v>7.967741935483871</c:v>
                </c:pt>
                <c:pt idx="3">
                  <c:v>10.451612903225806</c:v>
                </c:pt>
                <c:pt idx="4">
                  <c:v>14.161290322580646</c:v>
                </c:pt>
                <c:pt idx="5">
                  <c:v>4.290322580645161</c:v>
                </c:pt>
                <c:pt idx="6">
                  <c:v>1.2258064516129032</c:v>
                </c:pt>
                <c:pt idx="7">
                  <c:v>2.7419354838709675</c:v>
                </c:pt>
                <c:pt idx="8">
                  <c:v>0.90322580645161288</c:v>
                </c:pt>
                <c:pt idx="9">
                  <c:v>1.3548387096774193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B9D-BD31-68F676BB21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SALES!$B$40:$K$40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SALES!$B$40:$K$40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C-4B9D-BD31-68F676BB2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2476063"/>
        <c:axId val="93783695"/>
      </c:barChart>
      <c:catAx>
        <c:axId val="20424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3695"/>
        <c:crosses val="autoZero"/>
        <c:auto val="1"/>
        <c:lblAlgn val="ctr"/>
        <c:lblOffset val="100"/>
        <c:noMultiLvlLbl val="0"/>
      </c:catAx>
      <c:valAx>
        <c:axId val="937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TREND OVER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SALES!$AF$3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SALES!$AG$4:$AG$34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SALES!$AF$4:$AF$34</c:f>
              <c:numCache>
                <c:formatCode>General</c:formatCode>
                <c:ptCount val="31"/>
                <c:pt idx="0">
                  <c:v>3429.7400000000002</c:v>
                </c:pt>
                <c:pt idx="1">
                  <c:v>3950.68</c:v>
                </c:pt>
                <c:pt idx="2">
                  <c:v>3264.7700000000004</c:v>
                </c:pt>
                <c:pt idx="3">
                  <c:v>4299.1299999999992</c:v>
                </c:pt>
                <c:pt idx="4">
                  <c:v>3281.38</c:v>
                </c:pt>
                <c:pt idx="5">
                  <c:v>3536.93</c:v>
                </c:pt>
                <c:pt idx="6">
                  <c:v>3486.1700000000005</c:v>
                </c:pt>
                <c:pt idx="7">
                  <c:v>3279.6299999999997</c:v>
                </c:pt>
                <c:pt idx="8">
                  <c:v>2388.6</c:v>
                </c:pt>
                <c:pt idx="9">
                  <c:v>4179.29</c:v>
                </c:pt>
                <c:pt idx="10">
                  <c:v>2870.0399999999995</c:v>
                </c:pt>
                <c:pt idx="11">
                  <c:v>4888.0599999999995</c:v>
                </c:pt>
                <c:pt idx="12">
                  <c:v>3330.31</c:v>
                </c:pt>
                <c:pt idx="13">
                  <c:v>3453.7999999999997</c:v>
                </c:pt>
                <c:pt idx="14">
                  <c:v>3996.2499999999995</c:v>
                </c:pt>
                <c:pt idx="15">
                  <c:v>3051.53</c:v>
                </c:pt>
                <c:pt idx="16">
                  <c:v>3261.1</c:v>
                </c:pt>
                <c:pt idx="17">
                  <c:v>4297.1899999999996</c:v>
                </c:pt>
                <c:pt idx="18">
                  <c:v>2531.4299999999998</c:v>
                </c:pt>
                <c:pt idx="19">
                  <c:v>3497.59</c:v>
                </c:pt>
                <c:pt idx="20">
                  <c:v>4083.9</c:v>
                </c:pt>
                <c:pt idx="21">
                  <c:v>3509.6899999999996</c:v>
                </c:pt>
                <c:pt idx="22">
                  <c:v>3837.74</c:v>
                </c:pt>
                <c:pt idx="23">
                  <c:v>3417.9600000000005</c:v>
                </c:pt>
                <c:pt idx="24">
                  <c:v>4490.1900000000005</c:v>
                </c:pt>
                <c:pt idx="25">
                  <c:v>3203.57</c:v>
                </c:pt>
                <c:pt idx="26">
                  <c:v>3268.89</c:v>
                </c:pt>
                <c:pt idx="27">
                  <c:v>2663.27</c:v>
                </c:pt>
                <c:pt idx="28">
                  <c:v>2796.5800000000004</c:v>
                </c:pt>
                <c:pt idx="29">
                  <c:v>3744.89</c:v>
                </c:pt>
                <c:pt idx="30">
                  <c:v>4134.17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2E4-91A6-057CEF9A1F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87535"/>
        <c:axId val="1124255535"/>
      </c:lineChart>
      <c:dateAx>
        <c:axId val="6468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55535"/>
        <c:crosses val="autoZero"/>
        <c:auto val="1"/>
        <c:lblOffset val="100"/>
        <c:baseTimeUnit val="days"/>
      </c:dateAx>
      <c:valAx>
        <c:axId val="11242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INVENTORY!$E$3</c:f>
              <c:strCache>
                <c:ptCount val="1"/>
                <c:pt idx="0">
                  <c:v>Zeet cough syrup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INVENTORY!$N$4:$N$34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INVENTORY!$E$4:$E$34</c:f>
              <c:numCache>
                <c:formatCode>General</c:formatCode>
                <c:ptCount val="31"/>
                <c:pt idx="0">
                  <c:v>200</c:v>
                </c:pt>
                <c:pt idx="1">
                  <c:v>182</c:v>
                </c:pt>
                <c:pt idx="2">
                  <c:v>170</c:v>
                </c:pt>
                <c:pt idx="3">
                  <c:v>159</c:v>
                </c:pt>
                <c:pt idx="4">
                  <c:v>148</c:v>
                </c:pt>
                <c:pt idx="5">
                  <c:v>147</c:v>
                </c:pt>
                <c:pt idx="6">
                  <c:v>137</c:v>
                </c:pt>
                <c:pt idx="7">
                  <c:v>128</c:v>
                </c:pt>
                <c:pt idx="8">
                  <c:v>216</c:v>
                </c:pt>
                <c:pt idx="9">
                  <c:v>204</c:v>
                </c:pt>
                <c:pt idx="10">
                  <c:v>193</c:v>
                </c:pt>
                <c:pt idx="11">
                  <c:v>191</c:v>
                </c:pt>
                <c:pt idx="12">
                  <c:v>171</c:v>
                </c:pt>
                <c:pt idx="13">
                  <c:v>160</c:v>
                </c:pt>
                <c:pt idx="14">
                  <c:v>141</c:v>
                </c:pt>
                <c:pt idx="15">
                  <c:v>126</c:v>
                </c:pt>
                <c:pt idx="16">
                  <c:v>114</c:v>
                </c:pt>
                <c:pt idx="17">
                  <c:v>102</c:v>
                </c:pt>
                <c:pt idx="18">
                  <c:v>91</c:v>
                </c:pt>
                <c:pt idx="19">
                  <c:v>186</c:v>
                </c:pt>
                <c:pt idx="20">
                  <c:v>184</c:v>
                </c:pt>
                <c:pt idx="21">
                  <c:v>172</c:v>
                </c:pt>
                <c:pt idx="22">
                  <c:v>160</c:v>
                </c:pt>
                <c:pt idx="23">
                  <c:v>149</c:v>
                </c:pt>
                <c:pt idx="24">
                  <c:v>138</c:v>
                </c:pt>
                <c:pt idx="25">
                  <c:v>128</c:v>
                </c:pt>
                <c:pt idx="26">
                  <c:v>119</c:v>
                </c:pt>
                <c:pt idx="27">
                  <c:v>108</c:v>
                </c:pt>
                <c:pt idx="28">
                  <c:v>101</c:v>
                </c:pt>
                <c:pt idx="29">
                  <c:v>192</c:v>
                </c:pt>
                <c:pt idx="3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A-487A-BBAE-F8F37794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674879"/>
        <c:axId val="1121921375"/>
      </c:barChart>
      <c:dateAx>
        <c:axId val="18496748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21375"/>
        <c:crosses val="autoZero"/>
        <c:auto val="1"/>
        <c:lblOffset val="100"/>
        <c:baseTimeUnit val="days"/>
      </c:dateAx>
      <c:valAx>
        <c:axId val="11219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of SKU's(/month)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SALES!$V$3:$AE$3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</c:v>
                </c:pt>
                <c:pt idx="3">
                  <c:v>Zeet cough syp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SALES!$V$36:$AE$36</c:f>
              <c:numCache>
                <c:formatCode>General</c:formatCode>
                <c:ptCount val="10"/>
                <c:pt idx="0">
                  <c:v>2923.39</c:v>
                </c:pt>
                <c:pt idx="1">
                  <c:v>1239</c:v>
                </c:pt>
                <c:pt idx="2">
                  <c:v>9111.8300000000017</c:v>
                </c:pt>
                <c:pt idx="3">
                  <c:v>34020</c:v>
                </c:pt>
                <c:pt idx="4">
                  <c:v>23398.699999999997</c:v>
                </c:pt>
                <c:pt idx="5">
                  <c:v>14477.049999999997</c:v>
                </c:pt>
                <c:pt idx="6">
                  <c:v>7638</c:v>
                </c:pt>
                <c:pt idx="7">
                  <c:v>5584.5000000000009</c:v>
                </c:pt>
                <c:pt idx="8">
                  <c:v>3892</c:v>
                </c:pt>
                <c:pt idx="9">
                  <c:v>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7-4E92-A6BD-F765D51F8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51951"/>
        <c:axId val="1874118127"/>
      </c:barChart>
      <c:catAx>
        <c:axId val="5765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18127"/>
        <c:crosses val="autoZero"/>
        <c:auto val="1"/>
        <c:lblAlgn val="ctr"/>
        <c:lblOffset val="100"/>
        <c:noMultiLvlLbl val="0"/>
      </c:catAx>
      <c:valAx>
        <c:axId val="18741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19-4EC1-B53A-8D78CAAD8A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19-4EC1-B53A-8D78CAAD8A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719-4EC1-B53A-8D78CAAD8A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719-4EC1-B53A-8D78CAAD8A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19-4EC1-B53A-8D78CAAD8A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719-4EC1-B53A-8D78CAAD8A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719-4EC1-B53A-8D78CAAD8A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719-4EC1-B53A-8D78CAAD8A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719-4EC1-B53A-8D78CAAD8A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719-4EC1-B53A-8D78CAAD8A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SALES!$V$3:$AE$3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</c:v>
                </c:pt>
                <c:pt idx="3">
                  <c:v>Zeet cough syp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SALES!$V$36:$AE$36</c:f>
              <c:numCache>
                <c:formatCode>General</c:formatCode>
                <c:ptCount val="10"/>
                <c:pt idx="0">
                  <c:v>2923.39</c:v>
                </c:pt>
                <c:pt idx="1">
                  <c:v>1239</c:v>
                </c:pt>
                <c:pt idx="2">
                  <c:v>9111.8300000000017</c:v>
                </c:pt>
                <c:pt idx="3">
                  <c:v>34020</c:v>
                </c:pt>
                <c:pt idx="4">
                  <c:v>23398.699999999997</c:v>
                </c:pt>
                <c:pt idx="5">
                  <c:v>14477.049999999997</c:v>
                </c:pt>
                <c:pt idx="6">
                  <c:v>7638</c:v>
                </c:pt>
                <c:pt idx="7">
                  <c:v>5584.5000000000009</c:v>
                </c:pt>
                <c:pt idx="8">
                  <c:v>3892</c:v>
                </c:pt>
                <c:pt idx="9">
                  <c:v>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E-40A6-B2B3-00B5BA2F72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1825863775272E-2"/>
          <c:y val="6.7302240301981994E-2"/>
          <c:w val="0.92388174136224732"/>
          <c:h val="0.73166994445907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SALES!$A$4:$A$34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SALES!$AF$4:$AF$34</c:f>
              <c:numCache>
                <c:formatCode>General</c:formatCode>
                <c:ptCount val="31"/>
                <c:pt idx="0">
                  <c:v>3429.7400000000002</c:v>
                </c:pt>
                <c:pt idx="1">
                  <c:v>3950.68</c:v>
                </c:pt>
                <c:pt idx="2">
                  <c:v>3264.7700000000004</c:v>
                </c:pt>
                <c:pt idx="3">
                  <c:v>4299.1299999999992</c:v>
                </c:pt>
                <c:pt idx="4">
                  <c:v>3281.38</c:v>
                </c:pt>
                <c:pt idx="5">
                  <c:v>3536.93</c:v>
                </c:pt>
                <c:pt idx="6">
                  <c:v>3486.1700000000005</c:v>
                </c:pt>
                <c:pt idx="7">
                  <c:v>3279.6299999999997</c:v>
                </c:pt>
                <c:pt idx="8">
                  <c:v>2388.6</c:v>
                </c:pt>
                <c:pt idx="9">
                  <c:v>4179.29</c:v>
                </c:pt>
                <c:pt idx="10">
                  <c:v>2870.0399999999995</c:v>
                </c:pt>
                <c:pt idx="11">
                  <c:v>4888.0599999999995</c:v>
                </c:pt>
                <c:pt idx="12">
                  <c:v>3330.31</c:v>
                </c:pt>
                <c:pt idx="13">
                  <c:v>3453.7999999999997</c:v>
                </c:pt>
                <c:pt idx="14">
                  <c:v>3996.2499999999995</c:v>
                </c:pt>
                <c:pt idx="15">
                  <c:v>3051.53</c:v>
                </c:pt>
                <c:pt idx="16">
                  <c:v>3261.1</c:v>
                </c:pt>
                <c:pt idx="17">
                  <c:v>4297.1899999999996</c:v>
                </c:pt>
                <c:pt idx="18">
                  <c:v>2531.4299999999998</c:v>
                </c:pt>
                <c:pt idx="19">
                  <c:v>3497.59</c:v>
                </c:pt>
                <c:pt idx="20">
                  <c:v>4083.9</c:v>
                </c:pt>
                <c:pt idx="21">
                  <c:v>3509.6899999999996</c:v>
                </c:pt>
                <c:pt idx="22">
                  <c:v>3837.74</c:v>
                </c:pt>
                <c:pt idx="23">
                  <c:v>3417.9600000000005</c:v>
                </c:pt>
                <c:pt idx="24">
                  <c:v>4490.1900000000005</c:v>
                </c:pt>
                <c:pt idx="25">
                  <c:v>3203.57</c:v>
                </c:pt>
                <c:pt idx="26">
                  <c:v>3268.89</c:v>
                </c:pt>
                <c:pt idx="27">
                  <c:v>2663.27</c:v>
                </c:pt>
                <c:pt idx="28">
                  <c:v>2796.5800000000004</c:v>
                </c:pt>
                <c:pt idx="29">
                  <c:v>3744.89</c:v>
                </c:pt>
                <c:pt idx="30">
                  <c:v>4134.17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4-417E-A77D-5A6EC7DD2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2962975"/>
        <c:axId val="1206181119"/>
      </c:barChart>
      <c:dateAx>
        <c:axId val="1202962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81119"/>
        <c:crosses val="autoZero"/>
        <c:auto val="1"/>
        <c:lblOffset val="100"/>
        <c:baseTimeUnit val="days"/>
      </c:dateAx>
      <c:valAx>
        <c:axId val="12061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6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Volume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825-4C9B-B6DA-6F76A4EC09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825-4C9B-B6DA-6F76A4EC09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825-4C9B-B6DA-6F76A4EC09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825-4C9B-B6DA-6F76A4EC09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825-4C9B-B6DA-6F76A4EC09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825-4C9B-B6DA-6F76A4EC09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825-4C9B-B6DA-6F76A4EC09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825-4C9B-B6DA-6F76A4EC09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825-4C9B-B6DA-6F76A4EC095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825-4C9B-B6DA-6F76A4EC09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SALES!$B$35:$K$35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SALES!$B$36:$K$36</c:f>
              <c:numCache>
                <c:formatCode>General</c:formatCode>
                <c:ptCount val="10"/>
                <c:pt idx="0">
                  <c:v>283</c:v>
                </c:pt>
                <c:pt idx="1">
                  <c:v>826</c:v>
                </c:pt>
                <c:pt idx="2">
                  <c:v>247</c:v>
                </c:pt>
                <c:pt idx="3">
                  <c:v>324</c:v>
                </c:pt>
                <c:pt idx="4">
                  <c:v>439</c:v>
                </c:pt>
                <c:pt idx="5">
                  <c:v>133</c:v>
                </c:pt>
                <c:pt idx="6">
                  <c:v>38</c:v>
                </c:pt>
                <c:pt idx="7">
                  <c:v>85</c:v>
                </c:pt>
                <c:pt idx="8">
                  <c:v>28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074-8921-04F425A086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SALES!$B$40:$K$40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SALES!$B$39:$K$39</c:f>
              <c:numCache>
                <c:formatCode>0</c:formatCode>
                <c:ptCount val="10"/>
                <c:pt idx="0">
                  <c:v>9.129032258064516</c:v>
                </c:pt>
                <c:pt idx="1">
                  <c:v>26.64516129032258</c:v>
                </c:pt>
                <c:pt idx="2">
                  <c:v>7.967741935483871</c:v>
                </c:pt>
                <c:pt idx="3">
                  <c:v>10.451612903225806</c:v>
                </c:pt>
                <c:pt idx="4">
                  <c:v>14.161290322580646</c:v>
                </c:pt>
                <c:pt idx="5">
                  <c:v>4.290322580645161</c:v>
                </c:pt>
                <c:pt idx="6">
                  <c:v>1.2258064516129032</c:v>
                </c:pt>
                <c:pt idx="7">
                  <c:v>2.7419354838709675</c:v>
                </c:pt>
                <c:pt idx="8">
                  <c:v>0.90322580645161288</c:v>
                </c:pt>
                <c:pt idx="9">
                  <c:v>1.3548387096774193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8-4D88-9737-032F621692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SALES!$B$40:$K$40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SALES!$B$40:$K$40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8-4D88-9737-032F6216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4880"/>
        <c:axId val="2131059152"/>
      </c:barChart>
      <c:catAx>
        <c:axId val="1585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59152"/>
        <c:crosses val="autoZero"/>
        <c:auto val="1"/>
        <c:lblAlgn val="ctr"/>
        <c:lblOffset val="100"/>
        <c:noMultiLvlLbl val="0"/>
      </c:catAx>
      <c:valAx>
        <c:axId val="21310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Expenditure of each SKU's(/month)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PURCHASES!$V$3:$AE$3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PURCHASES!$V$36:$AE$36</c:f>
              <c:numCache>
                <c:formatCode>General</c:formatCode>
                <c:ptCount val="10"/>
                <c:pt idx="0">
                  <c:v>2210</c:v>
                </c:pt>
                <c:pt idx="1">
                  <c:v>1000</c:v>
                </c:pt>
                <c:pt idx="2">
                  <c:v>6048</c:v>
                </c:pt>
                <c:pt idx="3">
                  <c:v>25830</c:v>
                </c:pt>
                <c:pt idx="4">
                  <c:v>17480</c:v>
                </c:pt>
                <c:pt idx="5">
                  <c:v>8925</c:v>
                </c:pt>
                <c:pt idx="6">
                  <c:v>6592.8000000000011</c:v>
                </c:pt>
                <c:pt idx="7">
                  <c:v>4309.5999999999995</c:v>
                </c:pt>
                <c:pt idx="8">
                  <c:v>2849.5</c:v>
                </c:pt>
                <c:pt idx="9">
                  <c:v>4460.8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2-4183-8BDA-823D20AF9C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7905072"/>
        <c:axId val="13221216"/>
      </c:lineChart>
      <c:catAx>
        <c:axId val="2079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16"/>
        <c:crosses val="autoZero"/>
        <c:auto val="1"/>
        <c:lblAlgn val="ctr"/>
        <c:lblOffset val="100"/>
        <c:noMultiLvlLbl val="0"/>
      </c:catAx>
      <c:valAx>
        <c:axId val="132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Stock in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INVENTORY!$B$39:$K$39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INVENTORY!$B$41:$K$41</c:f>
              <c:numCache>
                <c:formatCode>0</c:formatCode>
                <c:ptCount val="10"/>
                <c:pt idx="0">
                  <c:v>72.903225806451616</c:v>
                </c:pt>
                <c:pt idx="1">
                  <c:v>129.51612903225808</c:v>
                </c:pt>
                <c:pt idx="2">
                  <c:v>83.806451612903231</c:v>
                </c:pt>
                <c:pt idx="3">
                  <c:v>154.96774193548387</c:v>
                </c:pt>
                <c:pt idx="4">
                  <c:v>102.83870967741936</c:v>
                </c:pt>
                <c:pt idx="5">
                  <c:v>48.548387096774192</c:v>
                </c:pt>
                <c:pt idx="6">
                  <c:v>8.0322580645161299</c:v>
                </c:pt>
                <c:pt idx="7">
                  <c:v>11.064516129032258</c:v>
                </c:pt>
                <c:pt idx="8">
                  <c:v>3.225806451612903</c:v>
                </c:pt>
                <c:pt idx="9">
                  <c:v>5.032258064516129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8-47DE-A267-05830EFC0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0928367"/>
        <c:axId val="17420783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INVENTORY!$B$39:$K$39</c15:sqref>
                        </c15:formulaRef>
                      </c:ext>
                    </c:extLst>
                    <c:strCache>
                      <c:ptCount val="10"/>
                      <c:pt idx="0">
                        <c:v>Decolic Tab</c:v>
                      </c:pt>
                      <c:pt idx="1">
                        <c:v>Calpol Tab</c:v>
                      </c:pt>
                      <c:pt idx="2">
                        <c:v>Becosules syp</c:v>
                      </c:pt>
                      <c:pt idx="3">
                        <c:v>Zeet cough syrup</c:v>
                      </c:pt>
                      <c:pt idx="4">
                        <c:v>Betnovate©</c:v>
                      </c:pt>
                      <c:pt idx="5">
                        <c:v>Neosporin omt </c:v>
                      </c:pt>
                      <c:pt idx="6">
                        <c:v>Candid</c:v>
                      </c:pt>
                      <c:pt idx="7">
                        <c:v>Nebasulf</c:v>
                      </c:pt>
                      <c:pt idx="8">
                        <c:v>Orthotix</c:v>
                      </c:pt>
                      <c:pt idx="9">
                        <c:v>Gesicube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INVENTORY!$B$40:$K$40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18-47DE-A267-05830EFC0185}"/>
                  </c:ext>
                </c:extLst>
              </c15:ser>
            </c15:filteredBarSeries>
          </c:ext>
        </c:extLst>
      </c:barChart>
      <c:catAx>
        <c:axId val="11209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78335"/>
        <c:crosses val="autoZero"/>
        <c:auto val="1"/>
        <c:lblAlgn val="ctr"/>
        <c:lblOffset val="100"/>
        <c:noMultiLvlLbl val="0"/>
      </c:catAx>
      <c:valAx>
        <c:axId val="17420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INVENTORY!$C$3</c:f>
              <c:strCache>
                <c:ptCount val="1"/>
                <c:pt idx="0">
                  <c:v>Calpol Tab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INVENTORY!$C$4:$C$34</c:f>
              <c:numCache>
                <c:formatCode>General</c:formatCode>
                <c:ptCount val="31"/>
                <c:pt idx="0">
                  <c:v>200</c:v>
                </c:pt>
                <c:pt idx="1">
                  <c:v>180</c:v>
                </c:pt>
                <c:pt idx="2">
                  <c:v>157</c:v>
                </c:pt>
                <c:pt idx="3">
                  <c:v>125</c:v>
                </c:pt>
                <c:pt idx="4">
                  <c:v>105</c:v>
                </c:pt>
                <c:pt idx="5">
                  <c:v>86</c:v>
                </c:pt>
                <c:pt idx="6">
                  <c:v>66</c:v>
                </c:pt>
                <c:pt idx="7">
                  <c:v>241</c:v>
                </c:pt>
                <c:pt idx="8">
                  <c:v>215</c:v>
                </c:pt>
                <c:pt idx="9">
                  <c:v>193</c:v>
                </c:pt>
                <c:pt idx="10">
                  <c:v>171</c:v>
                </c:pt>
                <c:pt idx="11">
                  <c:v>139</c:v>
                </c:pt>
                <c:pt idx="12">
                  <c:v>111</c:v>
                </c:pt>
                <c:pt idx="13">
                  <c:v>76</c:v>
                </c:pt>
                <c:pt idx="14">
                  <c:v>42</c:v>
                </c:pt>
                <c:pt idx="15">
                  <c:v>210</c:v>
                </c:pt>
                <c:pt idx="16">
                  <c:v>177</c:v>
                </c:pt>
                <c:pt idx="17">
                  <c:v>153</c:v>
                </c:pt>
                <c:pt idx="18">
                  <c:v>130</c:v>
                </c:pt>
                <c:pt idx="19">
                  <c:v>119</c:v>
                </c:pt>
                <c:pt idx="20">
                  <c:v>99</c:v>
                </c:pt>
                <c:pt idx="21">
                  <c:v>53</c:v>
                </c:pt>
                <c:pt idx="22">
                  <c:v>16</c:v>
                </c:pt>
                <c:pt idx="23">
                  <c:v>186</c:v>
                </c:pt>
                <c:pt idx="24">
                  <c:v>150</c:v>
                </c:pt>
                <c:pt idx="25">
                  <c:v>109</c:v>
                </c:pt>
                <c:pt idx="26">
                  <c:v>69</c:v>
                </c:pt>
                <c:pt idx="27">
                  <c:v>41</c:v>
                </c:pt>
                <c:pt idx="28">
                  <c:v>12</c:v>
                </c:pt>
                <c:pt idx="29">
                  <c:v>207</c:v>
                </c:pt>
                <c:pt idx="3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3-40CA-ACA4-821ACF69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665007"/>
        <c:axId val="1874236431"/>
      </c:barChart>
      <c:dateAx>
        <c:axId val="19016650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36431"/>
        <c:crosses val="autoZero"/>
        <c:auto val="1"/>
        <c:lblOffset val="100"/>
        <c:baseTimeUnit val="days"/>
      </c:dateAx>
      <c:valAx>
        <c:axId val="18742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6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INVENTORY!$B$3</c:f>
              <c:strCache>
                <c:ptCount val="1"/>
                <c:pt idx="0">
                  <c:v>Decolic Tab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INVENTORY!$B$4:$B$34</c:f>
              <c:numCache>
                <c:formatCode>General</c:formatCode>
                <c:ptCount val="31"/>
                <c:pt idx="0">
                  <c:v>90</c:v>
                </c:pt>
                <c:pt idx="1">
                  <c:v>80</c:v>
                </c:pt>
                <c:pt idx="2">
                  <c:v>71</c:v>
                </c:pt>
                <c:pt idx="3">
                  <c:v>61</c:v>
                </c:pt>
                <c:pt idx="4">
                  <c:v>51</c:v>
                </c:pt>
                <c:pt idx="5">
                  <c:v>42</c:v>
                </c:pt>
                <c:pt idx="6">
                  <c:v>34</c:v>
                </c:pt>
                <c:pt idx="7">
                  <c:v>125</c:v>
                </c:pt>
                <c:pt idx="8">
                  <c:v>116</c:v>
                </c:pt>
                <c:pt idx="9">
                  <c:v>106</c:v>
                </c:pt>
                <c:pt idx="10">
                  <c:v>96</c:v>
                </c:pt>
                <c:pt idx="11">
                  <c:v>87</c:v>
                </c:pt>
                <c:pt idx="12">
                  <c:v>78</c:v>
                </c:pt>
                <c:pt idx="13">
                  <c:v>68</c:v>
                </c:pt>
                <c:pt idx="14">
                  <c:v>60</c:v>
                </c:pt>
                <c:pt idx="15">
                  <c:v>50</c:v>
                </c:pt>
                <c:pt idx="16">
                  <c:v>41</c:v>
                </c:pt>
                <c:pt idx="17">
                  <c:v>32</c:v>
                </c:pt>
                <c:pt idx="18">
                  <c:v>22</c:v>
                </c:pt>
                <c:pt idx="19">
                  <c:v>113</c:v>
                </c:pt>
                <c:pt idx="20">
                  <c:v>104</c:v>
                </c:pt>
                <c:pt idx="21">
                  <c:v>94</c:v>
                </c:pt>
                <c:pt idx="22">
                  <c:v>86</c:v>
                </c:pt>
                <c:pt idx="23">
                  <c:v>78</c:v>
                </c:pt>
                <c:pt idx="24">
                  <c:v>69</c:v>
                </c:pt>
                <c:pt idx="25">
                  <c:v>61</c:v>
                </c:pt>
                <c:pt idx="26">
                  <c:v>51</c:v>
                </c:pt>
                <c:pt idx="27">
                  <c:v>41</c:v>
                </c:pt>
                <c:pt idx="28">
                  <c:v>93</c:v>
                </c:pt>
                <c:pt idx="29">
                  <c:v>85</c:v>
                </c:pt>
                <c:pt idx="30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6C-41B2-A8A7-AFACDB205957}"/>
            </c:ext>
          </c:extLst>
        </c:ser>
        <c:ser>
          <c:idx val="1"/>
          <c:order val="1"/>
          <c:tx>
            <c:strRef>
              <c:f>INVENTORY!$C$3</c:f>
              <c:strCache>
                <c:ptCount val="1"/>
                <c:pt idx="0">
                  <c:v>Calpol Tab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INVENTORY!$C$4:$C$34</c:f>
              <c:numCache>
                <c:formatCode>General</c:formatCode>
                <c:ptCount val="31"/>
                <c:pt idx="0">
                  <c:v>200</c:v>
                </c:pt>
                <c:pt idx="1">
                  <c:v>180</c:v>
                </c:pt>
                <c:pt idx="2">
                  <c:v>157</c:v>
                </c:pt>
                <c:pt idx="3">
                  <c:v>125</c:v>
                </c:pt>
                <c:pt idx="4">
                  <c:v>105</c:v>
                </c:pt>
                <c:pt idx="5">
                  <c:v>86</c:v>
                </c:pt>
                <c:pt idx="6">
                  <c:v>66</c:v>
                </c:pt>
                <c:pt idx="7">
                  <c:v>241</c:v>
                </c:pt>
                <c:pt idx="8">
                  <c:v>215</c:v>
                </c:pt>
                <c:pt idx="9">
                  <c:v>193</c:v>
                </c:pt>
                <c:pt idx="10">
                  <c:v>171</c:v>
                </c:pt>
                <c:pt idx="11">
                  <c:v>139</c:v>
                </c:pt>
                <c:pt idx="12">
                  <c:v>111</c:v>
                </c:pt>
                <c:pt idx="13">
                  <c:v>76</c:v>
                </c:pt>
                <c:pt idx="14">
                  <c:v>42</c:v>
                </c:pt>
                <c:pt idx="15">
                  <c:v>210</c:v>
                </c:pt>
                <c:pt idx="16">
                  <c:v>177</c:v>
                </c:pt>
                <c:pt idx="17">
                  <c:v>153</c:v>
                </c:pt>
                <c:pt idx="18">
                  <c:v>130</c:v>
                </c:pt>
                <c:pt idx="19">
                  <c:v>119</c:v>
                </c:pt>
                <c:pt idx="20">
                  <c:v>99</c:v>
                </c:pt>
                <c:pt idx="21">
                  <c:v>53</c:v>
                </c:pt>
                <c:pt idx="22">
                  <c:v>16</c:v>
                </c:pt>
                <c:pt idx="23">
                  <c:v>186</c:v>
                </c:pt>
                <c:pt idx="24">
                  <c:v>150</c:v>
                </c:pt>
                <c:pt idx="25">
                  <c:v>109</c:v>
                </c:pt>
                <c:pt idx="26">
                  <c:v>69</c:v>
                </c:pt>
                <c:pt idx="27">
                  <c:v>41</c:v>
                </c:pt>
                <c:pt idx="28">
                  <c:v>12</c:v>
                </c:pt>
                <c:pt idx="29">
                  <c:v>207</c:v>
                </c:pt>
                <c:pt idx="30">
                  <c:v>177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6C-41B2-A8A7-AFACDB205957}"/>
            </c:ext>
          </c:extLst>
        </c:ser>
        <c:ser>
          <c:idx val="2"/>
          <c:order val="2"/>
          <c:tx>
            <c:strRef>
              <c:f>INVENTORY!$D$3</c:f>
              <c:strCache>
                <c:ptCount val="1"/>
                <c:pt idx="0">
                  <c:v>Becosules syp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INVENTORY!$D$4:$D$34</c:f>
              <c:numCache>
                <c:formatCode>General</c:formatCode>
                <c:ptCount val="31"/>
                <c:pt idx="0">
                  <c:v>100</c:v>
                </c:pt>
                <c:pt idx="1">
                  <c:v>89</c:v>
                </c:pt>
                <c:pt idx="2">
                  <c:v>80</c:v>
                </c:pt>
                <c:pt idx="3">
                  <c:v>72</c:v>
                </c:pt>
                <c:pt idx="4">
                  <c:v>115</c:v>
                </c:pt>
                <c:pt idx="5">
                  <c:v>106</c:v>
                </c:pt>
                <c:pt idx="6">
                  <c:v>100</c:v>
                </c:pt>
                <c:pt idx="7">
                  <c:v>95</c:v>
                </c:pt>
                <c:pt idx="8">
                  <c:v>86</c:v>
                </c:pt>
                <c:pt idx="9">
                  <c:v>76</c:v>
                </c:pt>
                <c:pt idx="10">
                  <c:v>65</c:v>
                </c:pt>
                <c:pt idx="11">
                  <c:v>62</c:v>
                </c:pt>
                <c:pt idx="12">
                  <c:v>56</c:v>
                </c:pt>
                <c:pt idx="13">
                  <c:v>102</c:v>
                </c:pt>
                <c:pt idx="14">
                  <c:v>98</c:v>
                </c:pt>
                <c:pt idx="15">
                  <c:v>88</c:v>
                </c:pt>
                <c:pt idx="16">
                  <c:v>79</c:v>
                </c:pt>
                <c:pt idx="17">
                  <c:v>72</c:v>
                </c:pt>
                <c:pt idx="18">
                  <c:v>66</c:v>
                </c:pt>
                <c:pt idx="19">
                  <c:v>62</c:v>
                </c:pt>
                <c:pt idx="20">
                  <c:v>104</c:v>
                </c:pt>
                <c:pt idx="21">
                  <c:v>99</c:v>
                </c:pt>
                <c:pt idx="22">
                  <c:v>89</c:v>
                </c:pt>
                <c:pt idx="23">
                  <c:v>79</c:v>
                </c:pt>
                <c:pt idx="24">
                  <c:v>68</c:v>
                </c:pt>
                <c:pt idx="25">
                  <c:v>63</c:v>
                </c:pt>
                <c:pt idx="26">
                  <c:v>105</c:v>
                </c:pt>
                <c:pt idx="27">
                  <c:v>94</c:v>
                </c:pt>
                <c:pt idx="28">
                  <c:v>87</c:v>
                </c:pt>
                <c:pt idx="29">
                  <c:v>76</c:v>
                </c:pt>
                <c:pt idx="30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66C-41B2-A8A7-AFACDB205957}"/>
            </c:ext>
          </c:extLst>
        </c:ser>
        <c:ser>
          <c:idx val="3"/>
          <c:order val="3"/>
          <c:tx>
            <c:strRef>
              <c:f>INVENTORY!$E$3</c:f>
              <c:strCache>
                <c:ptCount val="1"/>
                <c:pt idx="0">
                  <c:v>Zeet cough syrup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INVENTORY!$E$4:$E$34</c:f>
              <c:numCache>
                <c:formatCode>General</c:formatCode>
                <c:ptCount val="31"/>
                <c:pt idx="0">
                  <c:v>200</c:v>
                </c:pt>
                <c:pt idx="1">
                  <c:v>182</c:v>
                </c:pt>
                <c:pt idx="2">
                  <c:v>170</c:v>
                </c:pt>
                <c:pt idx="3">
                  <c:v>159</c:v>
                </c:pt>
                <c:pt idx="4">
                  <c:v>148</c:v>
                </c:pt>
                <c:pt idx="5">
                  <c:v>147</c:v>
                </c:pt>
                <c:pt idx="6">
                  <c:v>137</c:v>
                </c:pt>
                <c:pt idx="7">
                  <c:v>128</c:v>
                </c:pt>
                <c:pt idx="8">
                  <c:v>216</c:v>
                </c:pt>
                <c:pt idx="9">
                  <c:v>204</c:v>
                </c:pt>
                <c:pt idx="10">
                  <c:v>193</c:v>
                </c:pt>
                <c:pt idx="11">
                  <c:v>191</c:v>
                </c:pt>
                <c:pt idx="12">
                  <c:v>171</c:v>
                </c:pt>
                <c:pt idx="13">
                  <c:v>160</c:v>
                </c:pt>
                <c:pt idx="14">
                  <c:v>141</c:v>
                </c:pt>
                <c:pt idx="15">
                  <c:v>126</c:v>
                </c:pt>
                <c:pt idx="16">
                  <c:v>114</c:v>
                </c:pt>
                <c:pt idx="17">
                  <c:v>102</c:v>
                </c:pt>
                <c:pt idx="18">
                  <c:v>91</c:v>
                </c:pt>
                <c:pt idx="19">
                  <c:v>186</c:v>
                </c:pt>
                <c:pt idx="20">
                  <c:v>184</c:v>
                </c:pt>
                <c:pt idx="21">
                  <c:v>172</c:v>
                </c:pt>
                <c:pt idx="22">
                  <c:v>160</c:v>
                </c:pt>
                <c:pt idx="23">
                  <c:v>149</c:v>
                </c:pt>
                <c:pt idx="24">
                  <c:v>138</c:v>
                </c:pt>
                <c:pt idx="25">
                  <c:v>128</c:v>
                </c:pt>
                <c:pt idx="26">
                  <c:v>119</c:v>
                </c:pt>
                <c:pt idx="27">
                  <c:v>108</c:v>
                </c:pt>
                <c:pt idx="28">
                  <c:v>101</c:v>
                </c:pt>
                <c:pt idx="29">
                  <c:v>192</c:v>
                </c:pt>
                <c:pt idx="30">
                  <c:v>187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66C-41B2-A8A7-AFACDB205957}"/>
            </c:ext>
          </c:extLst>
        </c:ser>
        <c:ser>
          <c:idx val="4"/>
          <c:order val="4"/>
          <c:tx>
            <c:strRef>
              <c:f>INVENTORY!$F$3</c:f>
              <c:strCache>
                <c:ptCount val="1"/>
                <c:pt idx="0">
                  <c:v>Betnovate©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INVENTORY!$F$4:$F$34</c:f>
              <c:numCache>
                <c:formatCode>General</c:formatCode>
                <c:ptCount val="31"/>
                <c:pt idx="0">
                  <c:v>200</c:v>
                </c:pt>
                <c:pt idx="1">
                  <c:v>199</c:v>
                </c:pt>
                <c:pt idx="2">
                  <c:v>188</c:v>
                </c:pt>
                <c:pt idx="3">
                  <c:v>178</c:v>
                </c:pt>
                <c:pt idx="4">
                  <c:v>160</c:v>
                </c:pt>
                <c:pt idx="5">
                  <c:v>131</c:v>
                </c:pt>
                <c:pt idx="6">
                  <c:v>110</c:v>
                </c:pt>
                <c:pt idx="7">
                  <c:v>89</c:v>
                </c:pt>
                <c:pt idx="8">
                  <c:v>80</c:v>
                </c:pt>
                <c:pt idx="9">
                  <c:v>80</c:v>
                </c:pt>
                <c:pt idx="10">
                  <c:v>61</c:v>
                </c:pt>
                <c:pt idx="11">
                  <c:v>46</c:v>
                </c:pt>
                <c:pt idx="12">
                  <c:v>29</c:v>
                </c:pt>
                <c:pt idx="13">
                  <c:v>19</c:v>
                </c:pt>
                <c:pt idx="14">
                  <c:v>13</c:v>
                </c:pt>
                <c:pt idx="15">
                  <c:v>4</c:v>
                </c:pt>
                <c:pt idx="16">
                  <c:v>204</c:v>
                </c:pt>
                <c:pt idx="17">
                  <c:v>204</c:v>
                </c:pt>
                <c:pt idx="18">
                  <c:v>183</c:v>
                </c:pt>
                <c:pt idx="19">
                  <c:v>172</c:v>
                </c:pt>
                <c:pt idx="20">
                  <c:v>149</c:v>
                </c:pt>
                <c:pt idx="21">
                  <c:v>123</c:v>
                </c:pt>
                <c:pt idx="22">
                  <c:v>106</c:v>
                </c:pt>
                <c:pt idx="23">
                  <c:v>87</c:v>
                </c:pt>
                <c:pt idx="24">
                  <c:v>77</c:v>
                </c:pt>
                <c:pt idx="25">
                  <c:v>57</c:v>
                </c:pt>
                <c:pt idx="26">
                  <c:v>36</c:v>
                </c:pt>
                <c:pt idx="27">
                  <c:v>17</c:v>
                </c:pt>
                <c:pt idx="28">
                  <c:v>2</c:v>
                </c:pt>
                <c:pt idx="29">
                  <c:v>2</c:v>
                </c:pt>
                <c:pt idx="30">
                  <c:v>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66C-41B2-A8A7-AFACDB205957}"/>
            </c:ext>
          </c:extLst>
        </c:ser>
        <c:ser>
          <c:idx val="5"/>
          <c:order val="5"/>
          <c:tx>
            <c:strRef>
              <c:f>INVENTORY!$G$3</c:f>
              <c:strCache>
                <c:ptCount val="1"/>
                <c:pt idx="0">
                  <c:v>Neosporin omt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INVENTORY!$G$4:$G$34</c:f>
              <c:numCache>
                <c:formatCode>General</c:formatCode>
                <c:ptCount val="31"/>
                <c:pt idx="0">
                  <c:v>50</c:v>
                </c:pt>
                <c:pt idx="1">
                  <c:v>49</c:v>
                </c:pt>
                <c:pt idx="2">
                  <c:v>45</c:v>
                </c:pt>
                <c:pt idx="3">
                  <c:v>42</c:v>
                </c:pt>
                <c:pt idx="4">
                  <c:v>36</c:v>
                </c:pt>
                <c:pt idx="5">
                  <c:v>82</c:v>
                </c:pt>
                <c:pt idx="6">
                  <c:v>79</c:v>
                </c:pt>
                <c:pt idx="7">
                  <c:v>76</c:v>
                </c:pt>
                <c:pt idx="8">
                  <c:v>73</c:v>
                </c:pt>
                <c:pt idx="9">
                  <c:v>71</c:v>
                </c:pt>
                <c:pt idx="10">
                  <c:v>69</c:v>
                </c:pt>
                <c:pt idx="11">
                  <c:v>61</c:v>
                </c:pt>
                <c:pt idx="12">
                  <c:v>56</c:v>
                </c:pt>
                <c:pt idx="13">
                  <c:v>53</c:v>
                </c:pt>
                <c:pt idx="14">
                  <c:v>47</c:v>
                </c:pt>
                <c:pt idx="15">
                  <c:v>42</c:v>
                </c:pt>
                <c:pt idx="16">
                  <c:v>37</c:v>
                </c:pt>
                <c:pt idx="17">
                  <c:v>33</c:v>
                </c:pt>
                <c:pt idx="18">
                  <c:v>30</c:v>
                </c:pt>
                <c:pt idx="19">
                  <c:v>24</c:v>
                </c:pt>
                <c:pt idx="20">
                  <c:v>16</c:v>
                </c:pt>
                <c:pt idx="21">
                  <c:v>61</c:v>
                </c:pt>
                <c:pt idx="22">
                  <c:v>58</c:v>
                </c:pt>
                <c:pt idx="23">
                  <c:v>54</c:v>
                </c:pt>
                <c:pt idx="24">
                  <c:v>50</c:v>
                </c:pt>
                <c:pt idx="25">
                  <c:v>42</c:v>
                </c:pt>
                <c:pt idx="26">
                  <c:v>41</c:v>
                </c:pt>
                <c:pt idx="27">
                  <c:v>39</c:v>
                </c:pt>
                <c:pt idx="28">
                  <c:v>35</c:v>
                </c:pt>
                <c:pt idx="29">
                  <c:v>30</c:v>
                </c:pt>
                <c:pt idx="30">
                  <c:v>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66C-41B2-A8A7-AFACDB205957}"/>
            </c:ext>
          </c:extLst>
        </c:ser>
        <c:ser>
          <c:idx val="6"/>
          <c:order val="6"/>
          <c:tx>
            <c:strRef>
              <c:f>INVENTORY!$H$3</c:f>
              <c:strCache>
                <c:ptCount val="1"/>
                <c:pt idx="0">
                  <c:v>Candid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INVENTORY!$H$4:$H$34</c:f>
              <c:numCache>
                <c:formatCode>General</c:formatCode>
                <c:ptCount val="31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8</c:v>
                </c:pt>
                <c:pt idx="24">
                  <c:v>7</c:v>
                </c:pt>
                <c:pt idx="25">
                  <c:v>9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10</c:v>
                </c:pt>
                <c:pt idx="30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66C-41B2-A8A7-AFACDB205957}"/>
            </c:ext>
          </c:extLst>
        </c:ser>
        <c:ser>
          <c:idx val="7"/>
          <c:order val="7"/>
          <c:tx>
            <c:strRef>
              <c:f>INVENTORY!$I$3</c:f>
              <c:strCache>
                <c:ptCount val="1"/>
                <c:pt idx="0">
                  <c:v>Nebasulf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INVENTORY!$I$4:$I$34</c:f>
              <c:numCache>
                <c:formatCode>General</c:formatCode>
                <c:ptCount val="31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20</c:v>
                </c:pt>
                <c:pt idx="14">
                  <c:v>19</c:v>
                </c:pt>
                <c:pt idx="15">
                  <c:v>16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11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7</c:v>
                </c:pt>
                <c:pt idx="25">
                  <c:v>3</c:v>
                </c:pt>
                <c:pt idx="26">
                  <c:v>3</c:v>
                </c:pt>
                <c:pt idx="27">
                  <c:v>11</c:v>
                </c:pt>
                <c:pt idx="28">
                  <c:v>11</c:v>
                </c:pt>
                <c:pt idx="29">
                  <c:v>9</c:v>
                </c:pt>
                <c:pt idx="30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66C-41B2-A8A7-AFACDB205957}"/>
            </c:ext>
          </c:extLst>
        </c:ser>
        <c:ser>
          <c:idx val="8"/>
          <c:order val="8"/>
          <c:tx>
            <c:strRef>
              <c:f>INVENTORY!$J$3</c:f>
              <c:strCache>
                <c:ptCount val="1"/>
                <c:pt idx="0">
                  <c:v>Orthotix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INVENTORY!$J$4:$J$34</c:f>
              <c:numCache>
                <c:formatCode>General</c:formatCode>
                <c:ptCount val="3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66C-41B2-A8A7-AFACDB205957}"/>
            </c:ext>
          </c:extLst>
        </c:ser>
        <c:ser>
          <c:idx val="9"/>
          <c:order val="9"/>
          <c:tx>
            <c:strRef>
              <c:f>INVENTORY!$K$3</c:f>
              <c:strCache>
                <c:ptCount val="1"/>
                <c:pt idx="0">
                  <c:v>Gesicube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INVENTORY!$A$4:$A$34</c:f>
              <c:numCache>
                <c:formatCode>m/d/yyyy</c:formatCode>
                <c:ptCount val="31"/>
                <c:pt idx="0">
                  <c:v>45191</c:v>
                </c:pt>
                <c:pt idx="1">
                  <c:v>45192</c:v>
                </c:pt>
                <c:pt idx="2">
                  <c:v>45193</c:v>
                </c:pt>
                <c:pt idx="3">
                  <c:v>45194</c:v>
                </c:pt>
                <c:pt idx="4">
                  <c:v>45195</c:v>
                </c:pt>
                <c:pt idx="5">
                  <c:v>45196</c:v>
                </c:pt>
                <c:pt idx="6">
                  <c:v>45197</c:v>
                </c:pt>
                <c:pt idx="7">
                  <c:v>45198</c:v>
                </c:pt>
                <c:pt idx="8">
                  <c:v>45199</c:v>
                </c:pt>
                <c:pt idx="9">
                  <c:v>45200</c:v>
                </c:pt>
                <c:pt idx="10">
                  <c:v>45201</c:v>
                </c:pt>
                <c:pt idx="11">
                  <c:v>45202</c:v>
                </c:pt>
                <c:pt idx="12">
                  <c:v>45203</c:v>
                </c:pt>
                <c:pt idx="13">
                  <c:v>45204</c:v>
                </c:pt>
                <c:pt idx="14">
                  <c:v>45205</c:v>
                </c:pt>
                <c:pt idx="15">
                  <c:v>45206</c:v>
                </c:pt>
                <c:pt idx="16">
                  <c:v>45207</c:v>
                </c:pt>
                <c:pt idx="17">
                  <c:v>45208</c:v>
                </c:pt>
                <c:pt idx="18">
                  <c:v>45209</c:v>
                </c:pt>
                <c:pt idx="19">
                  <c:v>45210</c:v>
                </c:pt>
                <c:pt idx="20">
                  <c:v>45211</c:v>
                </c:pt>
                <c:pt idx="21">
                  <c:v>45212</c:v>
                </c:pt>
                <c:pt idx="22">
                  <c:v>45213</c:v>
                </c:pt>
                <c:pt idx="23">
                  <c:v>45214</c:v>
                </c:pt>
                <c:pt idx="24">
                  <c:v>45215</c:v>
                </c:pt>
                <c:pt idx="25">
                  <c:v>45216</c:v>
                </c:pt>
                <c:pt idx="26">
                  <c:v>45217</c:v>
                </c:pt>
                <c:pt idx="27">
                  <c:v>45218</c:v>
                </c:pt>
                <c:pt idx="28">
                  <c:v>45219</c:v>
                </c:pt>
                <c:pt idx="29">
                  <c:v>45220</c:v>
                </c:pt>
                <c:pt idx="30">
                  <c:v>45221</c:v>
                </c:pt>
              </c:numCache>
            </c:numRef>
          </c:cat>
          <c:val>
            <c:numRef>
              <c:f>INVENTORY!$K$4:$K$34</c:f>
              <c:numCache>
                <c:formatCode>General</c:formatCode>
                <c:ptCount val="31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66C-41B2-A8A7-AFACDB205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29183"/>
        <c:axId val="1880738431"/>
      </c:lineChart>
      <c:dateAx>
        <c:axId val="19764291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38431"/>
        <c:crosses val="autoZero"/>
        <c:auto val="1"/>
        <c:lblOffset val="100"/>
        <c:baseTimeUnit val="days"/>
      </c:dateAx>
      <c:valAx>
        <c:axId val="1880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Contribution of each SKU</a:t>
            </a:r>
          </a:p>
        </c:rich>
      </c:tx>
      <c:layout>
        <c:manualLayout>
          <c:xMode val="edge"/>
          <c:yMode val="edge"/>
          <c:x val="0.1282942097026604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5870516185476"/>
          <c:y val="0.1711807378244386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'PROFIT-LOSS'!$B$9</c:f>
              <c:strCache>
                <c:ptCount val="1"/>
                <c:pt idx="0">
                  <c:v>P/L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0D-43A2-AEF3-DA4A7FCCE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0D-43A2-AEF3-DA4A7FCCE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0D-43A2-AEF3-DA4A7FCCE1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0D-43A2-AEF3-DA4A7FCCE1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0D-43A2-AEF3-DA4A7FCCE1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D0D-43A2-AEF3-DA4A7FCCE1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D0D-43A2-AEF3-DA4A7FCCE1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D0D-43A2-AEF3-DA4A7FCCE1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D0D-43A2-AEF3-DA4A7FCCE1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D0D-43A2-AEF3-DA4A7FCCE1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'PROFIT-LOSS'!$A$10:$A$19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syp</c:v>
                </c:pt>
                <c:pt idx="4">
                  <c:v>Betnovate c</c:v>
                </c:pt>
                <c:pt idx="5">
                  <c:v>Neosporin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'PROFIT-LOSS'!$B$10:$B$19</c:f>
              <c:numCache>
                <c:formatCode>General</c:formatCode>
                <c:ptCount val="10"/>
                <c:pt idx="0">
                  <c:v>585.88999999999987</c:v>
                </c:pt>
                <c:pt idx="1">
                  <c:v>210.25</c:v>
                </c:pt>
                <c:pt idx="2">
                  <c:v>2005.4300000000021</c:v>
                </c:pt>
                <c:pt idx="3">
                  <c:v>7070.6999999999971</c:v>
                </c:pt>
                <c:pt idx="4">
                  <c:v>5132.0999999999985</c:v>
                </c:pt>
                <c:pt idx="5">
                  <c:v>3231.5499999999975</c:v>
                </c:pt>
                <c:pt idx="6">
                  <c:v>1539.659999999998</c:v>
                </c:pt>
                <c:pt idx="7">
                  <c:v>628.46000000000186</c:v>
                </c:pt>
                <c:pt idx="8">
                  <c:v>700.56</c:v>
                </c:pt>
                <c:pt idx="9">
                  <c:v>1424.5999999999995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1-41FF-A78B-1295A80076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Purchase Price VS Avg Selling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'PROFIT-LOSS'!$A$3</c:f>
              <c:strCache>
                <c:ptCount val="1"/>
                <c:pt idx="0">
                  <c:v>Avg Purchase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'PROFIT-LOSS'!$B$2:$K$2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'PROFIT-LOSS'!$B$3:$K$3</c:f>
              <c:numCache>
                <c:formatCode>0</c:formatCode>
                <c:ptCount val="10"/>
                <c:pt idx="0">
                  <c:v>8.5</c:v>
                </c:pt>
                <c:pt idx="1">
                  <c:v>1.25</c:v>
                </c:pt>
                <c:pt idx="2">
                  <c:v>30.24</c:v>
                </c:pt>
                <c:pt idx="3">
                  <c:v>86.1</c:v>
                </c:pt>
                <c:pt idx="4">
                  <c:v>43.7</c:v>
                </c:pt>
                <c:pt idx="5">
                  <c:v>89.25</c:v>
                </c:pt>
                <c:pt idx="6">
                  <c:v>164.82</c:v>
                </c:pt>
                <c:pt idx="7">
                  <c:v>53.87</c:v>
                </c:pt>
                <c:pt idx="8">
                  <c:v>113.98</c:v>
                </c:pt>
                <c:pt idx="9">
                  <c:v>139.4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7-42AF-A94F-3CCD76ABF96D}"/>
            </c:ext>
          </c:extLst>
        </c:ser>
        <c:ser>
          <c:idx val="1"/>
          <c:order val="1"/>
          <c:tx>
            <c:strRef>
              <c:f>'PROFIT-LOSS'!$A$4</c:f>
              <c:strCache>
                <c:ptCount val="1"/>
                <c:pt idx="0">
                  <c:v>Avg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'PROFIT-LOSS'!$B$2:$K$2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'PROFIT-LOSS'!$B$4:$K$4</c:f>
              <c:numCache>
                <c:formatCode>0</c:formatCode>
                <c:ptCount val="10"/>
                <c:pt idx="0">
                  <c:v>10.33</c:v>
                </c:pt>
                <c:pt idx="1">
                  <c:v>1.5</c:v>
                </c:pt>
                <c:pt idx="2">
                  <c:v>36.89</c:v>
                </c:pt>
                <c:pt idx="3">
                  <c:v>105</c:v>
                </c:pt>
                <c:pt idx="4">
                  <c:v>53.3</c:v>
                </c:pt>
                <c:pt idx="5">
                  <c:v>108.85</c:v>
                </c:pt>
                <c:pt idx="6">
                  <c:v>201</c:v>
                </c:pt>
                <c:pt idx="7">
                  <c:v>65.7</c:v>
                </c:pt>
                <c:pt idx="8">
                  <c:v>139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7-42AF-A94F-3CCD76ABF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646287"/>
        <c:axId val="1915489247"/>
      </c:barChart>
      <c:catAx>
        <c:axId val="19016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89247"/>
        <c:crosses val="autoZero"/>
        <c:auto val="1"/>
        <c:lblAlgn val="ctr"/>
        <c:lblOffset val="100"/>
        <c:noMultiLvlLbl val="0"/>
      </c:catAx>
      <c:valAx>
        <c:axId val="19154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'PROFIT-LOSS'!$A$5</c:f>
              <c:strCache>
                <c:ptCount val="1"/>
                <c:pt idx="0">
                  <c:v>Avg Profit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'PROFIT-LOSS'!$B$2:$K$2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'PROFIT-LOSS'!$B$5:$K$5</c:f>
              <c:numCache>
                <c:formatCode>0</c:formatCode>
                <c:ptCount val="10"/>
                <c:pt idx="0">
                  <c:v>1.83</c:v>
                </c:pt>
                <c:pt idx="1">
                  <c:v>0.25</c:v>
                </c:pt>
                <c:pt idx="2">
                  <c:v>6.6500000000000021</c:v>
                </c:pt>
                <c:pt idx="3">
                  <c:v>18.900000000000006</c:v>
                </c:pt>
                <c:pt idx="4">
                  <c:v>9.5999999999999943</c:v>
                </c:pt>
                <c:pt idx="5">
                  <c:v>19.599999999999994</c:v>
                </c:pt>
                <c:pt idx="6">
                  <c:v>36.180000000000007</c:v>
                </c:pt>
                <c:pt idx="7">
                  <c:v>11.830000000000005</c:v>
                </c:pt>
                <c:pt idx="8">
                  <c:v>25.019999999999996</c:v>
                </c:pt>
                <c:pt idx="9">
                  <c:v>30.599999999999994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8-42CC-931F-01DA88364878}"/>
            </c:ext>
          </c:extLst>
        </c:ser>
        <c:ser>
          <c:idx val="1"/>
          <c:order val="1"/>
          <c:tx>
            <c:strRef>
              <c:f>'PROFIT-LOSS'!$A$6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'PROFIT-LOSS'!$B$2:$K$2</c:f>
              <c:strCache>
                <c:ptCount val="10"/>
                <c:pt idx="0">
                  <c:v>Decolic Tab</c:v>
                </c:pt>
                <c:pt idx="1">
                  <c:v>Calpol Tab</c:v>
                </c:pt>
                <c:pt idx="2">
                  <c:v>Becosules syp</c:v>
                </c:pt>
                <c:pt idx="3">
                  <c:v>Zeet cough syrup</c:v>
                </c:pt>
                <c:pt idx="4">
                  <c:v>Betnovate©</c:v>
                </c:pt>
                <c:pt idx="5">
                  <c:v>Neosporin omt </c:v>
                </c:pt>
                <c:pt idx="6">
                  <c:v>Candid</c:v>
                </c:pt>
                <c:pt idx="7">
                  <c:v>Nebasulf</c:v>
                </c:pt>
                <c:pt idx="8">
                  <c:v>Orthotix</c:v>
                </c:pt>
                <c:pt idx="9">
                  <c:v>Gesicube</c:v>
                </c:pt>
              </c:strCache>
            </c:strRef>
          </c:cat>
          <c:val>
            <c:numRef>
              <c:f>'PROFIT-LOSS'!$B$6:$K$6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8-42CC-931F-01DA8836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1672687"/>
        <c:axId val="1124258015"/>
      </c:barChart>
      <c:catAx>
        <c:axId val="19016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58015"/>
        <c:crosses val="autoZero"/>
        <c:auto val="1"/>
        <c:lblAlgn val="ctr"/>
        <c:lblOffset val="100"/>
        <c:noMultiLvlLbl val="0"/>
      </c:catAx>
      <c:valAx>
        <c:axId val="11242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RUPEES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'PROFIT-LOSS'!$B$25</c:f>
              <c:strCache>
                <c:ptCount val="1"/>
                <c:pt idx="0">
                  <c:v>% OF TOTAL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'PROFIT-LOSS'!$A$26:$A$35</c:f>
              <c:strCache>
                <c:ptCount val="10"/>
                <c:pt idx="0">
                  <c:v>Zeet cough syp</c:v>
                </c:pt>
                <c:pt idx="1">
                  <c:v>Betnovate c</c:v>
                </c:pt>
                <c:pt idx="2">
                  <c:v>Neosporin</c:v>
                </c:pt>
                <c:pt idx="3">
                  <c:v>Becosules syp</c:v>
                </c:pt>
                <c:pt idx="4">
                  <c:v>Candid</c:v>
                </c:pt>
                <c:pt idx="5">
                  <c:v>Gesicube</c:v>
                </c:pt>
                <c:pt idx="6">
                  <c:v>Decolic tab</c:v>
                </c:pt>
                <c:pt idx="7">
                  <c:v>Nebasulf</c:v>
                </c:pt>
                <c:pt idx="8">
                  <c:v>Orthotix</c:v>
                </c:pt>
                <c:pt idx="9">
                  <c:v>Calpol tab</c:v>
                </c:pt>
              </c:strCache>
            </c:strRef>
          </c:cat>
          <c:val>
            <c:numRef>
              <c:f>'PROFIT-LOSS'!$B$26:$B$35</c:f>
              <c:numCache>
                <c:formatCode>0%</c:formatCode>
                <c:ptCount val="10"/>
                <c:pt idx="0">
                  <c:v>0.31</c:v>
                </c:pt>
                <c:pt idx="1">
                  <c:v>0.23</c:v>
                </c:pt>
                <c:pt idx="2">
                  <c:v>0.14000000000000001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B-4E23-8F90-DD31BE38F6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1644847"/>
        <c:axId val="1881838383"/>
      </c:barChart>
      <c:catAx>
        <c:axId val="19016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38383"/>
        <c:crosses val="autoZero"/>
        <c:auto val="1"/>
        <c:lblAlgn val="ctr"/>
        <c:lblOffset val="100"/>
        <c:noMultiLvlLbl val="0"/>
      </c:catAx>
      <c:valAx>
        <c:axId val="18818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4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644525</xdr:colOff>
      <xdr:row>42</xdr:row>
      <xdr:rowOff>50800</xdr:rowOff>
    </xdr:from>
    <xdr:to>
      <xdr:col>7</xdr:col>
      <xdr:colOff>200025</xdr:colOff>
      <xdr:row>57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B80E7-369F-6674-5D47-2C6890554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</xdr:colOff>
      <xdr:row>42</xdr:row>
      <xdr:rowOff>6350</xdr:rowOff>
    </xdr:from>
    <xdr:to>
      <xdr:col>14</xdr:col>
      <xdr:colOff>66675</xdr:colOff>
      <xdr:row>56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F535F-D373-6B56-6F46-458DFBFE1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41</xdr:row>
      <xdr:rowOff>171450</xdr:rowOff>
    </xdr:from>
    <xdr:to>
      <xdr:col>21</xdr:col>
      <xdr:colOff>581025</xdr:colOff>
      <xdr:row>56</xdr:row>
      <xdr:rowOff>7134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D5C8C-44A2-3EBB-60A1-4BF400248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212725</xdr:colOff>
      <xdr:row>24</xdr:row>
      <xdr:rowOff>152400</xdr:rowOff>
    </xdr:from>
    <xdr:to>
      <xdr:col>21</xdr:col>
      <xdr:colOff>517525</xdr:colOff>
      <xdr:row>39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6B4AF5-380C-4FC6-263C-2B4AB430A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593723</xdr:colOff>
      <xdr:row>60</xdr:row>
      <xdr:rowOff>146050</xdr:rowOff>
    </xdr:from>
    <xdr:to>
      <xdr:col>11</xdr:col>
      <xdr:colOff>784831</xdr:colOff>
      <xdr:row>81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0DD243-0D06-377C-7F1F-DBFA9E2C4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577921</xdr:colOff>
      <xdr:row>42</xdr:row>
      <xdr:rowOff>21403</xdr:rowOff>
    </xdr:from>
    <xdr:to>
      <xdr:col>29</xdr:col>
      <xdr:colOff>107961</xdr:colOff>
      <xdr:row>56</xdr:row>
      <xdr:rowOff>57077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6D61EA-F498-7771-BCC3-918E90B8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68202" y="7812639"/>
          <a:ext cx="4381725" cy="2632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92075</xdr:colOff>
      <xdr:row>17</xdr:row>
      <xdr:rowOff>95250</xdr:rowOff>
    </xdr:from>
    <xdr:to>
      <xdr:col>16</xdr:col>
      <xdr:colOff>542925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53D88-8C8B-A2FB-3F66-C5BE5A955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530225</xdr:colOff>
      <xdr:row>0</xdr:row>
      <xdr:rowOff>133350</xdr:rowOff>
    </xdr:from>
    <xdr:to>
      <xdr:col>19</xdr:col>
      <xdr:colOff>250825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1FD51C-63C2-343B-EB95-24398D81D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155575</xdr:colOff>
      <xdr:row>1</xdr:row>
      <xdr:rowOff>25400</xdr:rowOff>
    </xdr:from>
    <xdr:to>
      <xdr:col>27</xdr:col>
      <xdr:colOff>460375</xdr:colOff>
      <xdr:row>16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66BDBC-B88F-C445-4D2D-B4BD86F3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282575</xdr:colOff>
      <xdr:row>17</xdr:row>
      <xdr:rowOff>82550</xdr:rowOff>
    </xdr:from>
    <xdr:to>
      <xdr:col>24</xdr:col>
      <xdr:colOff>587375</xdr:colOff>
      <xdr:row>32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6010D-6FEC-8C5A-2860-C8871FA99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269875</xdr:colOff>
      <xdr:row>17</xdr:row>
      <xdr:rowOff>133350</xdr:rowOff>
    </xdr:from>
    <xdr:to>
      <xdr:col>32</xdr:col>
      <xdr:colOff>574675</xdr:colOff>
      <xdr:row>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2A4F18-604E-3F03-96A3-81093E94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263525</xdr:colOff>
      <xdr:row>18</xdr:row>
      <xdr:rowOff>31750</xdr:rowOff>
    </xdr:from>
    <xdr:to>
      <xdr:col>40</xdr:col>
      <xdr:colOff>568325</xdr:colOff>
      <xdr:row>33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7B89CE-4617-1002-9001-53BA7BF7A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1031875</xdr:colOff>
      <xdr:row>21</xdr:row>
      <xdr:rowOff>69850</xdr:rowOff>
    </xdr:from>
    <xdr:to>
      <xdr:col>8</xdr:col>
      <xdr:colOff>479425</xdr:colOff>
      <xdr:row>36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75F54-F618-A856-67E8-96FF1A08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587375</xdr:colOff>
      <xdr:row>36</xdr:row>
      <xdr:rowOff>38100</xdr:rowOff>
    </xdr:from>
    <xdr:to>
      <xdr:col>8</xdr:col>
      <xdr:colOff>146050</xdr:colOff>
      <xdr:row>53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F57096-5DFB-4EEB-B417-7BCEF4DA4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346074</xdr:colOff>
      <xdr:row>56</xdr:row>
      <xdr:rowOff>19050</xdr:rowOff>
    </xdr:from>
    <xdr:to>
      <xdr:col>13</xdr:col>
      <xdr:colOff>114300</xdr:colOff>
      <xdr:row>77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7C4B0E-DCE6-C9FE-B82F-A8FDBA3F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434974</xdr:colOff>
      <xdr:row>78</xdr:row>
      <xdr:rowOff>139700</xdr:rowOff>
    </xdr:from>
    <xdr:to>
      <xdr:col>10</xdr:col>
      <xdr:colOff>495299</xdr:colOff>
      <xdr:row>96</xdr:row>
      <xdr:rowOff>120650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742CF2-DCD0-F6B2-2118-04F624CF1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1123950</xdr:colOff>
      <xdr:row>98</xdr:row>
      <xdr:rowOff>38100</xdr:rowOff>
    </xdr:from>
    <xdr:to>
      <xdr:col>7</xdr:col>
      <xdr:colOff>450850</xdr:colOff>
      <xdr:row>113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108B5-6772-D0FC-A6B5-EF7745242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146050</xdr:rowOff>
    </xdr:from>
    <xdr:to>
      <xdr:col>12</xdr:col>
      <xdr:colOff>333375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13BD-41A3-88F2-82D6-8CC4F7D35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41</xdr:row>
      <xdr:rowOff>0</xdr:rowOff>
    </xdr:from>
    <xdr:to>
      <xdr:col>6</xdr:col>
      <xdr:colOff>384175</xdr:colOff>
      <xdr:row>55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86EB8-B2E7-48A1-D449-178A8E97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403224</xdr:colOff>
      <xdr:row>18</xdr:row>
      <xdr:rowOff>88900</xdr:rowOff>
    </xdr:from>
    <xdr:to>
      <xdr:col>42</xdr:col>
      <xdr:colOff>190499</xdr:colOff>
      <xdr:row>35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A43FF7-D7AE-E9DF-01AA-4E3F3B0B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384175</xdr:colOff>
      <xdr:row>37</xdr:row>
      <xdr:rowOff>177800</xdr:rowOff>
    </xdr:from>
    <xdr:to>
      <xdr:col>28</xdr:col>
      <xdr:colOff>206375</xdr:colOff>
      <xdr:row>52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8D8E26-D5F2-3530-FD38-8175CA0D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146845</xdr:colOff>
      <xdr:row>57</xdr:row>
      <xdr:rowOff>52652</xdr:rowOff>
    </xdr:from>
    <xdr:to>
      <xdr:col>6</xdr:col>
      <xdr:colOff>245269</xdr:colOff>
      <xdr:row>72</xdr:row>
      <xdr:rowOff>32543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8DD6C-817E-B331-DBC2-967B24C1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291042</xdr:colOff>
      <xdr:row>36</xdr:row>
      <xdr:rowOff>26458</xdr:rowOff>
    </xdr:from>
    <xdr:to>
      <xdr:col>45</xdr:col>
      <xdr:colOff>171980</xdr:colOff>
      <xdr:row>54</xdr:row>
      <xdr:rowOff>13227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B6AA1-E31C-4206-16CB-3A9DDC0D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217621</xdr:colOff>
      <xdr:row>57</xdr:row>
      <xdr:rowOff>47228</xdr:rowOff>
    </xdr:from>
    <xdr:to>
      <xdr:col>11</xdr:col>
      <xdr:colOff>536444</xdr:colOff>
      <xdr:row>72</xdr:row>
      <xdr:rowOff>12303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84C1E-94B2-BFDD-B970-0F69DB365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515276</xdr:colOff>
      <xdr:row>41</xdr:row>
      <xdr:rowOff>53843</xdr:rowOff>
    </xdr:from>
    <xdr:to>
      <xdr:col>12</xdr:col>
      <xdr:colOff>119724</xdr:colOff>
      <xdr:row>56</xdr:row>
      <xdr:rowOff>18918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9E417-1330-299D-1FE7-F164D4096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339725</xdr:colOff>
      <xdr:row>48</xdr:row>
      <xdr:rowOff>107950</xdr:rowOff>
    </xdr:from>
    <xdr:to>
      <xdr:col>29</xdr:col>
      <xdr:colOff>9525</xdr:colOff>
      <xdr:row>63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2A98E8-25CF-405D-2801-FB89068A1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90"/>
  <sheetViews>
    <sheetView topLeftCell="A43" zoomScale="99" zoomScaleNormal="99" workbookViewId="0">
      <selection activeCell="M37" sqref="M37"/>
    </sheetView>
  </sheetViews>
  <sheetFormatPr defaultRowHeight="14.5" x14ac:dyDescent="0.35"/>
  <cols>
    <col min="1" max="1" width="10.08984375" customWidth="1"/>
    <col min="2" max="2" width="10.26953125" bestFit="1" customWidth="1"/>
    <col min="3" max="3" width="9.54296875" bestFit="1" customWidth="1"/>
    <col min="4" max="4" width="12.26953125" bestFit="1" customWidth="1"/>
    <col min="5" max="5" width="15" bestFit="1" customWidth="1"/>
    <col min="6" max="6" width="10.90625" bestFit="1" customWidth="1"/>
    <col min="7" max="7" width="13.81640625" bestFit="1" customWidth="1"/>
    <col min="8" max="8" width="6.6328125" bestFit="1" customWidth="1"/>
    <col min="9" max="9" width="8.1796875" bestFit="1" customWidth="1"/>
    <col min="10" max="10" width="7.7265625" bestFit="1" customWidth="1"/>
    <col min="11" max="11" width="8.36328125" bestFit="1" customWidth="1"/>
    <col min="12" max="12" width="16.36328125" bestFit="1" customWidth="1"/>
    <col min="13" max="13" width="14.54296875" bestFit="1" customWidth="1"/>
    <col min="14" max="14" width="10.08984375" bestFit="1" customWidth="1"/>
  </cols>
  <sheetData>
    <row r="1" spans="1:39" x14ac:dyDescent="0.35">
      <c r="B1" s="23" t="s">
        <v>28</v>
      </c>
      <c r="C1" s="23"/>
      <c r="D1" s="23"/>
      <c r="E1" s="23"/>
      <c r="F1" s="23"/>
      <c r="G1" s="23"/>
      <c r="H1" s="23"/>
      <c r="I1" s="23"/>
      <c r="J1" s="23"/>
      <c r="K1" s="23"/>
    </row>
    <row r="2" spans="1:39" x14ac:dyDescent="0.35">
      <c r="B2" s="22" t="s">
        <v>13</v>
      </c>
      <c r="C2" s="22"/>
      <c r="D2" s="23" t="s">
        <v>3</v>
      </c>
      <c r="E2" s="23"/>
      <c r="F2" s="23" t="s">
        <v>7</v>
      </c>
      <c r="G2" s="23"/>
      <c r="H2" s="23" t="s">
        <v>11</v>
      </c>
      <c r="I2" s="23"/>
      <c r="J2" s="23" t="s">
        <v>25</v>
      </c>
      <c r="K2" s="23"/>
      <c r="L2" s="19" t="s">
        <v>29</v>
      </c>
      <c r="M2" s="19" t="s">
        <v>30</v>
      </c>
      <c r="N2" s="19" t="s">
        <v>0</v>
      </c>
    </row>
    <row r="3" spans="1:39" x14ac:dyDescent="0.35">
      <c r="A3" t="s">
        <v>0</v>
      </c>
      <c r="B3" t="s">
        <v>1</v>
      </c>
      <c r="C3" t="s">
        <v>2</v>
      </c>
      <c r="D3" t="s">
        <v>4</v>
      </c>
      <c r="E3" t="s">
        <v>5</v>
      </c>
      <c r="F3" t="s">
        <v>8</v>
      </c>
      <c r="G3" t="s">
        <v>6</v>
      </c>
      <c r="H3" t="s">
        <v>9</v>
      </c>
      <c r="I3" t="s">
        <v>10</v>
      </c>
      <c r="J3" t="s">
        <v>27</v>
      </c>
      <c r="K3" t="s">
        <v>26</v>
      </c>
      <c r="L3" s="17"/>
      <c r="M3" s="17"/>
      <c r="N3" s="17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5">
      <c r="A4" s="2">
        <v>45191</v>
      </c>
      <c r="B4">
        <v>90</v>
      </c>
      <c r="C4">
        <v>200</v>
      </c>
      <c r="D4">
        <v>100</v>
      </c>
      <c r="E4">
        <v>200</v>
      </c>
      <c r="F4">
        <v>200</v>
      </c>
      <c r="G4">
        <v>50</v>
      </c>
      <c r="H4">
        <v>5</v>
      </c>
      <c r="I4">
        <v>20</v>
      </c>
      <c r="J4">
        <v>5</v>
      </c>
      <c r="K4">
        <v>10</v>
      </c>
      <c r="L4" s="17">
        <f>SUM(B4:K4)</f>
        <v>880</v>
      </c>
      <c r="M4" s="17">
        <f>AVERAGE(B4:K4)</f>
        <v>88</v>
      </c>
      <c r="N4" s="18">
        <v>45191</v>
      </c>
    </row>
    <row r="5" spans="1:39" x14ac:dyDescent="0.35">
      <c r="A5" s="2">
        <v>45192</v>
      </c>
      <c r="B5">
        <f>B4-SALES!B4+PURCHASES!B4</f>
        <v>80</v>
      </c>
      <c r="C5">
        <f>C4-SALES!C4+PURCHASES!C4</f>
        <v>180</v>
      </c>
      <c r="D5">
        <f>D4-SALES!D4+PURCHASES!D4</f>
        <v>89</v>
      </c>
      <c r="E5">
        <f>E4-SALES!E4+PURCHASES!E4</f>
        <v>182</v>
      </c>
      <c r="F5">
        <f>F4-SALES!F4+PURCHASES!F4</f>
        <v>199</v>
      </c>
      <c r="G5">
        <f>G4-SALES!G4+PURCHASES!G4</f>
        <v>49</v>
      </c>
      <c r="H5">
        <f>H4-SALES!H4+PURCHASES!H4</f>
        <v>9</v>
      </c>
      <c r="I5">
        <f>I4-SALES!I4+PURCHASES!I4</f>
        <v>15</v>
      </c>
      <c r="J5">
        <f>J4-SALES!J4+PURCHASES!J4</f>
        <v>4</v>
      </c>
      <c r="K5">
        <f>K4-SALES!K4+PURCHASES!K4</f>
        <v>9</v>
      </c>
      <c r="L5" s="17">
        <f t="shared" ref="L5:L34" si="0">SUM(B5:K5)</f>
        <v>816</v>
      </c>
      <c r="M5" s="17">
        <f t="shared" ref="M5:M34" si="1">AVERAGE(B5:K5)</f>
        <v>81.599999999999994</v>
      </c>
      <c r="N5" s="18">
        <v>45192</v>
      </c>
    </row>
    <row r="6" spans="1:39" x14ac:dyDescent="0.35">
      <c r="A6" s="2">
        <v>45193</v>
      </c>
      <c r="B6">
        <f>B5-SALES!B5+PURCHASES!B5</f>
        <v>71</v>
      </c>
      <c r="C6">
        <f>C5-SALES!C5+PURCHASES!C5</f>
        <v>157</v>
      </c>
      <c r="D6">
        <f>D5-SALES!D5+PURCHASES!D5</f>
        <v>80</v>
      </c>
      <c r="E6">
        <f>E5-SALES!E5+PURCHASES!E5</f>
        <v>170</v>
      </c>
      <c r="F6">
        <f>F5-SALES!F5+PURCHASES!F5</f>
        <v>188</v>
      </c>
      <c r="G6">
        <f>G5-SALES!G5+PURCHASES!G5</f>
        <v>45</v>
      </c>
      <c r="H6">
        <f>H5-SALES!H5+PURCHASES!H5</f>
        <v>7</v>
      </c>
      <c r="I6">
        <f>I5-SALES!I5+PURCHASES!I5</f>
        <v>10</v>
      </c>
      <c r="J6">
        <f>J5-SALES!J5+PURCHASES!J5</f>
        <v>3</v>
      </c>
      <c r="K6">
        <f>K5-SALES!K5+PURCHASES!K5</f>
        <v>7</v>
      </c>
      <c r="L6" s="17">
        <f t="shared" si="0"/>
        <v>738</v>
      </c>
      <c r="M6" s="17">
        <f t="shared" si="1"/>
        <v>73.8</v>
      </c>
      <c r="N6" s="18">
        <v>45193</v>
      </c>
    </row>
    <row r="7" spans="1:39" x14ac:dyDescent="0.35">
      <c r="A7" s="2">
        <v>45194</v>
      </c>
      <c r="B7">
        <f>B6-SALES!B6+PURCHASES!B6</f>
        <v>61</v>
      </c>
      <c r="C7">
        <f>C6-SALES!C6+PURCHASES!C6</f>
        <v>125</v>
      </c>
      <c r="D7">
        <f>D6-SALES!D6+PURCHASES!D6</f>
        <v>72</v>
      </c>
      <c r="E7">
        <f>E6-SALES!E6+PURCHASES!E6</f>
        <v>159</v>
      </c>
      <c r="F7">
        <f>F6-SALES!F6+PURCHASES!F6</f>
        <v>178</v>
      </c>
      <c r="G7">
        <f>G6-SALES!G6+PURCHASES!G6</f>
        <v>42</v>
      </c>
      <c r="H7">
        <f>H6-SALES!H6+PURCHASES!H6</f>
        <v>11</v>
      </c>
      <c r="I7">
        <f>I6-SALES!I6+PURCHASES!I6</f>
        <v>16</v>
      </c>
      <c r="J7">
        <f>J6-SALES!J6+PURCHASES!J6</f>
        <v>8</v>
      </c>
      <c r="K7">
        <f>K6-SALES!K6+PURCHASES!K6</f>
        <v>5</v>
      </c>
      <c r="L7" s="17">
        <f t="shared" si="0"/>
        <v>677</v>
      </c>
      <c r="M7" s="17">
        <f t="shared" si="1"/>
        <v>67.7</v>
      </c>
      <c r="N7" s="18">
        <v>45194</v>
      </c>
    </row>
    <row r="8" spans="1:39" x14ac:dyDescent="0.35">
      <c r="A8" s="2">
        <v>45195</v>
      </c>
      <c r="B8">
        <f>B7-SALES!B7+PURCHASES!B7</f>
        <v>51</v>
      </c>
      <c r="C8">
        <f>C7-SALES!C7+PURCHASES!C7</f>
        <v>105</v>
      </c>
      <c r="D8">
        <f>D7-SALES!D7+PURCHASES!D7</f>
        <v>115</v>
      </c>
      <c r="E8">
        <f>E7-SALES!E7+PURCHASES!E7</f>
        <v>148</v>
      </c>
      <c r="F8">
        <f>F7-SALES!F7+PURCHASES!F7</f>
        <v>160</v>
      </c>
      <c r="G8">
        <f>G7-SALES!G7+PURCHASES!G7</f>
        <v>36</v>
      </c>
      <c r="H8">
        <f>H7-SALES!H7+PURCHASES!H7</f>
        <v>8</v>
      </c>
      <c r="I8">
        <f>I7-SALES!I7+PURCHASES!I7</f>
        <v>13</v>
      </c>
      <c r="J8">
        <f>J7-SALES!J7+PURCHASES!J7</f>
        <v>8</v>
      </c>
      <c r="K8">
        <f>K7-SALES!K7+PURCHASES!K7</f>
        <v>11</v>
      </c>
      <c r="L8" s="17">
        <f t="shared" si="0"/>
        <v>655</v>
      </c>
      <c r="M8" s="17">
        <f t="shared" si="1"/>
        <v>65.5</v>
      </c>
      <c r="N8" s="18">
        <v>45195</v>
      </c>
    </row>
    <row r="9" spans="1:39" x14ac:dyDescent="0.35">
      <c r="A9" s="2">
        <v>45196</v>
      </c>
      <c r="B9">
        <f>B8-SALES!B8+PURCHASES!B8</f>
        <v>42</v>
      </c>
      <c r="C9">
        <f>C8-SALES!C8+PURCHASES!C8</f>
        <v>86</v>
      </c>
      <c r="D9">
        <f>D8-SALES!D8+PURCHASES!D8</f>
        <v>106</v>
      </c>
      <c r="E9">
        <f>E8-SALES!E8+PURCHASES!E8</f>
        <v>147</v>
      </c>
      <c r="F9">
        <f>F8-SALES!F8+PURCHASES!F8</f>
        <v>131</v>
      </c>
      <c r="G9">
        <f>G8-SALES!G8+PURCHASES!G8</f>
        <v>82</v>
      </c>
      <c r="H9">
        <f>H8-SALES!H8+PURCHASES!H8</f>
        <v>7</v>
      </c>
      <c r="I9">
        <f>I8-SALES!I8+PURCHASES!I8</f>
        <v>9</v>
      </c>
      <c r="J9">
        <f>J8-SALES!J8+PURCHASES!J8</f>
        <v>6</v>
      </c>
      <c r="K9">
        <f>K8-SALES!K8+PURCHASES!K8</f>
        <v>11</v>
      </c>
      <c r="L9" s="17">
        <f t="shared" si="0"/>
        <v>627</v>
      </c>
      <c r="M9" s="17">
        <f t="shared" si="1"/>
        <v>62.7</v>
      </c>
      <c r="N9" s="18">
        <v>45196</v>
      </c>
    </row>
    <row r="10" spans="1:39" x14ac:dyDescent="0.35">
      <c r="A10" s="2">
        <v>45197</v>
      </c>
      <c r="B10">
        <f>B9-SALES!B9+PURCHASES!B9</f>
        <v>34</v>
      </c>
      <c r="C10">
        <f>C9-SALES!C9+PURCHASES!C9</f>
        <v>66</v>
      </c>
      <c r="D10">
        <f>D9-SALES!D9+PURCHASES!D9</f>
        <v>100</v>
      </c>
      <c r="E10">
        <f>E9-SALES!E9+PURCHASES!E9</f>
        <v>137</v>
      </c>
      <c r="F10">
        <f>F9-SALES!F9+PURCHASES!F9</f>
        <v>110</v>
      </c>
      <c r="G10">
        <f>G9-SALES!G9+PURCHASES!G9</f>
        <v>79</v>
      </c>
      <c r="H10">
        <f>H9-SALES!H9+PURCHASES!H9</f>
        <v>6</v>
      </c>
      <c r="I10">
        <f>I9-SALES!I9+PURCHASES!I9</f>
        <v>6</v>
      </c>
      <c r="J10">
        <f>J9-SALES!J9+PURCHASES!J9</f>
        <v>5</v>
      </c>
      <c r="K10">
        <f>K9-SALES!K9+PURCHASES!K9</f>
        <v>10</v>
      </c>
      <c r="L10" s="17">
        <f t="shared" si="0"/>
        <v>553</v>
      </c>
      <c r="M10" s="17">
        <f t="shared" si="1"/>
        <v>55.3</v>
      </c>
      <c r="N10" s="18">
        <v>45197</v>
      </c>
    </row>
    <row r="11" spans="1:39" x14ac:dyDescent="0.35">
      <c r="A11" s="2">
        <v>45198</v>
      </c>
      <c r="B11">
        <f>B10-SALES!B10+PURCHASES!B10</f>
        <v>125</v>
      </c>
      <c r="C11">
        <f>C10-SALES!C10+PURCHASES!C10</f>
        <v>241</v>
      </c>
      <c r="D11">
        <f>D10-SALES!D10+PURCHASES!D10</f>
        <v>95</v>
      </c>
      <c r="E11">
        <f>E10-SALES!E10+PURCHASES!E10</f>
        <v>128</v>
      </c>
      <c r="F11">
        <f>F10-SALES!F10+PURCHASES!F10</f>
        <v>89</v>
      </c>
      <c r="G11">
        <f>G10-SALES!G10+PURCHASES!G10</f>
        <v>76</v>
      </c>
      <c r="H11">
        <f>H10-SALES!H10+PURCHASES!H10</f>
        <v>11</v>
      </c>
      <c r="I11">
        <f>I10-SALES!I10+PURCHASES!I10</f>
        <v>14</v>
      </c>
      <c r="J11">
        <f>J10-SALES!J10+PURCHASES!J10</f>
        <v>4</v>
      </c>
      <c r="K11">
        <f>K10-SALES!K10+PURCHASES!K10</f>
        <v>7</v>
      </c>
      <c r="L11" s="17">
        <f t="shared" si="0"/>
        <v>790</v>
      </c>
      <c r="M11" s="17">
        <f t="shared" si="1"/>
        <v>79</v>
      </c>
      <c r="N11" s="18">
        <v>45198</v>
      </c>
    </row>
    <row r="12" spans="1:39" x14ac:dyDescent="0.35">
      <c r="A12" s="2">
        <v>45199</v>
      </c>
      <c r="B12">
        <f>B11-SALES!B11+PURCHASES!B11</f>
        <v>116</v>
      </c>
      <c r="C12">
        <f>C11-SALES!C11+PURCHASES!C11</f>
        <v>215</v>
      </c>
      <c r="D12">
        <f>D11-SALES!D11+PURCHASES!D11</f>
        <v>86</v>
      </c>
      <c r="E12">
        <f>E11-SALES!E11+PURCHASES!E11</f>
        <v>216</v>
      </c>
      <c r="F12">
        <f>F11-SALES!F11+PURCHASES!F11</f>
        <v>80</v>
      </c>
      <c r="G12">
        <f>G11-SALES!G11+PURCHASES!G11</f>
        <v>73</v>
      </c>
      <c r="H12">
        <f>H11-SALES!H11+PURCHASES!H11</f>
        <v>11</v>
      </c>
      <c r="I12">
        <f>I11-SALES!I11+PURCHASES!I11</f>
        <v>12</v>
      </c>
      <c r="J12">
        <f>J11-SALES!J11+PURCHASES!J11</f>
        <v>7</v>
      </c>
      <c r="K12">
        <f>K11-SALES!K11+PURCHASES!K11</f>
        <v>5</v>
      </c>
      <c r="L12" s="17">
        <f t="shared" si="0"/>
        <v>821</v>
      </c>
      <c r="M12" s="17">
        <f t="shared" si="1"/>
        <v>82.1</v>
      </c>
      <c r="N12" s="18">
        <v>45199</v>
      </c>
    </row>
    <row r="13" spans="1:39" x14ac:dyDescent="0.35">
      <c r="A13" s="2">
        <v>45200</v>
      </c>
      <c r="B13">
        <f>B12-SALES!B12+PURCHASES!B12</f>
        <v>106</v>
      </c>
      <c r="C13">
        <f>C12-SALES!C12+PURCHASES!C12</f>
        <v>193</v>
      </c>
      <c r="D13">
        <f>D12-SALES!D12+PURCHASES!D12</f>
        <v>76</v>
      </c>
      <c r="E13">
        <f>E12-SALES!E12+PURCHASES!E12</f>
        <v>204</v>
      </c>
      <c r="F13">
        <f>F12-SALES!F12+PURCHASES!F12</f>
        <v>80</v>
      </c>
      <c r="G13">
        <f>G12-SALES!G12+PURCHASES!G12</f>
        <v>71</v>
      </c>
      <c r="H13">
        <f>H12-SALES!H12+PURCHASES!H12</f>
        <v>11</v>
      </c>
      <c r="I13">
        <f>I12-SALES!I12+PURCHASES!I12</f>
        <v>11</v>
      </c>
      <c r="J13">
        <f>J12-SALES!J12+PURCHASES!J12</f>
        <v>7</v>
      </c>
      <c r="K13">
        <f>K12-SALES!K12+PURCHASES!K12</f>
        <v>3</v>
      </c>
      <c r="L13" s="17">
        <f t="shared" si="0"/>
        <v>762</v>
      </c>
      <c r="M13" s="17">
        <f t="shared" si="1"/>
        <v>76.2</v>
      </c>
      <c r="N13" s="18">
        <v>45200</v>
      </c>
    </row>
    <row r="14" spans="1:39" x14ac:dyDescent="0.35">
      <c r="A14" s="2">
        <v>45201</v>
      </c>
      <c r="B14">
        <f>B13-SALES!B13+PURCHASES!B13</f>
        <v>96</v>
      </c>
      <c r="C14">
        <f>C13-SALES!C13+PURCHASES!C13</f>
        <v>171</v>
      </c>
      <c r="D14">
        <f>D13-SALES!D13+PURCHASES!D13</f>
        <v>65</v>
      </c>
      <c r="E14">
        <f>E13-SALES!E13+PURCHASES!E13</f>
        <v>193</v>
      </c>
      <c r="F14">
        <f>F13-SALES!F13+PURCHASES!F13</f>
        <v>61</v>
      </c>
      <c r="G14">
        <f>G13-SALES!G13+PURCHASES!G13</f>
        <v>69</v>
      </c>
      <c r="H14">
        <f>H13-SALES!H13+PURCHASES!H13</f>
        <v>9</v>
      </c>
      <c r="I14">
        <f>I13-SALES!I13+PURCHASES!I13</f>
        <v>17</v>
      </c>
      <c r="J14">
        <f>J13-SALES!J13+PURCHASES!J13</f>
        <v>4</v>
      </c>
      <c r="K14">
        <f>K13-SALES!K13+PURCHASES!K13</f>
        <v>2</v>
      </c>
      <c r="L14" s="17">
        <f t="shared" si="0"/>
        <v>687</v>
      </c>
      <c r="M14" s="17">
        <f t="shared" si="1"/>
        <v>68.7</v>
      </c>
      <c r="N14" s="18">
        <v>45201</v>
      </c>
    </row>
    <row r="15" spans="1:39" x14ac:dyDescent="0.35">
      <c r="A15" s="2">
        <v>45202</v>
      </c>
      <c r="B15">
        <f>B14-SALES!B14+PURCHASES!B14</f>
        <v>87</v>
      </c>
      <c r="C15">
        <f>C14-SALES!C14+PURCHASES!C14</f>
        <v>139</v>
      </c>
      <c r="D15">
        <f>D14-SALES!D14+PURCHASES!D14</f>
        <v>62</v>
      </c>
      <c r="E15">
        <f>E14-SALES!E14+PURCHASES!E14</f>
        <v>191</v>
      </c>
      <c r="F15">
        <f>F14-SALES!F14+PURCHASES!F14</f>
        <v>46</v>
      </c>
      <c r="G15">
        <f>G14-SALES!G14+PURCHASES!G14</f>
        <v>61</v>
      </c>
      <c r="H15">
        <f>H14-SALES!H14+PURCHASES!H14</f>
        <v>8</v>
      </c>
      <c r="I15">
        <f>I14-SALES!I14+PURCHASES!I14</f>
        <v>14</v>
      </c>
      <c r="J15">
        <f>J14-SALES!J14+PURCHASES!J14</f>
        <v>4</v>
      </c>
      <c r="K15">
        <f>K14-SALES!K14+PURCHASES!K14</f>
        <v>0</v>
      </c>
      <c r="L15" s="17">
        <f t="shared" si="0"/>
        <v>612</v>
      </c>
      <c r="M15" s="17">
        <f t="shared" si="1"/>
        <v>61.2</v>
      </c>
      <c r="N15" s="18">
        <v>45202</v>
      </c>
    </row>
    <row r="16" spans="1:39" x14ac:dyDescent="0.35">
      <c r="A16" s="2">
        <v>45203</v>
      </c>
      <c r="B16">
        <f>B15-SALES!B15+PURCHASES!B15</f>
        <v>78</v>
      </c>
      <c r="C16">
        <f>C15-SALES!C15+PURCHASES!C15</f>
        <v>111</v>
      </c>
      <c r="D16">
        <f>D15-SALES!D15+PURCHASES!D15</f>
        <v>56</v>
      </c>
      <c r="E16">
        <f>E15-SALES!E15+PURCHASES!E15</f>
        <v>171</v>
      </c>
      <c r="F16">
        <f>F15-SALES!F15+PURCHASES!F15</f>
        <v>29</v>
      </c>
      <c r="G16">
        <f>G15-SALES!G15+PURCHASES!G15</f>
        <v>56</v>
      </c>
      <c r="H16">
        <f>H15-SALES!H15+PURCHASES!H15</f>
        <v>11</v>
      </c>
      <c r="I16">
        <f>I15-SALES!I15+PURCHASES!I15</f>
        <v>12</v>
      </c>
      <c r="J16">
        <f>J15-SALES!J15+PURCHASES!J15</f>
        <v>2</v>
      </c>
      <c r="K16">
        <f>K15-SALES!K15+PURCHASES!K15</f>
        <v>7</v>
      </c>
      <c r="L16" s="17">
        <f t="shared" si="0"/>
        <v>533</v>
      </c>
      <c r="M16" s="17">
        <f t="shared" si="1"/>
        <v>53.3</v>
      </c>
      <c r="N16" s="18">
        <v>45203</v>
      </c>
    </row>
    <row r="17" spans="1:14" x14ac:dyDescent="0.35">
      <c r="A17" s="2">
        <v>45204</v>
      </c>
      <c r="B17">
        <f>B16-SALES!B16+PURCHASES!B16</f>
        <v>68</v>
      </c>
      <c r="C17">
        <f>C16-SALES!C16+PURCHASES!C16</f>
        <v>76</v>
      </c>
      <c r="D17">
        <f>D16-SALES!D16+PURCHASES!D16</f>
        <v>102</v>
      </c>
      <c r="E17">
        <f>E16-SALES!E16+PURCHASES!E16</f>
        <v>160</v>
      </c>
      <c r="F17">
        <f>F16-SALES!F16+PURCHASES!F16</f>
        <v>19</v>
      </c>
      <c r="G17">
        <f>G16-SALES!G16+PURCHASES!G16</f>
        <v>53</v>
      </c>
      <c r="H17">
        <f>H16-SALES!H16+PURCHASES!H16</f>
        <v>9</v>
      </c>
      <c r="I17">
        <f>I16-SALES!I16+PURCHASES!I16</f>
        <v>20</v>
      </c>
      <c r="J17">
        <f>J16-SALES!J16+PURCHASES!J16</f>
        <v>1</v>
      </c>
      <c r="K17">
        <f>K16-SALES!K16+PURCHASES!K16</f>
        <v>5</v>
      </c>
      <c r="L17" s="17">
        <f t="shared" si="0"/>
        <v>513</v>
      </c>
      <c r="M17" s="17">
        <f t="shared" si="1"/>
        <v>51.3</v>
      </c>
      <c r="N17" s="18">
        <v>45204</v>
      </c>
    </row>
    <row r="18" spans="1:14" x14ac:dyDescent="0.35">
      <c r="A18" s="2">
        <v>45205</v>
      </c>
      <c r="B18">
        <f>B17-SALES!B17+PURCHASES!B17</f>
        <v>60</v>
      </c>
      <c r="C18">
        <f>C17-SALES!C17+PURCHASES!C17</f>
        <v>42</v>
      </c>
      <c r="D18">
        <f>D17-SALES!D17+PURCHASES!D17</f>
        <v>98</v>
      </c>
      <c r="E18">
        <f>E17-SALES!E17+PURCHASES!E17</f>
        <v>141</v>
      </c>
      <c r="F18">
        <f>F17-SALES!F17+PURCHASES!F17</f>
        <v>13</v>
      </c>
      <c r="G18">
        <f>G17-SALES!G17+PURCHASES!G17</f>
        <v>47</v>
      </c>
      <c r="H18">
        <f>H17-SALES!H17+PURCHASES!H17</f>
        <v>9</v>
      </c>
      <c r="I18">
        <f>I17-SALES!I17+PURCHASES!I17</f>
        <v>19</v>
      </c>
      <c r="J18">
        <f>J17-SALES!J17+PURCHASES!J17</f>
        <v>5</v>
      </c>
      <c r="K18">
        <f>K17-SALES!K17+PURCHASES!K17</f>
        <v>5</v>
      </c>
      <c r="L18" s="17">
        <f t="shared" si="0"/>
        <v>439</v>
      </c>
      <c r="M18" s="17">
        <f t="shared" si="1"/>
        <v>43.9</v>
      </c>
      <c r="N18" s="18">
        <v>45205</v>
      </c>
    </row>
    <row r="19" spans="1:14" x14ac:dyDescent="0.35">
      <c r="A19" s="2">
        <v>45206</v>
      </c>
      <c r="B19">
        <f>B18-SALES!B18+PURCHASES!B18</f>
        <v>50</v>
      </c>
      <c r="C19">
        <f>C18-SALES!C18+PURCHASES!C18</f>
        <v>210</v>
      </c>
      <c r="D19">
        <f>D18-SALES!D18+PURCHASES!D18</f>
        <v>88</v>
      </c>
      <c r="E19">
        <f>E18-SALES!E18+PURCHASES!E18</f>
        <v>126</v>
      </c>
      <c r="F19">
        <f>F18-SALES!F18+PURCHASES!F18</f>
        <v>4</v>
      </c>
      <c r="G19">
        <f>G18-SALES!G18+PURCHASES!G18</f>
        <v>42</v>
      </c>
      <c r="H19">
        <f>H18-SALES!H18+PURCHASES!H18</f>
        <v>7</v>
      </c>
      <c r="I19">
        <f>I18-SALES!I18+PURCHASES!I18</f>
        <v>16</v>
      </c>
      <c r="J19">
        <f>J18-SALES!J18+PURCHASES!J18</f>
        <v>3</v>
      </c>
      <c r="K19">
        <f>K18-SALES!K18+PURCHASES!K18</f>
        <v>5</v>
      </c>
      <c r="L19" s="17">
        <f t="shared" si="0"/>
        <v>551</v>
      </c>
      <c r="M19" s="17">
        <f t="shared" si="1"/>
        <v>55.1</v>
      </c>
      <c r="N19" s="18">
        <v>45206</v>
      </c>
    </row>
    <row r="20" spans="1:14" x14ac:dyDescent="0.35">
      <c r="A20" s="2">
        <v>45207</v>
      </c>
      <c r="B20">
        <f>B19-SALES!B19+PURCHASES!B19</f>
        <v>41</v>
      </c>
      <c r="C20">
        <f>C19-SALES!C19+PURCHASES!C19</f>
        <v>177</v>
      </c>
      <c r="D20">
        <f>D19-SALES!D19+PURCHASES!D19</f>
        <v>79</v>
      </c>
      <c r="E20">
        <f>E19-SALES!E19+PURCHASES!E19</f>
        <v>114</v>
      </c>
      <c r="F20">
        <f>F19-SALES!F19+PURCHASES!F19</f>
        <v>204</v>
      </c>
      <c r="G20">
        <f>G19-SALES!G19+PURCHASES!G19</f>
        <v>37</v>
      </c>
      <c r="H20">
        <f>H19-SALES!H19+PURCHASES!H19</f>
        <v>6</v>
      </c>
      <c r="I20">
        <f>I19-SALES!I19+PURCHASES!I19</f>
        <v>12</v>
      </c>
      <c r="J20">
        <f>J19-SALES!J19+PURCHASES!J19</f>
        <v>2</v>
      </c>
      <c r="K20">
        <f>K19-SALES!K19+PURCHASES!K19</f>
        <v>4</v>
      </c>
      <c r="L20" s="17">
        <f t="shared" si="0"/>
        <v>676</v>
      </c>
      <c r="M20" s="17">
        <f t="shared" si="1"/>
        <v>67.599999999999994</v>
      </c>
      <c r="N20" s="18">
        <v>45207</v>
      </c>
    </row>
    <row r="21" spans="1:14" x14ac:dyDescent="0.35">
      <c r="A21" s="2">
        <v>45208</v>
      </c>
      <c r="B21">
        <f>B20-SALES!B20+PURCHASES!B20</f>
        <v>32</v>
      </c>
      <c r="C21">
        <f>C20-SALES!C20+PURCHASES!C20</f>
        <v>153</v>
      </c>
      <c r="D21">
        <f>D20-SALES!D20+PURCHASES!D20</f>
        <v>72</v>
      </c>
      <c r="E21">
        <f>E20-SALES!E20+PURCHASES!E20</f>
        <v>102</v>
      </c>
      <c r="F21">
        <f>F20-SALES!F20+PURCHASES!F20</f>
        <v>204</v>
      </c>
      <c r="G21">
        <f>G20-SALES!G20+PURCHASES!G20</f>
        <v>33</v>
      </c>
      <c r="H21">
        <f>H20-SALES!H20+PURCHASES!H20</f>
        <v>9</v>
      </c>
      <c r="I21">
        <f>I20-SALES!I20+PURCHASES!I20</f>
        <v>7</v>
      </c>
      <c r="J21">
        <f>J20-SALES!J20+PURCHASES!J20</f>
        <v>0</v>
      </c>
      <c r="K21">
        <f>K20-SALES!K20+PURCHASES!K20</f>
        <v>3</v>
      </c>
      <c r="L21" s="17">
        <f t="shared" si="0"/>
        <v>615</v>
      </c>
      <c r="M21" s="17">
        <f t="shared" si="1"/>
        <v>61.5</v>
      </c>
      <c r="N21" s="18">
        <v>45208</v>
      </c>
    </row>
    <row r="22" spans="1:14" x14ac:dyDescent="0.35">
      <c r="A22" s="2">
        <v>45209</v>
      </c>
      <c r="B22">
        <f>B21-SALES!B21+PURCHASES!B21</f>
        <v>22</v>
      </c>
      <c r="C22">
        <f>C21-SALES!C21+PURCHASES!C21</f>
        <v>130</v>
      </c>
      <c r="D22">
        <f>D21-SALES!D21+PURCHASES!D21</f>
        <v>66</v>
      </c>
      <c r="E22">
        <f>E21-SALES!E21+PURCHASES!E21</f>
        <v>91</v>
      </c>
      <c r="F22">
        <f>F21-SALES!F21+PURCHASES!F21</f>
        <v>183</v>
      </c>
      <c r="G22">
        <f>G21-SALES!G21+PURCHASES!G21</f>
        <v>30</v>
      </c>
      <c r="H22">
        <f>H21-SALES!H21+PURCHASES!H21</f>
        <v>6</v>
      </c>
      <c r="I22">
        <f>I21-SALES!I21+PURCHASES!I21</f>
        <v>11</v>
      </c>
      <c r="J22">
        <f>J21-SALES!J21+PURCHASES!J21</f>
        <v>0</v>
      </c>
      <c r="K22">
        <f>K21-SALES!K21+PURCHASES!K21</f>
        <v>1</v>
      </c>
      <c r="L22" s="17">
        <f t="shared" si="0"/>
        <v>540</v>
      </c>
      <c r="M22" s="17">
        <f t="shared" si="1"/>
        <v>54</v>
      </c>
      <c r="N22" s="18">
        <v>45209</v>
      </c>
    </row>
    <row r="23" spans="1:14" x14ac:dyDescent="0.35">
      <c r="A23" s="2">
        <v>45210</v>
      </c>
      <c r="B23">
        <f>B22-SALES!B22+PURCHASES!B22</f>
        <v>113</v>
      </c>
      <c r="C23">
        <f>C22-SALES!C22+PURCHASES!C22</f>
        <v>119</v>
      </c>
      <c r="D23">
        <f>D22-SALES!D22+PURCHASES!D22</f>
        <v>62</v>
      </c>
      <c r="E23">
        <f>E22-SALES!E22+PURCHASES!E22</f>
        <v>186</v>
      </c>
      <c r="F23">
        <f>F22-SALES!F22+PURCHASES!F22</f>
        <v>172</v>
      </c>
      <c r="G23">
        <f>G22-SALES!G22+PURCHASES!G22</f>
        <v>24</v>
      </c>
      <c r="H23">
        <f>H22-SALES!H22+PURCHASES!H22</f>
        <v>6</v>
      </c>
      <c r="I23">
        <f>I22-SALES!I22+PURCHASES!I22</f>
        <v>11</v>
      </c>
      <c r="J23">
        <f>J22-SALES!J22+PURCHASES!J22</f>
        <v>0</v>
      </c>
      <c r="K23">
        <f>K22-SALES!K22+PURCHASES!K22</f>
        <v>6</v>
      </c>
      <c r="L23" s="17">
        <f t="shared" si="0"/>
        <v>699</v>
      </c>
      <c r="M23" s="17">
        <f t="shared" si="1"/>
        <v>69.900000000000006</v>
      </c>
      <c r="N23" s="18">
        <v>45210</v>
      </c>
    </row>
    <row r="24" spans="1:14" x14ac:dyDescent="0.35">
      <c r="A24" s="2">
        <v>45211</v>
      </c>
      <c r="B24">
        <f>B23-SALES!B23+PURCHASES!B23</f>
        <v>104</v>
      </c>
      <c r="C24">
        <f>C23-SALES!C23+PURCHASES!C23</f>
        <v>99</v>
      </c>
      <c r="D24">
        <f>D23-SALES!D23+PURCHASES!D23</f>
        <v>104</v>
      </c>
      <c r="E24">
        <f>E23-SALES!E23+PURCHASES!E23</f>
        <v>184</v>
      </c>
      <c r="F24">
        <f>F23-SALES!F23+PURCHASES!F23</f>
        <v>149</v>
      </c>
      <c r="G24">
        <f>G23-SALES!G23+PURCHASES!G23</f>
        <v>16</v>
      </c>
      <c r="H24">
        <f>H23-SALES!H23+PURCHASES!H23</f>
        <v>6</v>
      </c>
      <c r="I24">
        <f>I23-SALES!I23+PURCHASES!I23</f>
        <v>7</v>
      </c>
      <c r="J24">
        <f>J23-SALES!J23+PURCHASES!J23</f>
        <v>0</v>
      </c>
      <c r="K24">
        <f>K23-SALES!K23+PURCHASES!K23</f>
        <v>3</v>
      </c>
      <c r="L24" s="17">
        <f t="shared" si="0"/>
        <v>672</v>
      </c>
      <c r="M24" s="17">
        <f t="shared" si="1"/>
        <v>67.2</v>
      </c>
      <c r="N24" s="18">
        <v>45211</v>
      </c>
    </row>
    <row r="25" spans="1:14" x14ac:dyDescent="0.35">
      <c r="A25" s="2">
        <v>45212</v>
      </c>
      <c r="B25">
        <f>B24-SALES!B24+PURCHASES!B24</f>
        <v>94</v>
      </c>
      <c r="C25">
        <f>C24-SALES!C24+PURCHASES!C24</f>
        <v>53</v>
      </c>
      <c r="D25">
        <f>D24-SALES!D24+PURCHASES!D24</f>
        <v>99</v>
      </c>
      <c r="E25">
        <f>E24-SALES!E24+PURCHASES!E24</f>
        <v>172</v>
      </c>
      <c r="F25">
        <f>F24-SALES!F24+PURCHASES!F24</f>
        <v>123</v>
      </c>
      <c r="G25">
        <f>G24-SALES!G24+PURCHASES!G24</f>
        <v>61</v>
      </c>
      <c r="H25">
        <f>H24-SALES!H24+PURCHASES!H24</f>
        <v>6</v>
      </c>
      <c r="I25">
        <f>I24-SALES!I24+PURCHASES!I24</f>
        <v>4</v>
      </c>
      <c r="J25">
        <f>J24-SALES!J24+PURCHASES!J24</f>
        <v>5</v>
      </c>
      <c r="K25">
        <f>K24-SALES!K24+PURCHASES!K24</f>
        <v>1</v>
      </c>
      <c r="L25" s="17">
        <f t="shared" si="0"/>
        <v>618</v>
      </c>
      <c r="M25" s="17">
        <f t="shared" si="1"/>
        <v>61.8</v>
      </c>
      <c r="N25" s="18">
        <v>45212</v>
      </c>
    </row>
    <row r="26" spans="1:14" x14ac:dyDescent="0.35">
      <c r="A26" s="2">
        <v>45213</v>
      </c>
      <c r="B26">
        <f>B25-SALES!B25+PURCHASES!B25</f>
        <v>86</v>
      </c>
      <c r="C26">
        <f>C25-SALES!C25+PURCHASES!C25</f>
        <v>16</v>
      </c>
      <c r="D26">
        <f>D25-SALES!D25+PURCHASES!D25</f>
        <v>89</v>
      </c>
      <c r="E26">
        <f>E25-SALES!E25+PURCHASES!E25</f>
        <v>160</v>
      </c>
      <c r="F26">
        <f>F25-SALES!F25+PURCHASES!F25</f>
        <v>106</v>
      </c>
      <c r="G26">
        <f>G25-SALES!G25+PURCHASES!G25</f>
        <v>58</v>
      </c>
      <c r="H26">
        <f>H25-SALES!H25+PURCHASES!H25</f>
        <v>10</v>
      </c>
      <c r="I26">
        <f>I25-SALES!I25+PURCHASES!I25</f>
        <v>4</v>
      </c>
      <c r="J26">
        <f>J25-SALES!J25+PURCHASES!J25</f>
        <v>4</v>
      </c>
      <c r="K26">
        <f>K25-SALES!K25+PURCHASES!K25</f>
        <v>0</v>
      </c>
      <c r="L26" s="17">
        <f t="shared" si="0"/>
        <v>533</v>
      </c>
      <c r="M26" s="17">
        <f t="shared" si="1"/>
        <v>53.3</v>
      </c>
      <c r="N26" s="18">
        <v>45213</v>
      </c>
    </row>
    <row r="27" spans="1:14" x14ac:dyDescent="0.35">
      <c r="A27" s="2">
        <v>45214</v>
      </c>
      <c r="B27">
        <f>B26-SALES!B26+PURCHASES!B26</f>
        <v>78</v>
      </c>
      <c r="C27">
        <f>C26-SALES!C26+PURCHASES!C26</f>
        <v>186</v>
      </c>
      <c r="D27">
        <f>D26-SALES!D26+PURCHASES!D26</f>
        <v>79</v>
      </c>
      <c r="E27">
        <f>E26-SALES!E26+PURCHASES!E26</f>
        <v>149</v>
      </c>
      <c r="F27">
        <f>F26-SALES!F26+PURCHASES!F26</f>
        <v>87</v>
      </c>
      <c r="G27">
        <f>G26-SALES!G26+PURCHASES!G26</f>
        <v>54</v>
      </c>
      <c r="H27">
        <f>H26-SALES!H26+PURCHASES!H26</f>
        <v>8</v>
      </c>
      <c r="I27">
        <f>I26-SALES!I26+PURCHASES!I26</f>
        <v>11</v>
      </c>
      <c r="J27">
        <f>J26-SALES!J26+PURCHASES!J26</f>
        <v>3</v>
      </c>
      <c r="K27">
        <f>K26-SALES!K26+PURCHASES!K26</f>
        <v>0</v>
      </c>
      <c r="L27" s="17">
        <f t="shared" si="0"/>
        <v>655</v>
      </c>
      <c r="M27" s="17">
        <f t="shared" si="1"/>
        <v>65.5</v>
      </c>
      <c r="N27" s="18">
        <v>45214</v>
      </c>
    </row>
    <row r="28" spans="1:14" x14ac:dyDescent="0.35">
      <c r="A28" s="2">
        <v>45215</v>
      </c>
      <c r="B28">
        <f>B27-SALES!B27+PURCHASES!B27</f>
        <v>69</v>
      </c>
      <c r="C28">
        <f>C27-SALES!C27+PURCHASES!C27</f>
        <v>150</v>
      </c>
      <c r="D28">
        <f>D27-SALES!D27+PURCHASES!D27</f>
        <v>68</v>
      </c>
      <c r="E28">
        <f>E27-SALES!E27+PURCHASES!E27</f>
        <v>138</v>
      </c>
      <c r="F28">
        <f>F27-SALES!F27+PURCHASES!F27</f>
        <v>77</v>
      </c>
      <c r="G28">
        <f>G27-SALES!G27+PURCHASES!G27</f>
        <v>50</v>
      </c>
      <c r="H28">
        <f>H27-SALES!H27+PURCHASES!H27</f>
        <v>7</v>
      </c>
      <c r="I28">
        <f>I27-SALES!I27+PURCHASES!I27</f>
        <v>7</v>
      </c>
      <c r="J28">
        <f>J27-SALES!J27+PURCHASES!J27</f>
        <v>1</v>
      </c>
      <c r="K28">
        <f>K27-SALES!K27+PURCHASES!K27</f>
        <v>8</v>
      </c>
      <c r="L28" s="17">
        <f t="shared" si="0"/>
        <v>575</v>
      </c>
      <c r="M28" s="17">
        <f t="shared" si="1"/>
        <v>57.5</v>
      </c>
      <c r="N28" s="18">
        <v>45215</v>
      </c>
    </row>
    <row r="29" spans="1:14" x14ac:dyDescent="0.35">
      <c r="A29" s="2">
        <v>45216</v>
      </c>
      <c r="B29">
        <f>B28-SALES!B28+PURCHASES!B28</f>
        <v>61</v>
      </c>
      <c r="C29">
        <f>C28-SALES!C28+PURCHASES!C28</f>
        <v>109</v>
      </c>
      <c r="D29">
        <f>D28-SALES!D28+PURCHASES!D28</f>
        <v>63</v>
      </c>
      <c r="E29">
        <f>E28-SALES!E28+PURCHASES!E28</f>
        <v>128</v>
      </c>
      <c r="F29">
        <f>F28-SALES!F28+PURCHASES!F28</f>
        <v>57</v>
      </c>
      <c r="G29">
        <f>G28-SALES!G28+PURCHASES!G28</f>
        <v>42</v>
      </c>
      <c r="H29">
        <f>H28-SALES!H28+PURCHASES!H28</f>
        <v>9</v>
      </c>
      <c r="I29">
        <f>I28-SALES!I28+PURCHASES!I28</f>
        <v>3</v>
      </c>
      <c r="J29">
        <f>J28-SALES!J28+PURCHASES!J28</f>
        <v>0</v>
      </c>
      <c r="K29">
        <f>K28-SALES!K28+PURCHASES!K28</f>
        <v>7</v>
      </c>
      <c r="L29" s="17">
        <f t="shared" si="0"/>
        <v>479</v>
      </c>
      <c r="M29" s="17">
        <f t="shared" si="1"/>
        <v>47.9</v>
      </c>
      <c r="N29" s="18">
        <v>45216</v>
      </c>
    </row>
    <row r="30" spans="1:14" x14ac:dyDescent="0.35">
      <c r="A30" s="2">
        <v>45217</v>
      </c>
      <c r="B30">
        <f>B29-SALES!B29+PURCHASES!B29</f>
        <v>51</v>
      </c>
      <c r="C30">
        <f>C29-SALES!C29+PURCHASES!C29</f>
        <v>69</v>
      </c>
      <c r="D30">
        <f>D29-SALES!D29+PURCHASES!D29</f>
        <v>105</v>
      </c>
      <c r="E30">
        <f>E29-SALES!E29+PURCHASES!E29</f>
        <v>119</v>
      </c>
      <c r="F30">
        <f>F29-SALES!F29+PURCHASES!F29</f>
        <v>36</v>
      </c>
      <c r="G30">
        <f>G29-SALES!G29+PURCHASES!G29</f>
        <v>41</v>
      </c>
      <c r="H30">
        <f>H29-SALES!H29+PURCHASES!H29</f>
        <v>7</v>
      </c>
      <c r="I30">
        <f>I29-SALES!I29+PURCHASES!I29</f>
        <v>3</v>
      </c>
      <c r="J30">
        <f>J29-SALES!J29+PURCHASES!J29</f>
        <v>0</v>
      </c>
      <c r="K30">
        <f>K29-SALES!K29+PURCHASES!K29</f>
        <v>6</v>
      </c>
      <c r="L30" s="17">
        <f t="shared" si="0"/>
        <v>437</v>
      </c>
      <c r="M30" s="17">
        <f t="shared" si="1"/>
        <v>43.7</v>
      </c>
      <c r="N30" s="18">
        <v>45217</v>
      </c>
    </row>
    <row r="31" spans="1:14" x14ac:dyDescent="0.35">
      <c r="A31" s="2">
        <v>45218</v>
      </c>
      <c r="B31">
        <f>B30-SALES!B30+PURCHASES!B30</f>
        <v>41</v>
      </c>
      <c r="C31">
        <f>C30-SALES!C30+PURCHASES!C30</f>
        <v>41</v>
      </c>
      <c r="D31">
        <f>D30-SALES!D30+PURCHASES!D30</f>
        <v>94</v>
      </c>
      <c r="E31">
        <f>E30-SALES!E30+PURCHASES!E30</f>
        <v>108</v>
      </c>
      <c r="F31">
        <f>F30-SALES!F30+PURCHASES!F30</f>
        <v>17</v>
      </c>
      <c r="G31">
        <f>G30-SALES!G30+PURCHASES!G30</f>
        <v>39</v>
      </c>
      <c r="H31">
        <f>H30-SALES!H30+PURCHASES!H30</f>
        <v>6</v>
      </c>
      <c r="I31">
        <f>I30-SALES!I30+PURCHASES!I30</f>
        <v>11</v>
      </c>
      <c r="J31">
        <f>J30-SALES!J30+PURCHASES!J30</f>
        <v>0</v>
      </c>
      <c r="K31">
        <f>K30-SALES!K30+PURCHASES!K30</f>
        <v>6</v>
      </c>
      <c r="L31" s="17">
        <f t="shared" si="0"/>
        <v>363</v>
      </c>
      <c r="M31" s="17">
        <f t="shared" si="1"/>
        <v>36.299999999999997</v>
      </c>
      <c r="N31" s="18">
        <v>45218</v>
      </c>
    </row>
    <row r="32" spans="1:14" x14ac:dyDescent="0.35">
      <c r="A32" s="2">
        <v>45219</v>
      </c>
      <c r="B32">
        <f>B31-SALES!B31+PURCHASES!B31</f>
        <v>93</v>
      </c>
      <c r="C32">
        <f>C31-SALES!C31+PURCHASES!C31</f>
        <v>12</v>
      </c>
      <c r="D32">
        <f>D31-SALES!D31+PURCHASES!D31</f>
        <v>87</v>
      </c>
      <c r="E32">
        <f>E31-SALES!E31+PURCHASES!E31</f>
        <v>101</v>
      </c>
      <c r="F32">
        <f>F31-SALES!F31+PURCHASES!F31</f>
        <v>2</v>
      </c>
      <c r="G32">
        <f>G31-SALES!G31+PURCHASES!G31</f>
        <v>35</v>
      </c>
      <c r="H32">
        <f>H31-SALES!H31+PURCHASES!H31</f>
        <v>6</v>
      </c>
      <c r="I32">
        <f>I31-SALES!I31+PURCHASES!I31</f>
        <v>11</v>
      </c>
      <c r="J32">
        <f>J31-SALES!J31+PURCHASES!J31</f>
        <v>4</v>
      </c>
      <c r="K32">
        <f>K31-SALES!K31+PURCHASES!K31</f>
        <v>5</v>
      </c>
      <c r="L32" s="17">
        <f t="shared" si="0"/>
        <v>356</v>
      </c>
      <c r="M32" s="17">
        <f t="shared" si="1"/>
        <v>35.6</v>
      </c>
      <c r="N32" s="18">
        <v>45219</v>
      </c>
    </row>
    <row r="33" spans="1:14" x14ac:dyDescent="0.35">
      <c r="A33" s="2">
        <v>45220</v>
      </c>
      <c r="B33">
        <f>B32-SALES!B32+PURCHASES!B32</f>
        <v>85</v>
      </c>
      <c r="C33">
        <f>C32-SALES!C32+PURCHASES!C32</f>
        <v>207</v>
      </c>
      <c r="D33">
        <f>D32-SALES!D32+PURCHASES!D32</f>
        <v>76</v>
      </c>
      <c r="E33">
        <f>E32-SALES!E32+PURCHASES!E32</f>
        <v>192</v>
      </c>
      <c r="F33">
        <f>F32-SALES!F32+PURCHASES!F32</f>
        <v>2</v>
      </c>
      <c r="G33">
        <f>G32-SALES!G32+PURCHASES!G32</f>
        <v>30</v>
      </c>
      <c r="H33">
        <f>H32-SALES!H32+PURCHASES!H32</f>
        <v>10</v>
      </c>
      <c r="I33">
        <f>I32-SALES!I32+PURCHASES!I32</f>
        <v>9</v>
      </c>
      <c r="J33">
        <f>J32-SALES!J32+PURCHASES!J32</f>
        <v>3</v>
      </c>
      <c r="K33">
        <f>K32-SALES!K32+PURCHASES!K32</f>
        <v>3</v>
      </c>
      <c r="L33" s="17">
        <f t="shared" si="0"/>
        <v>617</v>
      </c>
      <c r="M33" s="17">
        <f t="shared" si="1"/>
        <v>61.7</v>
      </c>
      <c r="N33" s="18">
        <v>45220</v>
      </c>
    </row>
    <row r="34" spans="1:14" x14ac:dyDescent="0.35">
      <c r="A34" s="2">
        <v>45221</v>
      </c>
      <c r="B34">
        <f>B33-SALES!B33+PURCHASES!B33</f>
        <v>75</v>
      </c>
      <c r="C34">
        <f>C33-SALES!C33+PURCHASES!C33</f>
        <v>177</v>
      </c>
      <c r="D34">
        <f>D33-SALES!D33+PURCHASES!D33</f>
        <v>65</v>
      </c>
      <c r="E34">
        <f>E33-SALES!E33+PURCHASES!E33</f>
        <v>187</v>
      </c>
      <c r="F34">
        <f>F33-SALES!F33+PURCHASES!F33</f>
        <v>182</v>
      </c>
      <c r="G34">
        <f>G33-SALES!G33+PURCHASES!G33</f>
        <v>24</v>
      </c>
      <c r="H34">
        <f>H33-SALES!H33+PURCHASES!H33</f>
        <v>8</v>
      </c>
      <c r="I34">
        <f>I33-SALES!I33+PURCHASES!I33</f>
        <v>8</v>
      </c>
      <c r="J34">
        <f>J33-SALES!J33+PURCHASES!J33</f>
        <v>2</v>
      </c>
      <c r="K34">
        <f>K33-SALES!K33+PURCHASES!K33</f>
        <v>1</v>
      </c>
      <c r="L34" s="17">
        <f t="shared" si="0"/>
        <v>729</v>
      </c>
      <c r="M34" s="17">
        <f t="shared" si="1"/>
        <v>72.900000000000006</v>
      </c>
      <c r="N34" s="18">
        <v>45221</v>
      </c>
    </row>
    <row r="36" spans="1:14" x14ac:dyDescent="0.35">
      <c r="B36">
        <f>AVERAGE(B4:B34)</f>
        <v>72.903225806451616</v>
      </c>
      <c r="C36">
        <f t="shared" ref="C36:M36" si="2">AVERAGE(C4:C34)</f>
        <v>129.51612903225808</v>
      </c>
      <c r="D36">
        <f t="shared" si="2"/>
        <v>83.806451612903231</v>
      </c>
      <c r="E36">
        <f t="shared" si="2"/>
        <v>154.96774193548387</v>
      </c>
      <c r="F36">
        <f t="shared" si="2"/>
        <v>102.83870967741936</v>
      </c>
      <c r="G36">
        <f t="shared" si="2"/>
        <v>48.548387096774192</v>
      </c>
      <c r="H36">
        <f t="shared" si="2"/>
        <v>8.0322580645161299</v>
      </c>
      <c r="I36">
        <f t="shared" si="2"/>
        <v>11.064516129032258</v>
      </c>
      <c r="J36">
        <f t="shared" si="2"/>
        <v>3.225806451612903</v>
      </c>
      <c r="K36">
        <f t="shared" si="2"/>
        <v>5.032258064516129</v>
      </c>
      <c r="L36">
        <f t="shared" si="2"/>
        <v>619.93548387096769</v>
      </c>
      <c r="M36">
        <f t="shared" si="2"/>
        <v>61.993548387096773</v>
      </c>
    </row>
    <row r="37" spans="1:14" x14ac:dyDescent="0.35">
      <c r="L37" t="s">
        <v>56</v>
      </c>
      <c r="M37">
        <f>M36*PURCHASES!L39</f>
        <v>4532.4103161290313</v>
      </c>
    </row>
    <row r="39" spans="1:14" x14ac:dyDescent="0.35">
      <c r="B39" s="12" t="s">
        <v>1</v>
      </c>
      <c r="C39" s="12" t="s">
        <v>2</v>
      </c>
      <c r="D39" s="12" t="s">
        <v>4</v>
      </c>
      <c r="E39" s="12" t="s">
        <v>5</v>
      </c>
      <c r="F39" s="12" t="s">
        <v>8</v>
      </c>
      <c r="G39" s="12" t="s">
        <v>6</v>
      </c>
      <c r="H39" s="12" t="s">
        <v>9</v>
      </c>
      <c r="I39" s="12" t="s">
        <v>10</v>
      </c>
      <c r="J39" s="12" t="s">
        <v>27</v>
      </c>
      <c r="K39" s="12" t="s">
        <v>26</v>
      </c>
    </row>
    <row r="41" spans="1:14" x14ac:dyDescent="0.35">
      <c r="B41" s="10">
        <f t="shared" ref="B41:K41" si="3">B36</f>
        <v>72.903225806451616</v>
      </c>
      <c r="C41" s="10">
        <f t="shared" si="3"/>
        <v>129.51612903225808</v>
      </c>
      <c r="D41" s="10">
        <f t="shared" si="3"/>
        <v>83.806451612903231</v>
      </c>
      <c r="E41" s="10">
        <f t="shared" si="3"/>
        <v>154.96774193548387</v>
      </c>
      <c r="F41" s="10">
        <f t="shared" si="3"/>
        <v>102.83870967741936</v>
      </c>
      <c r="G41" s="10">
        <f t="shared" si="3"/>
        <v>48.548387096774192</v>
      </c>
      <c r="H41" s="10">
        <f t="shared" si="3"/>
        <v>8.0322580645161299</v>
      </c>
      <c r="I41" s="10">
        <f t="shared" si="3"/>
        <v>11.064516129032258</v>
      </c>
      <c r="J41" s="10">
        <f t="shared" si="3"/>
        <v>3.225806451612903</v>
      </c>
      <c r="K41" s="10">
        <f t="shared" si="3"/>
        <v>5.032258064516129</v>
      </c>
    </row>
    <row r="90" spans="2:11" x14ac:dyDescent="0.35">
      <c r="B90" s="4"/>
      <c r="C90" s="4"/>
      <c r="D90" s="4"/>
      <c r="E90" s="4"/>
      <c r="F90" s="4"/>
      <c r="G90" s="4"/>
      <c r="H90" s="4"/>
      <c r="I90" s="4"/>
      <c r="J90" s="4"/>
      <c r="K90" s="4"/>
    </row>
  </sheetData>
  <mergeCells count="6">
    <mergeCell ref="B2:C2"/>
    <mergeCell ref="D2:E2"/>
    <mergeCell ref="F2:G2"/>
    <mergeCell ref="H2:I2"/>
    <mergeCell ref="B1:K1"/>
    <mergeCell ref="J2:K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Q89"/>
  <sheetViews>
    <sheetView topLeftCell="A81" zoomScale="86" zoomScaleNormal="86" workbookViewId="0">
      <selection activeCell="F10" sqref="F10"/>
    </sheetView>
  </sheetViews>
  <sheetFormatPr defaultRowHeight="14.5" x14ac:dyDescent="0.35"/>
  <cols>
    <col min="1" max="1" width="16.36328125" bestFit="1" customWidth="1"/>
    <col min="2" max="2" width="17.36328125" bestFit="1" customWidth="1"/>
    <col min="3" max="3" width="15.1796875" bestFit="1" customWidth="1"/>
    <col min="4" max="4" width="17.36328125" bestFit="1" customWidth="1"/>
    <col min="5" max="5" width="19.1796875" bestFit="1" customWidth="1"/>
    <col min="6" max="6" width="16.26953125" bestFit="1" customWidth="1"/>
    <col min="7" max="7" width="13.90625" bestFit="1" customWidth="1"/>
    <col min="8" max="8" width="6.6328125" bestFit="1" customWidth="1"/>
    <col min="9" max="9" width="8.1796875" bestFit="1" customWidth="1"/>
    <col min="10" max="10" width="7.90625" bestFit="1" customWidth="1"/>
    <col min="11" max="12" width="8.36328125" bestFit="1" customWidth="1"/>
  </cols>
  <sheetData>
    <row r="2" spans="1:43" x14ac:dyDescent="0.35">
      <c r="B2" t="s">
        <v>1</v>
      </c>
      <c r="C2" t="s">
        <v>2</v>
      </c>
      <c r="D2" t="s">
        <v>4</v>
      </c>
      <c r="E2" t="s">
        <v>5</v>
      </c>
      <c r="F2" t="s">
        <v>8</v>
      </c>
      <c r="G2" t="s">
        <v>6</v>
      </c>
      <c r="H2" t="s">
        <v>9</v>
      </c>
      <c r="I2" t="s">
        <v>10</v>
      </c>
      <c r="J2" t="s">
        <v>27</v>
      </c>
      <c r="K2" t="s">
        <v>26</v>
      </c>
      <c r="AP2" t="s">
        <v>27</v>
      </c>
      <c r="AQ2" t="s">
        <v>26</v>
      </c>
    </row>
    <row r="3" spans="1:43" x14ac:dyDescent="0.35">
      <c r="A3" t="s">
        <v>31</v>
      </c>
      <c r="B3" s="10">
        <v>8.5</v>
      </c>
      <c r="C3" s="10">
        <v>1.25</v>
      </c>
      <c r="D3" s="10">
        <f>30.24</f>
        <v>30.24</v>
      </c>
      <c r="E3" s="10">
        <v>86.1</v>
      </c>
      <c r="F3" s="10">
        <v>43.7</v>
      </c>
      <c r="G3" s="10">
        <v>89.25</v>
      </c>
      <c r="H3" s="10">
        <v>164.82</v>
      </c>
      <c r="I3" s="10">
        <v>53.87</v>
      </c>
      <c r="J3" s="10">
        <v>113.98</v>
      </c>
      <c r="K3" s="10">
        <v>139.4</v>
      </c>
    </row>
    <row r="4" spans="1:43" x14ac:dyDescent="0.35">
      <c r="A4" t="s">
        <v>32</v>
      </c>
      <c r="B4" s="10">
        <v>10.33</v>
      </c>
      <c r="C4" s="10">
        <v>1.5</v>
      </c>
      <c r="D4" s="10">
        <v>36.89</v>
      </c>
      <c r="E4" s="10">
        <v>105</v>
      </c>
      <c r="F4" s="10">
        <v>53.3</v>
      </c>
      <c r="G4" s="10">
        <v>108.85</v>
      </c>
      <c r="H4" s="10">
        <v>201</v>
      </c>
      <c r="I4" s="10">
        <v>65.7</v>
      </c>
      <c r="J4" s="10">
        <v>139</v>
      </c>
      <c r="K4" s="10">
        <v>170</v>
      </c>
    </row>
    <row r="5" spans="1:43" x14ac:dyDescent="0.35">
      <c r="A5" t="s">
        <v>33</v>
      </c>
      <c r="B5" s="10">
        <f>B4-B3</f>
        <v>1.83</v>
      </c>
      <c r="C5" s="10">
        <f t="shared" ref="C5:K5" si="0">C4-C3</f>
        <v>0.25</v>
      </c>
      <c r="D5" s="10">
        <f t="shared" si="0"/>
        <v>6.6500000000000021</v>
      </c>
      <c r="E5" s="10">
        <f t="shared" si="0"/>
        <v>18.900000000000006</v>
      </c>
      <c r="F5" s="10">
        <f t="shared" si="0"/>
        <v>9.5999999999999943</v>
      </c>
      <c r="G5" s="10">
        <f t="shared" si="0"/>
        <v>19.599999999999994</v>
      </c>
      <c r="H5" s="10">
        <f t="shared" si="0"/>
        <v>36.180000000000007</v>
      </c>
      <c r="I5" s="10">
        <f t="shared" si="0"/>
        <v>11.830000000000005</v>
      </c>
      <c r="J5" s="10">
        <f t="shared" si="0"/>
        <v>25.019999999999996</v>
      </c>
      <c r="K5" s="10">
        <f t="shared" si="0"/>
        <v>30.599999999999994</v>
      </c>
    </row>
    <row r="6" spans="1:43" x14ac:dyDescent="0.35">
      <c r="B6" s="12" t="s">
        <v>1</v>
      </c>
      <c r="C6" s="12" t="s">
        <v>2</v>
      </c>
      <c r="D6" s="12" t="s">
        <v>4</v>
      </c>
      <c r="E6" s="12" t="s">
        <v>5</v>
      </c>
      <c r="F6" s="12" t="s">
        <v>8</v>
      </c>
      <c r="G6" s="12" t="s">
        <v>6</v>
      </c>
      <c r="H6" s="12" t="s">
        <v>9</v>
      </c>
      <c r="I6" s="12" t="s">
        <v>10</v>
      </c>
      <c r="J6" s="12" t="s">
        <v>27</v>
      </c>
      <c r="K6" s="12" t="s">
        <v>26</v>
      </c>
    </row>
    <row r="9" spans="1:43" x14ac:dyDescent="0.35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</row>
    <row r="10" spans="1:43" x14ac:dyDescent="0.35">
      <c r="A10" t="s">
        <v>43</v>
      </c>
      <c r="B10">
        <f>SALES!V36-PURCHASES!V47</f>
        <v>585.88999999999987</v>
      </c>
      <c r="C10" s="3">
        <v>2923.39</v>
      </c>
      <c r="D10" s="9">
        <f>B10/B$20</f>
        <v>2.60058057986968E-2</v>
      </c>
      <c r="E10" s="9">
        <f>C10/C$20</f>
        <v>2.6716053548168885E-2</v>
      </c>
      <c r="F10" s="9">
        <f>B5/B4</f>
        <v>0.17715392061955471</v>
      </c>
      <c r="G10" s="4"/>
      <c r="H10" s="4"/>
      <c r="I10" s="4"/>
      <c r="J10" s="4"/>
      <c r="K10" s="4"/>
      <c r="L10" s="4"/>
    </row>
    <row r="11" spans="1:43" x14ac:dyDescent="0.35">
      <c r="A11" t="s">
        <v>44</v>
      </c>
      <c r="B11">
        <f>SALES!W36-PURCHASES!W47</f>
        <v>210.25</v>
      </c>
      <c r="C11">
        <v>1239</v>
      </c>
      <c r="D11" s="9">
        <f t="shared" ref="D11:D19" si="1">B11/B$20</f>
        <v>9.3323331498677293E-3</v>
      </c>
      <c r="E11" s="9">
        <f t="shared" ref="E11:E19" si="2">C11/C$20</f>
        <v>1.1322878694317641E-2</v>
      </c>
      <c r="F11" s="9">
        <f>C5/C4</f>
        <v>0.16666666666666666</v>
      </c>
    </row>
    <row r="12" spans="1:43" x14ac:dyDescent="0.35">
      <c r="A12" t="s">
        <v>4</v>
      </c>
      <c r="B12">
        <f>SALES!X36-PURCHASES!X47</f>
        <v>2005.4300000000021</v>
      </c>
      <c r="C12">
        <v>9111.83</v>
      </c>
      <c r="D12" s="9">
        <f t="shared" si="1"/>
        <v>8.9014700921470902E-2</v>
      </c>
      <c r="E12" s="9">
        <f t="shared" si="2"/>
        <v>8.3270496992126172E-2</v>
      </c>
      <c r="F12" s="9">
        <f>D5/D4</f>
        <v>0.18026565464895641</v>
      </c>
    </row>
    <row r="13" spans="1:43" x14ac:dyDescent="0.35">
      <c r="A13" t="s">
        <v>35</v>
      </c>
      <c r="B13">
        <f>SALES!Y36-PURCHASES!Y47</f>
        <v>7070.6999999999971</v>
      </c>
      <c r="C13">
        <v>34020</v>
      </c>
      <c r="D13" s="9">
        <f t="shared" si="1"/>
        <v>0.31384603092875013</v>
      </c>
      <c r="E13" s="9">
        <f t="shared" si="2"/>
        <v>0.31089938109821325</v>
      </c>
      <c r="F13" s="9">
        <f>E5/E4</f>
        <v>0.18000000000000005</v>
      </c>
    </row>
    <row r="14" spans="1:43" x14ac:dyDescent="0.35">
      <c r="A14" t="s">
        <v>45</v>
      </c>
      <c r="B14">
        <f>SALES!Z36-PURCHASES!Z47</f>
        <v>5132.0999999999985</v>
      </c>
      <c r="C14">
        <v>23398.7</v>
      </c>
      <c r="D14" s="9">
        <f t="shared" si="1"/>
        <v>0.22779770253715176</v>
      </c>
      <c r="E14" s="9">
        <f t="shared" si="2"/>
        <v>0.21383425480607765</v>
      </c>
      <c r="F14" s="9">
        <f>F5/F4</f>
        <v>0.18011257035647271</v>
      </c>
    </row>
    <row r="15" spans="1:43" x14ac:dyDescent="0.35">
      <c r="A15" t="s">
        <v>46</v>
      </c>
      <c r="B15">
        <f>SALES!AA36-PURCHASES!AA47</f>
        <v>3231.5499999999975</v>
      </c>
      <c r="C15">
        <v>14477.05</v>
      </c>
      <c r="D15" s="9">
        <f t="shared" si="1"/>
        <v>0.1434382934147683</v>
      </c>
      <c r="E15" s="9">
        <f t="shared" si="2"/>
        <v>0.13230176029182503</v>
      </c>
      <c r="F15" s="9">
        <f>G5/G4</f>
        <v>0.18006430868167198</v>
      </c>
    </row>
    <row r="16" spans="1:43" x14ac:dyDescent="0.35">
      <c r="A16" t="s">
        <v>9</v>
      </c>
      <c r="B16">
        <f>SALES!AB36-PURCHASES!AB47</f>
        <v>1539.659999999998</v>
      </c>
      <c r="C16">
        <v>7638</v>
      </c>
      <c r="D16" s="9">
        <f t="shared" si="1"/>
        <v>6.8340642366351151E-2</v>
      </c>
      <c r="E16" s="9">
        <f t="shared" si="2"/>
        <v>6.9801571805648222E-2</v>
      </c>
      <c r="F16" s="9">
        <f>H5/H4</f>
        <v>0.18000000000000002</v>
      </c>
    </row>
    <row r="17" spans="1:6" x14ac:dyDescent="0.35">
      <c r="A17" t="s">
        <v>10</v>
      </c>
      <c r="B17">
        <f>SALES!AC36-PURCHASES!AC47</f>
        <v>628.46000000000186</v>
      </c>
      <c r="C17">
        <v>5584.5</v>
      </c>
      <c r="D17" s="9">
        <f t="shared" si="1"/>
        <v>2.7895353585569035E-2</v>
      </c>
      <c r="E17" s="9">
        <f t="shared" si="2"/>
        <v>5.1035202637947433E-2</v>
      </c>
      <c r="F17" s="9">
        <f>I5/I4</f>
        <v>0.18006088280060889</v>
      </c>
    </row>
    <row r="18" spans="1:6" x14ac:dyDescent="0.35">
      <c r="A18" t="s">
        <v>27</v>
      </c>
      <c r="B18">
        <f>SALES!AD36-PURCHASES!AD47</f>
        <v>700.56</v>
      </c>
      <c r="C18">
        <v>3892</v>
      </c>
      <c r="D18" s="9">
        <f t="shared" si="1"/>
        <v>3.1095644763240594E-2</v>
      </c>
      <c r="E18" s="9">
        <f t="shared" si="2"/>
        <v>3.5567912734692703E-2</v>
      </c>
      <c r="F18" s="9">
        <f>J5/J4</f>
        <v>0.17999999999999997</v>
      </c>
    </row>
    <row r="19" spans="1:6" x14ac:dyDescent="0.35">
      <c r="A19" t="s">
        <v>26</v>
      </c>
      <c r="B19">
        <f>SALES!AE36-PURCHASES!AE47</f>
        <v>1424.5999999999995</v>
      </c>
      <c r="C19">
        <v>7140</v>
      </c>
      <c r="D19" s="9">
        <f t="shared" si="1"/>
        <v>6.3233492534133462E-2</v>
      </c>
      <c r="E19" s="9">
        <f t="shared" si="2"/>
        <v>6.525048739098302E-2</v>
      </c>
      <c r="F19" s="9">
        <f>K5/K4</f>
        <v>0.17999999999999997</v>
      </c>
    </row>
    <row r="20" spans="1:6" x14ac:dyDescent="0.35">
      <c r="B20">
        <f>SUM(B10:B19)</f>
        <v>22529.199999999997</v>
      </c>
      <c r="C20">
        <f>SUM(C10:C19)</f>
        <v>109424.47</v>
      </c>
      <c r="F20" s="11">
        <f>AVERAGE(F10:F19)</f>
        <v>0.17843240037739311</v>
      </c>
    </row>
    <row r="25" spans="1:6" x14ac:dyDescent="0.35">
      <c r="A25" t="s">
        <v>37</v>
      </c>
      <c r="B25" t="s">
        <v>40</v>
      </c>
      <c r="C25" s="13" t="s">
        <v>50</v>
      </c>
    </row>
    <row r="26" spans="1:6" x14ac:dyDescent="0.35">
      <c r="A26" t="s">
        <v>35</v>
      </c>
      <c r="B26" s="9">
        <v>0.31</v>
      </c>
      <c r="C26" s="11">
        <f>B26</f>
        <v>0.31</v>
      </c>
    </row>
    <row r="27" spans="1:6" x14ac:dyDescent="0.35">
      <c r="A27" t="s">
        <v>45</v>
      </c>
      <c r="B27" s="9">
        <v>0.23</v>
      </c>
      <c r="C27" s="11">
        <f>C26+B27</f>
        <v>0.54</v>
      </c>
    </row>
    <row r="28" spans="1:6" x14ac:dyDescent="0.35">
      <c r="A28" t="s">
        <v>46</v>
      </c>
      <c r="B28" s="9">
        <v>0.14000000000000001</v>
      </c>
      <c r="C28" s="11">
        <f t="shared" ref="C28:C35" si="3">C27+B28</f>
        <v>0.68</v>
      </c>
    </row>
    <row r="29" spans="1:6" x14ac:dyDescent="0.35">
      <c r="A29" t="s">
        <v>4</v>
      </c>
      <c r="B29" s="9">
        <v>0.09</v>
      </c>
      <c r="C29" s="11">
        <f t="shared" si="3"/>
        <v>0.77</v>
      </c>
    </row>
    <row r="30" spans="1:6" x14ac:dyDescent="0.35">
      <c r="A30" t="s">
        <v>9</v>
      </c>
      <c r="B30" s="9">
        <v>7.0000000000000007E-2</v>
      </c>
      <c r="C30" s="11">
        <f t="shared" si="3"/>
        <v>0.84000000000000008</v>
      </c>
    </row>
    <row r="31" spans="1:6" x14ac:dyDescent="0.35">
      <c r="A31" t="s">
        <v>26</v>
      </c>
      <c r="B31" s="9">
        <v>0.06</v>
      </c>
      <c r="C31" s="11">
        <f t="shared" si="3"/>
        <v>0.90000000000000013</v>
      </c>
    </row>
    <row r="32" spans="1:6" x14ac:dyDescent="0.35">
      <c r="A32" t="s">
        <v>43</v>
      </c>
      <c r="B32" s="9">
        <v>0.03</v>
      </c>
      <c r="C32" s="11">
        <f t="shared" si="3"/>
        <v>0.93000000000000016</v>
      </c>
    </row>
    <row r="33" spans="1:3" x14ac:dyDescent="0.35">
      <c r="A33" t="s">
        <v>10</v>
      </c>
      <c r="B33" s="9">
        <v>0.03</v>
      </c>
      <c r="C33" s="11">
        <f t="shared" si="3"/>
        <v>0.96000000000000019</v>
      </c>
    </row>
    <row r="34" spans="1:3" x14ac:dyDescent="0.35">
      <c r="A34" t="s">
        <v>27</v>
      </c>
      <c r="B34" s="9">
        <v>0.03</v>
      </c>
      <c r="C34" s="11">
        <f t="shared" si="3"/>
        <v>0.99000000000000021</v>
      </c>
    </row>
    <row r="35" spans="1:3" x14ac:dyDescent="0.35">
      <c r="A35" t="s">
        <v>44</v>
      </c>
      <c r="B35" s="9">
        <v>0.01</v>
      </c>
      <c r="C35" s="11">
        <f t="shared" si="3"/>
        <v>1.0000000000000002</v>
      </c>
    </row>
    <row r="40" spans="1:3" x14ac:dyDescent="0.35">
      <c r="A40" t="s">
        <v>37</v>
      </c>
      <c r="B40" t="s">
        <v>41</v>
      </c>
      <c r="C40" t="s">
        <v>51</v>
      </c>
    </row>
    <row r="41" spans="1:3" x14ac:dyDescent="0.35">
      <c r="A41" t="s">
        <v>35</v>
      </c>
      <c r="B41" s="14">
        <v>0.31</v>
      </c>
      <c r="C41" s="11">
        <f>B41</f>
        <v>0.31</v>
      </c>
    </row>
    <row r="42" spans="1:3" x14ac:dyDescent="0.35">
      <c r="A42" t="s">
        <v>45</v>
      </c>
      <c r="B42" s="14">
        <v>0.21</v>
      </c>
      <c r="C42" s="11">
        <f>C41+B42</f>
        <v>0.52</v>
      </c>
    </row>
    <row r="43" spans="1:3" x14ac:dyDescent="0.35">
      <c r="A43" t="s">
        <v>46</v>
      </c>
      <c r="B43" s="14">
        <v>0.13</v>
      </c>
      <c r="C43" s="11">
        <f t="shared" ref="C43:C50" si="4">C42+B43</f>
        <v>0.65</v>
      </c>
    </row>
    <row r="44" spans="1:3" x14ac:dyDescent="0.35">
      <c r="A44" t="s">
        <v>4</v>
      </c>
      <c r="B44" s="14">
        <v>0.08</v>
      </c>
      <c r="C44" s="11">
        <f t="shared" si="4"/>
        <v>0.73</v>
      </c>
    </row>
    <row r="45" spans="1:3" x14ac:dyDescent="0.35">
      <c r="A45" t="s">
        <v>9</v>
      </c>
      <c r="B45" s="11">
        <v>7.0000000000000007E-2</v>
      </c>
      <c r="C45" s="11">
        <f t="shared" si="4"/>
        <v>0.8</v>
      </c>
    </row>
    <row r="46" spans="1:3" x14ac:dyDescent="0.35">
      <c r="A46" t="s">
        <v>26</v>
      </c>
      <c r="B46" s="14">
        <v>7.0000000000000007E-2</v>
      </c>
      <c r="C46" s="11">
        <f t="shared" si="4"/>
        <v>0.87000000000000011</v>
      </c>
    </row>
    <row r="47" spans="1:3" x14ac:dyDescent="0.35">
      <c r="A47" t="s">
        <v>10</v>
      </c>
      <c r="B47" s="14">
        <v>0.05</v>
      </c>
      <c r="C47" s="11">
        <f t="shared" si="4"/>
        <v>0.92000000000000015</v>
      </c>
    </row>
    <row r="48" spans="1:3" x14ac:dyDescent="0.35">
      <c r="A48" t="s">
        <v>27</v>
      </c>
      <c r="B48" s="14">
        <v>0.04</v>
      </c>
      <c r="C48" s="11">
        <f t="shared" si="4"/>
        <v>0.96000000000000019</v>
      </c>
    </row>
    <row r="49" spans="1:4" x14ac:dyDescent="0.35">
      <c r="A49" t="s">
        <v>43</v>
      </c>
      <c r="B49" s="14">
        <v>0.03</v>
      </c>
      <c r="C49" s="11">
        <f t="shared" si="4"/>
        <v>0.99000000000000021</v>
      </c>
    </row>
    <row r="50" spans="1:4" x14ac:dyDescent="0.35">
      <c r="A50" t="s">
        <v>44</v>
      </c>
      <c r="B50" s="14">
        <v>0.01</v>
      </c>
      <c r="C50" s="11">
        <f t="shared" si="4"/>
        <v>1.0000000000000002</v>
      </c>
    </row>
    <row r="51" spans="1:4" x14ac:dyDescent="0.35">
      <c r="C51" s="11"/>
    </row>
    <row r="52" spans="1:4" x14ac:dyDescent="0.35">
      <c r="C52" s="11"/>
    </row>
    <row r="57" spans="1:4" x14ac:dyDescent="0.35">
      <c r="A57" s="20" t="s">
        <v>0</v>
      </c>
      <c r="B57" s="20" t="s">
        <v>52</v>
      </c>
      <c r="C57" s="20" t="s">
        <v>53</v>
      </c>
      <c r="D57" s="20" t="s">
        <v>54</v>
      </c>
    </row>
    <row r="58" spans="1:4" x14ac:dyDescent="0.35">
      <c r="A58" s="21">
        <v>45191</v>
      </c>
      <c r="B58" s="20">
        <f>SALES!AF4</f>
        <v>3429.7400000000002</v>
      </c>
      <c r="C58" s="20">
        <f>PURCHASES!AF4</f>
        <v>824.09999999999991</v>
      </c>
      <c r="D58" s="20">
        <f>B58-C58</f>
        <v>2605.6400000000003</v>
      </c>
    </row>
    <row r="59" spans="1:4" x14ac:dyDescent="0.35">
      <c r="A59" s="21">
        <v>45192</v>
      </c>
      <c r="B59" s="20">
        <f>SALES!AF5</f>
        <v>3950.68</v>
      </c>
      <c r="C59" s="20">
        <f>PURCHASES!AF5</f>
        <v>0</v>
      </c>
      <c r="D59" s="20">
        <f t="shared" ref="D59:D88" si="5">B59-C59</f>
        <v>3950.68</v>
      </c>
    </row>
    <row r="60" spans="1:4" x14ac:dyDescent="0.35">
      <c r="A60" s="21">
        <v>45193</v>
      </c>
      <c r="B60" s="20">
        <f>SALES!AF6</f>
        <v>3264.7700000000004</v>
      </c>
      <c r="C60" s="20">
        <f>PURCHASES!AF6</f>
        <v>1932.6999999999998</v>
      </c>
      <c r="D60" s="20">
        <f t="shared" si="5"/>
        <v>1332.0700000000006</v>
      </c>
    </row>
    <row r="61" spans="1:4" x14ac:dyDescent="0.35">
      <c r="A61" s="21">
        <v>45194</v>
      </c>
      <c r="B61" s="20">
        <f>SALES!AF7</f>
        <v>4299.1299999999992</v>
      </c>
      <c r="C61" s="20">
        <f>PURCHASES!AF7</f>
        <v>2627.2</v>
      </c>
      <c r="D61" s="20">
        <f t="shared" si="5"/>
        <v>1671.9299999999994</v>
      </c>
    </row>
    <row r="62" spans="1:4" x14ac:dyDescent="0.35">
      <c r="A62" s="21">
        <v>45195</v>
      </c>
      <c r="B62" s="20">
        <f>SALES!AF8</f>
        <v>3281.38</v>
      </c>
      <c r="C62" s="20">
        <f>PURCHASES!AF8</f>
        <v>4462.5</v>
      </c>
      <c r="D62" s="20">
        <f t="shared" si="5"/>
        <v>-1181.1199999999999</v>
      </c>
    </row>
    <row r="63" spans="1:4" x14ac:dyDescent="0.35">
      <c r="A63" s="21">
        <v>45196</v>
      </c>
      <c r="B63" s="20">
        <f>SALES!AF9</f>
        <v>3536.93</v>
      </c>
      <c r="C63" s="20">
        <f>PURCHASES!AF9</f>
        <v>0</v>
      </c>
      <c r="D63" s="20">
        <f t="shared" si="5"/>
        <v>3536.93</v>
      </c>
    </row>
    <row r="64" spans="1:4" x14ac:dyDescent="0.35">
      <c r="A64" s="21">
        <v>45197</v>
      </c>
      <c r="B64" s="20">
        <f>SALES!AF10</f>
        <v>3486.1700000000005</v>
      </c>
      <c r="C64" s="20">
        <f>PURCHASES!AF10</f>
        <v>2462.7999999999997</v>
      </c>
      <c r="D64" s="20">
        <f t="shared" si="5"/>
        <v>1023.3700000000008</v>
      </c>
    </row>
    <row r="65" spans="1:4" x14ac:dyDescent="0.35">
      <c r="A65" s="21">
        <v>45198</v>
      </c>
      <c r="B65" s="20">
        <f>SALES!AF11</f>
        <v>3279.6299999999997</v>
      </c>
      <c r="C65" s="20">
        <f>PURCHASES!AF11</f>
        <v>9179.9</v>
      </c>
      <c r="D65" s="20">
        <f t="shared" si="5"/>
        <v>-5900.27</v>
      </c>
    </row>
    <row r="66" spans="1:4" x14ac:dyDescent="0.35">
      <c r="A66" s="21">
        <v>45199</v>
      </c>
      <c r="B66" s="20">
        <f>SALES!AF12</f>
        <v>2388.6</v>
      </c>
      <c r="C66" s="20">
        <f>PURCHASES!AF12</f>
        <v>0</v>
      </c>
      <c r="D66" s="20">
        <f t="shared" si="5"/>
        <v>2388.6</v>
      </c>
    </row>
    <row r="67" spans="1:4" x14ac:dyDescent="0.35">
      <c r="A67" s="21">
        <v>45200</v>
      </c>
      <c r="B67" s="20">
        <f>SALES!AF13</f>
        <v>4179.29</v>
      </c>
      <c r="C67" s="20">
        <f>PURCHASES!AF13</f>
        <v>538.69999999999993</v>
      </c>
      <c r="D67" s="20">
        <f t="shared" si="5"/>
        <v>3640.59</v>
      </c>
    </row>
    <row r="68" spans="1:4" x14ac:dyDescent="0.35">
      <c r="A68" s="21">
        <v>45201</v>
      </c>
      <c r="B68" s="20">
        <f>SALES!AF14</f>
        <v>2870.0399999999995</v>
      </c>
      <c r="C68" s="20">
        <f>PURCHASES!AF14</f>
        <v>0</v>
      </c>
      <c r="D68" s="20">
        <f t="shared" si="5"/>
        <v>2870.0399999999995</v>
      </c>
    </row>
    <row r="69" spans="1:4" x14ac:dyDescent="0.35">
      <c r="A69" s="21">
        <v>45202</v>
      </c>
      <c r="B69" s="20">
        <f>SALES!AF15</f>
        <v>4888.0599999999995</v>
      </c>
      <c r="C69" s="20">
        <f>PURCHASES!AF15</f>
        <v>1939.3</v>
      </c>
      <c r="D69" s="20">
        <f t="shared" si="5"/>
        <v>2948.7599999999993</v>
      </c>
    </row>
    <row r="70" spans="1:4" x14ac:dyDescent="0.35">
      <c r="A70" s="21">
        <v>45203</v>
      </c>
      <c r="B70" s="20">
        <f>SALES!AF16</f>
        <v>3330.31</v>
      </c>
      <c r="C70" s="20">
        <f>PURCHASES!AF16</f>
        <v>2050.6999999999998</v>
      </c>
      <c r="D70" s="20">
        <f t="shared" si="5"/>
        <v>1279.6100000000001</v>
      </c>
    </row>
    <row r="71" spans="1:4" x14ac:dyDescent="0.35">
      <c r="A71" s="21">
        <v>45204</v>
      </c>
      <c r="B71" s="20">
        <f>SALES!AF17</f>
        <v>3453.7999999999997</v>
      </c>
      <c r="C71" s="20">
        <f>PURCHASES!AF17</f>
        <v>569.9</v>
      </c>
      <c r="D71" s="20">
        <f t="shared" si="5"/>
        <v>2883.8999999999996</v>
      </c>
    </row>
    <row r="72" spans="1:4" x14ac:dyDescent="0.35">
      <c r="A72" s="21">
        <v>45205</v>
      </c>
      <c r="B72" s="20">
        <f>SALES!AF18</f>
        <v>3996.2499999999995</v>
      </c>
      <c r="C72" s="20">
        <f>PURCHASES!AF18</f>
        <v>250</v>
      </c>
      <c r="D72" s="20">
        <f t="shared" si="5"/>
        <v>3746.2499999999995</v>
      </c>
    </row>
    <row r="73" spans="1:4" x14ac:dyDescent="0.35">
      <c r="A73" s="21">
        <v>45206</v>
      </c>
      <c r="B73" s="20">
        <f>SALES!AF19</f>
        <v>3051.53</v>
      </c>
      <c r="C73" s="20">
        <f>PURCHASES!AF19</f>
        <v>8740</v>
      </c>
      <c r="D73" s="20">
        <f t="shared" si="5"/>
        <v>-5688.4699999999993</v>
      </c>
    </row>
    <row r="74" spans="1:4" x14ac:dyDescent="0.35">
      <c r="A74" s="21">
        <v>45207</v>
      </c>
      <c r="B74" s="20">
        <f>SALES!AF20</f>
        <v>3261.1</v>
      </c>
      <c r="C74" s="20">
        <f>PURCHASES!AF20</f>
        <v>824.09999999999991</v>
      </c>
      <c r="D74" s="20">
        <f t="shared" si="5"/>
        <v>2437</v>
      </c>
    </row>
    <row r="75" spans="1:4" x14ac:dyDescent="0.35">
      <c r="A75" s="21">
        <v>45208</v>
      </c>
      <c r="B75" s="20">
        <f>SALES!AF21</f>
        <v>4297.1899999999996</v>
      </c>
      <c r="C75" s="20">
        <f>PURCHASES!AF21</f>
        <v>538.69999999999993</v>
      </c>
      <c r="D75" s="20">
        <f t="shared" si="5"/>
        <v>3758.49</v>
      </c>
    </row>
    <row r="76" spans="1:4" x14ac:dyDescent="0.35">
      <c r="A76" s="21">
        <v>45209</v>
      </c>
      <c r="B76" s="20">
        <f>SALES!AF22</f>
        <v>2531.4299999999998</v>
      </c>
      <c r="C76" s="20">
        <f>PURCHASES!AF22</f>
        <v>10575.2</v>
      </c>
      <c r="D76" s="20">
        <f t="shared" si="5"/>
        <v>-8043.77</v>
      </c>
    </row>
    <row r="77" spans="1:4" x14ac:dyDescent="0.35">
      <c r="A77" s="21">
        <v>45210</v>
      </c>
      <c r="B77" s="20">
        <f>SALES!AF23</f>
        <v>3497.59</v>
      </c>
      <c r="C77" s="20">
        <f>PURCHASES!AF23</f>
        <v>1512</v>
      </c>
      <c r="D77" s="20">
        <f t="shared" si="5"/>
        <v>1985.5900000000001</v>
      </c>
    </row>
    <row r="78" spans="1:4" x14ac:dyDescent="0.35">
      <c r="A78" s="21">
        <v>45211</v>
      </c>
      <c r="B78" s="20">
        <f>SALES!AF24</f>
        <v>4083.9</v>
      </c>
      <c r="C78" s="20">
        <f>PURCHASES!AF24</f>
        <v>5032.3999999999996</v>
      </c>
      <c r="D78" s="20">
        <f t="shared" si="5"/>
        <v>-948.49999999999955</v>
      </c>
    </row>
    <row r="79" spans="1:4" x14ac:dyDescent="0.35">
      <c r="A79" s="21">
        <v>45212</v>
      </c>
      <c r="B79" s="20">
        <f>SALES!AF25</f>
        <v>3509.6899999999996</v>
      </c>
      <c r="C79" s="20">
        <f>PURCHASES!AF25</f>
        <v>824.09999999999991</v>
      </c>
      <c r="D79" s="20">
        <f t="shared" si="5"/>
        <v>2685.5899999999997</v>
      </c>
    </row>
    <row r="80" spans="1:4" x14ac:dyDescent="0.35">
      <c r="A80" s="21">
        <v>45213</v>
      </c>
      <c r="B80" s="20">
        <f>SALES!AF26</f>
        <v>3837.74</v>
      </c>
      <c r="C80" s="20">
        <f>PURCHASES!AF26</f>
        <v>788.69999999999993</v>
      </c>
      <c r="D80" s="20">
        <f t="shared" si="5"/>
        <v>3049.04</v>
      </c>
    </row>
    <row r="81" spans="1:4" x14ac:dyDescent="0.35">
      <c r="A81" s="21">
        <v>45214</v>
      </c>
      <c r="B81" s="20">
        <f>SALES!AF27</f>
        <v>3417.9600000000005</v>
      </c>
      <c r="C81" s="20">
        <f>PURCHASES!AF27</f>
        <v>1115.2</v>
      </c>
      <c r="D81" s="20">
        <f t="shared" si="5"/>
        <v>2302.7600000000002</v>
      </c>
    </row>
    <row r="82" spans="1:4" x14ac:dyDescent="0.35">
      <c r="A82" s="21">
        <v>45215</v>
      </c>
      <c r="B82" s="20">
        <f>SALES!AF28</f>
        <v>4490.1900000000005</v>
      </c>
      <c r="C82" s="20">
        <f>PURCHASES!AF28</f>
        <v>824.09999999999991</v>
      </c>
      <c r="D82" s="20">
        <f t="shared" si="5"/>
        <v>3666.0900000000006</v>
      </c>
    </row>
    <row r="83" spans="1:4" x14ac:dyDescent="0.35">
      <c r="A83" s="21">
        <v>45216</v>
      </c>
      <c r="B83" s="20">
        <f>SALES!AF29</f>
        <v>3203.57</v>
      </c>
      <c r="C83" s="20">
        <f>PURCHASES!AF29</f>
        <v>1512</v>
      </c>
      <c r="D83" s="20">
        <f t="shared" si="5"/>
        <v>1691.5700000000002</v>
      </c>
    </row>
    <row r="84" spans="1:4" x14ac:dyDescent="0.35">
      <c r="A84" s="21">
        <v>45217</v>
      </c>
      <c r="B84" s="20">
        <f>SALES!AF30</f>
        <v>3268.89</v>
      </c>
      <c r="C84" s="20">
        <f>PURCHASES!AF30</f>
        <v>538.69999999999993</v>
      </c>
      <c r="D84" s="20">
        <f t="shared" si="5"/>
        <v>2730.19</v>
      </c>
    </row>
    <row r="85" spans="1:4" x14ac:dyDescent="0.35">
      <c r="A85" s="21">
        <v>45218</v>
      </c>
      <c r="B85" s="20">
        <f>SALES!AF31</f>
        <v>2663.27</v>
      </c>
      <c r="C85" s="20">
        <f>PURCHASES!AF31</f>
        <v>1079.9000000000001</v>
      </c>
      <c r="D85" s="20">
        <f t="shared" si="5"/>
        <v>1583.37</v>
      </c>
    </row>
    <row r="86" spans="1:4" x14ac:dyDescent="0.35">
      <c r="A86" s="21">
        <v>45219</v>
      </c>
      <c r="B86" s="20">
        <f>SALES!AF32</f>
        <v>2796.5800000000004</v>
      </c>
      <c r="C86" s="20">
        <f>PURCHASES!AF32</f>
        <v>9684.1</v>
      </c>
      <c r="D86" s="20">
        <f t="shared" si="5"/>
        <v>-6887.52</v>
      </c>
    </row>
    <row r="87" spans="1:4" x14ac:dyDescent="0.35">
      <c r="A87" s="21">
        <v>45220</v>
      </c>
      <c r="B87" s="20">
        <f>SALES!AF33</f>
        <v>3744.89</v>
      </c>
      <c r="C87" s="20">
        <f>PURCHASES!AF33</f>
        <v>8740</v>
      </c>
      <c r="D87" s="20">
        <f t="shared" si="5"/>
        <v>-4995.1100000000006</v>
      </c>
    </row>
    <row r="88" spans="1:4" x14ac:dyDescent="0.35">
      <c r="A88" s="21">
        <v>45221</v>
      </c>
      <c r="B88" s="20">
        <f>SALES!AF34</f>
        <v>4134.17</v>
      </c>
      <c r="C88" s="20">
        <f>PURCHASES!AF34</f>
        <v>538.69999999999993</v>
      </c>
      <c r="D88" s="20">
        <f t="shared" si="5"/>
        <v>3595.4700000000003</v>
      </c>
    </row>
    <row r="89" spans="1:4" x14ac:dyDescent="0.35">
      <c r="A89" s="20"/>
      <c r="B89" s="20">
        <f>SUM(B58:B88)</f>
        <v>109424.47000000002</v>
      </c>
      <c r="C89" s="20">
        <f>SUM(C58:C88)</f>
        <v>79705.7</v>
      </c>
      <c r="D89" s="20">
        <f>SUM(D58:D88)</f>
        <v>29718.770000000008</v>
      </c>
    </row>
  </sheetData>
  <sortState xmlns:xlrd2="http://schemas.microsoft.com/office/spreadsheetml/2017/richdata2" ref="A26:C35">
    <sortCondition descending="1" ref="B26:B3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7E7F-4A4B-450B-A643-62CA62F0B216}">
  <dimension ref="A1:E35"/>
  <sheetViews>
    <sheetView zoomScaleNormal="100" workbookViewId="0">
      <selection activeCell="F22" sqref="F22"/>
    </sheetView>
  </sheetViews>
  <sheetFormatPr defaultRowHeight="14.5" x14ac:dyDescent="0.35"/>
  <cols>
    <col min="1" max="1" width="13.1796875" bestFit="1" customWidth="1"/>
    <col min="2" max="2" width="10.81640625" bestFit="1" customWidth="1"/>
    <col min="3" max="3" width="17.36328125" bestFit="1" customWidth="1"/>
    <col min="4" max="4" width="16.54296875" bestFit="1" customWidth="1"/>
  </cols>
  <sheetData>
    <row r="1" spans="1:4" x14ac:dyDescent="0.35">
      <c r="A1" t="s">
        <v>37</v>
      </c>
      <c r="B1" t="s">
        <v>59</v>
      </c>
      <c r="C1" t="s">
        <v>40</v>
      </c>
      <c r="D1" s="13" t="s">
        <v>50</v>
      </c>
    </row>
    <row r="2" spans="1:4" x14ac:dyDescent="0.35">
      <c r="A2" t="s">
        <v>35</v>
      </c>
      <c r="B2">
        <v>7070.7</v>
      </c>
      <c r="C2" s="9">
        <v>0.31</v>
      </c>
      <c r="D2" s="11">
        <f>C2</f>
        <v>0.31</v>
      </c>
    </row>
    <row r="3" spans="1:4" x14ac:dyDescent="0.35">
      <c r="A3" t="s">
        <v>45</v>
      </c>
      <c r="B3">
        <v>5132.1000000000004</v>
      </c>
      <c r="C3" s="9">
        <v>0.23</v>
      </c>
      <c r="D3" s="11">
        <f>D2+C3</f>
        <v>0.54</v>
      </c>
    </row>
    <row r="4" spans="1:4" x14ac:dyDescent="0.35">
      <c r="A4" t="s">
        <v>46</v>
      </c>
      <c r="B4">
        <v>3231.55</v>
      </c>
      <c r="C4" s="9">
        <v>0.14000000000000001</v>
      </c>
      <c r="D4" s="11">
        <f t="shared" ref="D4:D11" si="0">D3+C4</f>
        <v>0.68</v>
      </c>
    </row>
    <row r="5" spans="1:4" x14ac:dyDescent="0.35">
      <c r="A5" t="s">
        <v>4</v>
      </c>
      <c r="B5">
        <v>2005.43</v>
      </c>
      <c r="C5" s="9">
        <v>0.09</v>
      </c>
      <c r="D5" s="11">
        <f t="shared" si="0"/>
        <v>0.77</v>
      </c>
    </row>
    <row r="6" spans="1:4" x14ac:dyDescent="0.35">
      <c r="A6" t="s">
        <v>9</v>
      </c>
      <c r="B6">
        <v>1539.66</v>
      </c>
      <c r="C6" s="9">
        <v>7.0000000000000007E-2</v>
      </c>
      <c r="D6" s="11">
        <f t="shared" si="0"/>
        <v>0.84000000000000008</v>
      </c>
    </row>
    <row r="7" spans="1:4" x14ac:dyDescent="0.35">
      <c r="A7" t="s">
        <v>26</v>
      </c>
      <c r="B7">
        <v>1424.6</v>
      </c>
      <c r="C7" s="9">
        <v>0.06</v>
      </c>
      <c r="D7" s="11">
        <f t="shared" si="0"/>
        <v>0.90000000000000013</v>
      </c>
    </row>
    <row r="8" spans="1:4" x14ac:dyDescent="0.35">
      <c r="A8" t="s">
        <v>43</v>
      </c>
      <c r="B8">
        <v>585.89</v>
      </c>
      <c r="C8" s="9">
        <v>0.03</v>
      </c>
      <c r="D8" s="11">
        <f t="shared" si="0"/>
        <v>0.93000000000000016</v>
      </c>
    </row>
    <row r="9" spans="1:4" x14ac:dyDescent="0.35">
      <c r="A9" t="s">
        <v>10</v>
      </c>
      <c r="B9">
        <v>628.46</v>
      </c>
      <c r="C9" s="9">
        <v>0.03</v>
      </c>
      <c r="D9" s="11">
        <f t="shared" si="0"/>
        <v>0.96000000000000019</v>
      </c>
    </row>
    <row r="10" spans="1:4" x14ac:dyDescent="0.35">
      <c r="A10" t="s">
        <v>27</v>
      </c>
      <c r="B10">
        <v>700.56</v>
      </c>
      <c r="C10" s="9">
        <v>0.03</v>
      </c>
      <c r="D10" s="11">
        <f t="shared" si="0"/>
        <v>0.99000000000000021</v>
      </c>
    </row>
    <row r="11" spans="1:4" x14ac:dyDescent="0.35">
      <c r="A11" t="s">
        <v>44</v>
      </c>
      <c r="B11">
        <v>210.25</v>
      </c>
      <c r="C11" s="9">
        <v>0.01</v>
      </c>
      <c r="D11" s="11">
        <f t="shared" si="0"/>
        <v>1.0000000000000002</v>
      </c>
    </row>
    <row r="12" spans="1:4" x14ac:dyDescent="0.35">
      <c r="B12">
        <f>SUM(B2:B11)</f>
        <v>22529.199999999997</v>
      </c>
    </row>
    <row r="24" spans="1:5" x14ac:dyDescent="0.35">
      <c r="A24" s="29" t="s">
        <v>37</v>
      </c>
      <c r="B24" s="29" t="s">
        <v>60</v>
      </c>
      <c r="C24" s="29" t="s">
        <v>61</v>
      </c>
      <c r="D24" s="29" t="s">
        <v>39</v>
      </c>
      <c r="E24" s="29" t="s">
        <v>23</v>
      </c>
    </row>
    <row r="25" spans="1:5" x14ac:dyDescent="0.35">
      <c r="A25" s="29" t="s">
        <v>43</v>
      </c>
      <c r="B25" s="29">
        <v>282</v>
      </c>
      <c r="C25" s="29">
        <v>260</v>
      </c>
      <c r="D25" s="30">
        <v>2923.39</v>
      </c>
      <c r="E25" s="29">
        <v>2210</v>
      </c>
    </row>
    <row r="26" spans="1:5" x14ac:dyDescent="0.35">
      <c r="A26" s="29" t="s">
        <v>44</v>
      </c>
      <c r="B26" s="29">
        <v>826</v>
      </c>
      <c r="C26" s="29">
        <v>800</v>
      </c>
      <c r="D26" s="29">
        <v>1239</v>
      </c>
      <c r="E26" s="29">
        <v>1000</v>
      </c>
    </row>
    <row r="27" spans="1:5" x14ac:dyDescent="0.35">
      <c r="A27" s="29" t="s">
        <v>4</v>
      </c>
      <c r="B27" s="29">
        <v>247</v>
      </c>
      <c r="C27" s="29">
        <v>200</v>
      </c>
      <c r="D27" s="29">
        <v>9111.83</v>
      </c>
      <c r="E27" s="29">
        <v>6048</v>
      </c>
    </row>
    <row r="28" spans="1:5" x14ac:dyDescent="0.35">
      <c r="A28" s="29" t="s">
        <v>35</v>
      </c>
      <c r="B28" s="29">
        <v>324</v>
      </c>
      <c r="C28" s="29">
        <v>300</v>
      </c>
      <c r="D28" s="29">
        <v>34020</v>
      </c>
      <c r="E28" s="29">
        <v>25830</v>
      </c>
    </row>
    <row r="29" spans="1:5" x14ac:dyDescent="0.35">
      <c r="A29" s="29" t="s">
        <v>45</v>
      </c>
      <c r="B29" s="29">
        <v>439</v>
      </c>
      <c r="C29" s="29">
        <v>400</v>
      </c>
      <c r="D29" s="29">
        <v>23398.7</v>
      </c>
      <c r="E29" s="29">
        <v>17480</v>
      </c>
    </row>
    <row r="30" spans="1:5" x14ac:dyDescent="0.35">
      <c r="A30" s="29" t="s">
        <v>46</v>
      </c>
      <c r="B30" s="29">
        <v>133</v>
      </c>
      <c r="C30" s="29">
        <v>100</v>
      </c>
      <c r="D30" s="29">
        <v>14477.05</v>
      </c>
      <c r="E30" s="29">
        <v>8925</v>
      </c>
    </row>
    <row r="31" spans="1:5" x14ac:dyDescent="0.35">
      <c r="A31" s="29" t="s">
        <v>9</v>
      </c>
      <c r="B31" s="29">
        <v>38</v>
      </c>
      <c r="C31" s="29">
        <v>40</v>
      </c>
      <c r="D31" s="29">
        <v>7638</v>
      </c>
      <c r="E31" s="29">
        <v>6592.8</v>
      </c>
    </row>
    <row r="32" spans="1:5" x14ac:dyDescent="0.35">
      <c r="A32" s="29" t="s">
        <v>10</v>
      </c>
      <c r="B32" s="29">
        <v>85</v>
      </c>
      <c r="C32" s="29">
        <v>80</v>
      </c>
      <c r="D32" s="29">
        <v>5584.5</v>
      </c>
      <c r="E32" s="29">
        <v>4309.6000000000004</v>
      </c>
    </row>
    <row r="33" spans="1:5" x14ac:dyDescent="0.35">
      <c r="A33" s="29" t="s">
        <v>27</v>
      </c>
      <c r="B33" s="29">
        <v>28</v>
      </c>
      <c r="C33" s="29">
        <v>25</v>
      </c>
      <c r="D33" s="29">
        <v>3892</v>
      </c>
      <c r="E33" s="29">
        <v>2849.5</v>
      </c>
    </row>
    <row r="34" spans="1:5" x14ac:dyDescent="0.35">
      <c r="A34" s="29" t="s">
        <v>26</v>
      </c>
      <c r="B34" s="29">
        <v>42</v>
      </c>
      <c r="C34" s="29">
        <v>32</v>
      </c>
      <c r="D34" s="29">
        <v>7140</v>
      </c>
      <c r="E34" s="29">
        <v>4460.8</v>
      </c>
    </row>
    <row r="35" spans="1:5" x14ac:dyDescent="0.35">
      <c r="A35" s="29"/>
      <c r="B35" s="29">
        <f>SUM(B25:B34)</f>
        <v>2444</v>
      </c>
      <c r="C35" s="29">
        <f>SUM(C25:C34)</f>
        <v>2237</v>
      </c>
      <c r="D35" s="29">
        <f>SUM(D25:D34)</f>
        <v>109424.47</v>
      </c>
      <c r="E35" s="29">
        <f>SUM(E25:E34)</f>
        <v>79705.700000000012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75"/>
  <sheetViews>
    <sheetView tabSelected="1" topLeftCell="I58" zoomScale="96" zoomScaleNormal="96" workbookViewId="0">
      <selection activeCell="P63" sqref="P63"/>
    </sheetView>
  </sheetViews>
  <sheetFormatPr defaultRowHeight="14.5" x14ac:dyDescent="0.35"/>
  <cols>
    <col min="1" max="1" width="10.08984375" style="4" bestFit="1" customWidth="1"/>
    <col min="2" max="3" width="11.90625" style="4" bestFit="1" customWidth="1"/>
    <col min="4" max="4" width="12.7265625" style="4" bestFit="1" customWidth="1"/>
    <col min="5" max="5" width="15.7265625" style="4" bestFit="1" customWidth="1"/>
    <col min="6" max="6" width="11.90625" style="4" bestFit="1" customWidth="1"/>
    <col min="7" max="7" width="14.1796875" style="4" bestFit="1" customWidth="1"/>
    <col min="8" max="10" width="11.90625" style="4" bestFit="1" customWidth="1"/>
    <col min="11" max="11" width="10.90625" style="4" bestFit="1" customWidth="1"/>
    <col min="12" max="12" width="10.26953125" style="4" bestFit="1" customWidth="1"/>
    <col min="13" max="13" width="9.54296875" style="4" bestFit="1" customWidth="1"/>
    <col min="14" max="14" width="12.26953125" style="4" bestFit="1" customWidth="1"/>
    <col min="15" max="15" width="15" style="4" bestFit="1" customWidth="1"/>
    <col min="16" max="16" width="11" style="4" bestFit="1" customWidth="1"/>
    <col min="17" max="17" width="13.81640625" style="4" bestFit="1" customWidth="1"/>
    <col min="18" max="18" width="6.6328125" style="4" bestFit="1" customWidth="1"/>
    <col min="19" max="19" width="8.1796875" style="4" bestFit="1" customWidth="1"/>
    <col min="20" max="20" width="7.7265625" style="4" bestFit="1" customWidth="1"/>
    <col min="21" max="21" width="8.36328125" style="4" bestFit="1" customWidth="1"/>
    <col min="22" max="23" width="11.90625" style="4" bestFit="1" customWidth="1"/>
    <col min="24" max="24" width="9" style="4" bestFit="1" customWidth="1"/>
    <col min="25" max="25" width="13.1796875" style="4" bestFit="1" customWidth="1"/>
    <col min="26" max="26" width="11.90625" style="4" bestFit="1" customWidth="1"/>
    <col min="27" max="27" width="13.81640625" style="4" bestFit="1" customWidth="1"/>
    <col min="28" max="31" width="11.90625" style="4" bestFit="1" customWidth="1"/>
    <col min="32" max="32" width="14.54296875" style="4" bestFit="1" customWidth="1"/>
    <col min="33" max="33" width="10.08984375" style="4" bestFit="1" customWidth="1"/>
    <col min="34" max="16384" width="8.7265625" style="4"/>
  </cols>
  <sheetData>
    <row r="1" spans="1:33" x14ac:dyDescent="0.35">
      <c r="B1" s="25" t="s">
        <v>14</v>
      </c>
      <c r="C1" s="25"/>
      <c r="D1" s="25"/>
      <c r="E1" s="25"/>
      <c r="F1" s="25"/>
      <c r="G1" s="25"/>
      <c r="H1" s="25"/>
      <c r="I1" s="25"/>
      <c r="J1" s="25"/>
      <c r="K1" s="25"/>
      <c r="L1" s="25" t="s">
        <v>15</v>
      </c>
      <c r="M1" s="25"/>
      <c r="N1" s="25"/>
      <c r="O1" s="25"/>
      <c r="P1" s="25"/>
      <c r="Q1" s="25"/>
      <c r="R1" s="25"/>
      <c r="S1" s="25"/>
      <c r="T1" s="25"/>
      <c r="U1" s="25"/>
      <c r="V1" s="24" t="s">
        <v>16</v>
      </c>
      <c r="W1" s="24"/>
      <c r="X1" s="24"/>
      <c r="Y1" s="24"/>
      <c r="Z1" s="24"/>
      <c r="AA1" s="24"/>
      <c r="AB1" s="24"/>
      <c r="AC1" s="24"/>
      <c r="AD1" s="24"/>
      <c r="AE1" s="24"/>
    </row>
    <row r="2" spans="1:33" x14ac:dyDescent="0.35">
      <c r="B2" s="24" t="s">
        <v>13</v>
      </c>
      <c r="C2" s="24"/>
      <c r="D2" s="24" t="s">
        <v>3</v>
      </c>
      <c r="E2" s="24"/>
      <c r="F2" s="24" t="s">
        <v>7</v>
      </c>
      <c r="G2" s="24"/>
      <c r="H2" s="24" t="s">
        <v>11</v>
      </c>
      <c r="I2" s="24"/>
      <c r="J2" s="24" t="s">
        <v>25</v>
      </c>
      <c r="K2" s="24"/>
      <c r="L2" s="25" t="s">
        <v>13</v>
      </c>
      <c r="M2" s="25"/>
      <c r="N2" s="25" t="s">
        <v>3</v>
      </c>
      <c r="O2" s="25"/>
      <c r="P2" s="26" t="s">
        <v>7</v>
      </c>
      <c r="Q2" s="26"/>
      <c r="R2" s="25" t="s">
        <v>11</v>
      </c>
      <c r="S2" s="25"/>
      <c r="T2" s="25" t="s">
        <v>25</v>
      </c>
      <c r="U2" s="25"/>
      <c r="V2" s="24" t="s">
        <v>13</v>
      </c>
      <c r="W2" s="24"/>
      <c r="X2" s="24" t="s">
        <v>3</v>
      </c>
      <c r="Y2" s="24"/>
      <c r="Z2" s="24" t="s">
        <v>7</v>
      </c>
      <c r="AA2" s="24"/>
      <c r="AB2" s="24" t="s">
        <v>11</v>
      </c>
      <c r="AC2" s="24"/>
      <c r="AD2" s="24" t="s">
        <v>25</v>
      </c>
      <c r="AE2" s="24"/>
    </row>
    <row r="3" spans="1:33" x14ac:dyDescent="0.35">
      <c r="A3" s="4" t="s">
        <v>0</v>
      </c>
      <c r="B3" s="5" t="s">
        <v>1</v>
      </c>
      <c r="C3" s="5" t="s">
        <v>2</v>
      </c>
      <c r="D3" s="5" t="s">
        <v>4</v>
      </c>
      <c r="E3" s="5" t="s">
        <v>5</v>
      </c>
      <c r="F3" s="5" t="s">
        <v>8</v>
      </c>
      <c r="G3" s="5" t="s">
        <v>6</v>
      </c>
      <c r="H3" s="5" t="s">
        <v>9</v>
      </c>
      <c r="I3" s="5" t="s">
        <v>10</v>
      </c>
      <c r="J3" s="5" t="s">
        <v>27</v>
      </c>
      <c r="K3" s="5" t="s">
        <v>26</v>
      </c>
      <c r="L3" s="4" t="s">
        <v>1</v>
      </c>
      <c r="M3" s="4" t="s">
        <v>2</v>
      </c>
      <c r="N3" s="4" t="s">
        <v>4</v>
      </c>
      <c r="O3" s="4" t="s">
        <v>5</v>
      </c>
      <c r="P3" s="4" t="s">
        <v>8</v>
      </c>
      <c r="Q3" s="4" t="s">
        <v>6</v>
      </c>
      <c r="R3" s="4" t="s">
        <v>9</v>
      </c>
      <c r="S3" s="4" t="s">
        <v>10</v>
      </c>
      <c r="T3" s="4" t="s">
        <v>27</v>
      </c>
      <c r="U3" s="4" t="s">
        <v>26</v>
      </c>
      <c r="V3" s="5" t="s">
        <v>1</v>
      </c>
      <c r="W3" s="5" t="s">
        <v>2</v>
      </c>
      <c r="X3" s="5" t="s">
        <v>34</v>
      </c>
      <c r="Y3" s="5" t="s">
        <v>35</v>
      </c>
      <c r="Z3" s="5" t="s">
        <v>8</v>
      </c>
      <c r="AA3" s="5" t="s">
        <v>6</v>
      </c>
      <c r="AB3" s="5" t="s">
        <v>9</v>
      </c>
      <c r="AC3" s="5" t="s">
        <v>10</v>
      </c>
      <c r="AD3" s="5" t="s">
        <v>27</v>
      </c>
      <c r="AE3" s="5" t="s">
        <v>26</v>
      </c>
      <c r="AF3" s="4" t="s">
        <v>12</v>
      </c>
      <c r="AG3" s="4" t="s">
        <v>0</v>
      </c>
    </row>
    <row r="4" spans="1:33" x14ac:dyDescent="0.35">
      <c r="A4" s="6">
        <v>45191</v>
      </c>
      <c r="B4" s="5">
        <v>10</v>
      </c>
      <c r="C4" s="5">
        <v>20</v>
      </c>
      <c r="D4" s="5">
        <v>11</v>
      </c>
      <c r="E4" s="5">
        <v>18</v>
      </c>
      <c r="F4" s="5">
        <v>1</v>
      </c>
      <c r="G4" s="5">
        <v>1</v>
      </c>
      <c r="H4" s="5">
        <v>1</v>
      </c>
      <c r="I4" s="5">
        <v>5</v>
      </c>
      <c r="J4" s="5">
        <v>1</v>
      </c>
      <c r="K4" s="5">
        <v>1</v>
      </c>
      <c r="L4" s="4">
        <v>10.33</v>
      </c>
      <c r="M4" s="4">
        <v>1.5</v>
      </c>
      <c r="N4" s="4">
        <v>36.89</v>
      </c>
      <c r="O4" s="4">
        <v>105</v>
      </c>
      <c r="P4" s="4">
        <v>53.3</v>
      </c>
      <c r="Q4" s="4">
        <v>108.85</v>
      </c>
      <c r="R4" s="4">
        <v>201</v>
      </c>
      <c r="S4" s="4">
        <v>65.7</v>
      </c>
      <c r="T4" s="4">
        <v>139</v>
      </c>
      <c r="U4" s="4">
        <v>170</v>
      </c>
      <c r="V4" s="5">
        <f t="shared" ref="V4:AE4" si="0">B4*L4</f>
        <v>103.3</v>
      </c>
      <c r="W4" s="5">
        <f t="shared" si="0"/>
        <v>30</v>
      </c>
      <c r="X4" s="5">
        <f t="shared" si="0"/>
        <v>405.79</v>
      </c>
      <c r="Y4" s="5">
        <f t="shared" si="0"/>
        <v>1890</v>
      </c>
      <c r="Z4" s="5">
        <f t="shared" si="0"/>
        <v>53.3</v>
      </c>
      <c r="AA4" s="5">
        <f t="shared" si="0"/>
        <v>108.85</v>
      </c>
      <c r="AB4" s="5">
        <f t="shared" si="0"/>
        <v>201</v>
      </c>
      <c r="AC4" s="5">
        <f t="shared" si="0"/>
        <v>328.5</v>
      </c>
      <c r="AD4" s="5">
        <f t="shared" si="0"/>
        <v>139</v>
      </c>
      <c r="AE4" s="5">
        <f t="shared" si="0"/>
        <v>170</v>
      </c>
      <c r="AF4" s="4">
        <f>SUM(V4:AE4)</f>
        <v>3429.7400000000002</v>
      </c>
      <c r="AG4" s="6">
        <v>45191</v>
      </c>
    </row>
    <row r="5" spans="1:33" x14ac:dyDescent="0.35">
      <c r="A5" s="6">
        <v>45192</v>
      </c>
      <c r="B5" s="5">
        <v>9</v>
      </c>
      <c r="C5" s="5">
        <v>23</v>
      </c>
      <c r="D5" s="5">
        <v>9</v>
      </c>
      <c r="E5" s="5">
        <v>12</v>
      </c>
      <c r="F5" s="5">
        <v>11</v>
      </c>
      <c r="G5" s="5">
        <v>4</v>
      </c>
      <c r="H5" s="5">
        <v>2</v>
      </c>
      <c r="I5" s="5">
        <v>5</v>
      </c>
      <c r="J5" s="5">
        <v>1</v>
      </c>
      <c r="K5" s="5">
        <v>2</v>
      </c>
      <c r="L5" s="4">
        <v>10.33</v>
      </c>
      <c r="M5" s="4">
        <v>1.5</v>
      </c>
      <c r="N5" s="4">
        <v>36.89</v>
      </c>
      <c r="O5" s="4">
        <v>105</v>
      </c>
      <c r="P5" s="4">
        <v>53.3</v>
      </c>
      <c r="Q5" s="4">
        <v>108.85</v>
      </c>
      <c r="R5" s="4">
        <v>201</v>
      </c>
      <c r="S5" s="4">
        <v>65.7</v>
      </c>
      <c r="T5" s="4">
        <v>139</v>
      </c>
      <c r="U5" s="4">
        <v>170</v>
      </c>
      <c r="V5" s="5">
        <f t="shared" ref="V5:V34" si="1">B5*L5</f>
        <v>92.97</v>
      </c>
      <c r="W5" s="5">
        <f t="shared" ref="W5:W34" si="2">C5*M5</f>
        <v>34.5</v>
      </c>
      <c r="X5" s="5">
        <f t="shared" ref="X5:X34" si="3">D5*N5</f>
        <v>332.01</v>
      </c>
      <c r="Y5" s="5">
        <f t="shared" ref="Y5:Y34" si="4">E5*O5</f>
        <v>1260</v>
      </c>
      <c r="Z5" s="5">
        <f t="shared" ref="Z5:Z34" si="5">F5*P5</f>
        <v>586.29999999999995</v>
      </c>
      <c r="AA5" s="5">
        <f t="shared" ref="AA5:AA34" si="6">G5*Q5</f>
        <v>435.4</v>
      </c>
      <c r="AB5" s="5">
        <f t="shared" ref="AB5:AB34" si="7">H5*R5</f>
        <v>402</v>
      </c>
      <c r="AC5" s="5">
        <f t="shared" ref="AC5:AC34" si="8">I5*S5</f>
        <v>328.5</v>
      </c>
      <c r="AD5" s="5">
        <f t="shared" ref="AD5:AD34" si="9">J5*T5</f>
        <v>139</v>
      </c>
      <c r="AE5" s="5">
        <f t="shared" ref="AE5:AE34" si="10">K5*U5</f>
        <v>340</v>
      </c>
      <c r="AF5" s="4">
        <f t="shared" ref="AF5:AF34" si="11">SUM(V5:AE5)</f>
        <v>3950.68</v>
      </c>
      <c r="AG5" s="6">
        <v>45192</v>
      </c>
    </row>
    <row r="6" spans="1:33" x14ac:dyDescent="0.35">
      <c r="A6" s="6">
        <v>45193</v>
      </c>
      <c r="B6" s="5">
        <v>10</v>
      </c>
      <c r="C6" s="5">
        <v>32</v>
      </c>
      <c r="D6" s="5">
        <v>8</v>
      </c>
      <c r="E6" s="5">
        <v>11</v>
      </c>
      <c r="F6" s="5">
        <v>10</v>
      </c>
      <c r="G6" s="5">
        <v>3</v>
      </c>
      <c r="H6" s="5">
        <v>1</v>
      </c>
      <c r="I6" s="5">
        <v>4</v>
      </c>
      <c r="J6" s="5">
        <v>0</v>
      </c>
      <c r="K6" s="5">
        <v>2</v>
      </c>
      <c r="L6" s="4">
        <v>10.33</v>
      </c>
      <c r="M6" s="4">
        <v>1.5</v>
      </c>
      <c r="N6" s="4">
        <v>36.89</v>
      </c>
      <c r="O6" s="4">
        <v>105</v>
      </c>
      <c r="P6" s="4">
        <v>53.3</v>
      </c>
      <c r="Q6" s="4">
        <v>108.85</v>
      </c>
      <c r="R6" s="4">
        <v>201</v>
      </c>
      <c r="S6" s="4">
        <v>65.7</v>
      </c>
      <c r="T6" s="4">
        <v>139</v>
      </c>
      <c r="U6" s="4">
        <v>170</v>
      </c>
      <c r="V6" s="5">
        <f t="shared" si="1"/>
        <v>103.3</v>
      </c>
      <c r="W6" s="5">
        <f t="shared" si="2"/>
        <v>48</v>
      </c>
      <c r="X6" s="5">
        <f t="shared" si="3"/>
        <v>295.12</v>
      </c>
      <c r="Y6" s="5">
        <f t="shared" si="4"/>
        <v>1155</v>
      </c>
      <c r="Z6" s="5">
        <f t="shared" si="5"/>
        <v>533</v>
      </c>
      <c r="AA6" s="5">
        <f t="shared" si="6"/>
        <v>326.54999999999995</v>
      </c>
      <c r="AB6" s="5">
        <f t="shared" si="7"/>
        <v>201</v>
      </c>
      <c r="AC6" s="5">
        <f t="shared" si="8"/>
        <v>262.8</v>
      </c>
      <c r="AD6" s="5">
        <f t="shared" si="9"/>
        <v>0</v>
      </c>
      <c r="AE6" s="5">
        <f t="shared" si="10"/>
        <v>340</v>
      </c>
      <c r="AF6" s="4">
        <f t="shared" si="11"/>
        <v>3264.7700000000004</v>
      </c>
      <c r="AG6" s="6">
        <v>45193</v>
      </c>
    </row>
    <row r="7" spans="1:33" x14ac:dyDescent="0.35">
      <c r="A7" s="6">
        <v>45194</v>
      </c>
      <c r="B7" s="5">
        <v>10</v>
      </c>
      <c r="C7" s="5">
        <v>20</v>
      </c>
      <c r="D7" s="5">
        <v>7</v>
      </c>
      <c r="E7" s="5">
        <v>11</v>
      </c>
      <c r="F7" s="5">
        <v>18</v>
      </c>
      <c r="G7" s="5">
        <v>6</v>
      </c>
      <c r="H7" s="5">
        <v>3</v>
      </c>
      <c r="I7" s="5">
        <v>3</v>
      </c>
      <c r="J7" s="5">
        <v>0</v>
      </c>
      <c r="K7" s="5">
        <v>2</v>
      </c>
      <c r="L7" s="4">
        <v>10.33</v>
      </c>
      <c r="M7" s="4">
        <v>1.5</v>
      </c>
      <c r="N7" s="4">
        <v>36.89</v>
      </c>
      <c r="O7" s="4">
        <v>105</v>
      </c>
      <c r="P7" s="4">
        <v>53.3</v>
      </c>
      <c r="Q7" s="4">
        <v>108.85</v>
      </c>
      <c r="R7" s="4">
        <v>201</v>
      </c>
      <c r="S7" s="4">
        <v>65.7</v>
      </c>
      <c r="T7" s="4">
        <v>139</v>
      </c>
      <c r="U7" s="4">
        <v>170</v>
      </c>
      <c r="V7" s="5">
        <f t="shared" si="1"/>
        <v>103.3</v>
      </c>
      <c r="W7" s="5">
        <f t="shared" si="2"/>
        <v>30</v>
      </c>
      <c r="X7" s="5">
        <f t="shared" si="3"/>
        <v>258.23</v>
      </c>
      <c r="Y7" s="5">
        <f t="shared" si="4"/>
        <v>1155</v>
      </c>
      <c r="Z7" s="5">
        <f t="shared" si="5"/>
        <v>959.4</v>
      </c>
      <c r="AA7" s="5">
        <f t="shared" si="6"/>
        <v>653.09999999999991</v>
      </c>
      <c r="AB7" s="5">
        <f t="shared" si="7"/>
        <v>603</v>
      </c>
      <c r="AC7" s="5">
        <f t="shared" si="8"/>
        <v>197.10000000000002</v>
      </c>
      <c r="AD7" s="5">
        <f t="shared" si="9"/>
        <v>0</v>
      </c>
      <c r="AE7" s="5">
        <f t="shared" si="10"/>
        <v>340</v>
      </c>
      <c r="AF7" s="4">
        <f t="shared" si="11"/>
        <v>4299.1299999999992</v>
      </c>
      <c r="AG7" s="6">
        <v>45194</v>
      </c>
    </row>
    <row r="8" spans="1:33" x14ac:dyDescent="0.35">
      <c r="A8" s="6">
        <v>45195</v>
      </c>
      <c r="B8" s="5">
        <v>9</v>
      </c>
      <c r="C8" s="5">
        <v>19</v>
      </c>
      <c r="D8" s="5">
        <v>9</v>
      </c>
      <c r="E8" s="5">
        <v>1</v>
      </c>
      <c r="F8" s="5">
        <v>29</v>
      </c>
      <c r="G8" s="5">
        <v>4</v>
      </c>
      <c r="H8" s="5">
        <v>1</v>
      </c>
      <c r="I8" s="5">
        <v>4</v>
      </c>
      <c r="J8" s="5">
        <v>2</v>
      </c>
      <c r="K8" s="5">
        <v>0</v>
      </c>
      <c r="L8" s="4">
        <v>10.33</v>
      </c>
      <c r="M8" s="4">
        <v>1.5</v>
      </c>
      <c r="N8" s="4">
        <v>36.89</v>
      </c>
      <c r="O8" s="4">
        <v>105</v>
      </c>
      <c r="P8" s="4">
        <v>53.3</v>
      </c>
      <c r="Q8" s="4">
        <v>108.85</v>
      </c>
      <c r="R8" s="4">
        <v>201</v>
      </c>
      <c r="S8" s="4">
        <v>65.7</v>
      </c>
      <c r="T8" s="4">
        <v>139</v>
      </c>
      <c r="U8" s="4">
        <v>170</v>
      </c>
      <c r="V8" s="5">
        <f t="shared" si="1"/>
        <v>92.97</v>
      </c>
      <c r="W8" s="5">
        <f t="shared" si="2"/>
        <v>28.5</v>
      </c>
      <c r="X8" s="5">
        <f t="shared" si="3"/>
        <v>332.01</v>
      </c>
      <c r="Y8" s="5">
        <f t="shared" si="4"/>
        <v>105</v>
      </c>
      <c r="Z8" s="5">
        <f t="shared" si="5"/>
        <v>1545.6999999999998</v>
      </c>
      <c r="AA8" s="5">
        <f t="shared" si="6"/>
        <v>435.4</v>
      </c>
      <c r="AB8" s="5">
        <f t="shared" si="7"/>
        <v>201</v>
      </c>
      <c r="AC8" s="5">
        <f t="shared" si="8"/>
        <v>262.8</v>
      </c>
      <c r="AD8" s="5">
        <f t="shared" si="9"/>
        <v>278</v>
      </c>
      <c r="AE8" s="5">
        <f t="shared" si="10"/>
        <v>0</v>
      </c>
      <c r="AF8" s="4">
        <f t="shared" si="11"/>
        <v>3281.38</v>
      </c>
      <c r="AG8" s="6">
        <v>45195</v>
      </c>
    </row>
    <row r="9" spans="1:33" x14ac:dyDescent="0.35">
      <c r="A9" s="6">
        <v>45196</v>
      </c>
      <c r="B9" s="5">
        <v>8</v>
      </c>
      <c r="C9" s="5">
        <v>20</v>
      </c>
      <c r="D9" s="5">
        <v>6</v>
      </c>
      <c r="E9" s="5">
        <v>10</v>
      </c>
      <c r="F9" s="5">
        <v>21</v>
      </c>
      <c r="G9" s="5">
        <v>3</v>
      </c>
      <c r="H9" s="5">
        <v>1</v>
      </c>
      <c r="I9" s="5">
        <v>3</v>
      </c>
      <c r="J9" s="5">
        <v>1</v>
      </c>
      <c r="K9" s="5">
        <v>1</v>
      </c>
      <c r="L9" s="4">
        <v>10.33</v>
      </c>
      <c r="M9" s="4">
        <v>1.5</v>
      </c>
      <c r="N9" s="4">
        <v>36.89</v>
      </c>
      <c r="O9" s="4">
        <v>105</v>
      </c>
      <c r="P9" s="4">
        <v>53.3</v>
      </c>
      <c r="Q9" s="4">
        <v>108.85</v>
      </c>
      <c r="R9" s="4">
        <v>201</v>
      </c>
      <c r="S9" s="4">
        <v>65.7</v>
      </c>
      <c r="T9" s="4">
        <v>139</v>
      </c>
      <c r="U9" s="4">
        <v>170</v>
      </c>
      <c r="V9" s="5">
        <f t="shared" si="1"/>
        <v>82.64</v>
      </c>
      <c r="W9" s="5">
        <f t="shared" si="2"/>
        <v>30</v>
      </c>
      <c r="X9" s="5">
        <f t="shared" si="3"/>
        <v>221.34</v>
      </c>
      <c r="Y9" s="5">
        <f t="shared" si="4"/>
        <v>1050</v>
      </c>
      <c r="Z9" s="5">
        <f t="shared" si="5"/>
        <v>1119.3</v>
      </c>
      <c r="AA9" s="5">
        <f t="shared" si="6"/>
        <v>326.54999999999995</v>
      </c>
      <c r="AB9" s="5">
        <f t="shared" si="7"/>
        <v>201</v>
      </c>
      <c r="AC9" s="5">
        <f t="shared" si="8"/>
        <v>197.10000000000002</v>
      </c>
      <c r="AD9" s="5">
        <f t="shared" si="9"/>
        <v>139</v>
      </c>
      <c r="AE9" s="5">
        <f t="shared" si="10"/>
        <v>170</v>
      </c>
      <c r="AF9" s="4">
        <f t="shared" si="11"/>
        <v>3536.93</v>
      </c>
      <c r="AG9" s="6">
        <v>45196</v>
      </c>
    </row>
    <row r="10" spans="1:33" x14ac:dyDescent="0.35">
      <c r="A10" s="6">
        <v>45197</v>
      </c>
      <c r="B10" s="5">
        <v>9</v>
      </c>
      <c r="C10" s="5">
        <v>25</v>
      </c>
      <c r="D10" s="5">
        <v>5</v>
      </c>
      <c r="E10" s="5">
        <v>9</v>
      </c>
      <c r="F10" s="5">
        <v>21</v>
      </c>
      <c r="G10" s="5">
        <v>3</v>
      </c>
      <c r="H10" s="5">
        <v>0</v>
      </c>
      <c r="I10" s="5">
        <v>2</v>
      </c>
      <c r="J10" s="5">
        <v>1</v>
      </c>
      <c r="K10" s="5">
        <v>3</v>
      </c>
      <c r="L10" s="4">
        <v>10.33</v>
      </c>
      <c r="M10" s="4">
        <v>1.5</v>
      </c>
      <c r="N10" s="4">
        <v>36.89</v>
      </c>
      <c r="O10" s="4">
        <v>105</v>
      </c>
      <c r="P10" s="4">
        <v>53.3</v>
      </c>
      <c r="Q10" s="4">
        <v>108.85</v>
      </c>
      <c r="R10" s="4">
        <v>201</v>
      </c>
      <c r="S10" s="4">
        <v>65.7</v>
      </c>
      <c r="T10" s="4">
        <v>139</v>
      </c>
      <c r="U10" s="4">
        <v>170</v>
      </c>
      <c r="V10" s="5">
        <f t="shared" si="1"/>
        <v>92.97</v>
      </c>
      <c r="W10" s="5">
        <f t="shared" si="2"/>
        <v>37.5</v>
      </c>
      <c r="X10" s="5">
        <f t="shared" si="3"/>
        <v>184.45</v>
      </c>
      <c r="Y10" s="5">
        <f t="shared" si="4"/>
        <v>945</v>
      </c>
      <c r="Z10" s="5">
        <f t="shared" si="5"/>
        <v>1119.3</v>
      </c>
      <c r="AA10" s="5">
        <f t="shared" si="6"/>
        <v>326.54999999999995</v>
      </c>
      <c r="AB10" s="5">
        <f t="shared" si="7"/>
        <v>0</v>
      </c>
      <c r="AC10" s="5">
        <f t="shared" si="8"/>
        <v>131.4</v>
      </c>
      <c r="AD10" s="5">
        <f t="shared" si="9"/>
        <v>139</v>
      </c>
      <c r="AE10" s="5">
        <f t="shared" si="10"/>
        <v>510</v>
      </c>
      <c r="AF10" s="4">
        <f t="shared" si="11"/>
        <v>3486.1700000000005</v>
      </c>
      <c r="AG10" s="6">
        <v>45197</v>
      </c>
    </row>
    <row r="11" spans="1:33" x14ac:dyDescent="0.35">
      <c r="A11" s="6">
        <v>45198</v>
      </c>
      <c r="B11" s="5">
        <v>9</v>
      </c>
      <c r="C11" s="5">
        <v>26</v>
      </c>
      <c r="D11" s="5">
        <v>9</v>
      </c>
      <c r="E11" s="5">
        <v>12</v>
      </c>
      <c r="F11" s="5">
        <v>9</v>
      </c>
      <c r="G11" s="5">
        <v>3</v>
      </c>
      <c r="H11" s="5">
        <v>0</v>
      </c>
      <c r="I11" s="5">
        <v>2</v>
      </c>
      <c r="J11" s="5">
        <v>2</v>
      </c>
      <c r="K11" s="5">
        <v>2</v>
      </c>
      <c r="L11" s="4">
        <v>10.33</v>
      </c>
      <c r="M11" s="4">
        <v>1.5</v>
      </c>
      <c r="N11" s="4">
        <v>36.89</v>
      </c>
      <c r="O11" s="4">
        <v>105</v>
      </c>
      <c r="P11" s="4">
        <v>53.3</v>
      </c>
      <c r="Q11" s="4">
        <v>108.85</v>
      </c>
      <c r="R11" s="4">
        <v>201</v>
      </c>
      <c r="S11" s="4">
        <v>65.7</v>
      </c>
      <c r="T11" s="4">
        <v>139</v>
      </c>
      <c r="U11" s="4">
        <v>170</v>
      </c>
      <c r="V11" s="5">
        <f t="shared" si="1"/>
        <v>92.97</v>
      </c>
      <c r="W11" s="5">
        <f t="shared" si="2"/>
        <v>39</v>
      </c>
      <c r="X11" s="5">
        <f t="shared" si="3"/>
        <v>332.01</v>
      </c>
      <c r="Y11" s="5">
        <f t="shared" si="4"/>
        <v>1260</v>
      </c>
      <c r="Z11" s="5">
        <f t="shared" si="5"/>
        <v>479.7</v>
      </c>
      <c r="AA11" s="5">
        <f t="shared" si="6"/>
        <v>326.54999999999995</v>
      </c>
      <c r="AB11" s="5">
        <f t="shared" si="7"/>
        <v>0</v>
      </c>
      <c r="AC11" s="5">
        <f t="shared" si="8"/>
        <v>131.4</v>
      </c>
      <c r="AD11" s="5">
        <f t="shared" si="9"/>
        <v>278</v>
      </c>
      <c r="AE11" s="5">
        <f t="shared" si="10"/>
        <v>340</v>
      </c>
      <c r="AF11" s="4">
        <f t="shared" si="11"/>
        <v>3279.6299999999997</v>
      </c>
      <c r="AG11" s="6">
        <v>45198</v>
      </c>
    </row>
    <row r="12" spans="1:33" x14ac:dyDescent="0.35">
      <c r="A12" s="6">
        <v>45199</v>
      </c>
      <c r="B12" s="5">
        <v>10</v>
      </c>
      <c r="C12" s="5">
        <v>22</v>
      </c>
      <c r="D12" s="5">
        <v>10</v>
      </c>
      <c r="E12" s="5">
        <v>12</v>
      </c>
      <c r="F12" s="5">
        <v>0</v>
      </c>
      <c r="G12" s="5">
        <v>2</v>
      </c>
      <c r="H12" s="5">
        <v>0</v>
      </c>
      <c r="I12" s="5">
        <v>1</v>
      </c>
      <c r="J12" s="5">
        <v>0</v>
      </c>
      <c r="K12" s="5">
        <v>2</v>
      </c>
      <c r="L12" s="4">
        <v>10.33</v>
      </c>
      <c r="M12" s="4">
        <v>1.5</v>
      </c>
      <c r="N12" s="4">
        <v>36.89</v>
      </c>
      <c r="O12" s="4">
        <v>105</v>
      </c>
      <c r="P12" s="4">
        <v>53.3</v>
      </c>
      <c r="Q12" s="4">
        <v>108.85</v>
      </c>
      <c r="R12" s="4">
        <v>201</v>
      </c>
      <c r="S12" s="4">
        <v>65.7</v>
      </c>
      <c r="T12" s="4">
        <v>139</v>
      </c>
      <c r="U12" s="4">
        <v>170</v>
      </c>
      <c r="V12" s="5">
        <f t="shared" si="1"/>
        <v>103.3</v>
      </c>
      <c r="W12" s="5">
        <f t="shared" si="2"/>
        <v>33</v>
      </c>
      <c r="X12" s="5">
        <f t="shared" si="3"/>
        <v>368.9</v>
      </c>
      <c r="Y12" s="5">
        <f t="shared" si="4"/>
        <v>1260</v>
      </c>
      <c r="Z12" s="5">
        <f t="shared" si="5"/>
        <v>0</v>
      </c>
      <c r="AA12" s="5">
        <f t="shared" si="6"/>
        <v>217.7</v>
      </c>
      <c r="AB12" s="5">
        <f t="shared" si="7"/>
        <v>0</v>
      </c>
      <c r="AC12" s="5">
        <f t="shared" si="8"/>
        <v>65.7</v>
      </c>
      <c r="AD12" s="5">
        <f t="shared" si="9"/>
        <v>0</v>
      </c>
      <c r="AE12" s="5">
        <f t="shared" si="10"/>
        <v>340</v>
      </c>
      <c r="AF12" s="4">
        <f t="shared" si="11"/>
        <v>2388.6</v>
      </c>
      <c r="AG12" s="6">
        <v>45199</v>
      </c>
    </row>
    <row r="13" spans="1:33" x14ac:dyDescent="0.35">
      <c r="A13" s="6">
        <v>45200</v>
      </c>
      <c r="B13" s="5">
        <v>10</v>
      </c>
      <c r="C13" s="5">
        <v>22</v>
      </c>
      <c r="D13" s="5">
        <v>11</v>
      </c>
      <c r="E13" s="5">
        <v>11</v>
      </c>
      <c r="F13" s="5">
        <v>19</v>
      </c>
      <c r="G13" s="5">
        <v>2</v>
      </c>
      <c r="H13" s="5">
        <v>2</v>
      </c>
      <c r="I13" s="5">
        <v>4</v>
      </c>
      <c r="J13" s="5">
        <v>3</v>
      </c>
      <c r="K13" s="5">
        <v>1</v>
      </c>
      <c r="L13" s="4">
        <v>10.33</v>
      </c>
      <c r="M13" s="4">
        <v>1.5</v>
      </c>
      <c r="N13" s="4">
        <v>36.89</v>
      </c>
      <c r="O13" s="4">
        <v>105</v>
      </c>
      <c r="P13" s="4">
        <v>53.3</v>
      </c>
      <c r="Q13" s="4">
        <v>108.85</v>
      </c>
      <c r="R13" s="4">
        <v>201</v>
      </c>
      <c r="S13" s="4">
        <v>65.7</v>
      </c>
      <c r="T13" s="4">
        <v>139</v>
      </c>
      <c r="U13" s="4">
        <v>170</v>
      </c>
      <c r="V13" s="5">
        <f t="shared" si="1"/>
        <v>103.3</v>
      </c>
      <c r="W13" s="5">
        <f t="shared" si="2"/>
        <v>33</v>
      </c>
      <c r="X13" s="5">
        <f t="shared" si="3"/>
        <v>405.79</v>
      </c>
      <c r="Y13" s="5">
        <f t="shared" si="4"/>
        <v>1155</v>
      </c>
      <c r="Z13" s="5">
        <f t="shared" si="5"/>
        <v>1012.6999999999999</v>
      </c>
      <c r="AA13" s="5">
        <f t="shared" si="6"/>
        <v>217.7</v>
      </c>
      <c r="AB13" s="5">
        <f t="shared" si="7"/>
        <v>402</v>
      </c>
      <c r="AC13" s="5">
        <f t="shared" si="8"/>
        <v>262.8</v>
      </c>
      <c r="AD13" s="5">
        <f t="shared" si="9"/>
        <v>417</v>
      </c>
      <c r="AE13" s="5">
        <f t="shared" si="10"/>
        <v>170</v>
      </c>
      <c r="AF13" s="4">
        <f t="shared" si="11"/>
        <v>4179.29</v>
      </c>
      <c r="AG13" s="6">
        <v>45200</v>
      </c>
    </row>
    <row r="14" spans="1:33" x14ac:dyDescent="0.35">
      <c r="A14" s="6">
        <v>45201</v>
      </c>
      <c r="B14" s="5">
        <v>9</v>
      </c>
      <c r="C14" s="5">
        <v>32</v>
      </c>
      <c r="D14" s="5">
        <v>3</v>
      </c>
      <c r="E14" s="5">
        <v>2</v>
      </c>
      <c r="F14" s="5">
        <v>15</v>
      </c>
      <c r="G14" s="5">
        <v>8</v>
      </c>
      <c r="H14" s="5">
        <v>1</v>
      </c>
      <c r="I14" s="5">
        <v>3</v>
      </c>
      <c r="J14" s="5">
        <v>0</v>
      </c>
      <c r="K14" s="5">
        <v>2</v>
      </c>
      <c r="L14" s="4">
        <v>10.33</v>
      </c>
      <c r="M14" s="4">
        <v>1.5</v>
      </c>
      <c r="N14" s="4">
        <v>36.89</v>
      </c>
      <c r="O14" s="4">
        <v>105</v>
      </c>
      <c r="P14" s="4">
        <v>53.3</v>
      </c>
      <c r="Q14" s="4">
        <v>108.85</v>
      </c>
      <c r="R14" s="4">
        <v>201</v>
      </c>
      <c r="S14" s="4">
        <v>65.7</v>
      </c>
      <c r="T14" s="4">
        <v>139</v>
      </c>
      <c r="U14" s="4">
        <v>170</v>
      </c>
      <c r="V14" s="5">
        <f t="shared" si="1"/>
        <v>92.97</v>
      </c>
      <c r="W14" s="5">
        <f t="shared" si="2"/>
        <v>48</v>
      </c>
      <c r="X14" s="5">
        <f t="shared" si="3"/>
        <v>110.67</v>
      </c>
      <c r="Y14" s="5">
        <f t="shared" si="4"/>
        <v>210</v>
      </c>
      <c r="Z14" s="5">
        <f t="shared" si="5"/>
        <v>799.5</v>
      </c>
      <c r="AA14" s="5">
        <f t="shared" si="6"/>
        <v>870.8</v>
      </c>
      <c r="AB14" s="5">
        <f t="shared" si="7"/>
        <v>201</v>
      </c>
      <c r="AC14" s="5">
        <f t="shared" si="8"/>
        <v>197.10000000000002</v>
      </c>
      <c r="AD14" s="5">
        <f t="shared" si="9"/>
        <v>0</v>
      </c>
      <c r="AE14" s="5">
        <f t="shared" si="10"/>
        <v>340</v>
      </c>
      <c r="AF14" s="4">
        <f t="shared" si="11"/>
        <v>2870.0399999999995</v>
      </c>
      <c r="AG14" s="6">
        <v>45201</v>
      </c>
    </row>
    <row r="15" spans="1:33" x14ac:dyDescent="0.35">
      <c r="A15" s="6">
        <v>45202</v>
      </c>
      <c r="B15" s="5">
        <v>9</v>
      </c>
      <c r="C15" s="5">
        <v>28</v>
      </c>
      <c r="D15" s="5">
        <v>6</v>
      </c>
      <c r="E15" s="5">
        <v>20</v>
      </c>
      <c r="F15" s="5">
        <v>17</v>
      </c>
      <c r="G15" s="5">
        <v>5</v>
      </c>
      <c r="H15" s="5">
        <v>2</v>
      </c>
      <c r="I15" s="5">
        <v>2</v>
      </c>
      <c r="J15" s="5">
        <v>2</v>
      </c>
      <c r="K15" s="5">
        <v>1</v>
      </c>
      <c r="L15" s="4">
        <v>10.33</v>
      </c>
      <c r="M15" s="4">
        <v>1.5</v>
      </c>
      <c r="N15" s="4">
        <v>36.89</v>
      </c>
      <c r="O15" s="4">
        <v>105</v>
      </c>
      <c r="P15" s="4">
        <v>53.3</v>
      </c>
      <c r="Q15" s="4">
        <v>108.85</v>
      </c>
      <c r="R15" s="4">
        <v>201</v>
      </c>
      <c r="S15" s="4">
        <v>65.7</v>
      </c>
      <c r="T15" s="4">
        <v>139</v>
      </c>
      <c r="U15" s="4">
        <v>170</v>
      </c>
      <c r="V15" s="5">
        <f t="shared" si="1"/>
        <v>92.97</v>
      </c>
      <c r="W15" s="5">
        <f t="shared" si="2"/>
        <v>42</v>
      </c>
      <c r="X15" s="5">
        <f t="shared" si="3"/>
        <v>221.34</v>
      </c>
      <c r="Y15" s="5">
        <f t="shared" si="4"/>
        <v>2100</v>
      </c>
      <c r="Z15" s="5">
        <f t="shared" si="5"/>
        <v>906.09999999999991</v>
      </c>
      <c r="AA15" s="5">
        <f t="shared" si="6"/>
        <v>544.25</v>
      </c>
      <c r="AB15" s="5">
        <f t="shared" si="7"/>
        <v>402</v>
      </c>
      <c r="AC15" s="5">
        <f t="shared" si="8"/>
        <v>131.4</v>
      </c>
      <c r="AD15" s="5">
        <f t="shared" si="9"/>
        <v>278</v>
      </c>
      <c r="AE15" s="5">
        <f t="shared" si="10"/>
        <v>170</v>
      </c>
      <c r="AF15" s="4">
        <f t="shared" si="11"/>
        <v>4888.0599999999995</v>
      </c>
      <c r="AG15" s="6">
        <v>45202</v>
      </c>
    </row>
    <row r="16" spans="1:33" x14ac:dyDescent="0.35">
      <c r="A16" s="6">
        <v>45203</v>
      </c>
      <c r="B16" s="5">
        <v>10</v>
      </c>
      <c r="C16" s="5">
        <v>35</v>
      </c>
      <c r="D16" s="5">
        <v>4</v>
      </c>
      <c r="E16" s="5">
        <v>11</v>
      </c>
      <c r="F16" s="5">
        <v>10</v>
      </c>
      <c r="G16" s="5">
        <v>3</v>
      </c>
      <c r="H16" s="5">
        <v>2</v>
      </c>
      <c r="I16" s="5">
        <v>2</v>
      </c>
      <c r="J16" s="5">
        <v>1</v>
      </c>
      <c r="K16" s="5">
        <v>2</v>
      </c>
      <c r="L16" s="4">
        <v>10.33</v>
      </c>
      <c r="M16" s="4">
        <v>1.5</v>
      </c>
      <c r="N16" s="4">
        <v>36.89</v>
      </c>
      <c r="O16" s="4">
        <v>105</v>
      </c>
      <c r="P16" s="4">
        <v>53.3</v>
      </c>
      <c r="Q16" s="4">
        <v>108.85</v>
      </c>
      <c r="R16" s="4">
        <v>201</v>
      </c>
      <c r="S16" s="4">
        <v>65.7</v>
      </c>
      <c r="T16" s="4">
        <v>139</v>
      </c>
      <c r="U16" s="4">
        <v>170</v>
      </c>
      <c r="V16" s="5">
        <f t="shared" si="1"/>
        <v>103.3</v>
      </c>
      <c r="W16" s="5">
        <f t="shared" si="2"/>
        <v>52.5</v>
      </c>
      <c r="X16" s="5">
        <f t="shared" si="3"/>
        <v>147.56</v>
      </c>
      <c r="Y16" s="5">
        <f t="shared" si="4"/>
        <v>1155</v>
      </c>
      <c r="Z16" s="5">
        <f t="shared" si="5"/>
        <v>533</v>
      </c>
      <c r="AA16" s="5">
        <f t="shared" si="6"/>
        <v>326.54999999999995</v>
      </c>
      <c r="AB16" s="5">
        <f t="shared" si="7"/>
        <v>402</v>
      </c>
      <c r="AC16" s="5">
        <f t="shared" si="8"/>
        <v>131.4</v>
      </c>
      <c r="AD16" s="5">
        <f t="shared" si="9"/>
        <v>139</v>
      </c>
      <c r="AE16" s="5">
        <f t="shared" si="10"/>
        <v>340</v>
      </c>
      <c r="AF16" s="4">
        <f t="shared" si="11"/>
        <v>3330.31</v>
      </c>
      <c r="AG16" s="6">
        <v>45203</v>
      </c>
    </row>
    <row r="17" spans="1:33" x14ac:dyDescent="0.35">
      <c r="A17" s="6">
        <v>45204</v>
      </c>
      <c r="B17" s="5">
        <v>8</v>
      </c>
      <c r="C17" s="5">
        <v>34</v>
      </c>
      <c r="D17" s="5">
        <v>4</v>
      </c>
      <c r="E17" s="5">
        <v>19</v>
      </c>
      <c r="F17" s="5">
        <v>6</v>
      </c>
      <c r="G17" s="5">
        <v>6</v>
      </c>
      <c r="H17" s="5">
        <v>0</v>
      </c>
      <c r="I17" s="5">
        <v>1</v>
      </c>
      <c r="J17" s="5">
        <v>1</v>
      </c>
      <c r="K17" s="5">
        <v>0</v>
      </c>
      <c r="L17" s="4">
        <v>10.33</v>
      </c>
      <c r="M17" s="4">
        <v>1.5</v>
      </c>
      <c r="N17" s="4">
        <v>36.89</v>
      </c>
      <c r="O17" s="4">
        <v>105</v>
      </c>
      <c r="P17" s="4">
        <v>53.3</v>
      </c>
      <c r="Q17" s="4">
        <v>108.85</v>
      </c>
      <c r="R17" s="4">
        <v>201</v>
      </c>
      <c r="S17" s="4">
        <v>65.7</v>
      </c>
      <c r="T17" s="4">
        <v>139</v>
      </c>
      <c r="U17" s="4">
        <v>170</v>
      </c>
      <c r="V17" s="5">
        <f t="shared" si="1"/>
        <v>82.64</v>
      </c>
      <c r="W17" s="5">
        <f t="shared" si="2"/>
        <v>51</v>
      </c>
      <c r="X17" s="5">
        <f t="shared" si="3"/>
        <v>147.56</v>
      </c>
      <c r="Y17" s="5">
        <f t="shared" si="4"/>
        <v>1995</v>
      </c>
      <c r="Z17" s="5">
        <f t="shared" si="5"/>
        <v>319.79999999999995</v>
      </c>
      <c r="AA17" s="5">
        <f t="shared" si="6"/>
        <v>653.09999999999991</v>
      </c>
      <c r="AB17" s="5">
        <f t="shared" si="7"/>
        <v>0</v>
      </c>
      <c r="AC17" s="5">
        <f t="shared" si="8"/>
        <v>65.7</v>
      </c>
      <c r="AD17" s="5">
        <f t="shared" si="9"/>
        <v>139</v>
      </c>
      <c r="AE17" s="5">
        <f t="shared" si="10"/>
        <v>0</v>
      </c>
      <c r="AF17" s="4">
        <f t="shared" si="11"/>
        <v>3453.7999999999997</v>
      </c>
      <c r="AG17" s="6">
        <v>45204</v>
      </c>
    </row>
    <row r="18" spans="1:33" x14ac:dyDescent="0.35">
      <c r="A18" s="6">
        <v>45205</v>
      </c>
      <c r="B18" s="5">
        <v>10</v>
      </c>
      <c r="C18" s="5">
        <v>32</v>
      </c>
      <c r="D18" s="5">
        <v>10</v>
      </c>
      <c r="E18" s="5">
        <v>15</v>
      </c>
      <c r="F18" s="5">
        <v>9</v>
      </c>
      <c r="G18" s="5">
        <v>5</v>
      </c>
      <c r="H18" s="5">
        <v>2</v>
      </c>
      <c r="I18" s="5">
        <v>3</v>
      </c>
      <c r="J18" s="5">
        <v>2</v>
      </c>
      <c r="K18" s="5">
        <v>0</v>
      </c>
      <c r="L18" s="4">
        <v>10.33</v>
      </c>
      <c r="M18" s="4">
        <v>1.5</v>
      </c>
      <c r="N18" s="4">
        <v>36.89</v>
      </c>
      <c r="O18" s="4">
        <v>105</v>
      </c>
      <c r="P18" s="4">
        <v>53.3</v>
      </c>
      <c r="Q18" s="4">
        <v>108.85</v>
      </c>
      <c r="R18" s="4">
        <v>201</v>
      </c>
      <c r="S18" s="4">
        <v>65.7</v>
      </c>
      <c r="T18" s="4">
        <v>139</v>
      </c>
      <c r="U18" s="4">
        <v>170</v>
      </c>
      <c r="V18" s="5">
        <f t="shared" si="1"/>
        <v>103.3</v>
      </c>
      <c r="W18" s="5">
        <f t="shared" si="2"/>
        <v>48</v>
      </c>
      <c r="X18" s="5">
        <f t="shared" si="3"/>
        <v>368.9</v>
      </c>
      <c r="Y18" s="5">
        <f t="shared" si="4"/>
        <v>1575</v>
      </c>
      <c r="Z18" s="5">
        <f t="shared" si="5"/>
        <v>479.7</v>
      </c>
      <c r="AA18" s="5">
        <f t="shared" si="6"/>
        <v>544.25</v>
      </c>
      <c r="AB18" s="5">
        <f t="shared" si="7"/>
        <v>402</v>
      </c>
      <c r="AC18" s="5">
        <f t="shared" si="8"/>
        <v>197.10000000000002</v>
      </c>
      <c r="AD18" s="5">
        <f t="shared" si="9"/>
        <v>278</v>
      </c>
      <c r="AE18" s="5">
        <f t="shared" si="10"/>
        <v>0</v>
      </c>
      <c r="AF18" s="4">
        <f t="shared" si="11"/>
        <v>3996.2499999999995</v>
      </c>
      <c r="AG18" s="6">
        <v>45205</v>
      </c>
    </row>
    <row r="19" spans="1:33" x14ac:dyDescent="0.35">
      <c r="A19" s="6">
        <v>45206</v>
      </c>
      <c r="B19" s="5">
        <v>9</v>
      </c>
      <c r="C19" s="5">
        <v>33</v>
      </c>
      <c r="D19" s="5">
        <v>9</v>
      </c>
      <c r="E19" s="5">
        <v>12</v>
      </c>
      <c r="F19" s="5">
        <v>0</v>
      </c>
      <c r="G19" s="5">
        <v>5</v>
      </c>
      <c r="H19" s="5">
        <v>1</v>
      </c>
      <c r="I19" s="5">
        <v>4</v>
      </c>
      <c r="J19" s="5">
        <v>1</v>
      </c>
      <c r="K19" s="5">
        <v>1</v>
      </c>
      <c r="L19" s="4">
        <v>10.33</v>
      </c>
      <c r="M19" s="4">
        <v>1.5</v>
      </c>
      <c r="N19" s="4">
        <v>36.89</v>
      </c>
      <c r="O19" s="4">
        <v>105</v>
      </c>
      <c r="P19" s="4">
        <v>53.3</v>
      </c>
      <c r="Q19" s="4">
        <v>108.85</v>
      </c>
      <c r="R19" s="4">
        <v>201</v>
      </c>
      <c r="S19" s="4">
        <v>65.7</v>
      </c>
      <c r="T19" s="4">
        <v>139</v>
      </c>
      <c r="U19" s="4">
        <v>170</v>
      </c>
      <c r="V19" s="5">
        <f t="shared" si="1"/>
        <v>92.97</v>
      </c>
      <c r="W19" s="5">
        <f t="shared" si="2"/>
        <v>49.5</v>
      </c>
      <c r="X19" s="5">
        <f t="shared" si="3"/>
        <v>332.01</v>
      </c>
      <c r="Y19" s="5">
        <f t="shared" si="4"/>
        <v>1260</v>
      </c>
      <c r="Z19" s="5">
        <f t="shared" si="5"/>
        <v>0</v>
      </c>
      <c r="AA19" s="5">
        <f t="shared" si="6"/>
        <v>544.25</v>
      </c>
      <c r="AB19" s="5">
        <f t="shared" si="7"/>
        <v>201</v>
      </c>
      <c r="AC19" s="5">
        <f t="shared" si="8"/>
        <v>262.8</v>
      </c>
      <c r="AD19" s="5">
        <f t="shared" si="9"/>
        <v>139</v>
      </c>
      <c r="AE19" s="5">
        <f t="shared" si="10"/>
        <v>170</v>
      </c>
      <c r="AF19" s="4">
        <f t="shared" si="11"/>
        <v>3051.53</v>
      </c>
      <c r="AG19" s="6">
        <v>45206</v>
      </c>
    </row>
    <row r="20" spans="1:33" x14ac:dyDescent="0.35">
      <c r="A20" s="6">
        <v>45207</v>
      </c>
      <c r="B20" s="5">
        <v>9</v>
      </c>
      <c r="C20" s="5">
        <v>24</v>
      </c>
      <c r="D20" s="5">
        <v>7</v>
      </c>
      <c r="E20" s="5">
        <v>12</v>
      </c>
      <c r="F20" s="5">
        <v>0</v>
      </c>
      <c r="G20" s="5">
        <v>4</v>
      </c>
      <c r="H20" s="5">
        <v>2</v>
      </c>
      <c r="I20" s="5">
        <v>5</v>
      </c>
      <c r="J20" s="5">
        <v>2</v>
      </c>
      <c r="K20" s="5">
        <v>1</v>
      </c>
      <c r="L20" s="4">
        <v>10.33</v>
      </c>
      <c r="M20" s="4">
        <v>1.5</v>
      </c>
      <c r="N20" s="4">
        <v>36.89</v>
      </c>
      <c r="O20" s="4">
        <v>105</v>
      </c>
      <c r="P20" s="4">
        <v>53.3</v>
      </c>
      <c r="Q20" s="4">
        <v>108.85</v>
      </c>
      <c r="R20" s="4">
        <v>201</v>
      </c>
      <c r="S20" s="4">
        <v>65.7</v>
      </c>
      <c r="T20" s="4">
        <v>139</v>
      </c>
      <c r="U20" s="4">
        <v>170</v>
      </c>
      <c r="V20" s="5">
        <f t="shared" si="1"/>
        <v>92.97</v>
      </c>
      <c r="W20" s="5">
        <f t="shared" si="2"/>
        <v>36</v>
      </c>
      <c r="X20" s="5">
        <f t="shared" si="3"/>
        <v>258.23</v>
      </c>
      <c r="Y20" s="5">
        <f t="shared" si="4"/>
        <v>1260</v>
      </c>
      <c r="Z20" s="5">
        <f t="shared" si="5"/>
        <v>0</v>
      </c>
      <c r="AA20" s="5">
        <f t="shared" si="6"/>
        <v>435.4</v>
      </c>
      <c r="AB20" s="5">
        <f t="shared" si="7"/>
        <v>402</v>
      </c>
      <c r="AC20" s="5">
        <f t="shared" si="8"/>
        <v>328.5</v>
      </c>
      <c r="AD20" s="5">
        <f t="shared" si="9"/>
        <v>278</v>
      </c>
      <c r="AE20" s="5">
        <f t="shared" si="10"/>
        <v>170</v>
      </c>
      <c r="AF20" s="4">
        <f t="shared" si="11"/>
        <v>3261.1</v>
      </c>
      <c r="AG20" s="6">
        <v>45207</v>
      </c>
    </row>
    <row r="21" spans="1:33" x14ac:dyDescent="0.35">
      <c r="A21" s="6">
        <v>45208</v>
      </c>
      <c r="B21" s="5">
        <v>10</v>
      </c>
      <c r="C21" s="5">
        <v>23</v>
      </c>
      <c r="D21" s="5">
        <v>6</v>
      </c>
      <c r="E21" s="5">
        <v>11</v>
      </c>
      <c r="F21" s="5">
        <v>21</v>
      </c>
      <c r="G21" s="5">
        <v>3</v>
      </c>
      <c r="H21" s="5">
        <v>3</v>
      </c>
      <c r="I21" s="5">
        <v>6</v>
      </c>
      <c r="J21" s="5">
        <v>0</v>
      </c>
      <c r="K21" s="5">
        <v>2</v>
      </c>
      <c r="L21" s="4">
        <v>10.33</v>
      </c>
      <c r="M21" s="4">
        <v>1.5</v>
      </c>
      <c r="N21" s="4">
        <v>36.89</v>
      </c>
      <c r="O21" s="4">
        <v>105</v>
      </c>
      <c r="P21" s="4">
        <v>53.3</v>
      </c>
      <c r="Q21" s="4">
        <v>108.85</v>
      </c>
      <c r="R21" s="4">
        <v>201</v>
      </c>
      <c r="S21" s="4">
        <v>65.7</v>
      </c>
      <c r="T21" s="4">
        <v>139</v>
      </c>
      <c r="U21" s="4">
        <v>170</v>
      </c>
      <c r="V21" s="5">
        <f t="shared" si="1"/>
        <v>103.3</v>
      </c>
      <c r="W21" s="5">
        <f t="shared" si="2"/>
        <v>34.5</v>
      </c>
      <c r="X21" s="5">
        <f t="shared" si="3"/>
        <v>221.34</v>
      </c>
      <c r="Y21" s="5">
        <f t="shared" si="4"/>
        <v>1155</v>
      </c>
      <c r="Z21" s="5">
        <f t="shared" si="5"/>
        <v>1119.3</v>
      </c>
      <c r="AA21" s="5">
        <f t="shared" si="6"/>
        <v>326.54999999999995</v>
      </c>
      <c r="AB21" s="5">
        <f t="shared" si="7"/>
        <v>603</v>
      </c>
      <c r="AC21" s="5">
        <f t="shared" si="8"/>
        <v>394.20000000000005</v>
      </c>
      <c r="AD21" s="5">
        <f t="shared" si="9"/>
        <v>0</v>
      </c>
      <c r="AE21" s="5">
        <f t="shared" si="10"/>
        <v>340</v>
      </c>
      <c r="AF21" s="4">
        <f t="shared" si="11"/>
        <v>4297.1899999999996</v>
      </c>
      <c r="AG21" s="6">
        <v>45208</v>
      </c>
    </row>
    <row r="22" spans="1:33" x14ac:dyDescent="0.35">
      <c r="A22" s="6">
        <v>45209</v>
      </c>
      <c r="B22" s="5">
        <v>9</v>
      </c>
      <c r="C22" s="5">
        <v>11</v>
      </c>
      <c r="D22" s="5">
        <v>4</v>
      </c>
      <c r="E22" s="5">
        <v>5</v>
      </c>
      <c r="F22" s="5">
        <v>11</v>
      </c>
      <c r="G22" s="5">
        <v>6</v>
      </c>
      <c r="H22" s="5">
        <v>0</v>
      </c>
      <c r="I22" s="5">
        <v>0</v>
      </c>
      <c r="J22" s="5">
        <v>0</v>
      </c>
      <c r="K22" s="5">
        <v>3</v>
      </c>
      <c r="L22" s="4">
        <v>10.33</v>
      </c>
      <c r="M22" s="4">
        <v>1.5</v>
      </c>
      <c r="N22" s="4">
        <v>36.89</v>
      </c>
      <c r="O22" s="4">
        <v>105</v>
      </c>
      <c r="P22" s="4">
        <v>53.3</v>
      </c>
      <c r="Q22" s="4">
        <v>108.85</v>
      </c>
      <c r="R22" s="4">
        <v>201</v>
      </c>
      <c r="S22" s="4">
        <v>65.7</v>
      </c>
      <c r="T22" s="4">
        <v>139</v>
      </c>
      <c r="U22" s="4">
        <v>170</v>
      </c>
      <c r="V22" s="5">
        <f t="shared" si="1"/>
        <v>92.97</v>
      </c>
      <c r="W22" s="5">
        <f t="shared" si="2"/>
        <v>16.5</v>
      </c>
      <c r="X22" s="5">
        <f t="shared" si="3"/>
        <v>147.56</v>
      </c>
      <c r="Y22" s="5">
        <f t="shared" si="4"/>
        <v>525</v>
      </c>
      <c r="Z22" s="5">
        <f t="shared" si="5"/>
        <v>586.29999999999995</v>
      </c>
      <c r="AA22" s="5">
        <f t="shared" si="6"/>
        <v>653.09999999999991</v>
      </c>
      <c r="AB22" s="5">
        <f t="shared" si="7"/>
        <v>0</v>
      </c>
      <c r="AC22" s="5">
        <f t="shared" si="8"/>
        <v>0</v>
      </c>
      <c r="AD22" s="5">
        <f t="shared" si="9"/>
        <v>0</v>
      </c>
      <c r="AE22" s="5">
        <f t="shared" si="10"/>
        <v>510</v>
      </c>
      <c r="AF22" s="4">
        <f t="shared" si="11"/>
        <v>2531.4299999999998</v>
      </c>
      <c r="AG22" s="6">
        <v>45209</v>
      </c>
    </row>
    <row r="23" spans="1:33" x14ac:dyDescent="0.35">
      <c r="A23" s="6">
        <v>45210</v>
      </c>
      <c r="B23" s="5">
        <v>9</v>
      </c>
      <c r="C23" s="5">
        <v>20</v>
      </c>
      <c r="D23" s="5">
        <v>8</v>
      </c>
      <c r="E23" s="5">
        <v>2</v>
      </c>
      <c r="F23" s="5">
        <v>23</v>
      </c>
      <c r="G23" s="5">
        <v>8</v>
      </c>
      <c r="H23" s="5">
        <v>0</v>
      </c>
      <c r="I23" s="5">
        <v>4</v>
      </c>
      <c r="J23" s="5">
        <v>0</v>
      </c>
      <c r="K23" s="5">
        <v>3</v>
      </c>
      <c r="L23" s="4">
        <v>10.33</v>
      </c>
      <c r="M23" s="4">
        <v>1.5</v>
      </c>
      <c r="N23" s="4">
        <v>36.89</v>
      </c>
      <c r="O23" s="4">
        <v>105</v>
      </c>
      <c r="P23" s="4">
        <v>53.3</v>
      </c>
      <c r="Q23" s="4">
        <v>108.85</v>
      </c>
      <c r="R23" s="4">
        <v>201</v>
      </c>
      <c r="S23" s="4">
        <v>65.7</v>
      </c>
      <c r="T23" s="4">
        <v>139</v>
      </c>
      <c r="U23" s="4">
        <v>170</v>
      </c>
      <c r="V23" s="5">
        <f t="shared" si="1"/>
        <v>92.97</v>
      </c>
      <c r="W23" s="5">
        <f t="shared" si="2"/>
        <v>30</v>
      </c>
      <c r="X23" s="5">
        <f t="shared" si="3"/>
        <v>295.12</v>
      </c>
      <c r="Y23" s="5">
        <f t="shared" si="4"/>
        <v>210</v>
      </c>
      <c r="Z23" s="5">
        <f t="shared" si="5"/>
        <v>1225.8999999999999</v>
      </c>
      <c r="AA23" s="5">
        <f t="shared" si="6"/>
        <v>870.8</v>
      </c>
      <c r="AB23" s="5">
        <f t="shared" si="7"/>
        <v>0</v>
      </c>
      <c r="AC23" s="5">
        <f t="shared" si="8"/>
        <v>262.8</v>
      </c>
      <c r="AD23" s="5">
        <f t="shared" si="9"/>
        <v>0</v>
      </c>
      <c r="AE23" s="5">
        <f t="shared" si="10"/>
        <v>510</v>
      </c>
      <c r="AF23" s="4">
        <f t="shared" si="11"/>
        <v>3497.59</v>
      </c>
      <c r="AG23" s="6">
        <v>45210</v>
      </c>
    </row>
    <row r="24" spans="1:33" x14ac:dyDescent="0.35">
      <c r="A24" s="6">
        <v>45211</v>
      </c>
      <c r="B24" s="5">
        <v>10</v>
      </c>
      <c r="C24" s="5">
        <v>46</v>
      </c>
      <c r="D24" s="5">
        <v>5</v>
      </c>
      <c r="E24" s="5">
        <v>12</v>
      </c>
      <c r="F24" s="5">
        <v>26</v>
      </c>
      <c r="G24" s="5">
        <v>5</v>
      </c>
      <c r="H24" s="5">
        <v>0</v>
      </c>
      <c r="I24" s="5">
        <v>3</v>
      </c>
      <c r="J24" s="5">
        <v>0</v>
      </c>
      <c r="K24" s="5">
        <v>2</v>
      </c>
      <c r="L24" s="4">
        <v>10.33</v>
      </c>
      <c r="M24" s="4">
        <v>1.5</v>
      </c>
      <c r="N24" s="4">
        <v>36.89</v>
      </c>
      <c r="O24" s="4">
        <v>105</v>
      </c>
      <c r="P24" s="4">
        <v>53.3</v>
      </c>
      <c r="Q24" s="4">
        <v>108.85</v>
      </c>
      <c r="R24" s="4">
        <v>201</v>
      </c>
      <c r="S24" s="4">
        <v>65.7</v>
      </c>
      <c r="T24" s="4">
        <v>139</v>
      </c>
      <c r="U24" s="4">
        <v>170</v>
      </c>
      <c r="V24" s="5">
        <f t="shared" si="1"/>
        <v>103.3</v>
      </c>
      <c r="W24" s="5">
        <f t="shared" si="2"/>
        <v>69</v>
      </c>
      <c r="X24" s="5">
        <f t="shared" si="3"/>
        <v>184.45</v>
      </c>
      <c r="Y24" s="5">
        <f t="shared" si="4"/>
        <v>1260</v>
      </c>
      <c r="Z24" s="5">
        <f t="shared" si="5"/>
        <v>1385.8</v>
      </c>
      <c r="AA24" s="5">
        <f t="shared" si="6"/>
        <v>544.25</v>
      </c>
      <c r="AB24" s="5">
        <f t="shared" si="7"/>
        <v>0</v>
      </c>
      <c r="AC24" s="5">
        <f t="shared" si="8"/>
        <v>197.10000000000002</v>
      </c>
      <c r="AD24" s="5">
        <f t="shared" si="9"/>
        <v>0</v>
      </c>
      <c r="AE24" s="5">
        <f t="shared" si="10"/>
        <v>340</v>
      </c>
      <c r="AF24" s="4">
        <f t="shared" si="11"/>
        <v>4083.9</v>
      </c>
      <c r="AG24" s="6">
        <v>45211</v>
      </c>
    </row>
    <row r="25" spans="1:33" x14ac:dyDescent="0.35">
      <c r="A25" s="6">
        <v>45212</v>
      </c>
      <c r="B25" s="5">
        <v>8</v>
      </c>
      <c r="C25" s="5">
        <v>37</v>
      </c>
      <c r="D25" s="5">
        <v>10</v>
      </c>
      <c r="E25" s="5">
        <v>12</v>
      </c>
      <c r="F25" s="5">
        <v>17</v>
      </c>
      <c r="G25" s="5">
        <v>3</v>
      </c>
      <c r="H25" s="5">
        <v>1</v>
      </c>
      <c r="I25" s="5">
        <v>0</v>
      </c>
      <c r="J25" s="5">
        <v>1</v>
      </c>
      <c r="K25" s="5">
        <v>1</v>
      </c>
      <c r="L25" s="4">
        <v>10.33</v>
      </c>
      <c r="M25" s="4">
        <v>1.5</v>
      </c>
      <c r="N25" s="4">
        <v>36.89</v>
      </c>
      <c r="O25" s="4">
        <v>105</v>
      </c>
      <c r="P25" s="4">
        <v>53.3</v>
      </c>
      <c r="Q25" s="4">
        <v>108.85</v>
      </c>
      <c r="R25" s="4">
        <v>201</v>
      </c>
      <c r="S25" s="4">
        <v>65.7</v>
      </c>
      <c r="T25" s="4">
        <v>139</v>
      </c>
      <c r="U25" s="4">
        <v>170</v>
      </c>
      <c r="V25" s="5">
        <f t="shared" si="1"/>
        <v>82.64</v>
      </c>
      <c r="W25" s="5">
        <f t="shared" si="2"/>
        <v>55.5</v>
      </c>
      <c r="X25" s="5">
        <f t="shared" si="3"/>
        <v>368.9</v>
      </c>
      <c r="Y25" s="5">
        <f t="shared" si="4"/>
        <v>1260</v>
      </c>
      <c r="Z25" s="5">
        <f t="shared" si="5"/>
        <v>906.09999999999991</v>
      </c>
      <c r="AA25" s="5">
        <f t="shared" si="6"/>
        <v>326.54999999999995</v>
      </c>
      <c r="AB25" s="5">
        <f t="shared" si="7"/>
        <v>201</v>
      </c>
      <c r="AC25" s="5">
        <f t="shared" si="8"/>
        <v>0</v>
      </c>
      <c r="AD25" s="5">
        <f t="shared" si="9"/>
        <v>139</v>
      </c>
      <c r="AE25" s="5">
        <f t="shared" si="10"/>
        <v>170</v>
      </c>
      <c r="AF25" s="4">
        <f t="shared" si="11"/>
        <v>3509.6899999999996</v>
      </c>
      <c r="AG25" s="6">
        <v>45212</v>
      </c>
    </row>
    <row r="26" spans="1:33" x14ac:dyDescent="0.35">
      <c r="A26" s="6">
        <v>45213</v>
      </c>
      <c r="B26" s="5">
        <v>8</v>
      </c>
      <c r="C26" s="5">
        <v>30</v>
      </c>
      <c r="D26" s="5">
        <v>10</v>
      </c>
      <c r="E26" s="5">
        <v>11</v>
      </c>
      <c r="F26" s="5">
        <v>19</v>
      </c>
      <c r="G26" s="5">
        <v>4</v>
      </c>
      <c r="H26" s="5">
        <v>2</v>
      </c>
      <c r="I26" s="5">
        <v>3</v>
      </c>
      <c r="J26" s="5">
        <v>1</v>
      </c>
      <c r="K26" s="5">
        <v>0</v>
      </c>
      <c r="L26" s="4">
        <v>10.33</v>
      </c>
      <c r="M26" s="4">
        <v>1.5</v>
      </c>
      <c r="N26" s="4">
        <v>36.89</v>
      </c>
      <c r="O26" s="4">
        <v>105</v>
      </c>
      <c r="P26" s="4">
        <v>53.3</v>
      </c>
      <c r="Q26" s="4">
        <v>108.85</v>
      </c>
      <c r="R26" s="4">
        <v>201</v>
      </c>
      <c r="S26" s="4">
        <v>65.7</v>
      </c>
      <c r="T26" s="4">
        <v>139</v>
      </c>
      <c r="U26" s="4">
        <v>170</v>
      </c>
      <c r="V26" s="5">
        <f t="shared" si="1"/>
        <v>82.64</v>
      </c>
      <c r="W26" s="5">
        <f t="shared" si="2"/>
        <v>45</v>
      </c>
      <c r="X26" s="5">
        <f t="shared" si="3"/>
        <v>368.9</v>
      </c>
      <c r="Y26" s="5">
        <f t="shared" si="4"/>
        <v>1155</v>
      </c>
      <c r="Z26" s="5">
        <f t="shared" si="5"/>
        <v>1012.6999999999999</v>
      </c>
      <c r="AA26" s="5">
        <f t="shared" si="6"/>
        <v>435.4</v>
      </c>
      <c r="AB26" s="5">
        <f t="shared" si="7"/>
        <v>402</v>
      </c>
      <c r="AC26" s="5">
        <f t="shared" si="8"/>
        <v>197.10000000000002</v>
      </c>
      <c r="AD26" s="5">
        <f t="shared" si="9"/>
        <v>139</v>
      </c>
      <c r="AE26" s="5">
        <f t="shared" si="10"/>
        <v>0</v>
      </c>
      <c r="AF26" s="4">
        <f t="shared" si="11"/>
        <v>3837.74</v>
      </c>
      <c r="AG26" s="6">
        <v>45213</v>
      </c>
    </row>
    <row r="27" spans="1:33" x14ac:dyDescent="0.35">
      <c r="A27" s="6">
        <v>45214</v>
      </c>
      <c r="B27" s="5">
        <v>9</v>
      </c>
      <c r="C27" s="5">
        <v>36</v>
      </c>
      <c r="D27" s="5">
        <v>11</v>
      </c>
      <c r="E27" s="5">
        <v>11</v>
      </c>
      <c r="F27" s="5">
        <v>10</v>
      </c>
      <c r="G27" s="5">
        <v>4</v>
      </c>
      <c r="H27" s="5">
        <v>1</v>
      </c>
      <c r="I27" s="5">
        <v>4</v>
      </c>
      <c r="J27" s="5">
        <v>2</v>
      </c>
      <c r="K27" s="5">
        <v>0</v>
      </c>
      <c r="L27" s="4">
        <v>10.33</v>
      </c>
      <c r="M27" s="4">
        <v>1.5</v>
      </c>
      <c r="N27" s="4">
        <v>36.89</v>
      </c>
      <c r="O27" s="4">
        <v>105</v>
      </c>
      <c r="P27" s="4">
        <v>53.3</v>
      </c>
      <c r="Q27" s="4">
        <v>108.85</v>
      </c>
      <c r="R27" s="4">
        <v>201</v>
      </c>
      <c r="S27" s="4">
        <v>65.7</v>
      </c>
      <c r="T27" s="4">
        <v>139</v>
      </c>
      <c r="U27" s="4">
        <v>170</v>
      </c>
      <c r="V27" s="5">
        <f t="shared" si="1"/>
        <v>92.97</v>
      </c>
      <c r="W27" s="5">
        <f t="shared" si="2"/>
        <v>54</v>
      </c>
      <c r="X27" s="5">
        <f t="shared" si="3"/>
        <v>405.79</v>
      </c>
      <c r="Y27" s="5">
        <f t="shared" si="4"/>
        <v>1155</v>
      </c>
      <c r="Z27" s="5">
        <f t="shared" si="5"/>
        <v>533</v>
      </c>
      <c r="AA27" s="5">
        <f t="shared" si="6"/>
        <v>435.4</v>
      </c>
      <c r="AB27" s="5">
        <f t="shared" si="7"/>
        <v>201</v>
      </c>
      <c r="AC27" s="5">
        <f t="shared" si="8"/>
        <v>262.8</v>
      </c>
      <c r="AD27" s="5">
        <f t="shared" si="9"/>
        <v>278</v>
      </c>
      <c r="AE27" s="5">
        <f t="shared" si="10"/>
        <v>0</v>
      </c>
      <c r="AF27" s="4">
        <f t="shared" si="11"/>
        <v>3417.9600000000005</v>
      </c>
      <c r="AG27" s="6">
        <v>45214</v>
      </c>
    </row>
    <row r="28" spans="1:33" x14ac:dyDescent="0.35">
      <c r="A28" s="6">
        <v>45215</v>
      </c>
      <c r="B28" s="5">
        <v>8</v>
      </c>
      <c r="C28" s="5">
        <v>41</v>
      </c>
      <c r="D28" s="5">
        <v>5</v>
      </c>
      <c r="E28" s="5">
        <v>10</v>
      </c>
      <c r="F28" s="5">
        <v>20</v>
      </c>
      <c r="G28" s="5">
        <v>8</v>
      </c>
      <c r="H28" s="5">
        <v>3</v>
      </c>
      <c r="I28" s="5">
        <v>4</v>
      </c>
      <c r="J28" s="5">
        <v>1</v>
      </c>
      <c r="K28" s="5">
        <v>1</v>
      </c>
      <c r="L28" s="4">
        <v>10.33</v>
      </c>
      <c r="M28" s="4">
        <v>1.5</v>
      </c>
      <c r="N28" s="4">
        <v>36.89</v>
      </c>
      <c r="O28" s="4">
        <v>105</v>
      </c>
      <c r="P28" s="4">
        <v>53.3</v>
      </c>
      <c r="Q28" s="4">
        <v>108.85</v>
      </c>
      <c r="R28" s="4">
        <v>201</v>
      </c>
      <c r="S28" s="4">
        <v>65.7</v>
      </c>
      <c r="T28" s="4">
        <v>139</v>
      </c>
      <c r="U28" s="4">
        <v>170</v>
      </c>
      <c r="V28" s="5">
        <f t="shared" si="1"/>
        <v>82.64</v>
      </c>
      <c r="W28" s="5">
        <f t="shared" si="2"/>
        <v>61.5</v>
      </c>
      <c r="X28" s="5">
        <f t="shared" si="3"/>
        <v>184.45</v>
      </c>
      <c r="Y28" s="5">
        <f t="shared" si="4"/>
        <v>1050</v>
      </c>
      <c r="Z28" s="5">
        <f t="shared" si="5"/>
        <v>1066</v>
      </c>
      <c r="AA28" s="5">
        <f t="shared" si="6"/>
        <v>870.8</v>
      </c>
      <c r="AB28" s="5">
        <f t="shared" si="7"/>
        <v>603</v>
      </c>
      <c r="AC28" s="5">
        <f t="shared" si="8"/>
        <v>262.8</v>
      </c>
      <c r="AD28" s="5">
        <f t="shared" si="9"/>
        <v>139</v>
      </c>
      <c r="AE28" s="5">
        <f t="shared" si="10"/>
        <v>170</v>
      </c>
      <c r="AF28" s="4">
        <f t="shared" si="11"/>
        <v>4490.1900000000005</v>
      </c>
      <c r="AG28" s="6">
        <v>45215</v>
      </c>
    </row>
    <row r="29" spans="1:33" x14ac:dyDescent="0.35">
      <c r="A29" s="6">
        <v>45216</v>
      </c>
      <c r="B29" s="5">
        <v>10</v>
      </c>
      <c r="C29" s="5">
        <v>40</v>
      </c>
      <c r="D29" s="5">
        <v>8</v>
      </c>
      <c r="E29" s="5">
        <v>9</v>
      </c>
      <c r="F29" s="5">
        <v>21</v>
      </c>
      <c r="G29" s="5">
        <v>1</v>
      </c>
      <c r="H29" s="5">
        <v>2</v>
      </c>
      <c r="I29" s="5">
        <v>0</v>
      </c>
      <c r="J29" s="5">
        <v>0</v>
      </c>
      <c r="K29" s="5">
        <v>1</v>
      </c>
      <c r="L29" s="4">
        <v>10.33</v>
      </c>
      <c r="M29" s="4">
        <v>1.5</v>
      </c>
      <c r="N29" s="4">
        <v>36.89</v>
      </c>
      <c r="O29" s="4">
        <v>105</v>
      </c>
      <c r="P29" s="4">
        <v>53.3</v>
      </c>
      <c r="Q29" s="4">
        <v>108.85</v>
      </c>
      <c r="R29" s="4">
        <v>201</v>
      </c>
      <c r="S29" s="4">
        <v>65.7</v>
      </c>
      <c r="T29" s="4">
        <v>139</v>
      </c>
      <c r="U29" s="4">
        <v>170</v>
      </c>
      <c r="V29" s="5">
        <f t="shared" si="1"/>
        <v>103.3</v>
      </c>
      <c r="W29" s="5">
        <f t="shared" si="2"/>
        <v>60</v>
      </c>
      <c r="X29" s="5">
        <f t="shared" si="3"/>
        <v>295.12</v>
      </c>
      <c r="Y29" s="5">
        <f t="shared" si="4"/>
        <v>945</v>
      </c>
      <c r="Z29" s="5">
        <f t="shared" si="5"/>
        <v>1119.3</v>
      </c>
      <c r="AA29" s="5">
        <f t="shared" si="6"/>
        <v>108.85</v>
      </c>
      <c r="AB29" s="5">
        <f t="shared" si="7"/>
        <v>402</v>
      </c>
      <c r="AC29" s="5">
        <f t="shared" si="8"/>
        <v>0</v>
      </c>
      <c r="AD29" s="5">
        <f t="shared" si="9"/>
        <v>0</v>
      </c>
      <c r="AE29" s="5">
        <f t="shared" si="10"/>
        <v>170</v>
      </c>
      <c r="AF29" s="4">
        <f t="shared" si="11"/>
        <v>3203.57</v>
      </c>
      <c r="AG29" s="6">
        <v>45216</v>
      </c>
    </row>
    <row r="30" spans="1:33" x14ac:dyDescent="0.35">
      <c r="A30" s="6">
        <v>45217</v>
      </c>
      <c r="B30" s="5">
        <v>10</v>
      </c>
      <c r="C30" s="5">
        <v>28</v>
      </c>
      <c r="D30" s="5">
        <v>11</v>
      </c>
      <c r="E30" s="5">
        <v>11</v>
      </c>
      <c r="F30" s="5">
        <v>19</v>
      </c>
      <c r="G30" s="5">
        <v>2</v>
      </c>
      <c r="H30" s="5">
        <v>1</v>
      </c>
      <c r="I30" s="5">
        <v>2</v>
      </c>
      <c r="J30" s="5">
        <v>0</v>
      </c>
      <c r="K30" s="5">
        <v>0</v>
      </c>
      <c r="L30" s="4">
        <v>10.33</v>
      </c>
      <c r="M30" s="4">
        <v>1.5</v>
      </c>
      <c r="N30" s="4">
        <v>36.89</v>
      </c>
      <c r="O30" s="4">
        <v>105</v>
      </c>
      <c r="P30" s="4">
        <v>53.3</v>
      </c>
      <c r="Q30" s="4">
        <v>108.85</v>
      </c>
      <c r="R30" s="4">
        <v>201</v>
      </c>
      <c r="S30" s="4">
        <v>65.7</v>
      </c>
      <c r="T30" s="4">
        <v>139</v>
      </c>
      <c r="U30" s="4">
        <v>170</v>
      </c>
      <c r="V30" s="5">
        <f t="shared" si="1"/>
        <v>103.3</v>
      </c>
      <c r="W30" s="5">
        <f t="shared" si="2"/>
        <v>42</v>
      </c>
      <c r="X30" s="5">
        <f t="shared" si="3"/>
        <v>405.79</v>
      </c>
      <c r="Y30" s="5">
        <f t="shared" si="4"/>
        <v>1155</v>
      </c>
      <c r="Z30" s="5">
        <f t="shared" si="5"/>
        <v>1012.6999999999999</v>
      </c>
      <c r="AA30" s="5">
        <f t="shared" si="6"/>
        <v>217.7</v>
      </c>
      <c r="AB30" s="5">
        <f t="shared" si="7"/>
        <v>201</v>
      </c>
      <c r="AC30" s="5">
        <f t="shared" si="8"/>
        <v>131.4</v>
      </c>
      <c r="AD30" s="5">
        <f t="shared" si="9"/>
        <v>0</v>
      </c>
      <c r="AE30" s="5">
        <f t="shared" si="10"/>
        <v>0</v>
      </c>
      <c r="AF30" s="4">
        <f t="shared" si="11"/>
        <v>3268.89</v>
      </c>
      <c r="AG30" s="6">
        <v>45217</v>
      </c>
    </row>
    <row r="31" spans="1:33" x14ac:dyDescent="0.35">
      <c r="A31" s="6">
        <v>45218</v>
      </c>
      <c r="B31" s="5">
        <v>8</v>
      </c>
      <c r="C31" s="5">
        <v>29</v>
      </c>
      <c r="D31" s="5">
        <v>7</v>
      </c>
      <c r="E31" s="5">
        <v>7</v>
      </c>
      <c r="F31" s="5">
        <v>15</v>
      </c>
      <c r="G31" s="5">
        <v>4</v>
      </c>
      <c r="H31" s="5">
        <v>0</v>
      </c>
      <c r="I31" s="5">
        <v>0</v>
      </c>
      <c r="J31" s="5">
        <v>1</v>
      </c>
      <c r="K31" s="5">
        <v>1</v>
      </c>
      <c r="L31" s="4">
        <v>10.33</v>
      </c>
      <c r="M31" s="4">
        <v>1.5</v>
      </c>
      <c r="N31" s="4">
        <v>36.89</v>
      </c>
      <c r="O31" s="4">
        <v>105</v>
      </c>
      <c r="P31" s="4">
        <v>53.3</v>
      </c>
      <c r="Q31" s="4">
        <v>108.85</v>
      </c>
      <c r="R31" s="4">
        <v>201</v>
      </c>
      <c r="S31" s="4">
        <v>65.7</v>
      </c>
      <c r="T31" s="4">
        <v>139</v>
      </c>
      <c r="U31" s="4">
        <v>170</v>
      </c>
      <c r="V31" s="5">
        <f t="shared" si="1"/>
        <v>82.64</v>
      </c>
      <c r="W31" s="5">
        <f t="shared" si="2"/>
        <v>43.5</v>
      </c>
      <c r="X31" s="5">
        <f t="shared" si="3"/>
        <v>258.23</v>
      </c>
      <c r="Y31" s="5">
        <f t="shared" si="4"/>
        <v>735</v>
      </c>
      <c r="Z31" s="5">
        <f t="shared" si="5"/>
        <v>799.5</v>
      </c>
      <c r="AA31" s="5">
        <f t="shared" si="6"/>
        <v>435.4</v>
      </c>
      <c r="AB31" s="5">
        <f t="shared" si="7"/>
        <v>0</v>
      </c>
      <c r="AC31" s="5">
        <f t="shared" si="8"/>
        <v>0</v>
      </c>
      <c r="AD31" s="5">
        <f t="shared" si="9"/>
        <v>139</v>
      </c>
      <c r="AE31" s="5">
        <f t="shared" si="10"/>
        <v>170</v>
      </c>
      <c r="AF31" s="4">
        <f t="shared" si="11"/>
        <v>2663.27</v>
      </c>
      <c r="AG31" s="6">
        <v>45218</v>
      </c>
    </row>
    <row r="32" spans="1:33" x14ac:dyDescent="0.35">
      <c r="A32" s="6">
        <v>45219</v>
      </c>
      <c r="B32" s="5">
        <v>8</v>
      </c>
      <c r="C32" s="5">
        <v>5</v>
      </c>
      <c r="D32" s="5">
        <v>11</v>
      </c>
      <c r="E32" s="5">
        <v>9</v>
      </c>
      <c r="F32" s="5">
        <v>0</v>
      </c>
      <c r="G32" s="5">
        <v>5</v>
      </c>
      <c r="H32" s="5">
        <v>1</v>
      </c>
      <c r="I32" s="5">
        <v>2</v>
      </c>
      <c r="J32" s="5">
        <v>1</v>
      </c>
      <c r="K32" s="5">
        <v>2</v>
      </c>
      <c r="L32" s="4">
        <v>10.33</v>
      </c>
      <c r="M32" s="4">
        <v>1.5</v>
      </c>
      <c r="N32" s="4">
        <v>36.89</v>
      </c>
      <c r="O32" s="4">
        <v>105</v>
      </c>
      <c r="P32" s="4">
        <v>53.3</v>
      </c>
      <c r="Q32" s="4">
        <v>108.85</v>
      </c>
      <c r="R32" s="4">
        <v>201</v>
      </c>
      <c r="S32" s="4">
        <v>65.7</v>
      </c>
      <c r="T32" s="4">
        <v>139</v>
      </c>
      <c r="U32" s="4">
        <v>170</v>
      </c>
      <c r="V32" s="5">
        <f t="shared" si="1"/>
        <v>82.64</v>
      </c>
      <c r="W32" s="5">
        <f t="shared" si="2"/>
        <v>7.5</v>
      </c>
      <c r="X32" s="5">
        <f t="shared" si="3"/>
        <v>405.79</v>
      </c>
      <c r="Y32" s="5">
        <f t="shared" si="4"/>
        <v>945</v>
      </c>
      <c r="Z32" s="5">
        <f t="shared" si="5"/>
        <v>0</v>
      </c>
      <c r="AA32" s="5">
        <f t="shared" si="6"/>
        <v>544.25</v>
      </c>
      <c r="AB32" s="5">
        <f t="shared" si="7"/>
        <v>201</v>
      </c>
      <c r="AC32" s="5">
        <f t="shared" si="8"/>
        <v>131.4</v>
      </c>
      <c r="AD32" s="5">
        <f t="shared" si="9"/>
        <v>139</v>
      </c>
      <c r="AE32" s="5">
        <f t="shared" si="10"/>
        <v>340</v>
      </c>
      <c r="AF32" s="4">
        <f t="shared" si="11"/>
        <v>2796.5800000000004</v>
      </c>
      <c r="AG32" s="6">
        <v>45219</v>
      </c>
    </row>
    <row r="33" spans="1:33" x14ac:dyDescent="0.35">
      <c r="A33" s="6">
        <v>45220</v>
      </c>
      <c r="B33" s="5">
        <v>10</v>
      </c>
      <c r="C33" s="5">
        <v>30</v>
      </c>
      <c r="D33" s="5">
        <v>11</v>
      </c>
      <c r="E33" s="5">
        <v>5</v>
      </c>
      <c r="F33" s="5">
        <v>20</v>
      </c>
      <c r="G33" s="5">
        <v>6</v>
      </c>
      <c r="H33" s="5">
        <v>2</v>
      </c>
      <c r="I33" s="5">
        <v>1</v>
      </c>
      <c r="J33" s="5">
        <v>1</v>
      </c>
      <c r="K33" s="5">
        <v>2</v>
      </c>
      <c r="L33" s="4">
        <v>10.33</v>
      </c>
      <c r="M33" s="4">
        <v>1.5</v>
      </c>
      <c r="N33" s="4">
        <v>36.89</v>
      </c>
      <c r="O33" s="4">
        <v>105</v>
      </c>
      <c r="P33" s="4">
        <v>53.3</v>
      </c>
      <c r="Q33" s="4">
        <v>108.85</v>
      </c>
      <c r="R33" s="4">
        <v>201</v>
      </c>
      <c r="S33" s="4">
        <v>65.7</v>
      </c>
      <c r="T33" s="4">
        <v>139</v>
      </c>
      <c r="U33" s="4">
        <v>170</v>
      </c>
      <c r="V33" s="5">
        <f t="shared" si="1"/>
        <v>103.3</v>
      </c>
      <c r="W33" s="5">
        <f t="shared" si="2"/>
        <v>45</v>
      </c>
      <c r="X33" s="5">
        <f t="shared" si="3"/>
        <v>405.79</v>
      </c>
      <c r="Y33" s="5">
        <f t="shared" si="4"/>
        <v>525</v>
      </c>
      <c r="Z33" s="5">
        <f t="shared" si="5"/>
        <v>1066</v>
      </c>
      <c r="AA33" s="5">
        <f t="shared" si="6"/>
        <v>653.09999999999991</v>
      </c>
      <c r="AB33" s="5">
        <f t="shared" si="7"/>
        <v>402</v>
      </c>
      <c r="AC33" s="5">
        <f t="shared" si="8"/>
        <v>65.7</v>
      </c>
      <c r="AD33" s="5">
        <f t="shared" si="9"/>
        <v>139</v>
      </c>
      <c r="AE33" s="5">
        <f t="shared" si="10"/>
        <v>340</v>
      </c>
      <c r="AF33" s="4">
        <f t="shared" si="11"/>
        <v>3744.89</v>
      </c>
      <c r="AG33" s="6">
        <v>45220</v>
      </c>
    </row>
    <row r="34" spans="1:33" x14ac:dyDescent="0.35">
      <c r="A34" s="6">
        <v>45221</v>
      </c>
      <c r="B34" s="5">
        <v>8</v>
      </c>
      <c r="C34" s="5">
        <v>3</v>
      </c>
      <c r="D34" s="5">
        <v>12</v>
      </c>
      <c r="E34" s="5">
        <v>11</v>
      </c>
      <c r="F34" s="5">
        <v>21</v>
      </c>
      <c r="G34" s="5">
        <v>7</v>
      </c>
      <c r="H34" s="5">
        <v>1</v>
      </c>
      <c r="I34" s="5">
        <v>3</v>
      </c>
      <c r="J34" s="5">
        <v>0</v>
      </c>
      <c r="K34" s="5">
        <v>1</v>
      </c>
      <c r="L34" s="4">
        <v>10.33</v>
      </c>
      <c r="M34" s="4">
        <v>1.5</v>
      </c>
      <c r="N34" s="4">
        <v>36.89</v>
      </c>
      <c r="O34" s="4">
        <v>105</v>
      </c>
      <c r="P34" s="4">
        <v>53.3</v>
      </c>
      <c r="Q34" s="4">
        <v>108.85</v>
      </c>
      <c r="R34" s="4">
        <v>201</v>
      </c>
      <c r="S34" s="4">
        <v>65.7</v>
      </c>
      <c r="T34" s="4">
        <v>139</v>
      </c>
      <c r="U34" s="4">
        <v>170</v>
      </c>
      <c r="V34" s="5">
        <f t="shared" si="1"/>
        <v>82.64</v>
      </c>
      <c r="W34" s="5">
        <f t="shared" si="2"/>
        <v>4.5</v>
      </c>
      <c r="X34" s="5">
        <f t="shared" si="3"/>
        <v>442.68</v>
      </c>
      <c r="Y34" s="5">
        <f t="shared" si="4"/>
        <v>1155</v>
      </c>
      <c r="Z34" s="5">
        <f t="shared" si="5"/>
        <v>1119.3</v>
      </c>
      <c r="AA34" s="5">
        <f t="shared" si="6"/>
        <v>761.94999999999993</v>
      </c>
      <c r="AB34" s="5">
        <f t="shared" si="7"/>
        <v>201</v>
      </c>
      <c r="AC34" s="5">
        <f t="shared" si="8"/>
        <v>197.10000000000002</v>
      </c>
      <c r="AD34" s="5">
        <f t="shared" si="9"/>
        <v>0</v>
      </c>
      <c r="AE34" s="5">
        <f t="shared" si="10"/>
        <v>170</v>
      </c>
      <c r="AF34" s="4">
        <f t="shared" si="11"/>
        <v>4134.17</v>
      </c>
      <c r="AG34" s="6">
        <v>45221</v>
      </c>
    </row>
    <row r="35" spans="1:33" x14ac:dyDescent="0.35">
      <c r="B35" s="7" t="s">
        <v>1</v>
      </c>
      <c r="C35" s="7" t="s">
        <v>2</v>
      </c>
      <c r="D35" s="7" t="s">
        <v>4</v>
      </c>
      <c r="E35" s="7" t="s">
        <v>5</v>
      </c>
      <c r="F35" s="7" t="s">
        <v>8</v>
      </c>
      <c r="G35" s="7" t="s">
        <v>6</v>
      </c>
      <c r="H35" s="7" t="s">
        <v>9</v>
      </c>
      <c r="I35" s="7" t="s">
        <v>10</v>
      </c>
      <c r="J35" s="7" t="s">
        <v>27</v>
      </c>
      <c r="K35" s="7" t="s">
        <v>26</v>
      </c>
    </row>
    <row r="36" spans="1:33" x14ac:dyDescent="0.35">
      <c r="A36" s="4" t="s">
        <v>17</v>
      </c>
      <c r="B36" s="4">
        <f>SUM(B4:B34)</f>
        <v>283</v>
      </c>
      <c r="C36" s="4">
        <f t="shared" ref="C36:P36" si="12">SUM(C4:C34)</f>
        <v>826</v>
      </c>
      <c r="D36" s="4">
        <f t="shared" si="12"/>
        <v>247</v>
      </c>
      <c r="E36" s="4">
        <f t="shared" si="12"/>
        <v>324</v>
      </c>
      <c r="F36" s="4">
        <f t="shared" si="12"/>
        <v>439</v>
      </c>
      <c r="G36" s="4">
        <f t="shared" si="12"/>
        <v>133</v>
      </c>
      <c r="H36" s="4">
        <f t="shared" si="12"/>
        <v>38</v>
      </c>
      <c r="I36" s="4">
        <f t="shared" si="12"/>
        <v>85</v>
      </c>
      <c r="J36" s="4">
        <f>SUM(J4:J34)</f>
        <v>28</v>
      </c>
      <c r="K36" s="4">
        <f>SUM(K4:K34)</f>
        <v>42</v>
      </c>
      <c r="L36" s="4">
        <f t="shared" si="12"/>
        <v>320.23</v>
      </c>
      <c r="M36" s="4">
        <f t="shared" si="12"/>
        <v>46.5</v>
      </c>
      <c r="N36" s="4">
        <f t="shared" si="12"/>
        <v>1143.5900000000001</v>
      </c>
      <c r="O36" s="4">
        <f t="shared" si="12"/>
        <v>3255</v>
      </c>
      <c r="P36" s="4">
        <f t="shared" si="12"/>
        <v>1652.299999999999</v>
      </c>
      <c r="Q36" s="4">
        <f t="shared" ref="Q36:AF36" si="13">SUM(Q4:Q34)</f>
        <v>3374.3499999999981</v>
      </c>
      <c r="R36" s="4">
        <f t="shared" si="13"/>
        <v>6231</v>
      </c>
      <c r="S36" s="4">
        <f t="shared" si="13"/>
        <v>2036.700000000001</v>
      </c>
      <c r="T36" s="4">
        <f>SUM(T4:T34)</f>
        <v>4309</v>
      </c>
      <c r="U36" s="4">
        <f>SUM(U4:U34)</f>
        <v>5270</v>
      </c>
      <c r="V36" s="4">
        <f t="shared" si="13"/>
        <v>2923.39</v>
      </c>
      <c r="W36" s="4">
        <f t="shared" si="13"/>
        <v>1239</v>
      </c>
      <c r="X36" s="4">
        <f t="shared" si="13"/>
        <v>9111.8300000000017</v>
      </c>
      <c r="Y36" s="4">
        <f t="shared" si="13"/>
        <v>34020</v>
      </c>
      <c r="Z36" s="4">
        <f t="shared" si="13"/>
        <v>23398.699999999997</v>
      </c>
      <c r="AA36" s="4">
        <f t="shared" si="13"/>
        <v>14477.049999999997</v>
      </c>
      <c r="AB36" s="4">
        <f t="shared" si="13"/>
        <v>7638</v>
      </c>
      <c r="AC36" s="4">
        <f t="shared" si="13"/>
        <v>5584.5000000000009</v>
      </c>
      <c r="AD36" s="4">
        <f>SUM(AD4:AD34)</f>
        <v>3892</v>
      </c>
      <c r="AE36" s="4">
        <f>SUM(AE4:AE34)</f>
        <v>7140</v>
      </c>
      <c r="AF36" s="4">
        <f t="shared" si="13"/>
        <v>109424.47000000002</v>
      </c>
    </row>
    <row r="37" spans="1:33" x14ac:dyDescent="0.35">
      <c r="A37" s="4" t="s">
        <v>18</v>
      </c>
      <c r="B37" s="4">
        <f>AVERAGE(B4:B34)</f>
        <v>9.129032258064516</v>
      </c>
      <c r="C37" s="4">
        <f t="shared" ref="C37:Q37" si="14">AVERAGE(C4:C34)</f>
        <v>26.64516129032258</v>
      </c>
      <c r="D37" s="4">
        <f t="shared" si="14"/>
        <v>7.967741935483871</v>
      </c>
      <c r="E37" s="4">
        <f t="shared" si="14"/>
        <v>10.451612903225806</v>
      </c>
      <c r="F37" s="4">
        <f t="shared" si="14"/>
        <v>14.161290322580646</v>
      </c>
      <c r="G37" s="4">
        <f t="shared" si="14"/>
        <v>4.290322580645161</v>
      </c>
      <c r="H37" s="4">
        <f t="shared" si="14"/>
        <v>1.2258064516129032</v>
      </c>
      <c r="I37" s="4">
        <f t="shared" si="14"/>
        <v>2.7419354838709675</v>
      </c>
      <c r="J37" s="4">
        <f>AVERAGE(J4:J34)</f>
        <v>0.90322580645161288</v>
      </c>
      <c r="K37" s="4">
        <f>AVERAGE(K4:K34)</f>
        <v>1.3548387096774193</v>
      </c>
      <c r="L37" s="4">
        <f t="shared" si="14"/>
        <v>10.33</v>
      </c>
      <c r="M37" s="4">
        <f t="shared" si="14"/>
        <v>1.5</v>
      </c>
      <c r="N37" s="4">
        <f t="shared" si="14"/>
        <v>36.890000000000008</v>
      </c>
      <c r="O37" s="4">
        <f t="shared" si="14"/>
        <v>105</v>
      </c>
      <c r="P37" s="4">
        <f t="shared" si="14"/>
        <v>53.299999999999969</v>
      </c>
      <c r="Q37" s="4">
        <f t="shared" si="14"/>
        <v>108.84999999999994</v>
      </c>
      <c r="R37" s="4">
        <f t="shared" ref="R37:AF37" si="15">AVERAGE(R4:R34)</f>
        <v>201</v>
      </c>
      <c r="S37" s="4">
        <f t="shared" si="15"/>
        <v>65.700000000000031</v>
      </c>
      <c r="T37" s="4">
        <f>AVERAGE(T4:T34)</f>
        <v>139</v>
      </c>
      <c r="U37" s="4">
        <f>AVERAGE(U4:U34)</f>
        <v>170</v>
      </c>
      <c r="V37" s="4">
        <f t="shared" si="15"/>
        <v>94.302903225806446</v>
      </c>
      <c r="W37" s="4">
        <f t="shared" si="15"/>
        <v>39.967741935483872</v>
      </c>
      <c r="X37" s="4">
        <f t="shared" si="15"/>
        <v>293.93000000000006</v>
      </c>
      <c r="Y37" s="4">
        <f t="shared" si="15"/>
        <v>1097.4193548387098</v>
      </c>
      <c r="Z37" s="4">
        <f t="shared" si="15"/>
        <v>754.79677419354834</v>
      </c>
      <c r="AA37" s="4">
        <f t="shared" si="15"/>
        <v>467.00161290322575</v>
      </c>
      <c r="AB37" s="4">
        <f t="shared" si="15"/>
        <v>246.38709677419354</v>
      </c>
      <c r="AC37" s="4">
        <f t="shared" si="15"/>
        <v>180.14516129032262</v>
      </c>
      <c r="AD37" s="4">
        <f>AVERAGE(AD4:AD34)</f>
        <v>125.54838709677419</v>
      </c>
      <c r="AE37" s="4">
        <f>AVERAGE(AE4:AE34)</f>
        <v>230.32258064516128</v>
      </c>
      <c r="AF37" s="4">
        <f t="shared" si="15"/>
        <v>3529.8216129032262</v>
      </c>
    </row>
    <row r="38" spans="1:33" x14ac:dyDescent="0.35">
      <c r="B38" s="4">
        <v>4</v>
      </c>
      <c r="C38" s="4">
        <v>1</v>
      </c>
      <c r="D38" s="4">
        <v>5</v>
      </c>
      <c r="E38" s="4">
        <v>3</v>
      </c>
      <c r="F38" s="4">
        <v>2</v>
      </c>
      <c r="G38" s="4">
        <v>6</v>
      </c>
      <c r="H38" s="4">
        <v>9</v>
      </c>
      <c r="I38" s="4">
        <v>7</v>
      </c>
      <c r="J38" s="4">
        <v>10</v>
      </c>
      <c r="K38" s="4">
        <v>8</v>
      </c>
      <c r="V38" s="4">
        <v>9</v>
      </c>
      <c r="W38" s="4">
        <v>10</v>
      </c>
      <c r="X38" s="4">
        <v>4</v>
      </c>
      <c r="Y38" s="4">
        <v>1</v>
      </c>
      <c r="Z38" s="4">
        <v>2</v>
      </c>
      <c r="AA38" s="4">
        <v>3</v>
      </c>
      <c r="AB38" s="4">
        <v>5</v>
      </c>
      <c r="AC38" s="4">
        <v>7</v>
      </c>
      <c r="AD38" s="4">
        <v>8</v>
      </c>
      <c r="AE38" s="4">
        <v>6</v>
      </c>
    </row>
    <row r="39" spans="1:33" x14ac:dyDescent="0.35">
      <c r="B39" s="15">
        <f>AVERAGE(B4:B34)</f>
        <v>9.129032258064516</v>
      </c>
      <c r="C39" s="15">
        <f t="shared" ref="C39:K39" si="16">AVERAGE(C4:C34)</f>
        <v>26.64516129032258</v>
      </c>
      <c r="D39" s="15">
        <f t="shared" si="16"/>
        <v>7.967741935483871</v>
      </c>
      <c r="E39" s="15">
        <f t="shared" si="16"/>
        <v>10.451612903225806</v>
      </c>
      <c r="F39" s="15">
        <f t="shared" si="16"/>
        <v>14.161290322580646</v>
      </c>
      <c r="G39" s="15">
        <f t="shared" si="16"/>
        <v>4.290322580645161</v>
      </c>
      <c r="H39" s="15">
        <f t="shared" si="16"/>
        <v>1.2258064516129032</v>
      </c>
      <c r="I39" s="15">
        <f t="shared" si="16"/>
        <v>2.7419354838709675</v>
      </c>
      <c r="J39" s="15">
        <f t="shared" si="16"/>
        <v>0.90322580645161288</v>
      </c>
      <c r="K39" s="15">
        <f t="shared" si="16"/>
        <v>1.3548387096774193</v>
      </c>
      <c r="AD39" s="4" t="s">
        <v>19</v>
      </c>
      <c r="AF39" s="4">
        <f>MIN(AF4:AF34)</f>
        <v>2388.6</v>
      </c>
    </row>
    <row r="40" spans="1:33" x14ac:dyDescent="0.35">
      <c r="B40" s="7" t="s">
        <v>1</v>
      </c>
      <c r="C40" s="7" t="s">
        <v>2</v>
      </c>
      <c r="D40" s="7" t="s">
        <v>4</v>
      </c>
      <c r="E40" s="7" t="s">
        <v>5</v>
      </c>
      <c r="F40" s="7" t="s">
        <v>8</v>
      </c>
      <c r="G40" s="7" t="s">
        <v>6</v>
      </c>
      <c r="H40" s="7" t="s">
        <v>9</v>
      </c>
      <c r="I40" s="7" t="s">
        <v>10</v>
      </c>
      <c r="J40" s="7" t="s">
        <v>27</v>
      </c>
      <c r="K40" s="7" t="s">
        <v>26</v>
      </c>
      <c r="AD40" s="4" t="s">
        <v>20</v>
      </c>
      <c r="AF40" s="4">
        <f>MAX(AF4:AF34)</f>
        <v>4888.0599999999995</v>
      </c>
    </row>
    <row r="42" spans="1:33" x14ac:dyDescent="0.35">
      <c r="AD42" s="4" t="s">
        <v>58</v>
      </c>
      <c r="AF42" s="4">
        <f>AF40-AF39</f>
        <v>2499.4599999999996</v>
      </c>
    </row>
    <row r="46" spans="1:33" x14ac:dyDescent="0.35">
      <c r="Q46" s="4">
        <v>65.7</v>
      </c>
      <c r="R46" s="4">
        <v>139</v>
      </c>
      <c r="S46" s="4">
        <v>170</v>
      </c>
    </row>
    <row r="71" spans="29:38" x14ac:dyDescent="0.35">
      <c r="AE71" s="4">
        <v>3</v>
      </c>
      <c r="AF71" s="4">
        <v>1</v>
      </c>
      <c r="AG71" s="4">
        <v>2</v>
      </c>
      <c r="AH71" s="4">
        <v>4</v>
      </c>
      <c r="AI71" s="4">
        <v>5</v>
      </c>
    </row>
    <row r="72" spans="29:38" x14ac:dyDescent="0.35">
      <c r="AC72" s="5" t="s">
        <v>1</v>
      </c>
      <c r="AD72" s="5" t="s">
        <v>2</v>
      </c>
      <c r="AE72" s="5" t="s">
        <v>34</v>
      </c>
      <c r="AF72" s="5" t="s">
        <v>35</v>
      </c>
      <c r="AG72" s="5" t="s">
        <v>8</v>
      </c>
      <c r="AH72" s="5" t="s">
        <v>6</v>
      </c>
      <c r="AI72" s="5" t="s">
        <v>9</v>
      </c>
      <c r="AJ72" s="5" t="s">
        <v>10</v>
      </c>
      <c r="AK72" s="5" t="s">
        <v>27</v>
      </c>
      <c r="AL72" s="5" t="s">
        <v>26</v>
      </c>
    </row>
    <row r="73" spans="29:38" x14ac:dyDescent="0.35">
      <c r="AC73" s="4">
        <v>9</v>
      </c>
      <c r="AD73" s="4">
        <v>10</v>
      </c>
      <c r="AE73" s="4">
        <v>4</v>
      </c>
      <c r="AF73" s="4">
        <v>1</v>
      </c>
      <c r="AG73" s="4">
        <v>2</v>
      </c>
      <c r="AH73" s="4">
        <v>3</v>
      </c>
      <c r="AI73" s="4">
        <v>5</v>
      </c>
      <c r="AJ73" s="4">
        <v>7</v>
      </c>
      <c r="AK73" s="4">
        <v>8</v>
      </c>
      <c r="AL73" s="4">
        <v>6</v>
      </c>
    </row>
    <row r="74" spans="29:38" x14ac:dyDescent="0.35">
      <c r="AC74" s="4">
        <v>4</v>
      </c>
      <c r="AD74" s="4">
        <v>1</v>
      </c>
      <c r="AE74" s="4">
        <v>5</v>
      </c>
      <c r="AF74" s="4">
        <v>3</v>
      </c>
      <c r="AG74" s="4">
        <v>2</v>
      </c>
      <c r="AH74" s="4">
        <v>6</v>
      </c>
      <c r="AI74" s="4">
        <v>9</v>
      </c>
      <c r="AJ74" s="4">
        <v>7</v>
      </c>
      <c r="AK74" s="4">
        <v>10</v>
      </c>
      <c r="AL74" s="4">
        <v>8</v>
      </c>
    </row>
    <row r="75" spans="29:38" x14ac:dyDescent="0.35">
      <c r="AC75" s="4">
        <f>AC73+AC74</f>
        <v>13</v>
      </c>
      <c r="AD75" s="4">
        <f t="shared" ref="AD75:AL75" si="17">AD73+AD74</f>
        <v>11</v>
      </c>
      <c r="AE75" s="4">
        <f t="shared" si="17"/>
        <v>9</v>
      </c>
      <c r="AF75" s="4">
        <f t="shared" si="17"/>
        <v>4</v>
      </c>
      <c r="AG75" s="4">
        <f t="shared" si="17"/>
        <v>4</v>
      </c>
      <c r="AH75" s="4">
        <f t="shared" si="17"/>
        <v>9</v>
      </c>
      <c r="AI75" s="4">
        <f t="shared" si="17"/>
        <v>14</v>
      </c>
      <c r="AJ75" s="4">
        <f t="shared" si="17"/>
        <v>14</v>
      </c>
      <c r="AK75" s="4">
        <f t="shared" si="17"/>
        <v>18</v>
      </c>
      <c r="AL75" s="4">
        <f t="shared" si="17"/>
        <v>14</v>
      </c>
    </row>
  </sheetData>
  <mergeCells count="18">
    <mergeCell ref="B1:K1"/>
    <mergeCell ref="B2:C2"/>
    <mergeCell ref="D2:E2"/>
    <mergeCell ref="F2:G2"/>
    <mergeCell ref="H2:I2"/>
    <mergeCell ref="J2:K2"/>
    <mergeCell ref="AB2:AC2"/>
    <mergeCell ref="AD2:AE2"/>
    <mergeCell ref="L1:U1"/>
    <mergeCell ref="X2:Y2"/>
    <mergeCell ref="V1:AE1"/>
    <mergeCell ref="P2:Q2"/>
    <mergeCell ref="R2:S2"/>
    <mergeCell ref="T2:U2"/>
    <mergeCell ref="V2:W2"/>
    <mergeCell ref="Z2:AA2"/>
    <mergeCell ref="L2:M2"/>
    <mergeCell ref="N2:O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8"/>
  <sheetViews>
    <sheetView topLeftCell="M28" zoomScale="90" zoomScaleNormal="90" workbookViewId="0">
      <selection activeCell="V36" sqref="V36"/>
    </sheetView>
  </sheetViews>
  <sheetFormatPr defaultRowHeight="14.5" x14ac:dyDescent="0.35"/>
  <cols>
    <col min="1" max="1" width="10.1796875" bestFit="1" customWidth="1"/>
    <col min="2" max="3" width="12" bestFit="1" customWidth="1"/>
    <col min="4" max="4" width="12.54296875" bestFit="1" customWidth="1"/>
    <col min="5" max="5" width="15.36328125" bestFit="1" customWidth="1"/>
    <col min="6" max="6" width="12" bestFit="1" customWidth="1"/>
    <col min="7" max="7" width="14.26953125" bestFit="1" customWidth="1"/>
    <col min="8" max="11" width="12" bestFit="1" customWidth="1"/>
    <col min="12" max="12" width="10.453125" bestFit="1" customWidth="1"/>
    <col min="13" max="13" width="9.90625" bestFit="1" customWidth="1"/>
    <col min="14" max="14" width="18.81640625" bestFit="1" customWidth="1"/>
    <col min="15" max="15" width="15.36328125" bestFit="1" customWidth="1"/>
    <col min="16" max="16" width="11.26953125" bestFit="1" customWidth="1"/>
    <col min="17" max="17" width="14.26953125" bestFit="1" customWidth="1"/>
    <col min="18" max="18" width="8" bestFit="1" customWidth="1"/>
    <col min="19" max="19" width="8.36328125" bestFit="1" customWidth="1"/>
    <col min="20" max="20" width="8" bestFit="1" customWidth="1"/>
    <col min="21" max="21" width="14.453125" bestFit="1" customWidth="1"/>
    <col min="22" max="23" width="12" bestFit="1" customWidth="1"/>
    <col min="24" max="24" width="12.54296875" bestFit="1" customWidth="1"/>
    <col min="25" max="25" width="15.36328125" bestFit="1" customWidth="1"/>
    <col min="26" max="26" width="12" bestFit="1" customWidth="1"/>
    <col min="27" max="27" width="14.26953125" bestFit="1" customWidth="1"/>
    <col min="28" max="31" width="12" bestFit="1" customWidth="1"/>
    <col min="32" max="32" width="18.453125" bestFit="1" customWidth="1"/>
  </cols>
  <sheetData>
    <row r="1" spans="1:32" x14ac:dyDescent="0.35">
      <c r="B1" s="23" t="s">
        <v>21</v>
      </c>
      <c r="C1" s="23"/>
      <c r="D1" s="23"/>
      <c r="E1" s="23"/>
      <c r="F1" s="23"/>
      <c r="G1" s="23"/>
      <c r="H1" s="23"/>
      <c r="I1" s="23"/>
      <c r="J1" s="23"/>
      <c r="K1" s="23"/>
      <c r="L1" s="23" t="s">
        <v>22</v>
      </c>
      <c r="M1" s="23"/>
      <c r="N1" s="23"/>
      <c r="O1" s="23"/>
      <c r="P1" s="23"/>
      <c r="Q1" s="23"/>
      <c r="R1" s="23"/>
      <c r="S1" s="23"/>
      <c r="T1" s="23"/>
      <c r="U1" s="23"/>
      <c r="V1" s="23" t="s">
        <v>23</v>
      </c>
      <c r="W1" s="23"/>
      <c r="X1" s="23"/>
      <c r="Y1" s="23"/>
      <c r="Z1" s="23"/>
      <c r="AA1" s="23"/>
      <c r="AB1" s="23"/>
      <c r="AC1" s="23"/>
      <c r="AD1" s="23"/>
      <c r="AE1" s="23"/>
    </row>
    <row r="2" spans="1:32" x14ac:dyDescent="0.35">
      <c r="B2" s="28" t="s">
        <v>13</v>
      </c>
      <c r="C2" s="28"/>
      <c r="D2" s="28" t="s">
        <v>3</v>
      </c>
      <c r="E2" s="28"/>
      <c r="F2" s="28" t="s">
        <v>7</v>
      </c>
      <c r="G2" s="28"/>
      <c r="H2" s="28" t="s">
        <v>11</v>
      </c>
      <c r="I2" s="28"/>
      <c r="J2" s="28" t="s">
        <v>25</v>
      </c>
      <c r="K2" s="28"/>
      <c r="L2" s="22" t="s">
        <v>13</v>
      </c>
      <c r="M2" s="22"/>
      <c r="N2" s="22" t="s">
        <v>3</v>
      </c>
      <c r="O2" s="22"/>
      <c r="P2" s="22" t="s">
        <v>7</v>
      </c>
      <c r="Q2" s="22"/>
      <c r="R2" s="22" t="s">
        <v>11</v>
      </c>
      <c r="S2" s="22"/>
      <c r="T2" s="22" t="s">
        <v>25</v>
      </c>
      <c r="U2" s="22"/>
      <c r="V2" s="27" t="s">
        <v>13</v>
      </c>
      <c r="W2" s="27"/>
      <c r="X2" s="27" t="s">
        <v>3</v>
      </c>
      <c r="Y2" s="27"/>
      <c r="Z2" s="27" t="s">
        <v>7</v>
      </c>
      <c r="AA2" s="27"/>
      <c r="AB2" s="27" t="s">
        <v>11</v>
      </c>
      <c r="AC2" s="27"/>
      <c r="AD2" s="27" t="s">
        <v>25</v>
      </c>
      <c r="AE2" s="27"/>
      <c r="AF2" t="s">
        <v>57</v>
      </c>
    </row>
    <row r="3" spans="1:32" x14ac:dyDescent="0.35">
      <c r="A3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8</v>
      </c>
      <c r="G3" s="1" t="s">
        <v>6</v>
      </c>
      <c r="H3" s="1" t="s">
        <v>9</v>
      </c>
      <c r="I3" s="1" t="s">
        <v>10</v>
      </c>
      <c r="J3" s="1" t="s">
        <v>27</v>
      </c>
      <c r="K3" s="1" t="s">
        <v>26</v>
      </c>
      <c r="L3" t="s">
        <v>1</v>
      </c>
      <c r="M3" t="s">
        <v>2</v>
      </c>
      <c r="N3" t="s">
        <v>4</v>
      </c>
      <c r="O3" t="s">
        <v>5</v>
      </c>
      <c r="P3" t="s">
        <v>8</v>
      </c>
      <c r="Q3" t="s">
        <v>6</v>
      </c>
      <c r="R3" t="s">
        <v>9</v>
      </c>
      <c r="S3" t="s">
        <v>10</v>
      </c>
      <c r="T3" t="s">
        <v>27</v>
      </c>
      <c r="U3" t="s">
        <v>26</v>
      </c>
      <c r="V3" s="1" t="s">
        <v>1</v>
      </c>
      <c r="W3" s="1" t="s">
        <v>2</v>
      </c>
      <c r="X3" s="1" t="s">
        <v>4</v>
      </c>
      <c r="Y3" s="1" t="s">
        <v>5</v>
      </c>
      <c r="Z3" s="1" t="s">
        <v>8</v>
      </c>
      <c r="AA3" s="1" t="s">
        <v>6</v>
      </c>
      <c r="AB3" s="1" t="s">
        <v>9</v>
      </c>
      <c r="AC3" s="1" t="s">
        <v>10</v>
      </c>
      <c r="AD3" s="1" t="s">
        <v>27</v>
      </c>
      <c r="AE3" s="1" t="s">
        <v>26</v>
      </c>
    </row>
    <row r="4" spans="1:32" x14ac:dyDescent="0.35">
      <c r="A4" s="2">
        <v>45191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5</v>
      </c>
      <c r="I4" s="1">
        <v>0</v>
      </c>
      <c r="J4" s="1">
        <v>0</v>
      </c>
      <c r="K4" s="1">
        <v>0</v>
      </c>
      <c r="L4">
        <v>8.5</v>
      </c>
      <c r="M4">
        <v>1.25</v>
      </c>
      <c r="N4">
        <v>30.24</v>
      </c>
      <c r="O4">
        <v>86.1</v>
      </c>
      <c r="P4">
        <v>43.7</v>
      </c>
      <c r="Q4">
        <v>89.25</v>
      </c>
      <c r="R4">
        <v>164.82</v>
      </c>
      <c r="S4">
        <v>53.87</v>
      </c>
      <c r="T4">
        <v>113.98</v>
      </c>
      <c r="U4">
        <v>139.4</v>
      </c>
      <c r="V4" s="1">
        <f t="shared" ref="V4:V34" si="0">B4*L4</f>
        <v>0</v>
      </c>
      <c r="W4" s="1">
        <f t="shared" ref="W4:W34" si="1">C4*M4</f>
        <v>0</v>
      </c>
      <c r="X4" s="1">
        <f t="shared" ref="X4:X34" si="2">D4*N4</f>
        <v>0</v>
      </c>
      <c r="Y4" s="1">
        <f t="shared" ref="Y4:Y34" si="3">E4*O4</f>
        <v>0</v>
      </c>
      <c r="Z4" s="1">
        <f t="shared" ref="Z4:Z34" si="4">F4*P4</f>
        <v>0</v>
      </c>
      <c r="AA4" s="1">
        <f t="shared" ref="AA4:AA34" si="5">G4*Q4</f>
        <v>0</v>
      </c>
      <c r="AB4" s="1">
        <f t="shared" ref="AB4:AB34" si="6">H4*R4</f>
        <v>824.09999999999991</v>
      </c>
      <c r="AC4" s="1">
        <f t="shared" ref="AC4:AC34" si="7">I4*S4</f>
        <v>0</v>
      </c>
      <c r="AD4" s="1">
        <f t="shared" ref="AD4:AD34" si="8">J4*T4</f>
        <v>0</v>
      </c>
      <c r="AE4" s="1">
        <f t="shared" ref="AE4:AE34" si="9">K4*U4</f>
        <v>0</v>
      </c>
      <c r="AF4">
        <f>SUM(V4:AE4)</f>
        <v>824.09999999999991</v>
      </c>
    </row>
    <row r="5" spans="1:32" x14ac:dyDescent="0.35">
      <c r="A5" s="2">
        <v>45192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>
        <v>8.5</v>
      </c>
      <c r="M5">
        <v>1.25</v>
      </c>
      <c r="N5">
        <v>30.24</v>
      </c>
      <c r="O5">
        <v>86.1</v>
      </c>
      <c r="P5">
        <v>43.7</v>
      </c>
      <c r="Q5">
        <v>89.25</v>
      </c>
      <c r="R5">
        <v>164.82</v>
      </c>
      <c r="S5">
        <v>53.87</v>
      </c>
      <c r="T5">
        <v>113.98</v>
      </c>
      <c r="U5">
        <v>139.4</v>
      </c>
      <c r="V5" s="1">
        <f t="shared" si="0"/>
        <v>0</v>
      </c>
      <c r="W5" s="1">
        <f t="shared" si="1"/>
        <v>0</v>
      </c>
      <c r="X5" s="1">
        <f t="shared" si="2"/>
        <v>0</v>
      </c>
      <c r="Y5" s="1">
        <f t="shared" si="3"/>
        <v>0</v>
      </c>
      <c r="Z5" s="1">
        <f t="shared" si="4"/>
        <v>0</v>
      </c>
      <c r="AA5" s="1">
        <f t="shared" si="5"/>
        <v>0</v>
      </c>
      <c r="AB5" s="1">
        <f t="shared" si="6"/>
        <v>0</v>
      </c>
      <c r="AC5" s="1">
        <f t="shared" si="7"/>
        <v>0</v>
      </c>
      <c r="AD5" s="1">
        <f t="shared" si="8"/>
        <v>0</v>
      </c>
      <c r="AE5" s="1">
        <f t="shared" si="9"/>
        <v>0</v>
      </c>
      <c r="AF5">
        <f t="shared" ref="AF5:AF34" si="10">SUM(V5:AE5)</f>
        <v>0</v>
      </c>
    </row>
    <row r="6" spans="1:32" x14ac:dyDescent="0.35">
      <c r="A6" s="2">
        <v>45193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5</v>
      </c>
      <c r="I6" s="1">
        <v>10</v>
      </c>
      <c r="J6" s="1">
        <v>5</v>
      </c>
      <c r="K6" s="1">
        <v>0</v>
      </c>
      <c r="L6">
        <v>8.5</v>
      </c>
      <c r="M6">
        <v>1.25</v>
      </c>
      <c r="N6">
        <v>30.24</v>
      </c>
      <c r="O6">
        <v>86.1</v>
      </c>
      <c r="P6">
        <v>43.7</v>
      </c>
      <c r="Q6">
        <v>89.25</v>
      </c>
      <c r="R6">
        <v>164.82</v>
      </c>
      <c r="S6">
        <v>53.87</v>
      </c>
      <c r="T6">
        <v>113.98</v>
      </c>
      <c r="U6">
        <v>139.4</v>
      </c>
      <c r="V6" s="1">
        <f t="shared" si="0"/>
        <v>0</v>
      </c>
      <c r="W6" s="1">
        <f t="shared" si="1"/>
        <v>0</v>
      </c>
      <c r="X6" s="1">
        <f t="shared" si="2"/>
        <v>0</v>
      </c>
      <c r="Y6" s="1">
        <f t="shared" si="3"/>
        <v>0</v>
      </c>
      <c r="Z6" s="1">
        <f t="shared" si="4"/>
        <v>0</v>
      </c>
      <c r="AA6" s="1">
        <f t="shared" si="5"/>
        <v>0</v>
      </c>
      <c r="AB6" s="1">
        <f t="shared" si="6"/>
        <v>824.09999999999991</v>
      </c>
      <c r="AC6" s="1">
        <f t="shared" si="7"/>
        <v>538.69999999999993</v>
      </c>
      <c r="AD6" s="1">
        <f t="shared" si="8"/>
        <v>569.9</v>
      </c>
      <c r="AE6" s="1">
        <f t="shared" si="9"/>
        <v>0</v>
      </c>
      <c r="AF6">
        <f t="shared" si="10"/>
        <v>1932.6999999999998</v>
      </c>
    </row>
    <row r="7" spans="1:32" x14ac:dyDescent="0.35">
      <c r="A7" s="2">
        <v>45194</v>
      </c>
      <c r="B7" s="1">
        <v>0</v>
      </c>
      <c r="C7" s="1">
        <v>0</v>
      </c>
      <c r="D7" s="1">
        <v>50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8</v>
      </c>
      <c r="L7">
        <v>8.5</v>
      </c>
      <c r="M7">
        <v>1.25</v>
      </c>
      <c r="N7">
        <v>30.24</v>
      </c>
      <c r="O7">
        <v>86.1</v>
      </c>
      <c r="P7">
        <v>43.7</v>
      </c>
      <c r="Q7">
        <v>89.25</v>
      </c>
      <c r="R7">
        <v>164.82</v>
      </c>
      <c r="S7">
        <v>53.87</v>
      </c>
      <c r="T7">
        <v>113.98</v>
      </c>
      <c r="U7">
        <v>139.4</v>
      </c>
      <c r="V7" s="1">
        <f t="shared" si="0"/>
        <v>0</v>
      </c>
      <c r="W7" s="1">
        <f t="shared" si="1"/>
        <v>0</v>
      </c>
      <c r="X7" s="1">
        <f t="shared" si="2"/>
        <v>1512</v>
      </c>
      <c r="Y7" s="1">
        <f t="shared" si="3"/>
        <v>0</v>
      </c>
      <c r="Z7" s="1">
        <f t="shared" si="4"/>
        <v>0</v>
      </c>
      <c r="AA7" s="1">
        <f t="shared" si="5"/>
        <v>0</v>
      </c>
      <c r="AB7" s="1">
        <f t="shared" si="6"/>
        <v>0</v>
      </c>
      <c r="AC7" s="1">
        <f t="shared" si="7"/>
        <v>0</v>
      </c>
      <c r="AD7" s="1">
        <f t="shared" si="8"/>
        <v>0</v>
      </c>
      <c r="AE7" s="1">
        <f t="shared" si="9"/>
        <v>1115.2</v>
      </c>
      <c r="AF7">
        <f t="shared" si="10"/>
        <v>2627.2</v>
      </c>
    </row>
    <row r="8" spans="1:32" x14ac:dyDescent="0.35">
      <c r="A8" s="2">
        <v>45195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50</v>
      </c>
      <c r="H8" s="1">
        <v>0</v>
      </c>
      <c r="I8" s="1">
        <v>0</v>
      </c>
      <c r="J8" s="1">
        <v>0</v>
      </c>
      <c r="K8" s="1">
        <v>0</v>
      </c>
      <c r="L8">
        <v>8.5</v>
      </c>
      <c r="M8">
        <v>1.25</v>
      </c>
      <c r="N8">
        <v>30.24</v>
      </c>
      <c r="O8">
        <v>86.1</v>
      </c>
      <c r="P8">
        <v>43.7</v>
      </c>
      <c r="Q8">
        <v>89.25</v>
      </c>
      <c r="R8">
        <v>164.82</v>
      </c>
      <c r="S8">
        <v>53.87</v>
      </c>
      <c r="T8">
        <v>113.98</v>
      </c>
      <c r="U8">
        <v>139.4</v>
      </c>
      <c r="V8" s="1">
        <f t="shared" si="0"/>
        <v>0</v>
      </c>
      <c r="W8" s="1">
        <f t="shared" si="1"/>
        <v>0</v>
      </c>
      <c r="X8" s="1">
        <f t="shared" si="2"/>
        <v>0</v>
      </c>
      <c r="Y8" s="1">
        <f t="shared" si="3"/>
        <v>0</v>
      </c>
      <c r="Z8" s="1">
        <f t="shared" si="4"/>
        <v>0</v>
      </c>
      <c r="AA8" s="1">
        <f t="shared" si="5"/>
        <v>4462.5</v>
      </c>
      <c r="AB8" s="1">
        <f t="shared" si="6"/>
        <v>0</v>
      </c>
      <c r="AC8" s="1">
        <f t="shared" si="7"/>
        <v>0</v>
      </c>
      <c r="AD8" s="1">
        <f t="shared" si="8"/>
        <v>0</v>
      </c>
      <c r="AE8" s="1">
        <f t="shared" si="9"/>
        <v>0</v>
      </c>
      <c r="AF8">
        <f t="shared" si="10"/>
        <v>4462.5</v>
      </c>
    </row>
    <row r="9" spans="1:32" x14ac:dyDescent="0.35">
      <c r="A9" s="2">
        <v>45196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>
        <v>8.5</v>
      </c>
      <c r="M9">
        <v>1.25</v>
      </c>
      <c r="N9">
        <v>30.24</v>
      </c>
      <c r="O9">
        <v>86.1</v>
      </c>
      <c r="P9">
        <v>43.7</v>
      </c>
      <c r="Q9">
        <v>89.25</v>
      </c>
      <c r="R9">
        <v>164.82</v>
      </c>
      <c r="S9">
        <v>53.87</v>
      </c>
      <c r="T9">
        <v>113.98</v>
      </c>
      <c r="U9">
        <v>139.4</v>
      </c>
      <c r="V9" s="1">
        <f t="shared" si="0"/>
        <v>0</v>
      </c>
      <c r="W9" s="1">
        <f t="shared" si="1"/>
        <v>0</v>
      </c>
      <c r="X9" s="1">
        <f t="shared" si="2"/>
        <v>0</v>
      </c>
      <c r="Y9" s="1">
        <f t="shared" si="3"/>
        <v>0</v>
      </c>
      <c r="Z9" s="1">
        <f t="shared" si="4"/>
        <v>0</v>
      </c>
      <c r="AA9" s="1">
        <f t="shared" si="5"/>
        <v>0</v>
      </c>
      <c r="AB9" s="1">
        <f t="shared" si="6"/>
        <v>0</v>
      </c>
      <c r="AC9" s="1">
        <f t="shared" si="7"/>
        <v>0</v>
      </c>
      <c r="AD9" s="1">
        <f t="shared" si="8"/>
        <v>0</v>
      </c>
      <c r="AE9" s="1">
        <f t="shared" si="9"/>
        <v>0</v>
      </c>
      <c r="AF9">
        <f t="shared" si="10"/>
        <v>0</v>
      </c>
    </row>
    <row r="10" spans="1:32" x14ac:dyDescent="0.35">
      <c r="A10" s="2">
        <v>45197</v>
      </c>
      <c r="B10" s="1">
        <v>100</v>
      </c>
      <c r="C10" s="1">
        <v>200</v>
      </c>
      <c r="D10" s="1">
        <v>0</v>
      </c>
      <c r="E10" s="1">
        <v>0</v>
      </c>
      <c r="F10" s="1">
        <v>0</v>
      </c>
      <c r="G10" s="1">
        <v>0</v>
      </c>
      <c r="H10" s="1">
        <v>5</v>
      </c>
      <c r="I10" s="1">
        <v>10</v>
      </c>
      <c r="J10" s="1">
        <v>0</v>
      </c>
      <c r="K10" s="1">
        <v>0</v>
      </c>
      <c r="L10">
        <v>8.5</v>
      </c>
      <c r="M10">
        <v>1.25</v>
      </c>
      <c r="N10">
        <v>30.24</v>
      </c>
      <c r="O10">
        <v>86.1</v>
      </c>
      <c r="P10">
        <v>43.7</v>
      </c>
      <c r="Q10">
        <v>89.25</v>
      </c>
      <c r="R10">
        <v>164.82</v>
      </c>
      <c r="S10">
        <v>53.87</v>
      </c>
      <c r="T10">
        <v>113.98</v>
      </c>
      <c r="U10">
        <v>139.4</v>
      </c>
      <c r="V10" s="1">
        <f t="shared" si="0"/>
        <v>850</v>
      </c>
      <c r="W10" s="1">
        <f t="shared" si="1"/>
        <v>250</v>
      </c>
      <c r="X10" s="1">
        <f t="shared" si="2"/>
        <v>0</v>
      </c>
      <c r="Y10" s="1">
        <f t="shared" si="3"/>
        <v>0</v>
      </c>
      <c r="Z10" s="1">
        <f t="shared" si="4"/>
        <v>0</v>
      </c>
      <c r="AA10" s="1">
        <f t="shared" si="5"/>
        <v>0</v>
      </c>
      <c r="AB10" s="1">
        <f t="shared" si="6"/>
        <v>824.09999999999991</v>
      </c>
      <c r="AC10" s="1">
        <f t="shared" si="7"/>
        <v>538.69999999999993</v>
      </c>
      <c r="AD10" s="1">
        <f t="shared" si="8"/>
        <v>0</v>
      </c>
      <c r="AE10" s="1">
        <f t="shared" si="9"/>
        <v>0</v>
      </c>
      <c r="AF10">
        <f t="shared" si="10"/>
        <v>2462.7999999999997</v>
      </c>
    </row>
    <row r="11" spans="1:32" x14ac:dyDescent="0.35">
      <c r="A11" s="2">
        <v>45198</v>
      </c>
      <c r="B11" s="1">
        <v>0</v>
      </c>
      <c r="C11" s="1">
        <v>0</v>
      </c>
      <c r="D11" s="1">
        <v>0</v>
      </c>
      <c r="E11" s="1">
        <v>100</v>
      </c>
      <c r="F11" s="1">
        <v>0</v>
      </c>
      <c r="G11" s="1">
        <v>0</v>
      </c>
      <c r="H11" s="1">
        <v>0</v>
      </c>
      <c r="I11" s="1">
        <v>0</v>
      </c>
      <c r="J11" s="1">
        <v>5</v>
      </c>
      <c r="K11" s="1">
        <v>0</v>
      </c>
      <c r="L11">
        <v>8.5</v>
      </c>
      <c r="M11">
        <v>1.25</v>
      </c>
      <c r="N11">
        <v>30.24</v>
      </c>
      <c r="O11">
        <v>86.1</v>
      </c>
      <c r="P11">
        <v>43.7</v>
      </c>
      <c r="Q11">
        <v>89.25</v>
      </c>
      <c r="R11">
        <v>164.82</v>
      </c>
      <c r="S11">
        <v>53.87</v>
      </c>
      <c r="T11">
        <v>113.98</v>
      </c>
      <c r="U11">
        <v>139.4</v>
      </c>
      <c r="V11" s="1">
        <f t="shared" si="0"/>
        <v>0</v>
      </c>
      <c r="W11" s="1">
        <f t="shared" si="1"/>
        <v>0</v>
      </c>
      <c r="X11" s="1">
        <f t="shared" si="2"/>
        <v>0</v>
      </c>
      <c r="Y11" s="1">
        <f t="shared" si="3"/>
        <v>8610</v>
      </c>
      <c r="Z11" s="1">
        <f t="shared" si="4"/>
        <v>0</v>
      </c>
      <c r="AA11" s="1">
        <f t="shared" si="5"/>
        <v>0</v>
      </c>
      <c r="AB11" s="1">
        <f t="shared" si="6"/>
        <v>0</v>
      </c>
      <c r="AC11" s="1">
        <f t="shared" si="7"/>
        <v>0</v>
      </c>
      <c r="AD11" s="1">
        <f t="shared" si="8"/>
        <v>569.9</v>
      </c>
      <c r="AE11" s="1">
        <f t="shared" si="9"/>
        <v>0</v>
      </c>
      <c r="AF11">
        <f t="shared" si="10"/>
        <v>9179.9</v>
      </c>
    </row>
    <row r="12" spans="1:32" x14ac:dyDescent="0.35">
      <c r="A12" s="2">
        <v>45199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>
        <v>8.5</v>
      </c>
      <c r="M12">
        <v>1.25</v>
      </c>
      <c r="N12">
        <v>30.24</v>
      </c>
      <c r="O12">
        <v>86.1</v>
      </c>
      <c r="P12">
        <v>43.7</v>
      </c>
      <c r="Q12">
        <v>89.25</v>
      </c>
      <c r="R12">
        <v>164.82</v>
      </c>
      <c r="S12">
        <v>53.87</v>
      </c>
      <c r="T12">
        <v>113.98</v>
      </c>
      <c r="U12">
        <v>139.4</v>
      </c>
      <c r="V12" s="1">
        <f t="shared" si="0"/>
        <v>0</v>
      </c>
      <c r="W12" s="1">
        <f t="shared" si="1"/>
        <v>0</v>
      </c>
      <c r="X12" s="1">
        <f t="shared" si="2"/>
        <v>0</v>
      </c>
      <c r="Y12" s="1">
        <f t="shared" si="3"/>
        <v>0</v>
      </c>
      <c r="Z12" s="1">
        <f t="shared" si="4"/>
        <v>0</v>
      </c>
      <c r="AA12" s="1">
        <f t="shared" si="5"/>
        <v>0</v>
      </c>
      <c r="AB12" s="1">
        <f t="shared" si="6"/>
        <v>0</v>
      </c>
      <c r="AC12" s="1">
        <f t="shared" si="7"/>
        <v>0</v>
      </c>
      <c r="AD12" s="1">
        <f t="shared" si="8"/>
        <v>0</v>
      </c>
      <c r="AE12" s="1">
        <f t="shared" si="9"/>
        <v>0</v>
      </c>
      <c r="AF12">
        <f t="shared" si="10"/>
        <v>0</v>
      </c>
    </row>
    <row r="13" spans="1:32" x14ac:dyDescent="0.35">
      <c r="A13" s="2">
        <v>45200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10</v>
      </c>
      <c r="J13" s="1">
        <v>0</v>
      </c>
      <c r="K13" s="1">
        <v>0</v>
      </c>
      <c r="L13">
        <v>8.5</v>
      </c>
      <c r="M13">
        <v>1.25</v>
      </c>
      <c r="N13">
        <v>30.24</v>
      </c>
      <c r="O13">
        <v>86.1</v>
      </c>
      <c r="P13">
        <v>43.7</v>
      </c>
      <c r="Q13">
        <v>89.25</v>
      </c>
      <c r="R13">
        <v>164.82</v>
      </c>
      <c r="S13">
        <v>53.87</v>
      </c>
      <c r="T13">
        <v>113.98</v>
      </c>
      <c r="U13">
        <v>139.4</v>
      </c>
      <c r="V13" s="1">
        <f t="shared" si="0"/>
        <v>0</v>
      </c>
      <c r="W13" s="1">
        <f t="shared" si="1"/>
        <v>0</v>
      </c>
      <c r="X13" s="1">
        <f t="shared" si="2"/>
        <v>0</v>
      </c>
      <c r="Y13" s="1">
        <f t="shared" si="3"/>
        <v>0</v>
      </c>
      <c r="Z13" s="1">
        <f t="shared" si="4"/>
        <v>0</v>
      </c>
      <c r="AA13" s="1">
        <f t="shared" si="5"/>
        <v>0</v>
      </c>
      <c r="AB13" s="1">
        <f t="shared" si="6"/>
        <v>0</v>
      </c>
      <c r="AC13" s="1">
        <f t="shared" si="7"/>
        <v>538.69999999999993</v>
      </c>
      <c r="AD13" s="1">
        <f t="shared" si="8"/>
        <v>0</v>
      </c>
      <c r="AE13" s="1">
        <f t="shared" si="9"/>
        <v>0</v>
      </c>
      <c r="AF13">
        <f t="shared" si="10"/>
        <v>538.69999999999993</v>
      </c>
    </row>
    <row r="14" spans="1:32" x14ac:dyDescent="0.35">
      <c r="A14" s="2">
        <v>45201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v>8.5</v>
      </c>
      <c r="M14">
        <v>1.25</v>
      </c>
      <c r="N14">
        <v>30.24</v>
      </c>
      <c r="O14">
        <v>86.1</v>
      </c>
      <c r="P14">
        <v>43.7</v>
      </c>
      <c r="Q14">
        <v>89.25</v>
      </c>
      <c r="R14">
        <v>164.82</v>
      </c>
      <c r="S14">
        <v>53.87</v>
      </c>
      <c r="T14">
        <v>113.98</v>
      </c>
      <c r="U14">
        <v>139.4</v>
      </c>
      <c r="V14" s="1">
        <f t="shared" si="0"/>
        <v>0</v>
      </c>
      <c r="W14" s="1">
        <f t="shared" si="1"/>
        <v>0</v>
      </c>
      <c r="X14" s="1">
        <f t="shared" si="2"/>
        <v>0</v>
      </c>
      <c r="Y14" s="1">
        <f t="shared" si="3"/>
        <v>0</v>
      </c>
      <c r="Z14" s="1">
        <f t="shared" si="4"/>
        <v>0</v>
      </c>
      <c r="AA14" s="1">
        <f t="shared" si="5"/>
        <v>0</v>
      </c>
      <c r="AB14" s="1">
        <f t="shared" si="6"/>
        <v>0</v>
      </c>
      <c r="AC14" s="1">
        <f t="shared" si="7"/>
        <v>0</v>
      </c>
      <c r="AD14" s="1">
        <f t="shared" si="8"/>
        <v>0</v>
      </c>
      <c r="AE14" s="1">
        <f t="shared" si="9"/>
        <v>0</v>
      </c>
      <c r="AF14">
        <f t="shared" si="10"/>
        <v>0</v>
      </c>
    </row>
    <row r="15" spans="1:32" x14ac:dyDescent="0.35">
      <c r="A15" s="2">
        <v>45202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5</v>
      </c>
      <c r="I15" s="1">
        <v>0</v>
      </c>
      <c r="J15" s="1">
        <v>0</v>
      </c>
      <c r="K15" s="1">
        <v>8</v>
      </c>
      <c r="L15">
        <v>8.5</v>
      </c>
      <c r="M15">
        <v>1.25</v>
      </c>
      <c r="N15">
        <v>30.24</v>
      </c>
      <c r="O15">
        <v>86.1</v>
      </c>
      <c r="P15">
        <v>43.7</v>
      </c>
      <c r="Q15">
        <v>89.25</v>
      </c>
      <c r="R15">
        <v>164.82</v>
      </c>
      <c r="S15">
        <v>53.87</v>
      </c>
      <c r="T15">
        <v>113.98</v>
      </c>
      <c r="U15">
        <v>139.4</v>
      </c>
      <c r="V15" s="1">
        <f t="shared" si="0"/>
        <v>0</v>
      </c>
      <c r="W15" s="1">
        <f t="shared" si="1"/>
        <v>0</v>
      </c>
      <c r="X15" s="1">
        <f t="shared" si="2"/>
        <v>0</v>
      </c>
      <c r="Y15" s="1">
        <f t="shared" si="3"/>
        <v>0</v>
      </c>
      <c r="Z15" s="1">
        <f t="shared" si="4"/>
        <v>0</v>
      </c>
      <c r="AA15" s="1">
        <f t="shared" si="5"/>
        <v>0</v>
      </c>
      <c r="AB15" s="1">
        <f t="shared" si="6"/>
        <v>824.09999999999991</v>
      </c>
      <c r="AC15" s="1">
        <f t="shared" si="7"/>
        <v>0</v>
      </c>
      <c r="AD15" s="1">
        <f t="shared" si="8"/>
        <v>0</v>
      </c>
      <c r="AE15" s="1">
        <f t="shared" si="9"/>
        <v>1115.2</v>
      </c>
      <c r="AF15">
        <f t="shared" si="10"/>
        <v>1939.3</v>
      </c>
    </row>
    <row r="16" spans="1:32" x14ac:dyDescent="0.35">
      <c r="A16" s="2">
        <v>45203</v>
      </c>
      <c r="B16" s="1">
        <v>0</v>
      </c>
      <c r="C16" s="1">
        <v>0</v>
      </c>
      <c r="D16" s="1">
        <v>50</v>
      </c>
      <c r="E16" s="1">
        <v>0</v>
      </c>
      <c r="F16" s="1">
        <v>0</v>
      </c>
      <c r="G16" s="1">
        <v>0</v>
      </c>
      <c r="H16" s="1">
        <v>0</v>
      </c>
      <c r="I16" s="1">
        <v>10</v>
      </c>
      <c r="J16" s="1">
        <v>0</v>
      </c>
      <c r="K16" s="1">
        <v>0</v>
      </c>
      <c r="L16">
        <v>8.5</v>
      </c>
      <c r="M16">
        <v>1.25</v>
      </c>
      <c r="N16">
        <v>30.24</v>
      </c>
      <c r="O16">
        <v>86.1</v>
      </c>
      <c r="P16">
        <v>43.7</v>
      </c>
      <c r="Q16">
        <v>89.25</v>
      </c>
      <c r="R16">
        <v>164.82</v>
      </c>
      <c r="S16">
        <v>53.87</v>
      </c>
      <c r="T16">
        <v>113.98</v>
      </c>
      <c r="U16">
        <v>139.4</v>
      </c>
      <c r="V16" s="1">
        <f t="shared" si="0"/>
        <v>0</v>
      </c>
      <c r="W16" s="1">
        <f t="shared" si="1"/>
        <v>0</v>
      </c>
      <c r="X16" s="1">
        <f t="shared" si="2"/>
        <v>1512</v>
      </c>
      <c r="Y16" s="1">
        <f t="shared" si="3"/>
        <v>0</v>
      </c>
      <c r="Z16" s="1">
        <f t="shared" si="4"/>
        <v>0</v>
      </c>
      <c r="AA16" s="1">
        <f t="shared" si="5"/>
        <v>0</v>
      </c>
      <c r="AB16" s="1">
        <f t="shared" si="6"/>
        <v>0</v>
      </c>
      <c r="AC16" s="1">
        <f t="shared" si="7"/>
        <v>538.69999999999993</v>
      </c>
      <c r="AD16" s="1">
        <f t="shared" si="8"/>
        <v>0</v>
      </c>
      <c r="AE16" s="1">
        <f t="shared" si="9"/>
        <v>0</v>
      </c>
      <c r="AF16">
        <f t="shared" si="10"/>
        <v>2050.6999999999998</v>
      </c>
    </row>
    <row r="17" spans="1:32" x14ac:dyDescent="0.35">
      <c r="A17" s="2">
        <v>45204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5</v>
      </c>
      <c r="K17" s="1">
        <v>0</v>
      </c>
      <c r="L17">
        <v>8.5</v>
      </c>
      <c r="M17">
        <v>1.25</v>
      </c>
      <c r="N17">
        <v>30.24</v>
      </c>
      <c r="O17">
        <v>86.1</v>
      </c>
      <c r="P17">
        <v>43.7</v>
      </c>
      <c r="Q17">
        <v>89.25</v>
      </c>
      <c r="R17">
        <v>164.82</v>
      </c>
      <c r="S17">
        <v>53.87</v>
      </c>
      <c r="T17">
        <v>113.98</v>
      </c>
      <c r="U17">
        <v>139.4</v>
      </c>
      <c r="V17" s="1">
        <f t="shared" si="0"/>
        <v>0</v>
      </c>
      <c r="W17" s="1">
        <f t="shared" si="1"/>
        <v>0</v>
      </c>
      <c r="X17" s="1">
        <f t="shared" si="2"/>
        <v>0</v>
      </c>
      <c r="Y17" s="1">
        <f t="shared" si="3"/>
        <v>0</v>
      </c>
      <c r="Z17" s="1">
        <f t="shared" si="4"/>
        <v>0</v>
      </c>
      <c r="AA17" s="1">
        <f t="shared" si="5"/>
        <v>0</v>
      </c>
      <c r="AB17" s="1">
        <f t="shared" si="6"/>
        <v>0</v>
      </c>
      <c r="AC17" s="1">
        <f t="shared" si="7"/>
        <v>0</v>
      </c>
      <c r="AD17" s="1">
        <f t="shared" si="8"/>
        <v>569.9</v>
      </c>
      <c r="AE17" s="1">
        <f t="shared" si="9"/>
        <v>0</v>
      </c>
      <c r="AF17">
        <f t="shared" si="10"/>
        <v>569.9</v>
      </c>
    </row>
    <row r="18" spans="1:32" x14ac:dyDescent="0.35">
      <c r="A18" s="2">
        <v>45205</v>
      </c>
      <c r="B18" s="1">
        <v>0</v>
      </c>
      <c r="C18" s="1">
        <v>200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>
        <v>8.5</v>
      </c>
      <c r="M18">
        <v>1.25</v>
      </c>
      <c r="N18">
        <v>30.24</v>
      </c>
      <c r="O18">
        <v>86.1</v>
      </c>
      <c r="P18">
        <v>43.7</v>
      </c>
      <c r="Q18">
        <v>89.25</v>
      </c>
      <c r="R18">
        <v>164.82</v>
      </c>
      <c r="S18">
        <v>53.87</v>
      </c>
      <c r="T18">
        <v>113.98</v>
      </c>
      <c r="U18">
        <v>139.4</v>
      </c>
      <c r="V18" s="1">
        <f t="shared" si="0"/>
        <v>0</v>
      </c>
      <c r="W18" s="1">
        <f t="shared" si="1"/>
        <v>250</v>
      </c>
      <c r="X18" s="1">
        <f t="shared" si="2"/>
        <v>0</v>
      </c>
      <c r="Y18" s="1">
        <f t="shared" si="3"/>
        <v>0</v>
      </c>
      <c r="Z18" s="1">
        <f t="shared" si="4"/>
        <v>0</v>
      </c>
      <c r="AA18" s="1">
        <f t="shared" si="5"/>
        <v>0</v>
      </c>
      <c r="AB18" s="1">
        <f t="shared" si="6"/>
        <v>0</v>
      </c>
      <c r="AC18" s="1">
        <f t="shared" si="7"/>
        <v>0</v>
      </c>
      <c r="AD18" s="1">
        <f t="shared" si="8"/>
        <v>0</v>
      </c>
      <c r="AE18" s="1">
        <f t="shared" si="9"/>
        <v>0</v>
      </c>
      <c r="AF18">
        <f t="shared" si="10"/>
        <v>250</v>
      </c>
    </row>
    <row r="19" spans="1:32" x14ac:dyDescent="0.35">
      <c r="A19" s="2">
        <v>45206</v>
      </c>
      <c r="B19" s="1">
        <v>0</v>
      </c>
      <c r="C19" s="1">
        <v>0</v>
      </c>
      <c r="D19" s="1">
        <v>0</v>
      </c>
      <c r="E19" s="1">
        <v>0</v>
      </c>
      <c r="F19" s="1">
        <v>200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v>8.5</v>
      </c>
      <c r="M19">
        <v>1.25</v>
      </c>
      <c r="N19">
        <v>30.24</v>
      </c>
      <c r="O19">
        <v>86.1</v>
      </c>
      <c r="P19">
        <v>43.7</v>
      </c>
      <c r="Q19">
        <v>89.25</v>
      </c>
      <c r="R19">
        <v>164.82</v>
      </c>
      <c r="S19">
        <v>53.87</v>
      </c>
      <c r="T19">
        <v>113.98</v>
      </c>
      <c r="U19">
        <v>139.4</v>
      </c>
      <c r="V19" s="1">
        <f t="shared" si="0"/>
        <v>0</v>
      </c>
      <c r="W19" s="1">
        <f t="shared" si="1"/>
        <v>0</v>
      </c>
      <c r="X19" s="1">
        <f t="shared" si="2"/>
        <v>0</v>
      </c>
      <c r="Y19" s="1">
        <f t="shared" si="3"/>
        <v>0</v>
      </c>
      <c r="Z19" s="1">
        <f t="shared" si="4"/>
        <v>8740</v>
      </c>
      <c r="AA19" s="1">
        <f t="shared" si="5"/>
        <v>0</v>
      </c>
      <c r="AB19" s="1">
        <f t="shared" si="6"/>
        <v>0</v>
      </c>
      <c r="AC19" s="1">
        <f t="shared" si="7"/>
        <v>0</v>
      </c>
      <c r="AD19" s="1">
        <f t="shared" si="8"/>
        <v>0</v>
      </c>
      <c r="AE19" s="1">
        <f t="shared" si="9"/>
        <v>0</v>
      </c>
      <c r="AF19">
        <f t="shared" si="10"/>
        <v>8740</v>
      </c>
    </row>
    <row r="20" spans="1:32" x14ac:dyDescent="0.35">
      <c r="A20" s="2">
        <v>45207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5</v>
      </c>
      <c r="I20" s="1">
        <v>0</v>
      </c>
      <c r="J20" s="1">
        <v>0</v>
      </c>
      <c r="K20" s="1">
        <v>0</v>
      </c>
      <c r="L20">
        <v>8.5</v>
      </c>
      <c r="M20">
        <v>1.25</v>
      </c>
      <c r="N20">
        <v>30.24</v>
      </c>
      <c r="O20">
        <v>86.1</v>
      </c>
      <c r="P20">
        <v>43.7</v>
      </c>
      <c r="Q20">
        <v>89.25</v>
      </c>
      <c r="R20">
        <v>164.82</v>
      </c>
      <c r="S20">
        <v>53.87</v>
      </c>
      <c r="T20">
        <v>113.98</v>
      </c>
      <c r="U20">
        <v>139.4</v>
      </c>
      <c r="V20" s="1">
        <f t="shared" si="0"/>
        <v>0</v>
      </c>
      <c r="W20" s="1">
        <f t="shared" si="1"/>
        <v>0</v>
      </c>
      <c r="X20" s="1">
        <f t="shared" si="2"/>
        <v>0</v>
      </c>
      <c r="Y20" s="1">
        <f t="shared" si="3"/>
        <v>0</v>
      </c>
      <c r="Z20" s="1">
        <f t="shared" si="4"/>
        <v>0</v>
      </c>
      <c r="AA20" s="1">
        <f t="shared" si="5"/>
        <v>0</v>
      </c>
      <c r="AB20" s="1">
        <f t="shared" si="6"/>
        <v>824.09999999999991</v>
      </c>
      <c r="AC20" s="1">
        <f t="shared" si="7"/>
        <v>0</v>
      </c>
      <c r="AD20" s="1">
        <f t="shared" si="8"/>
        <v>0</v>
      </c>
      <c r="AE20" s="1">
        <f t="shared" si="9"/>
        <v>0</v>
      </c>
      <c r="AF20">
        <f t="shared" si="10"/>
        <v>824.09999999999991</v>
      </c>
    </row>
    <row r="21" spans="1:32" x14ac:dyDescent="0.35">
      <c r="A21" s="2">
        <v>45208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10</v>
      </c>
      <c r="J21" s="1">
        <v>0</v>
      </c>
      <c r="K21" s="1">
        <v>0</v>
      </c>
      <c r="L21">
        <v>8.5</v>
      </c>
      <c r="M21">
        <v>1.25</v>
      </c>
      <c r="N21">
        <v>30.24</v>
      </c>
      <c r="O21">
        <v>86.1</v>
      </c>
      <c r="P21">
        <v>43.7</v>
      </c>
      <c r="Q21">
        <v>89.25</v>
      </c>
      <c r="R21">
        <v>164.82</v>
      </c>
      <c r="S21">
        <v>53.87</v>
      </c>
      <c r="T21">
        <v>113.98</v>
      </c>
      <c r="U21">
        <v>139.4</v>
      </c>
      <c r="V21" s="1">
        <f t="shared" si="0"/>
        <v>0</v>
      </c>
      <c r="W21" s="1">
        <f t="shared" si="1"/>
        <v>0</v>
      </c>
      <c r="X21" s="1">
        <f t="shared" si="2"/>
        <v>0</v>
      </c>
      <c r="Y21" s="1">
        <f t="shared" si="3"/>
        <v>0</v>
      </c>
      <c r="Z21" s="1">
        <f t="shared" si="4"/>
        <v>0</v>
      </c>
      <c r="AA21" s="1">
        <f t="shared" si="5"/>
        <v>0</v>
      </c>
      <c r="AB21" s="1">
        <f t="shared" si="6"/>
        <v>0</v>
      </c>
      <c r="AC21" s="1">
        <f t="shared" si="7"/>
        <v>538.69999999999993</v>
      </c>
      <c r="AD21" s="1">
        <f t="shared" si="8"/>
        <v>0</v>
      </c>
      <c r="AE21" s="1">
        <f t="shared" si="9"/>
        <v>0</v>
      </c>
      <c r="AF21">
        <f t="shared" si="10"/>
        <v>538.69999999999993</v>
      </c>
    </row>
    <row r="22" spans="1:32" x14ac:dyDescent="0.35">
      <c r="A22" s="2">
        <v>45209</v>
      </c>
      <c r="B22" s="1">
        <v>100</v>
      </c>
      <c r="C22" s="1">
        <v>0</v>
      </c>
      <c r="D22" s="1">
        <v>0</v>
      </c>
      <c r="E22" s="1">
        <v>100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8</v>
      </c>
      <c r="L22">
        <v>8.5</v>
      </c>
      <c r="M22">
        <v>1.25</v>
      </c>
      <c r="N22">
        <v>30.24</v>
      </c>
      <c r="O22">
        <v>86.1</v>
      </c>
      <c r="P22">
        <v>43.7</v>
      </c>
      <c r="Q22">
        <v>89.25</v>
      </c>
      <c r="R22">
        <v>164.82</v>
      </c>
      <c r="S22">
        <v>53.87</v>
      </c>
      <c r="T22">
        <v>113.98</v>
      </c>
      <c r="U22">
        <v>139.4</v>
      </c>
      <c r="V22" s="1">
        <f t="shared" si="0"/>
        <v>850</v>
      </c>
      <c r="W22" s="1">
        <f t="shared" si="1"/>
        <v>0</v>
      </c>
      <c r="X22" s="1">
        <f t="shared" si="2"/>
        <v>0</v>
      </c>
      <c r="Y22" s="1">
        <f t="shared" si="3"/>
        <v>8610</v>
      </c>
      <c r="Z22" s="1">
        <f t="shared" si="4"/>
        <v>0</v>
      </c>
      <c r="AA22" s="1">
        <f t="shared" si="5"/>
        <v>0</v>
      </c>
      <c r="AB22" s="1">
        <f t="shared" si="6"/>
        <v>0</v>
      </c>
      <c r="AC22" s="1">
        <f t="shared" si="7"/>
        <v>0</v>
      </c>
      <c r="AD22" s="1">
        <f t="shared" si="8"/>
        <v>0</v>
      </c>
      <c r="AE22" s="1">
        <f t="shared" si="9"/>
        <v>1115.2</v>
      </c>
      <c r="AF22">
        <f t="shared" si="10"/>
        <v>10575.2</v>
      </c>
    </row>
    <row r="23" spans="1:32" x14ac:dyDescent="0.35">
      <c r="A23" s="2">
        <v>45210</v>
      </c>
      <c r="B23" s="1">
        <v>0</v>
      </c>
      <c r="C23" s="1">
        <v>0</v>
      </c>
      <c r="D23" s="1">
        <v>50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v>8.5</v>
      </c>
      <c r="M23">
        <v>1.25</v>
      </c>
      <c r="N23">
        <v>30.24</v>
      </c>
      <c r="O23">
        <v>86.1</v>
      </c>
      <c r="P23">
        <v>43.7</v>
      </c>
      <c r="Q23">
        <v>89.25</v>
      </c>
      <c r="R23">
        <v>164.82</v>
      </c>
      <c r="S23">
        <v>53.87</v>
      </c>
      <c r="T23">
        <v>113.98</v>
      </c>
      <c r="U23">
        <v>139.4</v>
      </c>
      <c r="V23" s="1">
        <f t="shared" si="0"/>
        <v>0</v>
      </c>
      <c r="W23" s="1">
        <f t="shared" si="1"/>
        <v>0</v>
      </c>
      <c r="X23" s="1">
        <f t="shared" si="2"/>
        <v>1512</v>
      </c>
      <c r="Y23" s="1">
        <f t="shared" si="3"/>
        <v>0</v>
      </c>
      <c r="Z23" s="1">
        <f t="shared" si="4"/>
        <v>0</v>
      </c>
      <c r="AA23" s="1">
        <f t="shared" si="5"/>
        <v>0</v>
      </c>
      <c r="AB23" s="1">
        <f t="shared" si="6"/>
        <v>0</v>
      </c>
      <c r="AC23" s="1">
        <f t="shared" si="7"/>
        <v>0</v>
      </c>
      <c r="AD23" s="1">
        <f t="shared" si="8"/>
        <v>0</v>
      </c>
      <c r="AE23" s="1">
        <f t="shared" si="9"/>
        <v>0</v>
      </c>
      <c r="AF23">
        <f t="shared" si="10"/>
        <v>1512</v>
      </c>
    </row>
    <row r="24" spans="1:32" x14ac:dyDescent="0.35">
      <c r="A24" s="2">
        <v>45211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50</v>
      </c>
      <c r="H24" s="1">
        <v>0</v>
      </c>
      <c r="I24" s="1">
        <v>0</v>
      </c>
      <c r="J24" s="1">
        <v>5</v>
      </c>
      <c r="K24" s="1">
        <v>0</v>
      </c>
      <c r="L24">
        <v>8.5</v>
      </c>
      <c r="M24">
        <v>1.25</v>
      </c>
      <c r="N24">
        <v>30.24</v>
      </c>
      <c r="O24">
        <v>86.1</v>
      </c>
      <c r="P24">
        <v>43.7</v>
      </c>
      <c r="Q24">
        <v>89.25</v>
      </c>
      <c r="R24">
        <v>164.82</v>
      </c>
      <c r="S24">
        <v>53.87</v>
      </c>
      <c r="T24">
        <v>113.98</v>
      </c>
      <c r="U24">
        <v>139.4</v>
      </c>
      <c r="V24" s="1">
        <f t="shared" si="0"/>
        <v>0</v>
      </c>
      <c r="W24" s="1">
        <f t="shared" si="1"/>
        <v>0</v>
      </c>
      <c r="X24" s="1">
        <f t="shared" si="2"/>
        <v>0</v>
      </c>
      <c r="Y24" s="1">
        <f t="shared" si="3"/>
        <v>0</v>
      </c>
      <c r="Z24" s="1">
        <f t="shared" si="4"/>
        <v>0</v>
      </c>
      <c r="AA24" s="1">
        <f t="shared" si="5"/>
        <v>4462.5</v>
      </c>
      <c r="AB24" s="1">
        <f t="shared" si="6"/>
        <v>0</v>
      </c>
      <c r="AC24" s="1">
        <f t="shared" si="7"/>
        <v>0</v>
      </c>
      <c r="AD24" s="1">
        <f t="shared" si="8"/>
        <v>569.9</v>
      </c>
      <c r="AE24" s="1">
        <f t="shared" si="9"/>
        <v>0</v>
      </c>
      <c r="AF24">
        <f t="shared" si="10"/>
        <v>5032.3999999999996</v>
      </c>
    </row>
    <row r="25" spans="1:32" x14ac:dyDescent="0.35">
      <c r="A25" s="2">
        <v>45212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5</v>
      </c>
      <c r="I25" s="1">
        <v>0</v>
      </c>
      <c r="J25" s="1">
        <v>0</v>
      </c>
      <c r="K25" s="1">
        <v>0</v>
      </c>
      <c r="L25">
        <v>8.5</v>
      </c>
      <c r="M25">
        <v>1.25</v>
      </c>
      <c r="N25">
        <v>30.24</v>
      </c>
      <c r="O25">
        <v>86.1</v>
      </c>
      <c r="P25">
        <v>43.7</v>
      </c>
      <c r="Q25">
        <v>89.25</v>
      </c>
      <c r="R25">
        <v>164.82</v>
      </c>
      <c r="S25">
        <v>53.87</v>
      </c>
      <c r="T25">
        <v>113.98</v>
      </c>
      <c r="U25">
        <v>139.4</v>
      </c>
      <c r="V25" s="1">
        <f t="shared" si="0"/>
        <v>0</v>
      </c>
      <c r="W25" s="1">
        <f t="shared" si="1"/>
        <v>0</v>
      </c>
      <c r="X25" s="1">
        <f t="shared" si="2"/>
        <v>0</v>
      </c>
      <c r="Y25" s="1">
        <f t="shared" si="3"/>
        <v>0</v>
      </c>
      <c r="Z25" s="1">
        <f t="shared" si="4"/>
        <v>0</v>
      </c>
      <c r="AA25" s="1">
        <f t="shared" si="5"/>
        <v>0</v>
      </c>
      <c r="AB25" s="1">
        <f t="shared" si="6"/>
        <v>824.09999999999991</v>
      </c>
      <c r="AC25" s="1">
        <f t="shared" si="7"/>
        <v>0</v>
      </c>
      <c r="AD25" s="1">
        <f t="shared" si="8"/>
        <v>0</v>
      </c>
      <c r="AE25" s="1">
        <f t="shared" si="9"/>
        <v>0</v>
      </c>
      <c r="AF25">
        <f t="shared" si="10"/>
        <v>824.09999999999991</v>
      </c>
    </row>
    <row r="26" spans="1:32" x14ac:dyDescent="0.35">
      <c r="A26" s="2">
        <v>45213</v>
      </c>
      <c r="B26" s="1">
        <v>0</v>
      </c>
      <c r="C26" s="1">
        <v>200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10</v>
      </c>
      <c r="J26" s="1">
        <v>0</v>
      </c>
      <c r="K26" s="1">
        <v>0</v>
      </c>
      <c r="L26">
        <v>8.5</v>
      </c>
      <c r="M26">
        <v>1.25</v>
      </c>
      <c r="N26">
        <v>30.24</v>
      </c>
      <c r="O26">
        <v>86.1</v>
      </c>
      <c r="P26">
        <v>43.7</v>
      </c>
      <c r="Q26">
        <v>89.25</v>
      </c>
      <c r="R26">
        <v>164.82</v>
      </c>
      <c r="S26">
        <v>53.87</v>
      </c>
      <c r="T26">
        <v>113.98</v>
      </c>
      <c r="U26">
        <v>139.4</v>
      </c>
      <c r="V26" s="1">
        <f t="shared" si="0"/>
        <v>0</v>
      </c>
      <c r="W26" s="1">
        <f t="shared" si="1"/>
        <v>250</v>
      </c>
      <c r="X26" s="1">
        <f t="shared" si="2"/>
        <v>0</v>
      </c>
      <c r="Y26" s="1">
        <f t="shared" si="3"/>
        <v>0</v>
      </c>
      <c r="Z26" s="1">
        <f t="shared" si="4"/>
        <v>0</v>
      </c>
      <c r="AA26" s="1">
        <f t="shared" si="5"/>
        <v>0</v>
      </c>
      <c r="AB26" s="1">
        <f t="shared" si="6"/>
        <v>0</v>
      </c>
      <c r="AC26" s="1">
        <f t="shared" si="7"/>
        <v>538.69999999999993</v>
      </c>
      <c r="AD26" s="1">
        <f t="shared" si="8"/>
        <v>0</v>
      </c>
      <c r="AE26" s="1">
        <f t="shared" si="9"/>
        <v>0</v>
      </c>
      <c r="AF26">
        <f t="shared" si="10"/>
        <v>788.69999999999993</v>
      </c>
    </row>
    <row r="27" spans="1:32" x14ac:dyDescent="0.35">
      <c r="A27" s="2">
        <v>45214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8</v>
      </c>
      <c r="L27">
        <v>8.5</v>
      </c>
      <c r="M27">
        <v>1.25</v>
      </c>
      <c r="N27">
        <v>30.24</v>
      </c>
      <c r="O27">
        <v>86.1</v>
      </c>
      <c r="P27">
        <v>43.7</v>
      </c>
      <c r="Q27">
        <v>89.25</v>
      </c>
      <c r="R27">
        <v>164.82</v>
      </c>
      <c r="S27">
        <v>53.87</v>
      </c>
      <c r="T27">
        <v>113.98</v>
      </c>
      <c r="U27">
        <v>139.4</v>
      </c>
      <c r="V27" s="1">
        <f t="shared" si="0"/>
        <v>0</v>
      </c>
      <c r="W27" s="1">
        <f t="shared" si="1"/>
        <v>0</v>
      </c>
      <c r="X27" s="1">
        <f t="shared" si="2"/>
        <v>0</v>
      </c>
      <c r="Y27" s="1">
        <f t="shared" si="3"/>
        <v>0</v>
      </c>
      <c r="Z27" s="1">
        <f t="shared" si="4"/>
        <v>0</v>
      </c>
      <c r="AA27" s="1">
        <f t="shared" si="5"/>
        <v>0</v>
      </c>
      <c r="AB27" s="1">
        <f t="shared" si="6"/>
        <v>0</v>
      </c>
      <c r="AC27" s="1">
        <f t="shared" si="7"/>
        <v>0</v>
      </c>
      <c r="AD27" s="1">
        <f t="shared" si="8"/>
        <v>0</v>
      </c>
      <c r="AE27" s="1">
        <f t="shared" si="9"/>
        <v>1115.2</v>
      </c>
      <c r="AF27">
        <f t="shared" si="10"/>
        <v>1115.2</v>
      </c>
    </row>
    <row r="28" spans="1:32" x14ac:dyDescent="0.35">
      <c r="A28" s="2">
        <v>45215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5</v>
      </c>
      <c r="I28" s="1">
        <v>0</v>
      </c>
      <c r="J28" s="1">
        <v>0</v>
      </c>
      <c r="K28" s="1">
        <v>0</v>
      </c>
      <c r="L28">
        <v>8.5</v>
      </c>
      <c r="M28">
        <v>1.25</v>
      </c>
      <c r="N28">
        <v>30.24</v>
      </c>
      <c r="O28">
        <v>86.1</v>
      </c>
      <c r="P28">
        <v>43.7</v>
      </c>
      <c r="Q28">
        <v>89.25</v>
      </c>
      <c r="R28">
        <v>164.82</v>
      </c>
      <c r="S28">
        <v>53.87</v>
      </c>
      <c r="T28">
        <v>113.98</v>
      </c>
      <c r="U28">
        <v>139.4</v>
      </c>
      <c r="V28" s="1">
        <f t="shared" si="0"/>
        <v>0</v>
      </c>
      <c r="W28" s="1">
        <f t="shared" si="1"/>
        <v>0</v>
      </c>
      <c r="X28" s="1">
        <f t="shared" si="2"/>
        <v>0</v>
      </c>
      <c r="Y28" s="1">
        <f t="shared" si="3"/>
        <v>0</v>
      </c>
      <c r="Z28" s="1">
        <f t="shared" si="4"/>
        <v>0</v>
      </c>
      <c r="AA28" s="1">
        <f t="shared" si="5"/>
        <v>0</v>
      </c>
      <c r="AB28" s="1">
        <f t="shared" si="6"/>
        <v>824.09999999999991</v>
      </c>
      <c r="AC28" s="1">
        <f t="shared" si="7"/>
        <v>0</v>
      </c>
      <c r="AD28" s="1">
        <f t="shared" si="8"/>
        <v>0</v>
      </c>
      <c r="AE28" s="1">
        <f t="shared" si="9"/>
        <v>0</v>
      </c>
      <c r="AF28">
        <f t="shared" si="10"/>
        <v>824.09999999999991</v>
      </c>
    </row>
    <row r="29" spans="1:32" x14ac:dyDescent="0.35">
      <c r="A29" s="2">
        <v>45216</v>
      </c>
      <c r="B29" s="1">
        <v>0</v>
      </c>
      <c r="C29" s="1">
        <v>0</v>
      </c>
      <c r="D29" s="1">
        <v>50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>
        <v>8.5</v>
      </c>
      <c r="M29">
        <v>1.25</v>
      </c>
      <c r="N29">
        <v>30.24</v>
      </c>
      <c r="O29">
        <v>86.1</v>
      </c>
      <c r="P29">
        <v>43.7</v>
      </c>
      <c r="Q29">
        <v>89.25</v>
      </c>
      <c r="R29">
        <v>164.82</v>
      </c>
      <c r="S29">
        <v>53.87</v>
      </c>
      <c r="T29">
        <v>113.98</v>
      </c>
      <c r="U29">
        <v>139.4</v>
      </c>
      <c r="V29" s="1">
        <f t="shared" si="0"/>
        <v>0</v>
      </c>
      <c r="W29" s="1">
        <f t="shared" si="1"/>
        <v>0</v>
      </c>
      <c r="X29" s="1">
        <f t="shared" si="2"/>
        <v>1512</v>
      </c>
      <c r="Y29" s="1">
        <f t="shared" si="3"/>
        <v>0</v>
      </c>
      <c r="Z29" s="1">
        <f t="shared" si="4"/>
        <v>0</v>
      </c>
      <c r="AA29" s="1">
        <f t="shared" si="5"/>
        <v>0</v>
      </c>
      <c r="AB29" s="1">
        <f t="shared" si="6"/>
        <v>0</v>
      </c>
      <c r="AC29" s="1">
        <f t="shared" si="7"/>
        <v>0</v>
      </c>
      <c r="AD29" s="1">
        <f t="shared" si="8"/>
        <v>0</v>
      </c>
      <c r="AE29" s="1">
        <f t="shared" si="9"/>
        <v>0</v>
      </c>
      <c r="AF29">
        <f t="shared" si="10"/>
        <v>1512</v>
      </c>
    </row>
    <row r="30" spans="1:32" x14ac:dyDescent="0.35">
      <c r="A30" s="2">
        <v>45217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10</v>
      </c>
      <c r="J30" s="1">
        <v>0</v>
      </c>
      <c r="K30" s="1">
        <v>0</v>
      </c>
      <c r="L30">
        <v>8.5</v>
      </c>
      <c r="M30">
        <v>1.25</v>
      </c>
      <c r="N30">
        <v>30.24</v>
      </c>
      <c r="O30">
        <v>86.1</v>
      </c>
      <c r="P30">
        <v>43.7</v>
      </c>
      <c r="Q30">
        <v>89.25</v>
      </c>
      <c r="R30">
        <v>164.82</v>
      </c>
      <c r="S30">
        <v>53.87</v>
      </c>
      <c r="T30">
        <v>113.98</v>
      </c>
      <c r="U30">
        <v>139.4</v>
      </c>
      <c r="V30" s="1">
        <f t="shared" si="0"/>
        <v>0</v>
      </c>
      <c r="W30" s="1">
        <f t="shared" si="1"/>
        <v>0</v>
      </c>
      <c r="X30" s="1">
        <f t="shared" si="2"/>
        <v>0</v>
      </c>
      <c r="Y30" s="1">
        <f t="shared" si="3"/>
        <v>0</v>
      </c>
      <c r="Z30" s="1">
        <f t="shared" si="4"/>
        <v>0</v>
      </c>
      <c r="AA30" s="1">
        <f t="shared" si="5"/>
        <v>0</v>
      </c>
      <c r="AB30" s="1">
        <f t="shared" si="6"/>
        <v>0</v>
      </c>
      <c r="AC30" s="1">
        <f t="shared" si="7"/>
        <v>538.69999999999993</v>
      </c>
      <c r="AD30" s="1">
        <f t="shared" si="8"/>
        <v>0</v>
      </c>
      <c r="AE30" s="1">
        <f t="shared" si="9"/>
        <v>0</v>
      </c>
      <c r="AF30">
        <f t="shared" si="10"/>
        <v>538.69999999999993</v>
      </c>
    </row>
    <row r="31" spans="1:32" x14ac:dyDescent="0.35">
      <c r="A31" s="2">
        <v>45218</v>
      </c>
      <c r="B31" s="1">
        <v>60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5</v>
      </c>
      <c r="K31" s="1">
        <v>0</v>
      </c>
      <c r="L31">
        <v>8.5</v>
      </c>
      <c r="M31">
        <v>1.25</v>
      </c>
      <c r="N31">
        <v>30.24</v>
      </c>
      <c r="O31">
        <v>86.1</v>
      </c>
      <c r="P31">
        <v>43.7</v>
      </c>
      <c r="Q31">
        <v>89.25</v>
      </c>
      <c r="R31">
        <v>164.82</v>
      </c>
      <c r="S31">
        <v>53.87</v>
      </c>
      <c r="T31">
        <v>113.98</v>
      </c>
      <c r="U31">
        <v>139.4</v>
      </c>
      <c r="V31" s="1">
        <f t="shared" si="0"/>
        <v>510</v>
      </c>
      <c r="W31" s="1">
        <f t="shared" si="1"/>
        <v>0</v>
      </c>
      <c r="X31" s="1">
        <f t="shared" si="2"/>
        <v>0</v>
      </c>
      <c r="Y31" s="1">
        <f t="shared" si="3"/>
        <v>0</v>
      </c>
      <c r="Z31" s="1">
        <f t="shared" si="4"/>
        <v>0</v>
      </c>
      <c r="AA31" s="1">
        <f t="shared" si="5"/>
        <v>0</v>
      </c>
      <c r="AB31" s="1">
        <f t="shared" si="6"/>
        <v>0</v>
      </c>
      <c r="AC31" s="1">
        <f t="shared" si="7"/>
        <v>0</v>
      </c>
      <c r="AD31" s="1">
        <f t="shared" si="8"/>
        <v>569.9</v>
      </c>
      <c r="AE31" s="1">
        <f t="shared" si="9"/>
        <v>0</v>
      </c>
      <c r="AF31">
        <f t="shared" si="10"/>
        <v>1079.9000000000001</v>
      </c>
    </row>
    <row r="32" spans="1:32" x14ac:dyDescent="0.35">
      <c r="A32" s="2">
        <v>45219</v>
      </c>
      <c r="B32" s="1">
        <v>0</v>
      </c>
      <c r="C32" s="1">
        <v>200</v>
      </c>
      <c r="D32" s="1">
        <v>0</v>
      </c>
      <c r="E32" s="1">
        <v>100</v>
      </c>
      <c r="F32" s="1">
        <v>0</v>
      </c>
      <c r="G32" s="1">
        <v>0</v>
      </c>
      <c r="H32" s="1">
        <v>5</v>
      </c>
      <c r="I32" s="1">
        <v>0</v>
      </c>
      <c r="J32" s="1">
        <v>0</v>
      </c>
      <c r="K32" s="1">
        <v>0</v>
      </c>
      <c r="L32">
        <v>8.5</v>
      </c>
      <c r="M32">
        <v>1.25</v>
      </c>
      <c r="N32">
        <v>30.24</v>
      </c>
      <c r="O32">
        <v>86.1</v>
      </c>
      <c r="P32">
        <v>43.7</v>
      </c>
      <c r="Q32">
        <v>89.25</v>
      </c>
      <c r="R32">
        <v>164.82</v>
      </c>
      <c r="S32">
        <v>53.87</v>
      </c>
      <c r="T32">
        <v>113.98</v>
      </c>
      <c r="U32">
        <v>139.4</v>
      </c>
      <c r="V32" s="1">
        <f t="shared" si="0"/>
        <v>0</v>
      </c>
      <c r="W32" s="1">
        <f t="shared" si="1"/>
        <v>250</v>
      </c>
      <c r="X32" s="1">
        <f t="shared" si="2"/>
        <v>0</v>
      </c>
      <c r="Y32" s="1">
        <f t="shared" si="3"/>
        <v>8610</v>
      </c>
      <c r="Z32" s="1">
        <f t="shared" si="4"/>
        <v>0</v>
      </c>
      <c r="AA32" s="1">
        <f t="shared" si="5"/>
        <v>0</v>
      </c>
      <c r="AB32" s="1">
        <f t="shared" si="6"/>
        <v>824.09999999999991</v>
      </c>
      <c r="AC32" s="1">
        <f t="shared" si="7"/>
        <v>0</v>
      </c>
      <c r="AD32" s="1">
        <f t="shared" si="8"/>
        <v>0</v>
      </c>
      <c r="AE32" s="1">
        <f t="shared" si="9"/>
        <v>0</v>
      </c>
      <c r="AF32">
        <f t="shared" si="10"/>
        <v>9684.1</v>
      </c>
    </row>
    <row r="33" spans="1:32" x14ac:dyDescent="0.35">
      <c r="A33" s="2">
        <v>45220</v>
      </c>
      <c r="B33" s="1">
        <v>0</v>
      </c>
      <c r="C33" s="1">
        <v>0</v>
      </c>
      <c r="D33" s="1">
        <v>0</v>
      </c>
      <c r="E33" s="1">
        <v>0</v>
      </c>
      <c r="F33" s="1">
        <v>200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>
        <v>8.5</v>
      </c>
      <c r="M33">
        <v>1.25</v>
      </c>
      <c r="N33">
        <v>30.24</v>
      </c>
      <c r="O33">
        <v>86.1</v>
      </c>
      <c r="P33">
        <v>43.7</v>
      </c>
      <c r="Q33">
        <v>89.25</v>
      </c>
      <c r="R33">
        <v>164.82</v>
      </c>
      <c r="S33">
        <v>53.87</v>
      </c>
      <c r="T33">
        <v>113.98</v>
      </c>
      <c r="U33">
        <v>139.4</v>
      </c>
      <c r="V33" s="1">
        <f t="shared" si="0"/>
        <v>0</v>
      </c>
      <c r="W33" s="1">
        <f t="shared" si="1"/>
        <v>0</v>
      </c>
      <c r="X33" s="1">
        <f t="shared" si="2"/>
        <v>0</v>
      </c>
      <c r="Y33" s="1">
        <f t="shared" si="3"/>
        <v>0</v>
      </c>
      <c r="Z33" s="1">
        <f t="shared" si="4"/>
        <v>8740</v>
      </c>
      <c r="AA33" s="1">
        <f t="shared" si="5"/>
        <v>0</v>
      </c>
      <c r="AB33" s="1">
        <f t="shared" si="6"/>
        <v>0</v>
      </c>
      <c r="AC33" s="1">
        <f t="shared" si="7"/>
        <v>0</v>
      </c>
      <c r="AD33" s="1">
        <f t="shared" si="8"/>
        <v>0</v>
      </c>
      <c r="AE33" s="1">
        <f t="shared" si="9"/>
        <v>0</v>
      </c>
      <c r="AF33">
        <f t="shared" si="10"/>
        <v>8740</v>
      </c>
    </row>
    <row r="34" spans="1:32" x14ac:dyDescent="0.35">
      <c r="A34" s="2">
        <v>45221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10</v>
      </c>
      <c r="J34" s="1">
        <v>0</v>
      </c>
      <c r="K34" s="1">
        <v>0</v>
      </c>
      <c r="L34">
        <v>8.5</v>
      </c>
      <c r="M34">
        <v>1.25</v>
      </c>
      <c r="N34">
        <v>30.24</v>
      </c>
      <c r="O34">
        <v>86.1</v>
      </c>
      <c r="P34">
        <v>43.7</v>
      </c>
      <c r="Q34">
        <v>89.25</v>
      </c>
      <c r="R34">
        <v>164.82</v>
      </c>
      <c r="S34">
        <v>53.87</v>
      </c>
      <c r="T34">
        <v>113.98</v>
      </c>
      <c r="U34">
        <v>139.4</v>
      </c>
      <c r="V34" s="1">
        <f t="shared" si="0"/>
        <v>0</v>
      </c>
      <c r="W34" s="1">
        <f t="shared" si="1"/>
        <v>0</v>
      </c>
      <c r="X34" s="1">
        <f t="shared" si="2"/>
        <v>0</v>
      </c>
      <c r="Y34" s="1">
        <f t="shared" si="3"/>
        <v>0</v>
      </c>
      <c r="Z34" s="1">
        <f t="shared" si="4"/>
        <v>0</v>
      </c>
      <c r="AA34" s="1">
        <f t="shared" si="5"/>
        <v>0</v>
      </c>
      <c r="AB34" s="1">
        <f t="shared" si="6"/>
        <v>0</v>
      </c>
      <c r="AC34" s="1">
        <f t="shared" si="7"/>
        <v>538.69999999999993</v>
      </c>
      <c r="AD34" s="1">
        <f t="shared" si="8"/>
        <v>0</v>
      </c>
      <c r="AE34" s="1">
        <f t="shared" si="9"/>
        <v>0</v>
      </c>
      <c r="AF34">
        <f t="shared" si="10"/>
        <v>538.69999999999993</v>
      </c>
    </row>
    <row r="36" spans="1:32" x14ac:dyDescent="0.35">
      <c r="A36" s="1" t="s">
        <v>17</v>
      </c>
      <c r="B36">
        <f>SUM(B4:B34)</f>
        <v>260</v>
      </c>
      <c r="C36">
        <f t="shared" ref="C36:Q36" si="11">SUM(C4:C34)</f>
        <v>800</v>
      </c>
      <c r="D36">
        <f t="shared" si="11"/>
        <v>200</v>
      </c>
      <c r="E36">
        <f t="shared" si="11"/>
        <v>300</v>
      </c>
      <c r="F36">
        <f t="shared" si="11"/>
        <v>400</v>
      </c>
      <c r="G36">
        <f t="shared" si="11"/>
        <v>100</v>
      </c>
      <c r="H36">
        <f t="shared" si="11"/>
        <v>40</v>
      </c>
      <c r="I36">
        <f t="shared" si="11"/>
        <v>80</v>
      </c>
      <c r="J36">
        <f t="shared" si="11"/>
        <v>25</v>
      </c>
      <c r="K36">
        <f t="shared" si="11"/>
        <v>32</v>
      </c>
      <c r="L36">
        <f t="shared" si="11"/>
        <v>263.5</v>
      </c>
      <c r="M36">
        <f t="shared" si="11"/>
        <v>38.75</v>
      </c>
      <c r="N36">
        <f t="shared" si="11"/>
        <v>937.44000000000017</v>
      </c>
      <c r="O36">
        <f t="shared" si="11"/>
        <v>2669.0999999999985</v>
      </c>
      <c r="P36">
        <f t="shared" si="11"/>
        <v>1354.7000000000007</v>
      </c>
      <c r="Q36">
        <f t="shared" si="11"/>
        <v>2766.75</v>
      </c>
      <c r="R36">
        <f t="shared" ref="R36:AF36" si="12">SUM(R4:R34)</f>
        <v>5109.4199999999992</v>
      </c>
      <c r="S36">
        <f t="shared" si="12"/>
        <v>1669.9699999999987</v>
      </c>
      <c r="T36">
        <f t="shared" si="12"/>
        <v>3533.38</v>
      </c>
      <c r="U36">
        <f t="shared" si="12"/>
        <v>4321.4000000000015</v>
      </c>
      <c r="V36" s="1">
        <f t="shared" si="12"/>
        <v>2210</v>
      </c>
      <c r="W36" s="1">
        <f t="shared" si="12"/>
        <v>1000</v>
      </c>
      <c r="X36" s="1">
        <f t="shared" si="12"/>
        <v>6048</v>
      </c>
      <c r="Y36" s="1">
        <f t="shared" si="12"/>
        <v>25830</v>
      </c>
      <c r="Z36" s="1">
        <f t="shared" si="12"/>
        <v>17480</v>
      </c>
      <c r="AA36" s="1">
        <f t="shared" si="12"/>
        <v>8925</v>
      </c>
      <c r="AB36" s="1">
        <f t="shared" si="12"/>
        <v>6592.8000000000011</v>
      </c>
      <c r="AC36" s="1">
        <f t="shared" si="12"/>
        <v>4309.5999999999995</v>
      </c>
      <c r="AD36" s="1">
        <f>SUM(AD4:AD34)</f>
        <v>2849.5</v>
      </c>
      <c r="AE36" s="1">
        <f>SUM(AE4:AE34)</f>
        <v>4460.8</v>
      </c>
      <c r="AF36" s="1">
        <f t="shared" si="12"/>
        <v>79705.7</v>
      </c>
    </row>
    <row r="37" spans="1:32" x14ac:dyDescent="0.35">
      <c r="A37" s="1" t="s">
        <v>24</v>
      </c>
      <c r="B37">
        <f>COUNT(B4:B34)</f>
        <v>31</v>
      </c>
      <c r="C37">
        <f t="shared" ref="C37:Q37" si="13">COUNT(C4:C34)</f>
        <v>31</v>
      </c>
      <c r="D37">
        <f t="shared" si="13"/>
        <v>31</v>
      </c>
      <c r="E37">
        <f t="shared" si="13"/>
        <v>31</v>
      </c>
      <c r="F37">
        <f t="shared" si="13"/>
        <v>31</v>
      </c>
      <c r="G37">
        <f t="shared" si="13"/>
        <v>31</v>
      </c>
      <c r="H37">
        <f t="shared" si="13"/>
        <v>31</v>
      </c>
      <c r="I37">
        <f t="shared" si="13"/>
        <v>31</v>
      </c>
      <c r="J37">
        <f t="shared" si="13"/>
        <v>31</v>
      </c>
      <c r="K37">
        <f t="shared" si="13"/>
        <v>31</v>
      </c>
      <c r="L37">
        <f t="shared" si="13"/>
        <v>31</v>
      </c>
      <c r="M37">
        <f t="shared" si="13"/>
        <v>31</v>
      </c>
      <c r="N37">
        <f t="shared" si="13"/>
        <v>31</v>
      </c>
      <c r="O37">
        <f t="shared" si="13"/>
        <v>31</v>
      </c>
      <c r="P37">
        <f t="shared" si="13"/>
        <v>31</v>
      </c>
      <c r="Q37">
        <f t="shared" si="13"/>
        <v>31</v>
      </c>
      <c r="R37">
        <f t="shared" ref="R37:AF37" si="14">COUNT(R4:R34)</f>
        <v>31</v>
      </c>
      <c r="S37">
        <f t="shared" si="14"/>
        <v>31</v>
      </c>
      <c r="T37">
        <f t="shared" si="14"/>
        <v>31</v>
      </c>
      <c r="U37">
        <f t="shared" si="14"/>
        <v>31</v>
      </c>
      <c r="V37" s="1">
        <f t="shared" si="14"/>
        <v>31</v>
      </c>
      <c r="W37" s="1">
        <f t="shared" si="14"/>
        <v>31</v>
      </c>
      <c r="X37" s="1">
        <f t="shared" si="14"/>
        <v>31</v>
      </c>
      <c r="Y37" s="1">
        <f t="shared" si="14"/>
        <v>31</v>
      </c>
      <c r="Z37" s="1">
        <f t="shared" si="14"/>
        <v>31</v>
      </c>
      <c r="AA37" s="1">
        <f t="shared" si="14"/>
        <v>31</v>
      </c>
      <c r="AB37" s="1">
        <f t="shared" si="14"/>
        <v>31</v>
      </c>
      <c r="AC37" s="1">
        <f t="shared" si="14"/>
        <v>31</v>
      </c>
      <c r="AD37" s="1">
        <f t="shared" si="14"/>
        <v>31</v>
      </c>
      <c r="AE37" s="1">
        <f t="shared" si="14"/>
        <v>31</v>
      </c>
      <c r="AF37" s="1">
        <f t="shared" si="14"/>
        <v>31</v>
      </c>
    </row>
    <row r="38" spans="1:32" x14ac:dyDescent="0.35">
      <c r="A38" s="1" t="s">
        <v>18</v>
      </c>
      <c r="B38">
        <f>AVERAGE(B4:B34)</f>
        <v>8.387096774193548</v>
      </c>
      <c r="C38">
        <f t="shared" ref="C38:Q38" si="15">AVERAGE(C4:C34)</f>
        <v>25.806451612903224</v>
      </c>
      <c r="D38">
        <f t="shared" si="15"/>
        <v>6.4516129032258061</v>
      </c>
      <c r="E38">
        <f t="shared" si="15"/>
        <v>9.67741935483871</v>
      </c>
      <c r="F38">
        <f t="shared" si="15"/>
        <v>12.903225806451612</v>
      </c>
      <c r="G38">
        <f t="shared" si="15"/>
        <v>3.225806451612903</v>
      </c>
      <c r="H38">
        <f t="shared" si="15"/>
        <v>1.2903225806451613</v>
      </c>
      <c r="I38">
        <f t="shared" si="15"/>
        <v>2.5806451612903225</v>
      </c>
      <c r="J38">
        <f t="shared" si="15"/>
        <v>0.80645161290322576</v>
      </c>
      <c r="K38">
        <f t="shared" si="15"/>
        <v>1.032258064516129</v>
      </c>
      <c r="L38">
        <f t="shared" si="15"/>
        <v>8.5</v>
      </c>
      <c r="M38">
        <f t="shared" si="15"/>
        <v>1.25</v>
      </c>
      <c r="N38">
        <f t="shared" si="15"/>
        <v>30.240000000000006</v>
      </c>
      <c r="O38">
        <f t="shared" si="15"/>
        <v>86.099999999999952</v>
      </c>
      <c r="P38">
        <f t="shared" si="15"/>
        <v>43.700000000000024</v>
      </c>
      <c r="Q38">
        <f t="shared" si="15"/>
        <v>89.25</v>
      </c>
      <c r="R38">
        <f t="shared" ref="R38:AF38" si="16">AVERAGE(R4:R34)</f>
        <v>164.81999999999996</v>
      </c>
      <c r="S38">
        <f t="shared" si="16"/>
        <v>53.869999999999955</v>
      </c>
      <c r="T38">
        <f t="shared" si="16"/>
        <v>113.98</v>
      </c>
      <c r="U38">
        <f t="shared" si="16"/>
        <v>139.40000000000003</v>
      </c>
      <c r="V38" s="1">
        <f t="shared" si="16"/>
        <v>71.290322580645167</v>
      </c>
      <c r="W38" s="1">
        <f t="shared" si="16"/>
        <v>32.258064516129032</v>
      </c>
      <c r="X38" s="1">
        <f t="shared" si="16"/>
        <v>195.09677419354838</v>
      </c>
      <c r="Y38" s="1">
        <f t="shared" si="16"/>
        <v>833.22580645161293</v>
      </c>
      <c r="Z38" s="1">
        <f t="shared" si="16"/>
        <v>563.87096774193549</v>
      </c>
      <c r="AA38" s="1">
        <f t="shared" si="16"/>
        <v>287.90322580645159</v>
      </c>
      <c r="AB38" s="1">
        <f t="shared" si="16"/>
        <v>212.67096774193553</v>
      </c>
      <c r="AC38" s="1">
        <f t="shared" si="16"/>
        <v>139.01935483870966</v>
      </c>
      <c r="AD38" s="1">
        <f t="shared" si="16"/>
        <v>91.91935483870968</v>
      </c>
      <c r="AE38" s="1">
        <f t="shared" si="16"/>
        <v>143.8967741935484</v>
      </c>
      <c r="AF38" s="1">
        <f t="shared" si="16"/>
        <v>2571.1516129032257</v>
      </c>
    </row>
    <row r="39" spans="1:32" x14ac:dyDescent="0.35">
      <c r="K39" t="s">
        <v>55</v>
      </c>
      <c r="L39">
        <f>AVERAGE(L38:U38)</f>
        <v>73.11099999999999</v>
      </c>
    </row>
    <row r="40" spans="1:32" x14ac:dyDescent="0.35">
      <c r="AE40" t="s">
        <v>19</v>
      </c>
      <c r="AF40">
        <f>MIN(AF4:AF34)</f>
        <v>0</v>
      </c>
    </row>
    <row r="41" spans="1:32" x14ac:dyDescent="0.35">
      <c r="AE41" t="s">
        <v>20</v>
      </c>
      <c r="AF41">
        <f>MAX(AF4:AF34)</f>
        <v>10575.2</v>
      </c>
    </row>
    <row r="42" spans="1:32" x14ac:dyDescent="0.35">
      <c r="N42" t="s">
        <v>36</v>
      </c>
    </row>
    <row r="43" spans="1:32" x14ac:dyDescent="0.35">
      <c r="V43" s="16" t="s">
        <v>1</v>
      </c>
      <c r="W43" s="16" t="s">
        <v>2</v>
      </c>
      <c r="X43" s="16" t="s">
        <v>4</v>
      </c>
      <c r="Y43" s="16" t="s">
        <v>5</v>
      </c>
      <c r="Z43" s="16" t="s">
        <v>8</v>
      </c>
      <c r="AA43" s="16" t="s">
        <v>6</v>
      </c>
      <c r="AB43" s="16" t="s">
        <v>9</v>
      </c>
      <c r="AC43" s="16" t="s">
        <v>10</v>
      </c>
      <c r="AD43" s="16" t="s">
        <v>27</v>
      </c>
      <c r="AE43" s="16" t="s">
        <v>26</v>
      </c>
    </row>
    <row r="44" spans="1:32" x14ac:dyDescent="0.35">
      <c r="V44" s="1">
        <f>SUM(V4:V34)</f>
        <v>2210</v>
      </c>
      <c r="W44" s="1">
        <f t="shared" ref="W44:AE44" si="17">SUM(W4:W34)</f>
        <v>1000</v>
      </c>
      <c r="X44" s="1">
        <f t="shared" si="17"/>
        <v>6048</v>
      </c>
      <c r="Y44" s="1">
        <f t="shared" si="17"/>
        <v>25830</v>
      </c>
      <c r="Z44" s="1">
        <f t="shared" si="17"/>
        <v>17480</v>
      </c>
      <c r="AA44" s="1">
        <f t="shared" si="17"/>
        <v>8925</v>
      </c>
      <c r="AB44" s="1">
        <f t="shared" si="17"/>
        <v>6592.8000000000011</v>
      </c>
      <c r="AC44" s="1">
        <f t="shared" si="17"/>
        <v>4309.5999999999995</v>
      </c>
      <c r="AD44" s="1">
        <f t="shared" si="17"/>
        <v>2849.5</v>
      </c>
      <c r="AE44" s="1">
        <f t="shared" si="17"/>
        <v>4460.8</v>
      </c>
    </row>
    <row r="45" spans="1:32" x14ac:dyDescent="0.35">
      <c r="U45" s="8" t="s">
        <v>47</v>
      </c>
      <c r="V45">
        <f>INVENTORY!B4*L4</f>
        <v>765</v>
      </c>
      <c r="W45">
        <f>INVENTORY!C4*M4</f>
        <v>250</v>
      </c>
      <c r="X45">
        <f>INVENTORY!D4*N4</f>
        <v>3024</v>
      </c>
      <c r="Y45">
        <f>INVENTORY!E4*O4</f>
        <v>17220</v>
      </c>
      <c r="Z45">
        <f>INVENTORY!F4*P4</f>
        <v>8740</v>
      </c>
      <c r="AA45">
        <f>INVENTORY!G4*Q4</f>
        <v>4462.5</v>
      </c>
      <c r="AB45">
        <f>INVENTORY!H4*R4</f>
        <v>824.09999999999991</v>
      </c>
      <c r="AC45">
        <f>INVENTORY!I4*S4</f>
        <v>1077.3999999999999</v>
      </c>
      <c r="AD45">
        <f>INVENTORY!J4*T4</f>
        <v>569.9</v>
      </c>
      <c r="AE45">
        <f>INVENTORY!K4*U4</f>
        <v>1394</v>
      </c>
    </row>
    <row r="46" spans="1:32" x14ac:dyDescent="0.35">
      <c r="U46" s="8" t="s">
        <v>48</v>
      </c>
      <c r="V46">
        <f>INVENTORY!B34*L34</f>
        <v>637.5</v>
      </c>
      <c r="W46">
        <f>INVENTORY!C34*M34</f>
        <v>221.25</v>
      </c>
      <c r="X46">
        <f>INVENTORY!D34*N34</f>
        <v>1965.6</v>
      </c>
      <c r="Y46">
        <f>INVENTORY!E34*O34</f>
        <v>16100.699999999999</v>
      </c>
      <c r="Z46">
        <f>INVENTORY!F34*P34</f>
        <v>7953.4000000000005</v>
      </c>
      <c r="AA46">
        <f>INVENTORY!G34*Q34</f>
        <v>2142</v>
      </c>
      <c r="AB46">
        <f>INVENTORY!H34*R34</f>
        <v>1318.56</v>
      </c>
      <c r="AC46">
        <f>INVENTORY!I34*S34</f>
        <v>430.96</v>
      </c>
      <c r="AD46">
        <f>INVENTORY!J34*T34</f>
        <v>227.96</v>
      </c>
      <c r="AE46">
        <f>INVENTORY!K34*U34</f>
        <v>139.4</v>
      </c>
    </row>
    <row r="47" spans="1:32" x14ac:dyDescent="0.35">
      <c r="U47" s="8" t="s">
        <v>49</v>
      </c>
      <c r="V47">
        <f>V44+V45-V46</f>
        <v>2337.5</v>
      </c>
      <c r="W47">
        <f t="shared" ref="W47:AE47" si="18">W44+W45-W46</f>
        <v>1028.75</v>
      </c>
      <c r="X47">
        <f t="shared" si="18"/>
        <v>7106.4</v>
      </c>
      <c r="Y47">
        <f t="shared" si="18"/>
        <v>26949.300000000003</v>
      </c>
      <c r="Z47">
        <f t="shared" si="18"/>
        <v>18266.599999999999</v>
      </c>
      <c r="AA47">
        <f t="shared" si="18"/>
        <v>11245.5</v>
      </c>
      <c r="AB47">
        <f t="shared" si="18"/>
        <v>6098.340000000002</v>
      </c>
      <c r="AC47">
        <f t="shared" si="18"/>
        <v>4956.0399999999991</v>
      </c>
      <c r="AD47">
        <f t="shared" si="18"/>
        <v>3191.44</v>
      </c>
      <c r="AE47">
        <f t="shared" si="18"/>
        <v>5715.4000000000005</v>
      </c>
      <c r="AF47">
        <f>SUM(V47:AE47)</f>
        <v>86895.26999999999</v>
      </c>
    </row>
    <row r="104" spans="6:15" x14ac:dyDescent="0.35">
      <c r="F104" s="4">
        <v>10.33</v>
      </c>
      <c r="G104" s="4">
        <v>1.5</v>
      </c>
      <c r="H104" s="4">
        <v>36.89</v>
      </c>
      <c r="I104" s="4">
        <v>105</v>
      </c>
      <c r="J104" s="4">
        <v>53.3</v>
      </c>
      <c r="K104" s="4">
        <v>108.85</v>
      </c>
      <c r="L104" s="4">
        <v>201</v>
      </c>
      <c r="M104" s="4">
        <v>65.7</v>
      </c>
      <c r="N104" s="4">
        <v>139</v>
      </c>
      <c r="O104" s="4">
        <v>170</v>
      </c>
    </row>
    <row r="106" spans="6:15" x14ac:dyDescent="0.35">
      <c r="F106">
        <v>8.5</v>
      </c>
      <c r="G106">
        <v>1.25</v>
      </c>
      <c r="H106">
        <v>30.24</v>
      </c>
      <c r="I106">
        <v>86.1</v>
      </c>
      <c r="J106">
        <v>43.7</v>
      </c>
      <c r="K106">
        <v>89.25</v>
      </c>
      <c r="L106">
        <v>164.82</v>
      </c>
      <c r="M106">
        <v>53.87</v>
      </c>
      <c r="N106">
        <v>113.98</v>
      </c>
      <c r="O106">
        <v>139.4</v>
      </c>
    </row>
    <row r="108" spans="6:15" x14ac:dyDescent="0.35">
      <c r="F108">
        <f>F104-(F104*0.15)</f>
        <v>8.7805</v>
      </c>
      <c r="G108">
        <f>G104-(G104*0.15)</f>
        <v>1.2749999999999999</v>
      </c>
      <c r="H108">
        <f>H104-(H104*0.17)</f>
        <v>30.6187</v>
      </c>
      <c r="I108">
        <f>I104-(I104*0.18)</f>
        <v>86.1</v>
      </c>
      <c r="J108">
        <f>J104-(J104*0.16)</f>
        <v>44.771999999999998</v>
      </c>
      <c r="K108">
        <f>K104-(K104*0.2)</f>
        <v>87.08</v>
      </c>
      <c r="L108">
        <f t="shared" ref="L108" si="19">L104-(L104*0.15)</f>
        <v>170.85</v>
      </c>
      <c r="M108">
        <f>M104-(M104*0.19)</f>
        <v>53.216999999999999</v>
      </c>
      <c r="N108">
        <f>N104-(N104*0.17)</f>
        <v>115.37</v>
      </c>
      <c r="O108">
        <f>O104-(O104*0.17)</f>
        <v>141.1</v>
      </c>
    </row>
  </sheetData>
  <mergeCells count="18">
    <mergeCell ref="N2:O2"/>
    <mergeCell ref="AB2:AC2"/>
    <mergeCell ref="AD2:AE2"/>
    <mergeCell ref="L1:U1"/>
    <mergeCell ref="X2:Y2"/>
    <mergeCell ref="Z2:AA2"/>
    <mergeCell ref="B1:K1"/>
    <mergeCell ref="P2:Q2"/>
    <mergeCell ref="R2:S2"/>
    <mergeCell ref="T2:U2"/>
    <mergeCell ref="V2:W2"/>
    <mergeCell ref="V1:AE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PROFIT-LOSS</vt:lpstr>
      <vt:lpstr>Sheet1</vt:lpstr>
      <vt:lpstr>SALES</vt:lpstr>
      <vt:lpstr>PURCHASES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kumari</dc:creator>
  <cp:lastModifiedBy>shrutikumari004@outlook.com</cp:lastModifiedBy>
  <dcterms:created xsi:type="dcterms:W3CDTF">2023-12-27T13:43:35Z</dcterms:created>
  <dcterms:modified xsi:type="dcterms:W3CDTF">2024-04-01T15:57:31Z</dcterms:modified>
</cp:coreProperties>
</file>