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5.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na/Desktop/Spring 24' BUS 195/"/>
    </mc:Choice>
  </mc:AlternateContent>
  <xr:revisionPtr revIDLastSave="0" documentId="13_ncr:1_{C74D39F4-40E2-F549-97AC-8AC01080A546}" xr6:coauthVersionLast="47" xr6:coauthVersionMax="47" xr10:uidLastSave="{00000000-0000-0000-0000-000000000000}"/>
  <bookViews>
    <workbookView xWindow="0" yWindow="460" windowWidth="28800" windowHeight="16500" xr2:uid="{6E66AFA4-44BD-FD4F-B7C8-9D34360F0F26}"/>
  </bookViews>
  <sheets>
    <sheet name="Income Statement Analysis" sheetId="1" r:id="rId1"/>
    <sheet name="Quarterly Income Statement" sheetId="5" r:id="rId2"/>
    <sheet name="Deseasonalize (Seasonal Data)" sheetId="6" r:id="rId3"/>
    <sheet name="Forecast (Seasonal Data)" sheetId="7" r:id="rId4"/>
    <sheet name="Assumption" sheetId="11" r:id="rId5"/>
    <sheet name="2024 Budget Plan" sheetId="10" r:id="rId6"/>
    <sheet name="reference"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24" i="10" l="1"/>
  <c r="D24" i="10"/>
  <c r="E24" i="10" s="1"/>
  <c r="F24" i="10" s="1"/>
  <c r="G24" i="10" s="1"/>
  <c r="H24" i="10" s="1"/>
  <c r="I24" i="10" s="1"/>
  <c r="J24" i="10" s="1"/>
  <c r="K24" i="10" s="1"/>
  <c r="L24" i="10" s="1"/>
  <c r="C24" i="10"/>
  <c r="B24" i="10"/>
  <c r="C23" i="10"/>
  <c r="D23" i="10"/>
  <c r="E23" i="10"/>
  <c r="F23" i="10"/>
  <c r="G23" i="10"/>
  <c r="H23" i="10"/>
  <c r="I23" i="10"/>
  <c r="J23" i="10"/>
  <c r="K23" i="10"/>
  <c r="L23" i="10"/>
  <c r="M23" i="10"/>
  <c r="B23" i="10"/>
  <c r="C18" i="10"/>
  <c r="D18" i="10"/>
  <c r="E18" i="10"/>
  <c r="F18" i="10"/>
  <c r="G18" i="10"/>
  <c r="H18" i="10"/>
  <c r="I18" i="10"/>
  <c r="J18" i="10"/>
  <c r="K18" i="10"/>
  <c r="L18" i="10"/>
  <c r="M18" i="10"/>
  <c r="B18" i="10"/>
  <c r="C9" i="10"/>
  <c r="D9" i="10"/>
  <c r="E9" i="10"/>
  <c r="F9" i="10"/>
  <c r="G9" i="10"/>
  <c r="H9" i="10"/>
  <c r="I9" i="10"/>
  <c r="J9" i="10"/>
  <c r="K9" i="10"/>
  <c r="L9" i="10"/>
  <c r="M9" i="10"/>
  <c r="B9" i="10"/>
  <c r="B17" i="10"/>
  <c r="C17" i="10"/>
  <c r="D17" i="10"/>
  <c r="E17" i="10"/>
  <c r="F17" i="10"/>
  <c r="G17" i="10"/>
  <c r="H17" i="10"/>
  <c r="I17" i="10"/>
  <c r="J17" i="10"/>
  <c r="K17" i="10"/>
  <c r="L17" i="10"/>
  <c r="M17" i="10"/>
  <c r="C16" i="10"/>
  <c r="D16" i="10"/>
  <c r="E16" i="10"/>
  <c r="F16" i="10"/>
  <c r="G16" i="10"/>
  <c r="H16" i="10"/>
  <c r="I16" i="10"/>
  <c r="J16" i="10"/>
  <c r="K16" i="10"/>
  <c r="L16" i="10"/>
  <c r="M16" i="10"/>
  <c r="B16" i="10"/>
  <c r="C14" i="10"/>
  <c r="D14" i="10"/>
  <c r="E14" i="10"/>
  <c r="F14" i="10"/>
  <c r="G14" i="10"/>
  <c r="H14" i="10"/>
  <c r="I14" i="10"/>
  <c r="J14" i="10"/>
  <c r="K14" i="10"/>
  <c r="L14" i="10"/>
  <c r="M14" i="10"/>
  <c r="B14" i="10"/>
  <c r="B8" i="10"/>
  <c r="C8" i="10"/>
  <c r="D8" i="10"/>
  <c r="E8" i="10"/>
  <c r="F8" i="10"/>
  <c r="G8" i="10"/>
  <c r="H8" i="10"/>
  <c r="I8" i="10"/>
  <c r="J8" i="10"/>
  <c r="K8" i="10"/>
  <c r="L8" i="10"/>
  <c r="M8" i="10"/>
  <c r="B12" i="10"/>
  <c r="C12" i="10"/>
  <c r="D12" i="10"/>
  <c r="E12" i="10"/>
  <c r="F12" i="10"/>
  <c r="G12" i="10"/>
  <c r="H12" i="10"/>
  <c r="I12" i="10"/>
  <c r="J12" i="10"/>
  <c r="K12" i="10"/>
  <c r="L12" i="10"/>
  <c r="M12" i="10"/>
  <c r="B13" i="10"/>
  <c r="C13" i="10"/>
  <c r="D13" i="10"/>
  <c r="E13" i="10"/>
  <c r="F13" i="10"/>
  <c r="G13" i="10"/>
  <c r="H13" i="10"/>
  <c r="I13" i="10"/>
  <c r="J13" i="10"/>
  <c r="K13" i="10"/>
  <c r="L13" i="10"/>
  <c r="M13" i="10"/>
  <c r="B15" i="10"/>
  <c r="C15" i="10"/>
  <c r="D15" i="10"/>
  <c r="E15" i="10"/>
  <c r="F15" i="10"/>
  <c r="G15" i="10"/>
  <c r="H15" i="10"/>
  <c r="I15" i="10"/>
  <c r="J15" i="10"/>
  <c r="K15" i="10"/>
  <c r="L15" i="10"/>
  <c r="M15" i="10"/>
  <c r="M7" i="10"/>
  <c r="C7" i="10"/>
  <c r="D7" i="10"/>
  <c r="E7" i="10"/>
  <c r="F7" i="10"/>
  <c r="G7" i="10"/>
  <c r="H7" i="10"/>
  <c r="I7" i="10"/>
  <c r="J7" i="10"/>
  <c r="K7" i="10"/>
  <c r="L7" i="10"/>
  <c r="B7" i="10"/>
  <c r="S78" i="11"/>
  <c r="N78" i="11"/>
  <c r="O78" i="11"/>
  <c r="P78" i="11"/>
  <c r="Q78" i="11"/>
  <c r="R78" i="11"/>
  <c r="N79" i="11"/>
  <c r="O79" i="11"/>
  <c r="P79" i="11"/>
  <c r="Q79" i="11"/>
  <c r="R79" i="11"/>
  <c r="S79" i="11"/>
  <c r="R76" i="11"/>
  <c r="S76" i="11"/>
  <c r="Q76" i="11"/>
  <c r="O76" i="11"/>
  <c r="P76" i="11"/>
  <c r="N76" i="11"/>
  <c r="K78" i="11"/>
  <c r="L78" i="11"/>
  <c r="M78" i="11"/>
  <c r="K79" i="11"/>
  <c r="L79" i="11"/>
  <c r="M79" i="11"/>
  <c r="L76" i="11"/>
  <c r="M76" i="11"/>
  <c r="K76" i="11"/>
  <c r="H78" i="11"/>
  <c r="I78" i="11"/>
  <c r="J78" i="11"/>
  <c r="H79" i="11"/>
  <c r="I79" i="11"/>
  <c r="J79" i="11"/>
  <c r="I76" i="11"/>
  <c r="J76" i="11"/>
  <c r="H76" i="11"/>
  <c r="C78" i="11"/>
  <c r="D78" i="11"/>
  <c r="E78" i="11"/>
  <c r="B78" i="11"/>
  <c r="C79" i="11"/>
  <c r="D79" i="11"/>
  <c r="E79" i="11"/>
  <c r="B79" i="11"/>
  <c r="C76" i="11"/>
  <c r="D76" i="11"/>
  <c r="E76" i="11"/>
  <c r="B76" i="11"/>
  <c r="Q68" i="11"/>
  <c r="P68" i="11"/>
  <c r="C63" i="11"/>
  <c r="B63" i="11"/>
  <c r="O21" i="11"/>
  <c r="H18" i="11"/>
  <c r="I18" i="11"/>
  <c r="J18" i="11"/>
  <c r="K18" i="11"/>
  <c r="L18" i="11"/>
  <c r="M18" i="11"/>
  <c r="N18" i="11"/>
  <c r="O18" i="11"/>
  <c r="P18" i="11"/>
  <c r="Q18" i="11"/>
  <c r="R18" i="11"/>
  <c r="S18" i="11"/>
  <c r="H19" i="11"/>
  <c r="I19" i="11"/>
  <c r="J19" i="11"/>
  <c r="K19" i="11"/>
  <c r="L19" i="11"/>
  <c r="M19" i="11"/>
  <c r="N19" i="11"/>
  <c r="O19" i="11"/>
  <c r="P19" i="11"/>
  <c r="Q19" i="11"/>
  <c r="R19" i="11"/>
  <c r="S19" i="11"/>
  <c r="H21" i="11"/>
  <c r="I21" i="11"/>
  <c r="J21" i="11"/>
  <c r="K21" i="11"/>
  <c r="L21" i="11"/>
  <c r="M21" i="11"/>
  <c r="N21" i="11"/>
  <c r="P21" i="11"/>
  <c r="Q21" i="11"/>
  <c r="R21" i="11"/>
  <c r="S21" i="11"/>
  <c r="H14" i="11"/>
  <c r="I14" i="11"/>
  <c r="J14" i="11"/>
  <c r="K14" i="11"/>
  <c r="L14" i="11"/>
  <c r="M14" i="11"/>
  <c r="N14" i="11"/>
  <c r="O14" i="11"/>
  <c r="P14" i="11"/>
  <c r="Q14" i="11"/>
  <c r="R14" i="11"/>
  <c r="S14" i="11"/>
  <c r="R13" i="11"/>
  <c r="S13" i="11"/>
  <c r="Q13" i="11"/>
  <c r="O13" i="11"/>
  <c r="P13" i="11"/>
  <c r="N13" i="11"/>
  <c r="L13" i="11"/>
  <c r="M13" i="11"/>
  <c r="K13" i="11"/>
  <c r="I13" i="11"/>
  <c r="J13" i="11"/>
  <c r="H13" i="11"/>
  <c r="Q22" i="7"/>
  <c r="O15" i="7"/>
  <c r="P15" i="7"/>
  <c r="Q15" i="7"/>
  <c r="R15" i="7"/>
  <c r="O19" i="7"/>
  <c r="P19" i="7"/>
  <c r="Q19" i="7"/>
  <c r="R19" i="7"/>
  <c r="O20" i="7"/>
  <c r="P20" i="7"/>
  <c r="Q20" i="7"/>
  <c r="R20" i="7"/>
  <c r="O22" i="7"/>
  <c r="P22" i="7"/>
  <c r="R22" i="7"/>
  <c r="P14" i="7"/>
  <c r="Q14" i="7"/>
  <c r="R14" i="7"/>
  <c r="O14" i="7"/>
  <c r="C33" i="7"/>
  <c r="C27" i="7"/>
  <c r="C28" i="7"/>
  <c r="C32" i="7"/>
  <c r="C35" i="7"/>
  <c r="B28" i="7"/>
  <c r="B27" i="7"/>
  <c r="B32" i="7"/>
  <c r="B33" i="7"/>
  <c r="B35" i="7"/>
  <c r="K36" i="6"/>
  <c r="L36" i="6"/>
  <c r="M36" i="6"/>
  <c r="J36" i="6"/>
  <c r="G36" i="6"/>
  <c r="H36" i="6"/>
  <c r="I36" i="6"/>
  <c r="F36" i="6"/>
  <c r="C36" i="6"/>
  <c r="D36" i="6"/>
  <c r="E36" i="6"/>
  <c r="B36" i="6"/>
  <c r="B11" i="6"/>
  <c r="C11" i="6"/>
  <c r="D11" i="6"/>
  <c r="E11" i="6"/>
  <c r="E19" i="5" l="1"/>
  <c r="I19" i="5"/>
  <c r="M19" i="5"/>
  <c r="C3" i="6"/>
  <c r="M11" i="5"/>
  <c r="M12" i="5"/>
  <c r="M15" i="5"/>
  <c r="M16" i="5"/>
  <c r="M17" i="5"/>
  <c r="M18" i="5"/>
  <c r="M20" i="5"/>
  <c r="M21" i="5"/>
  <c r="M23" i="5"/>
  <c r="M24" i="5"/>
  <c r="M25" i="5"/>
  <c r="M26" i="5"/>
  <c r="M27" i="5"/>
  <c r="M10" i="5"/>
  <c r="I11" i="5"/>
  <c r="I12" i="5"/>
  <c r="I15" i="5"/>
  <c r="C8" i="6" s="1"/>
  <c r="I16" i="5"/>
  <c r="I17" i="5"/>
  <c r="I18" i="5"/>
  <c r="I20" i="5"/>
  <c r="I21" i="5"/>
  <c r="I23" i="5"/>
  <c r="I24" i="5"/>
  <c r="I25" i="5"/>
  <c r="I26" i="5"/>
  <c r="I27" i="5"/>
  <c r="I10" i="5"/>
  <c r="E11" i="5"/>
  <c r="E12" i="5"/>
  <c r="E15" i="5"/>
  <c r="E16" i="5"/>
  <c r="E9" i="6" s="1"/>
  <c r="E17" i="5"/>
  <c r="E18" i="5"/>
  <c r="E20" i="5"/>
  <c r="E21" i="5"/>
  <c r="E23" i="5"/>
  <c r="E24" i="5"/>
  <c r="E25" i="5"/>
  <c r="E26" i="5"/>
  <c r="E27" i="5"/>
  <c r="E10" i="5"/>
  <c r="E19" i="1"/>
  <c r="X3" i="1" a="1"/>
  <c r="X3" i="1" s="1"/>
  <c r="V3" i="1" a="1"/>
  <c r="V3" i="1" s="1"/>
  <c r="T3" i="1" a="1"/>
  <c r="U3" i="1" s="1"/>
  <c r="R3" i="1" a="1"/>
  <c r="S6" i="1" s="1"/>
  <c r="P3" i="1" a="1"/>
  <c r="P3" i="1" s="1"/>
  <c r="J3" i="1" a="1"/>
  <c r="J3" i="1" s="1"/>
  <c r="N3" i="1" a="1"/>
  <c r="N3" i="1" s="1"/>
  <c r="L3" i="1" a="1"/>
  <c r="L3" i="1" s="1"/>
  <c r="G13" i="1"/>
  <c r="H13" i="1"/>
  <c r="F13" i="1"/>
  <c r="F15" i="1"/>
  <c r="G15" i="1"/>
  <c r="H15" i="1"/>
  <c r="F16" i="1"/>
  <c r="G16" i="1"/>
  <c r="H16" i="1"/>
  <c r="F17" i="1"/>
  <c r="G17" i="1"/>
  <c r="H17" i="1"/>
  <c r="F18" i="1"/>
  <c r="G18" i="1"/>
  <c r="H18" i="1"/>
  <c r="H14" i="1"/>
  <c r="G14" i="1"/>
  <c r="F14" i="1"/>
  <c r="G30" i="1"/>
  <c r="H30" i="1"/>
  <c r="F30" i="1"/>
  <c r="E3" i="6" l="1"/>
  <c r="N10" i="5"/>
  <c r="B3" i="6"/>
  <c r="J28" i="6" s="1"/>
  <c r="E4" i="6"/>
  <c r="M29" i="6" s="1"/>
  <c r="D3" i="6"/>
  <c r="H28" i="6" s="1"/>
  <c r="E8" i="6"/>
  <c r="I33" i="6" s="1"/>
  <c r="B8" i="6"/>
  <c r="F33" i="6" s="1"/>
  <c r="K28" i="6"/>
  <c r="G28" i="6"/>
  <c r="G33" i="6"/>
  <c r="K33" i="6"/>
  <c r="I34" i="6"/>
  <c r="M34" i="6"/>
  <c r="M28" i="6"/>
  <c r="I28" i="6"/>
  <c r="C33" i="6"/>
  <c r="C28" i="6"/>
  <c r="E34" i="6"/>
  <c r="E28" i="6"/>
  <c r="D8" i="6"/>
  <c r="B4" i="6"/>
  <c r="B9" i="6"/>
  <c r="C4" i="6"/>
  <c r="C9" i="6"/>
  <c r="D4" i="6"/>
  <c r="D9" i="6"/>
  <c r="O24" i="5"/>
  <c r="O17" i="5"/>
  <c r="O15" i="5"/>
  <c r="O11" i="5"/>
  <c r="O10" i="5"/>
  <c r="O18" i="5"/>
  <c r="O26" i="5"/>
  <c r="O19" i="5"/>
  <c r="O25" i="5"/>
  <c r="O16" i="5"/>
  <c r="O20" i="5"/>
  <c r="O23" i="5"/>
  <c r="N17" i="5"/>
  <c r="N16" i="5"/>
  <c r="N25" i="5"/>
  <c r="N26" i="5"/>
  <c r="N18" i="5"/>
  <c r="N15" i="5"/>
  <c r="N20" i="5"/>
  <c r="N19" i="5"/>
  <c r="N24" i="5"/>
  <c r="N23" i="5"/>
  <c r="N11" i="5"/>
  <c r="M4" i="1"/>
  <c r="M6" i="1"/>
  <c r="L6" i="1"/>
  <c r="M5" i="1"/>
  <c r="L5" i="1"/>
  <c r="X6" i="1"/>
  <c r="X5" i="1"/>
  <c r="Y5" i="1"/>
  <c r="Y4" i="1"/>
  <c r="Y6" i="1"/>
  <c r="X4" i="1"/>
  <c r="X7" i="1"/>
  <c r="Y7" i="1"/>
  <c r="Y3" i="1"/>
  <c r="E18" i="1" s="1"/>
  <c r="V7" i="1"/>
  <c r="V6" i="1"/>
  <c r="V5" i="1"/>
  <c r="W4" i="1"/>
  <c r="W6" i="1"/>
  <c r="V4" i="1"/>
  <c r="W5" i="1"/>
  <c r="W7" i="1"/>
  <c r="W3" i="1"/>
  <c r="E17" i="1" s="1"/>
  <c r="T7" i="1"/>
  <c r="T5" i="1"/>
  <c r="U6" i="1"/>
  <c r="U4" i="1"/>
  <c r="T3" i="1"/>
  <c r="E16" i="1" s="1"/>
  <c r="T4" i="1"/>
  <c r="T6" i="1"/>
  <c r="U5" i="1"/>
  <c r="U7" i="1"/>
  <c r="R6" i="1"/>
  <c r="S5" i="1"/>
  <c r="R5" i="1"/>
  <c r="S4" i="1"/>
  <c r="R4" i="1"/>
  <c r="S7" i="1"/>
  <c r="S3" i="1"/>
  <c r="R7" i="1"/>
  <c r="R3" i="1"/>
  <c r="Q7" i="1"/>
  <c r="P7" i="1"/>
  <c r="Q6" i="1"/>
  <c r="P6" i="1"/>
  <c r="Q5" i="1"/>
  <c r="P5" i="1"/>
  <c r="Q4" i="1"/>
  <c r="P4" i="1"/>
  <c r="Q3" i="1"/>
  <c r="E14" i="1" s="1"/>
  <c r="K4" i="1"/>
  <c r="K7" i="1"/>
  <c r="K6" i="1"/>
  <c r="J6" i="1"/>
  <c r="K5" i="1"/>
  <c r="J5" i="1"/>
  <c r="J4" i="1"/>
  <c r="K3" i="1"/>
  <c r="E8" i="1" s="1"/>
  <c r="J7" i="1"/>
  <c r="N5" i="1"/>
  <c r="O4" i="1"/>
  <c r="N6" i="1"/>
  <c r="O5" i="1"/>
  <c r="N4" i="1"/>
  <c r="O6" i="1"/>
  <c r="O7" i="1"/>
  <c r="O3" i="1"/>
  <c r="E13" i="1" s="1"/>
  <c r="N7" i="1"/>
  <c r="L4" i="1"/>
  <c r="M7" i="1"/>
  <c r="M3" i="1"/>
  <c r="E9" i="1" s="1"/>
  <c r="L7" i="1"/>
  <c r="M33" i="6" l="1"/>
  <c r="B33" i="6"/>
  <c r="E33" i="6"/>
  <c r="E29" i="6"/>
  <c r="I29" i="6"/>
  <c r="B28" i="6"/>
  <c r="F28" i="6"/>
  <c r="L28" i="6"/>
  <c r="D28" i="6"/>
  <c r="D41" i="5"/>
  <c r="L41" i="5"/>
  <c r="E41" i="5"/>
  <c r="M41" i="5"/>
  <c r="F41" i="5"/>
  <c r="H41" i="5"/>
  <c r="G41" i="5"/>
  <c r="I41" i="5"/>
  <c r="B41" i="5"/>
  <c r="J41" i="5"/>
  <c r="C41" i="5"/>
  <c r="K41" i="5"/>
  <c r="J33" i="6"/>
  <c r="B34" i="5"/>
  <c r="J34" i="5"/>
  <c r="C34" i="5"/>
  <c r="K34" i="5"/>
  <c r="D34" i="5"/>
  <c r="L34" i="5"/>
  <c r="E34" i="5"/>
  <c r="M34" i="5"/>
  <c r="F34" i="5"/>
  <c r="G34" i="5"/>
  <c r="H34" i="5"/>
  <c r="I34" i="5"/>
  <c r="H49" i="5"/>
  <c r="I49" i="5"/>
  <c r="E49" i="5"/>
  <c r="B49" i="5"/>
  <c r="J49" i="5"/>
  <c r="M49" i="5"/>
  <c r="C49" i="5"/>
  <c r="K49" i="5"/>
  <c r="L49" i="5"/>
  <c r="D49" i="5"/>
  <c r="F49" i="5"/>
  <c r="G49" i="5"/>
  <c r="D48" i="5"/>
  <c r="L48" i="5"/>
  <c r="E48" i="5"/>
  <c r="M48" i="5"/>
  <c r="F48" i="5"/>
  <c r="H48" i="5"/>
  <c r="G48" i="5"/>
  <c r="I48" i="5"/>
  <c r="B48" i="5"/>
  <c r="J48" i="5"/>
  <c r="C48" i="5"/>
  <c r="K48" i="5"/>
  <c r="H47" i="5"/>
  <c r="I47" i="5"/>
  <c r="B47" i="5"/>
  <c r="J47" i="5"/>
  <c r="D47" i="5"/>
  <c r="C47" i="5"/>
  <c r="K47" i="5"/>
  <c r="K50" i="5" s="1"/>
  <c r="L47" i="5"/>
  <c r="E47" i="5"/>
  <c r="M47" i="5"/>
  <c r="F47" i="5"/>
  <c r="G47" i="5"/>
  <c r="D39" i="5"/>
  <c r="L39" i="5"/>
  <c r="E39" i="5"/>
  <c r="M39" i="5"/>
  <c r="F39" i="5"/>
  <c r="H39" i="5"/>
  <c r="G39" i="5"/>
  <c r="I39" i="5"/>
  <c r="B39" i="5"/>
  <c r="J39" i="5"/>
  <c r="C39" i="5"/>
  <c r="K39" i="5"/>
  <c r="D46" i="5"/>
  <c r="L46" i="5"/>
  <c r="L50" i="5" s="1"/>
  <c r="E46" i="5"/>
  <c r="M46" i="5"/>
  <c r="M50" i="5" s="1"/>
  <c r="F46" i="5"/>
  <c r="F50" i="5" s="1"/>
  <c r="H46" i="5"/>
  <c r="I46" i="5"/>
  <c r="G46" i="5"/>
  <c r="B46" i="5"/>
  <c r="J46" i="5"/>
  <c r="C46" i="5"/>
  <c r="K46" i="5"/>
  <c r="H40" i="5"/>
  <c r="I40" i="5"/>
  <c r="B40" i="5"/>
  <c r="J40" i="5"/>
  <c r="D40" i="5"/>
  <c r="L40" i="5"/>
  <c r="C40" i="5"/>
  <c r="K40" i="5"/>
  <c r="E40" i="5"/>
  <c r="M40" i="5"/>
  <c r="F40" i="5"/>
  <c r="G40" i="5"/>
  <c r="F33" i="5"/>
  <c r="G33" i="5"/>
  <c r="G35" i="5" s="1"/>
  <c r="H33" i="5"/>
  <c r="I33" i="5"/>
  <c r="B33" i="5"/>
  <c r="J33" i="5"/>
  <c r="C33" i="5"/>
  <c r="K33" i="5"/>
  <c r="D33" i="5"/>
  <c r="D35" i="5" s="1"/>
  <c r="L33" i="5"/>
  <c r="L35" i="5" s="1"/>
  <c r="E33" i="5"/>
  <c r="E35" i="5" s="1"/>
  <c r="M33" i="5"/>
  <c r="M35" i="5" s="1"/>
  <c r="H43" i="5"/>
  <c r="I43" i="5"/>
  <c r="M43" i="5"/>
  <c r="B43" i="5"/>
  <c r="J43" i="5"/>
  <c r="D43" i="5"/>
  <c r="C43" i="5"/>
  <c r="K43" i="5"/>
  <c r="L43" i="5"/>
  <c r="E43" i="5"/>
  <c r="F43" i="5"/>
  <c r="G43" i="5"/>
  <c r="H38" i="5"/>
  <c r="I38" i="5"/>
  <c r="B38" i="5"/>
  <c r="J38" i="5"/>
  <c r="D38" i="5"/>
  <c r="C38" i="5"/>
  <c r="K38" i="5"/>
  <c r="L38" i="5"/>
  <c r="E38" i="5"/>
  <c r="M38" i="5"/>
  <c r="F38" i="5"/>
  <c r="G38" i="5"/>
  <c r="J34" i="6"/>
  <c r="F34" i="6"/>
  <c r="H33" i="6"/>
  <c r="L33" i="6"/>
  <c r="K34" i="6"/>
  <c r="G34" i="6"/>
  <c r="F29" i="6"/>
  <c r="J29" i="6"/>
  <c r="L34" i="6"/>
  <c r="H34" i="6"/>
  <c r="G29" i="6"/>
  <c r="K29" i="6"/>
  <c r="H29" i="6"/>
  <c r="L29" i="6"/>
  <c r="B34" i="6"/>
  <c r="B29" i="6"/>
  <c r="D33" i="6"/>
  <c r="C29" i="6"/>
  <c r="D34" i="6"/>
  <c r="C34" i="6"/>
  <c r="D29" i="6"/>
  <c r="C42" i="5"/>
  <c r="K42" i="5"/>
  <c r="D42" i="5"/>
  <c r="L42" i="5"/>
  <c r="L44" i="5" s="1"/>
  <c r="H42" i="5"/>
  <c r="H44" i="5" s="1"/>
  <c r="E42" i="5"/>
  <c r="E44" i="5" s="1"/>
  <c r="M42" i="5"/>
  <c r="J42" i="5"/>
  <c r="F42" i="5"/>
  <c r="G42" i="5"/>
  <c r="I42" i="5"/>
  <c r="B42" i="5"/>
  <c r="B44" i="5" s="1"/>
  <c r="E15" i="1"/>
  <c r="E10" i="1"/>
  <c r="H35" i="5" l="1"/>
  <c r="C35" i="5"/>
  <c r="C50" i="5"/>
  <c r="J35" i="5"/>
  <c r="B35" i="5"/>
  <c r="J50" i="5"/>
  <c r="I44" i="5"/>
  <c r="E50" i="5"/>
  <c r="B50" i="5"/>
  <c r="G44" i="5"/>
  <c r="I50" i="5"/>
  <c r="D44" i="5"/>
  <c r="C44" i="5"/>
  <c r="J44" i="5"/>
  <c r="F35" i="5"/>
  <c r="D50" i="5"/>
  <c r="H50" i="5"/>
  <c r="K44" i="5"/>
  <c r="F44" i="5"/>
  <c r="M44" i="5"/>
  <c r="G50" i="5"/>
  <c r="I35" i="5"/>
  <c r="K35" i="5"/>
</calcChain>
</file>

<file path=xl/sharedStrings.xml><?xml version="1.0" encoding="utf-8"?>
<sst xmlns="http://schemas.openxmlformats.org/spreadsheetml/2006/main" count="313" uniqueCount="125">
  <si>
    <t>Year Ended December 31,</t>
  </si>
  <si>
    <t>Net product sales</t>
  </si>
  <si>
    <t>Net service sales</t>
  </si>
  <si>
    <t>Total net sales</t>
  </si>
  <si>
    <t>Operating expenses:</t>
  </si>
  <si>
    <t>Cost of sales</t>
  </si>
  <si>
    <t>Fulfillment</t>
  </si>
  <si>
    <t>Technology and infrastructure</t>
  </si>
  <si>
    <t>Sales and marketing</t>
  </si>
  <si>
    <t>General and administrative</t>
  </si>
  <si>
    <t>Other operating expense (income), net</t>
  </si>
  <si>
    <t>Total operating expenses</t>
  </si>
  <si>
    <t>Operating income</t>
  </si>
  <si>
    <t>Interest income</t>
  </si>
  <si>
    <t>Interest expense</t>
  </si>
  <si>
    <t>Other income (expense), net</t>
  </si>
  <si>
    <t>Total non-operating income (expense)</t>
  </si>
  <si>
    <t>Income (loss) before income taxes</t>
  </si>
  <si>
    <t>Benefit (provision) for income taxes</t>
  </si>
  <si>
    <t>Equity-method investment activity, net of tax</t>
  </si>
  <si>
    <t>Net income (loss)</t>
  </si>
  <si>
    <t>Basic earnings per share</t>
  </si>
  <si>
    <t>Diluted earnings per share</t>
  </si>
  <si>
    <t>Weighted-average shares used in computation of earnings per share:</t>
  </si>
  <si>
    <t>Basic</t>
  </si>
  <si>
    <t>Diluted</t>
  </si>
  <si>
    <t>AMAZON.COM, INC.</t>
  </si>
  <si>
    <t>CONSOLIDATED STATEMENTS OF OPERATIONS</t>
  </si>
  <si>
    <t>(in millions, except per share data)</t>
  </si>
  <si>
    <t xml:space="preserve">  </t>
  </si>
  <si>
    <t xml:space="preserve"> </t>
  </si>
  <si>
    <t>Ratio Calculation</t>
    <phoneticPr fontId="4" type="noConversion"/>
  </si>
  <si>
    <t>2021</t>
  </si>
  <si>
    <t>2022</t>
  </si>
  <si>
    <t>2023</t>
  </si>
  <si>
    <t>Revenue</t>
  </si>
  <si>
    <t>Expense</t>
  </si>
  <si>
    <t>Cash Flow</t>
  </si>
  <si>
    <t>Cash Infusion</t>
  </si>
  <si>
    <t>Net Profit</t>
  </si>
  <si>
    <t>Cash On Hand</t>
  </si>
  <si>
    <t>Items</t>
    <phoneticPr fontId="4" type="noConversion"/>
  </si>
  <si>
    <t>time series</t>
    <phoneticPr fontId="4" type="noConversion"/>
  </si>
  <si>
    <t>Net product sales</t>
    <phoneticPr fontId="4" type="noConversion"/>
  </si>
  <si>
    <t>Net service sales</t>
    <phoneticPr fontId="4" type="noConversion"/>
  </si>
  <si>
    <t>Cost of Sales</t>
    <phoneticPr fontId="4" type="noConversion"/>
  </si>
  <si>
    <t>Fulfillment</t>
    <phoneticPr fontId="4" type="noConversion"/>
  </si>
  <si>
    <t>Tech &amp; Infras.</t>
    <phoneticPr fontId="4" type="noConversion"/>
  </si>
  <si>
    <t>Sales &amp; Marketing</t>
    <phoneticPr fontId="4" type="noConversion"/>
  </si>
  <si>
    <t>Gen. &amp; Admin.</t>
    <phoneticPr fontId="4" type="noConversion"/>
  </si>
  <si>
    <t>Other</t>
    <phoneticPr fontId="4" type="noConversion"/>
  </si>
  <si>
    <t>LINEST Result for forecasting</t>
    <phoneticPr fontId="4" type="noConversion"/>
  </si>
  <si>
    <t>2024 forcasting</t>
    <phoneticPr fontId="4" type="noConversion"/>
  </si>
  <si>
    <t>Q1</t>
    <phoneticPr fontId="4" type="noConversion"/>
  </si>
  <si>
    <t>Q2</t>
    <phoneticPr fontId="4" type="noConversion"/>
  </si>
  <si>
    <t>Q3</t>
    <phoneticPr fontId="4" type="noConversion"/>
  </si>
  <si>
    <t>Q4</t>
    <phoneticPr fontId="4" type="noConversion"/>
  </si>
  <si>
    <t>2022 Year End</t>
    <phoneticPr fontId="4" type="noConversion"/>
  </si>
  <si>
    <t>2021 Year End</t>
    <phoneticPr fontId="4" type="noConversion"/>
  </si>
  <si>
    <t>2023 Year End</t>
    <phoneticPr fontId="4" type="noConversion"/>
  </si>
  <si>
    <t>2021 Q1</t>
    <phoneticPr fontId="4" type="noConversion"/>
  </si>
  <si>
    <t>2021 Q2</t>
    <phoneticPr fontId="4" type="noConversion"/>
  </si>
  <si>
    <t>2021 Q3</t>
    <phoneticPr fontId="4" type="noConversion"/>
  </si>
  <si>
    <t>2021 Q4</t>
    <phoneticPr fontId="4" type="noConversion"/>
  </si>
  <si>
    <t>2022 Q1</t>
    <phoneticPr fontId="4" type="noConversion"/>
  </si>
  <si>
    <t>2022 Q2</t>
    <phoneticPr fontId="4" type="noConversion"/>
  </si>
  <si>
    <t>2022 Q3</t>
    <phoneticPr fontId="4" type="noConversion"/>
  </si>
  <si>
    <t>2022 Q4</t>
    <phoneticPr fontId="4" type="noConversion"/>
  </si>
  <si>
    <t>2023 Q1</t>
    <phoneticPr fontId="4" type="noConversion"/>
  </si>
  <si>
    <t>2023 Q2</t>
    <phoneticPr fontId="4" type="noConversion"/>
  </si>
  <si>
    <t>2023 Q3</t>
    <phoneticPr fontId="4" type="noConversion"/>
  </si>
  <si>
    <t>2023 Q4</t>
    <phoneticPr fontId="4" type="noConversion"/>
  </si>
  <si>
    <t>Year End</t>
    <phoneticPr fontId="4" type="noConversion"/>
  </si>
  <si>
    <t>Intercapt</t>
    <phoneticPr fontId="4" type="noConversion"/>
  </si>
  <si>
    <t>slope</t>
    <phoneticPr fontId="4" type="noConversion"/>
  </si>
  <si>
    <t>Linear Trend Forecast</t>
    <phoneticPr fontId="4" type="noConversion"/>
  </si>
  <si>
    <t>2024 Q1</t>
  </si>
  <si>
    <t>2024 Q1</t>
    <phoneticPr fontId="4" type="noConversion"/>
  </si>
  <si>
    <t>2024 Q2</t>
  </si>
  <si>
    <t>2024 Q2</t>
    <phoneticPr fontId="4" type="noConversion"/>
  </si>
  <si>
    <t>2024 Q3</t>
  </si>
  <si>
    <t>2024 Q3</t>
    <phoneticPr fontId="4" type="noConversion"/>
  </si>
  <si>
    <t>2024 Q4</t>
  </si>
  <si>
    <t>2024 Q4</t>
    <phoneticPr fontId="4" type="noConversion"/>
  </si>
  <si>
    <t>Seasonality Index</t>
  </si>
  <si>
    <t>Q1</t>
  </si>
  <si>
    <t>Q2</t>
  </si>
  <si>
    <t>Q3</t>
  </si>
  <si>
    <t>Q4</t>
  </si>
  <si>
    <t>2021 Q1</t>
  </si>
  <si>
    <t>2021 Q2</t>
  </si>
  <si>
    <t>2021 Q3</t>
  </si>
  <si>
    <t>2021 Q4</t>
  </si>
  <si>
    <t>2022 Q1</t>
  </si>
  <si>
    <t>2022 Q2</t>
  </si>
  <si>
    <t>2022 Q3</t>
  </si>
  <si>
    <t>2022 Q4</t>
  </si>
  <si>
    <t>2023 Q1</t>
  </si>
  <si>
    <t>2023 Q2</t>
  </si>
  <si>
    <t>2023 Q3</t>
  </si>
  <si>
    <t>2023 Q4</t>
  </si>
  <si>
    <t>time series</t>
  </si>
  <si>
    <t>Actual Data</t>
    <phoneticPr fontId="4" type="noConversion"/>
  </si>
  <si>
    <t>Deseasonalized Data</t>
  </si>
  <si>
    <t>Deseasonalized Data</t>
    <phoneticPr fontId="4" type="noConversion"/>
  </si>
  <si>
    <t>Intercept</t>
    <phoneticPr fontId="4" type="noConversion"/>
  </si>
  <si>
    <t>Slope</t>
    <phoneticPr fontId="4" type="noConversion"/>
  </si>
  <si>
    <t>LINEAR</t>
    <phoneticPr fontId="4" type="noConversion"/>
  </si>
  <si>
    <t>Forecast and Seasonalize</t>
    <phoneticPr fontId="4" type="noConversion"/>
  </si>
  <si>
    <t>January</t>
    <phoneticPr fontId="4" type="noConversion"/>
  </si>
  <si>
    <t xml:space="preserve">February </t>
    <phoneticPr fontId="4" type="noConversion"/>
  </si>
  <si>
    <t>March</t>
  </si>
  <si>
    <t>April</t>
  </si>
  <si>
    <t>May</t>
  </si>
  <si>
    <t>June</t>
  </si>
  <si>
    <t>July</t>
  </si>
  <si>
    <t>August</t>
  </si>
  <si>
    <t>September</t>
  </si>
  <si>
    <t>October</t>
  </si>
  <si>
    <t>November</t>
  </si>
  <si>
    <t>December</t>
  </si>
  <si>
    <t>Quarterly Forecast</t>
    <phoneticPr fontId="4" type="noConversion"/>
  </si>
  <si>
    <t>Monthly Forecast</t>
    <phoneticPr fontId="4" type="noConversion"/>
  </si>
  <si>
    <t xml:space="preserve">January </t>
    <phoneticPr fontId="4" type="noConversion"/>
  </si>
  <si>
    <t>Budget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</si>
</sst>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76" formatCode="_(&quot;$&quot;* #,##0_);_(&quot;$&quot;* \(#,##0\);_(&quot;$&quot;* &quot;-&quot;??_);_(@_)"/>
  </numFmts>
  <fonts count="29">
    <font>
      <sz val="12"/>
      <color theme="1"/>
      <name val="新細明體"/>
      <family val="2"/>
      <charset val="136"/>
      <scheme val="minor"/>
    </font>
    <font>
      <sz val="12"/>
      <color theme="1"/>
      <name val="新細明體"/>
      <family val="2"/>
      <charset val="136"/>
      <scheme val="minor"/>
    </font>
    <font>
      <sz val="12"/>
      <color theme="1"/>
      <name val="PingFang TC"/>
      <family val="2"/>
      <charset val="136"/>
    </font>
    <font>
      <sz val="10"/>
      <color rgb="FF000000"/>
      <name val="Times New Roman"/>
      <family val="1"/>
    </font>
    <font>
      <sz val="9"/>
      <name val="新細明體"/>
      <family val="2"/>
      <charset val="136"/>
      <scheme val="minor"/>
    </font>
    <font>
      <sz val="12"/>
      <color theme="1"/>
      <name val="Arial"/>
      <family val="2"/>
    </font>
    <font>
      <sz val="12"/>
      <color rgb="FF000000"/>
      <name val="Arial"/>
      <family val="2"/>
    </font>
    <font>
      <b/>
      <sz val="12"/>
      <color rgb="FF000000"/>
      <name val="Arial"/>
      <family val="2"/>
    </font>
    <font>
      <sz val="11"/>
      <color theme="1"/>
      <name val="新細明體"/>
      <family val="2"/>
      <scheme val="minor"/>
    </font>
    <font>
      <sz val="12"/>
      <color theme="2"/>
      <name val="Arial"/>
      <family val="2"/>
    </font>
    <font>
      <b/>
      <sz val="12"/>
      <color theme="1"/>
      <name val="新細明體"/>
      <family val="1"/>
      <charset val="136"/>
      <scheme val="minor"/>
    </font>
    <font>
      <sz val="12"/>
      <color rgb="FFFF0000"/>
      <name val="PingFang TC"/>
      <family val="2"/>
      <charset val="136"/>
    </font>
    <font>
      <b/>
      <sz val="12"/>
      <color theme="1"/>
      <name val="Arial"/>
      <family val="2"/>
    </font>
    <font>
      <sz val="12"/>
      <color theme="2" tint="-0.249977111117893"/>
      <name val="PingFang TC"/>
      <family val="2"/>
      <charset val="136"/>
    </font>
    <font>
      <sz val="12"/>
      <color theme="2" tint="-0.249977111117893"/>
      <name val="新細明體"/>
      <family val="2"/>
      <charset val="136"/>
      <scheme val="minor"/>
    </font>
    <font>
      <b/>
      <sz val="12"/>
      <color theme="0"/>
      <name val="Arial"/>
      <family val="2"/>
    </font>
    <font>
      <sz val="14"/>
      <color rgb="FF000000"/>
      <name val="PingFang TC"/>
      <family val="2"/>
      <charset val="136"/>
    </font>
    <font>
      <sz val="10"/>
      <color rgb="FF000000"/>
      <name val="Arial"/>
      <family val="2"/>
    </font>
    <font>
      <sz val="14"/>
      <color rgb="FF000000"/>
      <name val="Arial"/>
      <family val="2"/>
    </font>
    <font>
      <b/>
      <sz val="16"/>
      <color theme="0"/>
      <name val="Arial"/>
      <family val="2"/>
    </font>
    <font>
      <b/>
      <sz val="18"/>
      <color theme="0"/>
      <name val="Arial"/>
      <family val="2"/>
    </font>
    <font>
      <b/>
      <sz val="18"/>
      <color rgb="FF000000"/>
      <name val="Arial"/>
      <family val="2"/>
    </font>
    <font>
      <sz val="18"/>
      <color theme="1"/>
      <name val="Arial"/>
      <family val="2"/>
    </font>
    <font>
      <b/>
      <sz val="18"/>
      <color theme="1"/>
      <name val="Arial"/>
      <family val="2"/>
    </font>
    <font>
      <sz val="18"/>
      <color theme="0"/>
      <name val="Arial"/>
      <family val="2"/>
    </font>
    <font>
      <sz val="12"/>
      <color theme="2" tint="-9.9978637043366805E-2"/>
      <name val="Arial"/>
      <family val="2"/>
    </font>
    <font>
      <sz val="11"/>
      <color theme="1"/>
      <name val="Arial"/>
      <family val="2"/>
    </font>
    <font>
      <sz val="12"/>
      <color theme="2"/>
      <name val="新細明體"/>
      <family val="2"/>
      <charset val="136"/>
      <scheme val="minor"/>
    </font>
    <font>
      <b/>
      <sz val="14"/>
      <color theme="1"/>
      <name val="Arial"/>
      <family val="2"/>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4"/>
        <bgColor indexed="64"/>
      </patternFill>
    </fill>
    <fill>
      <patternFill patternType="solid">
        <fgColor theme="4" tint="0.79998168889431442"/>
        <bgColor theme="4" tint="0.79998168889431442"/>
      </patternFill>
    </fill>
    <fill>
      <patternFill patternType="solid">
        <fgColor theme="7"/>
        <bgColor theme="7"/>
      </patternFill>
    </fill>
    <fill>
      <patternFill patternType="solid">
        <fgColor theme="7" tint="0.79998168889431442"/>
        <bgColor theme="7" tint="0.79998168889431442"/>
      </patternFill>
    </fill>
    <fill>
      <patternFill patternType="solid">
        <fgColor theme="0"/>
        <bgColor theme="4" tint="0.79998168889431442"/>
      </patternFill>
    </fill>
    <fill>
      <patternFill patternType="solid">
        <fgColor theme="9"/>
        <bgColor indexed="64"/>
      </patternFill>
    </fill>
    <fill>
      <patternFill patternType="solid">
        <fgColor theme="9" tint="0.79998168889431442"/>
        <bgColor theme="4" tint="0.79998168889431442"/>
      </patternFill>
    </fill>
  </fills>
  <borders count="53">
    <border>
      <left/>
      <right/>
      <top/>
      <bottom/>
      <diagonal/>
    </border>
    <border>
      <left style="thin">
        <color theme="4"/>
      </left>
      <right/>
      <top style="thin">
        <color theme="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style="thin">
        <color theme="1"/>
      </right>
      <top style="thin">
        <color theme="1"/>
      </top>
      <bottom style="thin">
        <color theme="1"/>
      </bottom>
      <diagonal/>
    </border>
    <border>
      <left/>
      <right style="thin">
        <color theme="1"/>
      </right>
      <top style="thin">
        <color theme="1"/>
      </top>
      <bottom/>
      <diagonal/>
    </border>
    <border>
      <left/>
      <right style="thin">
        <color theme="1"/>
      </right>
      <top/>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right/>
      <top style="thin">
        <color theme="4" tint="0.39997558519241921"/>
      </top>
      <bottom style="thin">
        <color theme="4" tint="0.39997558519241921"/>
      </bottom>
      <diagonal/>
    </border>
    <border>
      <left style="thin">
        <color theme="4"/>
      </left>
      <right/>
      <top style="thin">
        <color theme="4"/>
      </top>
      <bottom style="thin">
        <color theme="4" tint="0.39997558519241921"/>
      </bottom>
      <diagonal/>
    </border>
    <border>
      <left/>
      <right/>
      <top style="thin">
        <color theme="6" tint="0.39997558519241921"/>
      </top>
      <bottom style="thin">
        <color theme="6"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7" tint="0.39997558519241921"/>
      </top>
      <bottom style="thin">
        <color theme="7" tint="0.39997558519241921"/>
      </bottom>
      <diagonal/>
    </border>
    <border>
      <left/>
      <right style="thin">
        <color theme="5" tint="0.59999389629810485"/>
      </right>
      <top/>
      <bottom/>
      <diagonal/>
    </border>
    <border>
      <left/>
      <right style="thin">
        <color theme="5" tint="0.59999389629810485"/>
      </right>
      <top style="thin">
        <color theme="5" tint="0.59999389629810485"/>
      </top>
      <bottom style="thin">
        <color theme="7" tint="0.39997558519241921"/>
      </bottom>
      <diagonal/>
    </border>
    <border>
      <left/>
      <right style="thin">
        <color theme="5" tint="0.59999389629810485"/>
      </right>
      <top style="thin">
        <color theme="7" tint="0.39997558519241921"/>
      </top>
      <bottom style="thin">
        <color theme="7" tint="0.39997558519241921"/>
      </bottom>
      <diagonal/>
    </border>
    <border>
      <left style="thin">
        <color theme="7" tint="0.39997558519241921"/>
      </left>
      <right style="thin">
        <color theme="5" tint="0.59999389629810485"/>
      </right>
      <top style="thin">
        <color theme="5" tint="0.59999389629810485"/>
      </top>
      <bottom style="thin">
        <color theme="5" tint="0.59999389629810485"/>
      </bottom>
      <diagonal/>
    </border>
    <border>
      <left style="thin">
        <color theme="7" tint="0.39997558519241921"/>
      </left>
      <right style="thin">
        <color theme="5" tint="0.59999389629810485"/>
      </right>
      <top style="thin">
        <color theme="7" tint="0.39997558519241921"/>
      </top>
      <bottom style="thin">
        <color theme="5" tint="0.59999389629810485"/>
      </bottom>
      <diagonal/>
    </border>
    <border>
      <left style="thin">
        <color theme="9" tint="0.39997558519241921"/>
      </left>
      <right/>
      <top style="thin">
        <color theme="9" tint="0.39997558519241921"/>
      </top>
      <bottom style="thin">
        <color theme="9"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left>
      <right/>
      <top style="thin">
        <color theme="9" tint="0.59999389629810485"/>
      </top>
      <bottom style="thin">
        <color theme="9" tint="0.59999389629810485"/>
      </bottom>
      <diagonal/>
    </border>
    <border>
      <left/>
      <right/>
      <top/>
      <bottom style="thin">
        <color theme="9" tint="0.59999389629810485"/>
      </bottom>
      <diagonal/>
    </border>
    <border>
      <left style="thin">
        <color theme="4"/>
      </left>
      <right/>
      <top/>
      <bottom style="thin">
        <color theme="9" tint="0.59999389629810485"/>
      </bottom>
      <diagonal/>
    </border>
    <border>
      <left style="thin">
        <color theme="7" tint="0.39997558519241921"/>
      </left>
      <right/>
      <top/>
      <bottom style="thin">
        <color theme="7" tint="0.39997558519241921"/>
      </bottom>
      <diagonal/>
    </border>
    <border>
      <left/>
      <right/>
      <top/>
      <bottom style="thin">
        <color theme="7" tint="0.39997558519241921"/>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thin">
        <color theme="1"/>
      </left>
      <right/>
      <top style="thin">
        <color theme="1"/>
      </top>
      <bottom/>
      <diagonal/>
    </border>
    <border>
      <left/>
      <right/>
      <top style="thin">
        <color theme="1"/>
      </top>
      <bottom/>
      <diagonal/>
    </border>
    <border>
      <left style="thin">
        <color theme="1"/>
      </left>
      <right/>
      <top/>
      <bottom/>
      <diagonal/>
    </border>
    <border>
      <left style="thin">
        <color theme="1"/>
      </left>
      <right/>
      <top/>
      <bottom style="thin">
        <color theme="1"/>
      </bottom>
      <diagonal/>
    </border>
    <border>
      <left style="thin">
        <color theme="1"/>
      </left>
      <right style="thin">
        <color theme="1"/>
      </right>
      <top style="thin">
        <color theme="9" tint="0.39997558519241921"/>
      </top>
      <bottom style="thin">
        <color theme="1"/>
      </bottom>
      <diagonal/>
    </border>
    <border>
      <left style="thin">
        <color theme="1"/>
      </left>
      <right style="thin">
        <color theme="1"/>
      </right>
      <top style="thin">
        <color theme="4"/>
      </top>
      <bottom/>
      <diagonal/>
    </border>
  </borders>
  <cellStyleXfs count="4">
    <xf numFmtId="0" fontId="0" fillId="0" borderId="0">
      <alignment vertical="center"/>
    </xf>
    <xf numFmtId="9" fontId="1" fillId="0" borderId="0" applyFont="0" applyFill="0" applyBorder="0" applyAlignment="0" applyProtection="0">
      <alignment vertical="center"/>
    </xf>
    <xf numFmtId="0" fontId="8" fillId="0" borderId="0"/>
    <xf numFmtId="9" fontId="8" fillId="0" borderId="0" applyFont="0" applyFill="0" applyBorder="0" applyAlignment="0" applyProtection="0"/>
  </cellStyleXfs>
  <cellXfs count="160">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9" xfId="0" applyBorder="1">
      <alignment vertical="center"/>
    </xf>
    <xf numFmtId="10" fontId="0" fillId="0" borderId="2" xfId="1" applyNumberFormat="1" applyFont="1" applyBorder="1">
      <alignment vertical="center"/>
    </xf>
    <xf numFmtId="10" fontId="0" fillId="0" borderId="0" xfId="1" applyNumberFormat="1" applyFont="1" applyBorder="1">
      <alignment vertical="center"/>
    </xf>
    <xf numFmtId="10" fontId="0" fillId="0" borderId="3" xfId="1" applyNumberFormat="1" applyFont="1" applyBorder="1">
      <alignment vertical="center"/>
    </xf>
    <xf numFmtId="0" fontId="0" fillId="0" borderId="0" xfId="0" applyAlignment="1">
      <alignment horizontal="center" vertical="center"/>
    </xf>
    <xf numFmtId="0" fontId="11" fillId="2" borderId="0" xfId="0" applyFont="1" applyFill="1">
      <alignment vertical="center"/>
    </xf>
    <xf numFmtId="0" fontId="13" fillId="0" borderId="0" xfId="0" applyFont="1">
      <alignment vertical="center"/>
    </xf>
    <xf numFmtId="0" fontId="14" fillId="0" borderId="0" xfId="0" applyFont="1">
      <alignment vertical="center"/>
    </xf>
    <xf numFmtId="0" fontId="14" fillId="0" borderId="10" xfId="0" applyFont="1" applyBorder="1">
      <alignment vertical="center"/>
    </xf>
    <xf numFmtId="0" fontId="14" fillId="0" borderId="11" xfId="0" applyFont="1" applyBorder="1">
      <alignment vertical="center"/>
    </xf>
    <xf numFmtId="0" fontId="14" fillId="0" borderId="2" xfId="0" applyFont="1" applyBorder="1">
      <alignment vertical="center"/>
    </xf>
    <xf numFmtId="0" fontId="14" fillId="0" borderId="3" xfId="0" applyFont="1" applyBorder="1">
      <alignment vertical="center"/>
    </xf>
    <xf numFmtId="0" fontId="14" fillId="0" borderId="4" xfId="0" applyFont="1" applyBorder="1">
      <alignment vertical="center"/>
    </xf>
    <xf numFmtId="0" fontId="14" fillId="0" borderId="5" xfId="0" applyFont="1" applyBorder="1">
      <alignment vertical="center"/>
    </xf>
    <xf numFmtId="0" fontId="14" fillId="0" borderId="9" xfId="0" applyFont="1" applyBorder="1">
      <alignment vertical="center"/>
    </xf>
    <xf numFmtId="44" fontId="5" fillId="0" borderId="0" xfId="0" applyNumberFormat="1" applyFont="1">
      <alignment vertical="center"/>
    </xf>
    <xf numFmtId="44" fontId="6" fillId="0" borderId="0" xfId="0" applyNumberFormat="1" applyFont="1">
      <alignment vertical="center"/>
    </xf>
    <xf numFmtId="0" fontId="9" fillId="0" borderId="1" xfId="0" applyFont="1" applyBorder="1">
      <alignment vertical="center"/>
    </xf>
    <xf numFmtId="0" fontId="6" fillId="0" borderId="1" xfId="0" applyFont="1" applyBorder="1">
      <alignment vertical="center"/>
    </xf>
    <xf numFmtId="0" fontId="7" fillId="0" borderId="1" xfId="0" applyFont="1" applyBorder="1">
      <alignment vertical="center"/>
    </xf>
    <xf numFmtId="0" fontId="5" fillId="0" borderId="1" xfId="0" applyFont="1" applyBorder="1">
      <alignment vertical="center"/>
    </xf>
    <xf numFmtId="0" fontId="16" fillId="0" borderId="0" xfId="0" applyFont="1">
      <alignment vertical="center"/>
    </xf>
    <xf numFmtId="0" fontId="15" fillId="4" borderId="0" xfId="0" applyFont="1" applyFill="1">
      <alignment vertical="center"/>
    </xf>
    <xf numFmtId="0" fontId="6" fillId="0" borderId="0" xfId="0" applyFont="1" applyAlignment="1">
      <alignment horizontal="right" vertical="center"/>
    </xf>
    <xf numFmtId="0" fontId="17" fillId="0" borderId="0" xfId="0" applyFont="1">
      <alignment vertical="center"/>
    </xf>
    <xf numFmtId="0" fontId="18" fillId="0" borderId="0" xfId="0" applyFont="1">
      <alignment vertical="center"/>
    </xf>
    <xf numFmtId="3" fontId="17" fillId="0" borderId="0" xfId="0" applyNumberFormat="1" applyFont="1">
      <alignment vertical="center"/>
    </xf>
    <xf numFmtId="1" fontId="5" fillId="0" borderId="0" xfId="0" applyNumberFormat="1" applyFont="1" applyAlignment="1">
      <alignment horizontal="right" vertical="center"/>
    </xf>
    <xf numFmtId="176" fontId="6" fillId="0" borderId="0" xfId="0" applyNumberFormat="1" applyFont="1" applyAlignment="1">
      <alignment horizontal="right" vertical="center"/>
    </xf>
    <xf numFmtId="0" fontId="6" fillId="0" borderId="24" xfId="0" applyFont="1" applyBorder="1">
      <alignment vertical="center"/>
    </xf>
    <xf numFmtId="0" fontId="6" fillId="5" borderId="24" xfId="0" applyFont="1" applyFill="1" applyBorder="1">
      <alignment vertical="center"/>
    </xf>
    <xf numFmtId="0" fontId="7" fillId="0" borderId="24" xfId="0" applyFont="1" applyBorder="1">
      <alignment vertical="center"/>
    </xf>
    <xf numFmtId="0" fontId="7" fillId="5" borderId="24" xfId="0" applyFont="1" applyFill="1" applyBorder="1">
      <alignment vertical="center"/>
    </xf>
    <xf numFmtId="2" fontId="5" fillId="0" borderId="0" xfId="0" applyNumberFormat="1" applyFont="1">
      <alignment vertical="center"/>
    </xf>
    <xf numFmtId="8" fontId="5" fillId="0" borderId="0" xfId="0" applyNumberFormat="1" applyFont="1">
      <alignment vertical="center"/>
    </xf>
    <xf numFmtId="8" fontId="6" fillId="0" borderId="0" xfId="0" applyNumberFormat="1" applyFont="1" applyAlignment="1">
      <alignment horizontal="right" vertical="center"/>
    </xf>
    <xf numFmtId="8" fontId="17" fillId="0" borderId="0" xfId="0" applyNumberFormat="1" applyFont="1">
      <alignment vertical="center"/>
    </xf>
    <xf numFmtId="8" fontId="6" fillId="0" borderId="0" xfId="0" applyNumberFormat="1" applyFont="1">
      <alignment vertical="center"/>
    </xf>
    <xf numFmtId="8" fontId="5" fillId="0" borderId="0" xfId="0" applyNumberFormat="1" applyFont="1" applyAlignment="1">
      <alignment horizontal="right" vertical="center"/>
    </xf>
    <xf numFmtId="8" fontId="18" fillId="0" borderId="0" xfId="0" applyNumberFormat="1" applyFont="1">
      <alignment vertical="center"/>
    </xf>
    <xf numFmtId="0" fontId="6" fillId="7" borderId="31" xfId="0" applyFont="1" applyFill="1" applyBorder="1">
      <alignment vertical="center"/>
    </xf>
    <xf numFmtId="0" fontId="6" fillId="7" borderId="29" xfId="0" applyFont="1" applyFill="1" applyBorder="1">
      <alignment vertical="center"/>
    </xf>
    <xf numFmtId="0" fontId="6" fillId="7" borderId="27" xfId="0" applyFont="1" applyFill="1" applyBorder="1">
      <alignment vertical="center"/>
    </xf>
    <xf numFmtId="0" fontId="6" fillId="8" borderId="32" xfId="0" applyFont="1" applyFill="1" applyBorder="1">
      <alignment vertical="center"/>
    </xf>
    <xf numFmtId="0" fontId="6" fillId="0" borderId="30" xfId="0" applyFont="1" applyBorder="1">
      <alignment vertical="center"/>
    </xf>
    <xf numFmtId="0" fontId="6" fillId="0" borderId="27" xfId="0" applyFont="1" applyBorder="1">
      <alignment vertical="center"/>
    </xf>
    <xf numFmtId="0" fontId="7" fillId="7" borderId="31" xfId="0" applyFont="1" applyFill="1" applyBorder="1">
      <alignment vertical="center"/>
    </xf>
    <xf numFmtId="0" fontId="6" fillId="7" borderId="30" xfId="0" applyFont="1" applyFill="1" applyBorder="1">
      <alignment vertical="center"/>
    </xf>
    <xf numFmtId="0" fontId="6" fillId="8" borderId="31" xfId="0" applyFont="1" applyFill="1" applyBorder="1">
      <alignment vertical="center"/>
    </xf>
    <xf numFmtId="8" fontId="5" fillId="0" borderId="25" xfId="0" applyNumberFormat="1" applyFont="1" applyBorder="1">
      <alignment vertical="center"/>
    </xf>
    <xf numFmtId="0" fontId="5" fillId="0" borderId="28" xfId="0" applyFont="1" applyBorder="1">
      <alignment vertical="center"/>
    </xf>
    <xf numFmtId="0" fontId="5" fillId="0" borderId="0" xfId="0" applyFont="1" applyAlignment="1">
      <alignment horizontal="right" vertical="center"/>
    </xf>
    <xf numFmtId="0" fontId="9" fillId="5" borderId="24" xfId="0" applyFont="1" applyFill="1" applyBorder="1">
      <alignment vertical="center"/>
    </xf>
    <xf numFmtId="0" fontId="9" fillId="5" borderId="23" xfId="0" applyFont="1" applyFill="1" applyBorder="1">
      <alignment vertical="center"/>
    </xf>
    <xf numFmtId="8" fontId="6" fillId="0" borderId="23" xfId="0" applyNumberFormat="1" applyFont="1" applyBorder="1" applyAlignment="1">
      <alignment horizontal="right" vertical="center"/>
    </xf>
    <xf numFmtId="8" fontId="5" fillId="0" borderId="23" xfId="0" applyNumberFormat="1" applyFont="1" applyBorder="1">
      <alignment vertical="center"/>
    </xf>
    <xf numFmtId="8" fontId="17" fillId="0" borderId="23" xfId="0" applyNumberFormat="1" applyFont="1" applyBorder="1">
      <alignment vertical="center"/>
    </xf>
    <xf numFmtId="8" fontId="6" fillId="0" borderId="23" xfId="0" applyNumberFormat="1" applyFont="1" applyBorder="1">
      <alignment vertical="center"/>
    </xf>
    <xf numFmtId="8" fontId="6" fillId="5" borderId="23" xfId="0" applyNumberFormat="1" applyFont="1" applyFill="1" applyBorder="1" applyAlignment="1">
      <alignment horizontal="right" vertical="center"/>
    </xf>
    <xf numFmtId="8" fontId="5" fillId="5" borderId="23" xfId="0" applyNumberFormat="1" applyFont="1" applyFill="1" applyBorder="1">
      <alignment vertical="center"/>
    </xf>
    <xf numFmtId="8" fontId="17" fillId="5" borderId="23" xfId="0" applyNumberFormat="1" applyFont="1" applyFill="1" applyBorder="1">
      <alignment vertical="center"/>
    </xf>
    <xf numFmtId="8" fontId="5" fillId="5" borderId="23" xfId="0" applyNumberFormat="1" applyFont="1" applyFill="1" applyBorder="1" applyAlignment="1">
      <alignment horizontal="right" vertical="center"/>
    </xf>
    <xf numFmtId="8" fontId="18" fillId="5" borderId="23" xfId="0" applyNumberFormat="1" applyFont="1" applyFill="1" applyBorder="1">
      <alignment vertical="center"/>
    </xf>
    <xf numFmtId="8" fontId="5" fillId="0" borderId="23" xfId="0" applyNumberFormat="1" applyFont="1" applyBorder="1" applyAlignment="1">
      <alignment horizontal="right" vertical="center"/>
    </xf>
    <xf numFmtId="8" fontId="6" fillId="5" borderId="23" xfId="0" applyNumberFormat="1" applyFont="1" applyFill="1" applyBorder="1">
      <alignment vertical="center"/>
    </xf>
    <xf numFmtId="0" fontId="22" fillId="0" borderId="0" xfId="0" applyFont="1">
      <alignment vertical="center"/>
    </xf>
    <xf numFmtId="0" fontId="23" fillId="0" borderId="0" xfId="0" applyFont="1">
      <alignment vertical="center"/>
    </xf>
    <xf numFmtId="0" fontId="20" fillId="4" borderId="34" xfId="0" applyFont="1" applyFill="1" applyBorder="1">
      <alignment vertical="center"/>
    </xf>
    <xf numFmtId="0" fontId="15" fillId="4" borderId="35" xfId="0" applyFont="1" applyFill="1" applyBorder="1">
      <alignment vertical="center"/>
    </xf>
    <xf numFmtId="8" fontId="6" fillId="0" borderId="36" xfId="0" applyNumberFormat="1" applyFont="1" applyBorder="1" applyAlignment="1">
      <alignment horizontal="right" vertical="center"/>
    </xf>
    <xf numFmtId="8" fontId="5" fillId="0" borderId="36" xfId="0" applyNumberFormat="1" applyFont="1" applyBorder="1">
      <alignment vertical="center"/>
    </xf>
    <xf numFmtId="8" fontId="6" fillId="0" borderId="36" xfId="0" applyNumberFormat="1" applyFont="1" applyBorder="1">
      <alignment vertical="center"/>
    </xf>
    <xf numFmtId="8" fontId="17" fillId="0" borderId="36" xfId="0" applyNumberFormat="1" applyFont="1" applyBorder="1">
      <alignment vertical="center"/>
    </xf>
    <xf numFmtId="0" fontId="15" fillId="9" borderId="23" xfId="0" applyFont="1" applyFill="1" applyBorder="1">
      <alignment vertical="center"/>
    </xf>
    <xf numFmtId="0" fontId="6" fillId="0" borderId="37" xfId="0" applyFont="1" applyBorder="1">
      <alignment vertical="center"/>
    </xf>
    <xf numFmtId="0" fontId="6" fillId="10" borderId="37" xfId="0" applyFont="1" applyFill="1" applyBorder="1">
      <alignment vertical="center"/>
    </xf>
    <xf numFmtId="0" fontId="7" fillId="0" borderId="37" xfId="0" applyFont="1" applyBorder="1">
      <alignment vertical="center"/>
    </xf>
    <xf numFmtId="0" fontId="9" fillId="10" borderId="39" xfId="0" applyFont="1" applyFill="1" applyBorder="1">
      <alignment vertical="center"/>
    </xf>
    <xf numFmtId="0" fontId="20" fillId="9" borderId="38" xfId="0" applyFont="1" applyFill="1" applyBorder="1">
      <alignment vertical="center"/>
    </xf>
    <xf numFmtId="0" fontId="24" fillId="4" borderId="0" xfId="0" applyFont="1" applyFill="1">
      <alignment vertical="center"/>
    </xf>
    <xf numFmtId="2" fontId="5" fillId="0" borderId="23" xfId="0" applyNumberFormat="1" applyFont="1" applyBorder="1">
      <alignment vertical="center"/>
    </xf>
    <xf numFmtId="2" fontId="5" fillId="0" borderId="26" xfId="0" applyNumberFormat="1" applyFont="1" applyBorder="1">
      <alignment vertical="center"/>
    </xf>
    <xf numFmtId="0" fontId="21" fillId="6" borderId="40" xfId="0" applyFont="1" applyFill="1" applyBorder="1">
      <alignment vertical="center"/>
    </xf>
    <xf numFmtId="0" fontId="7" fillId="6" borderId="41" xfId="0" applyFont="1" applyFill="1" applyBorder="1">
      <alignment vertical="center"/>
    </xf>
    <xf numFmtId="0" fontId="25" fillId="0" borderId="0" xfId="0" applyFont="1">
      <alignment vertical="center"/>
    </xf>
    <xf numFmtId="0" fontId="5" fillId="0" borderId="33" xfId="0" applyFont="1" applyBorder="1">
      <alignment vertical="center"/>
    </xf>
    <xf numFmtId="0" fontId="15" fillId="4" borderId="45" xfId="0" applyFont="1" applyFill="1" applyBorder="1">
      <alignment vertical="center"/>
    </xf>
    <xf numFmtId="0" fontId="15" fillId="4" borderId="46" xfId="0" applyFont="1" applyFill="1" applyBorder="1">
      <alignment vertical="center"/>
    </xf>
    <xf numFmtId="0" fontId="25" fillId="0" borderId="45" xfId="0" applyFont="1" applyBorder="1">
      <alignment vertical="center"/>
    </xf>
    <xf numFmtId="0" fontId="25" fillId="0" borderId="46" xfId="0" applyFont="1" applyBorder="1">
      <alignment vertical="center"/>
    </xf>
    <xf numFmtId="8" fontId="5" fillId="0" borderId="45" xfId="0" applyNumberFormat="1" applyFont="1" applyBorder="1">
      <alignment vertical="center"/>
    </xf>
    <xf numFmtId="0" fontId="5" fillId="0" borderId="14" xfId="0" applyFont="1" applyBorder="1">
      <alignment vertical="center"/>
    </xf>
    <xf numFmtId="0" fontId="5" fillId="0" borderId="49" xfId="0" applyFont="1" applyBorder="1">
      <alignment vertical="center"/>
    </xf>
    <xf numFmtId="0" fontId="5" fillId="0" borderId="15" xfId="0" applyFont="1" applyBorder="1">
      <alignment vertical="center"/>
    </xf>
    <xf numFmtId="0" fontId="5" fillId="0" borderId="16" xfId="0" applyFont="1" applyBorder="1">
      <alignment vertical="center"/>
    </xf>
    <xf numFmtId="0" fontId="15" fillId="4" borderId="15" xfId="0" applyFont="1" applyFill="1" applyBorder="1">
      <alignment vertical="center"/>
    </xf>
    <xf numFmtId="0" fontId="15" fillId="4" borderId="16" xfId="0" applyFont="1" applyFill="1" applyBorder="1">
      <alignment vertical="center"/>
    </xf>
    <xf numFmtId="0" fontId="0" fillId="0" borderId="22" xfId="0" applyBorder="1">
      <alignment vertical="center"/>
    </xf>
    <xf numFmtId="0" fontId="5" fillId="0" borderId="20" xfId="0" applyFont="1" applyBorder="1">
      <alignment vertical="center"/>
    </xf>
    <xf numFmtId="0" fontId="5" fillId="0" borderId="51" xfId="0" applyFont="1" applyBorder="1">
      <alignment vertical="center"/>
    </xf>
    <xf numFmtId="0" fontId="0" fillId="4" borderId="50" xfId="0" applyFill="1" applyBorder="1">
      <alignment vertical="center"/>
    </xf>
    <xf numFmtId="0" fontId="5" fillId="0" borderId="47" xfId="0" applyFont="1" applyBorder="1">
      <alignment vertical="center"/>
    </xf>
    <xf numFmtId="0" fontId="5" fillId="0" borderId="48" xfId="0" applyFont="1" applyBorder="1">
      <alignment vertical="center"/>
    </xf>
    <xf numFmtId="0" fontId="5" fillId="0" borderId="13" xfId="0" applyFont="1" applyBorder="1">
      <alignment vertical="center"/>
    </xf>
    <xf numFmtId="0" fontId="5" fillId="0" borderId="50" xfId="0" applyFont="1" applyBorder="1">
      <alignment vertical="center"/>
    </xf>
    <xf numFmtId="0" fontId="0" fillId="2" borderId="17" xfId="0" applyFill="1" applyBorder="1">
      <alignment vertical="center"/>
    </xf>
    <xf numFmtId="0" fontId="12" fillId="2" borderId="18" xfId="0" applyFont="1" applyFill="1" applyBorder="1">
      <alignment vertical="center"/>
    </xf>
    <xf numFmtId="0" fontId="12" fillId="2" borderId="19" xfId="0" applyFont="1" applyFill="1" applyBorder="1">
      <alignment vertical="center"/>
    </xf>
    <xf numFmtId="0" fontId="6" fillId="0" borderId="20" xfId="0" applyFont="1" applyBorder="1">
      <alignment vertical="center"/>
    </xf>
    <xf numFmtId="0" fontId="0" fillId="0" borderId="20" xfId="0" applyBorder="1">
      <alignment vertical="center"/>
    </xf>
    <xf numFmtId="0" fontId="6" fillId="0" borderId="21" xfId="0" applyFont="1" applyBorder="1">
      <alignment vertical="center"/>
    </xf>
    <xf numFmtId="2" fontId="0" fillId="0" borderId="15" xfId="0" applyNumberFormat="1" applyBorder="1">
      <alignment vertical="center"/>
    </xf>
    <xf numFmtId="2" fontId="0" fillId="0" borderId="16" xfId="0" applyNumberFormat="1" applyBorder="1">
      <alignment vertical="center"/>
    </xf>
    <xf numFmtId="0" fontId="0" fillId="3" borderId="12" xfId="0" applyFill="1" applyBorder="1">
      <alignment vertical="center"/>
    </xf>
    <xf numFmtId="0" fontId="0" fillId="3" borderId="18" xfId="0" applyFill="1" applyBorder="1">
      <alignment vertical="center"/>
    </xf>
    <xf numFmtId="0" fontId="0" fillId="3" borderId="19" xfId="0" applyFill="1" applyBorder="1">
      <alignment vertical="center"/>
    </xf>
    <xf numFmtId="0" fontId="6" fillId="3" borderId="21" xfId="0" applyFont="1" applyFill="1" applyBorder="1">
      <alignment vertical="center"/>
    </xf>
    <xf numFmtId="0" fontId="27" fillId="0" borderId="22" xfId="0" applyFont="1" applyBorder="1">
      <alignment vertical="center"/>
    </xf>
    <xf numFmtId="0" fontId="9" fillId="0" borderId="48" xfId="0" applyFont="1" applyBorder="1">
      <alignment vertical="center"/>
    </xf>
    <xf numFmtId="0" fontId="9" fillId="0" borderId="13" xfId="0" applyFont="1" applyBorder="1">
      <alignment vertical="center"/>
    </xf>
    <xf numFmtId="0" fontId="9" fillId="0" borderId="47" xfId="0" applyFont="1" applyBorder="1">
      <alignment vertical="center"/>
    </xf>
    <xf numFmtId="8" fontId="5" fillId="0" borderId="49" xfId="0" applyNumberFormat="1" applyFont="1" applyBorder="1">
      <alignment vertical="center"/>
    </xf>
    <xf numFmtId="8" fontId="5" fillId="0" borderId="14" xfId="0" applyNumberFormat="1" applyFont="1" applyBorder="1">
      <alignment vertical="center"/>
    </xf>
    <xf numFmtId="8" fontId="5" fillId="0" borderId="50" xfId="0" applyNumberFormat="1" applyFont="1" applyBorder="1">
      <alignment vertical="center"/>
    </xf>
    <xf numFmtId="8" fontId="5" fillId="0" borderId="15" xfId="0" applyNumberFormat="1" applyFont="1" applyBorder="1">
      <alignment vertical="center"/>
    </xf>
    <xf numFmtId="8" fontId="5" fillId="0" borderId="16" xfId="0" applyNumberFormat="1" applyFont="1" applyBorder="1">
      <alignment vertical="center"/>
    </xf>
    <xf numFmtId="0" fontId="28" fillId="2" borderId="12" xfId="2" applyFont="1" applyFill="1" applyBorder="1"/>
    <xf numFmtId="0" fontId="12" fillId="2" borderId="20" xfId="2" applyFont="1" applyFill="1" applyBorder="1"/>
    <xf numFmtId="0" fontId="6" fillId="0" borderId="52" xfId="0" applyFont="1" applyBorder="1">
      <alignment vertical="center"/>
    </xf>
    <xf numFmtId="0" fontId="6" fillId="0" borderId="52" xfId="2" applyFont="1" applyBorder="1" applyAlignment="1">
      <alignment vertical="center"/>
    </xf>
    <xf numFmtId="0" fontId="26" fillId="0" borderId="20" xfId="2" applyFont="1" applyBorder="1"/>
    <xf numFmtId="0" fontId="26" fillId="0" borderId="21" xfId="2" applyFont="1" applyBorder="1"/>
    <xf numFmtId="0" fontId="15" fillId="0" borderId="0" xfId="0" applyFont="1">
      <alignment vertical="center"/>
    </xf>
    <xf numFmtId="0" fontId="13" fillId="2" borderId="9" xfId="0" applyFont="1" applyFill="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0" fillId="0" borderId="6" xfId="0" applyFont="1" applyBorder="1" applyAlignment="1">
      <alignment horizontal="center" vertical="center"/>
    </xf>
    <xf numFmtId="0" fontId="10" fillId="0" borderId="8" xfId="0" applyFont="1" applyBorder="1" applyAlignment="1">
      <alignment horizontal="center" vertical="center"/>
    </xf>
    <xf numFmtId="0" fontId="10" fillId="0" borderId="7" xfId="0" applyFont="1" applyBorder="1" applyAlignment="1">
      <alignment horizontal="center" vertical="center"/>
    </xf>
    <xf numFmtId="0" fontId="14" fillId="0" borderId="8" xfId="0" applyFont="1" applyBorder="1" applyAlignment="1">
      <alignment horizontal="center" vertical="center"/>
    </xf>
    <xf numFmtId="0" fontId="19" fillId="4" borderId="42" xfId="0" applyFont="1" applyFill="1" applyBorder="1" applyAlignment="1">
      <alignment horizontal="center" vertical="center"/>
    </xf>
    <xf numFmtId="0" fontId="19" fillId="4" borderId="43" xfId="0" applyFont="1" applyFill="1" applyBorder="1" applyAlignment="1">
      <alignment horizontal="center" vertical="center"/>
    </xf>
    <xf numFmtId="0" fontId="19" fillId="4" borderId="44" xfId="0" applyFont="1" applyFill="1" applyBorder="1" applyAlignment="1">
      <alignment horizontal="center" vertical="center"/>
    </xf>
    <xf numFmtId="0" fontId="15" fillId="4" borderId="17" xfId="0" applyFont="1" applyFill="1" applyBorder="1" applyAlignment="1">
      <alignment horizontal="center" vertical="center"/>
    </xf>
    <xf numFmtId="0" fontId="15" fillId="4" borderId="18" xfId="0" applyFont="1" applyFill="1" applyBorder="1" applyAlignment="1">
      <alignment horizontal="center" vertical="center"/>
    </xf>
    <xf numFmtId="0" fontId="15" fillId="4" borderId="19" xfId="0" applyFont="1" applyFill="1" applyBorder="1" applyAlignment="1">
      <alignment horizontal="center" vertical="center"/>
    </xf>
    <xf numFmtId="0" fontId="12" fillId="2" borderId="17" xfId="0" applyFont="1" applyFill="1" applyBorder="1" applyAlignment="1">
      <alignment horizontal="center" vertical="center"/>
    </xf>
    <xf numFmtId="0" fontId="12" fillId="2" borderId="18" xfId="0" applyFont="1" applyFill="1" applyBorder="1" applyAlignment="1">
      <alignment horizontal="center" vertical="center"/>
    </xf>
    <xf numFmtId="0" fontId="12" fillId="2" borderId="19" xfId="0" applyFont="1" applyFill="1" applyBorder="1" applyAlignment="1">
      <alignment horizontal="center" vertical="center"/>
    </xf>
  </cellXfs>
  <cellStyles count="4">
    <cellStyle name="一般" xfId="0" builtinId="0"/>
    <cellStyle name="一般 2" xfId="2" xr:uid="{E4B92DAB-9B8F-5946-9B84-49385BE45A2A}"/>
    <cellStyle name="百分比" xfId="1" builtinId="5"/>
    <cellStyle name="百分比 2" xfId="3" xr:uid="{CBAED8AB-EB98-8740-9F27-E74A57D5EA10}"/>
  </cellStyles>
  <dxfs count="96">
    <dxf>
      <numFmt numFmtId="0" formatCode="General"/>
    </dxf>
    <dxf>
      <numFmt numFmtId="0" formatCode="General"/>
    </dxf>
    <dxf>
      <font>
        <b val="0"/>
        <i val="0"/>
        <strike val="0"/>
        <condense val="0"/>
        <extend val="0"/>
        <outline val="0"/>
        <shadow val="0"/>
        <u val="none"/>
        <vertAlign val="baseline"/>
        <sz val="12"/>
        <color theme="1"/>
        <name val="Arial"/>
        <family val="2"/>
        <scheme val="none"/>
      </font>
      <border diagonalUp="0" diagonalDown="0">
        <left style="thin">
          <color theme="9" tint="0.39997558519241921"/>
        </left>
        <right/>
        <top style="thin">
          <color theme="9" tint="0.39997558519241921"/>
        </top>
        <bottom style="thin">
          <color theme="9" tint="0.39997558519241921"/>
        </bottom>
        <vertical/>
        <horizontal/>
      </border>
    </dxf>
    <dxf>
      <font>
        <strike val="0"/>
        <outline val="0"/>
        <shadow val="0"/>
        <u val="none"/>
        <vertAlign val="baseline"/>
        <sz val="12"/>
        <color theme="1"/>
        <name val="Arial"/>
        <scheme val="none"/>
      </font>
      <numFmt numFmtId="12" formatCode="&quot;$&quot;#,##0.00_);[Red]\(&quot;$&quot;#,##0.00\)"/>
    </dxf>
    <dxf>
      <font>
        <strike val="0"/>
        <outline val="0"/>
        <shadow val="0"/>
        <u val="none"/>
        <vertAlign val="baseline"/>
        <sz val="12"/>
        <color theme="1"/>
        <name val="Arial"/>
        <scheme val="none"/>
      </font>
      <numFmt numFmtId="12" formatCode="&quot;$&quot;#,##0.00_);[Red]\(&quot;$&quot;#,##0.00\)"/>
    </dxf>
    <dxf>
      <font>
        <strike val="0"/>
        <outline val="0"/>
        <shadow val="0"/>
        <u val="none"/>
        <vertAlign val="baseline"/>
        <sz val="12"/>
        <color theme="1"/>
        <name val="Arial"/>
        <scheme val="none"/>
      </font>
      <numFmt numFmtId="12" formatCode="&quot;$&quot;#,##0.00_);[Red]\(&quot;$&quot;#,##0.00\)"/>
    </dxf>
    <dxf>
      <font>
        <strike val="0"/>
        <outline val="0"/>
        <shadow val="0"/>
        <u val="none"/>
        <vertAlign val="baseline"/>
        <sz val="12"/>
        <color theme="1"/>
        <name val="Arial"/>
        <scheme val="none"/>
      </font>
      <numFmt numFmtId="12" formatCode="&quot;$&quot;#,##0.00_);[Red]\(&quot;$&quot;#,##0.00\)"/>
    </dxf>
    <dxf>
      <font>
        <strike val="0"/>
        <outline val="0"/>
        <shadow val="0"/>
        <u val="none"/>
        <vertAlign val="baseline"/>
        <sz val="12"/>
        <color theme="1"/>
        <name val="Arial"/>
        <scheme val="none"/>
      </font>
      <numFmt numFmtId="12" formatCode="&quot;$&quot;#,##0.00_);[Red]\(&quot;$&quot;#,##0.00\)"/>
    </dxf>
    <dxf>
      <font>
        <strike val="0"/>
        <outline val="0"/>
        <shadow val="0"/>
        <u val="none"/>
        <vertAlign val="baseline"/>
        <sz val="12"/>
        <color theme="1"/>
        <name val="Arial"/>
        <scheme val="none"/>
      </font>
      <numFmt numFmtId="12" formatCode="&quot;$&quot;#,##0.00_);[Red]\(&quot;$&quot;#,##0.00\)"/>
    </dxf>
    <dxf>
      <font>
        <strike val="0"/>
        <outline val="0"/>
        <shadow val="0"/>
        <u val="none"/>
        <vertAlign val="baseline"/>
        <sz val="12"/>
        <color theme="1"/>
        <name val="Arial"/>
        <scheme val="none"/>
      </font>
      <numFmt numFmtId="12" formatCode="&quot;$&quot;#,##0.00_);[Red]\(&quot;$&quot;#,##0.00\)"/>
    </dxf>
    <dxf>
      <font>
        <strike val="0"/>
        <outline val="0"/>
        <shadow val="0"/>
        <u val="none"/>
        <vertAlign val="baseline"/>
        <sz val="12"/>
        <color theme="1"/>
        <name val="Arial"/>
        <scheme val="none"/>
      </font>
      <numFmt numFmtId="12" formatCode="&quot;$&quot;#,##0.00_);[Red]\(&quot;$&quot;#,##0.00\)"/>
    </dxf>
    <dxf>
      <font>
        <strike val="0"/>
        <outline val="0"/>
        <shadow val="0"/>
        <u val="none"/>
        <vertAlign val="baseline"/>
        <sz val="12"/>
        <color theme="1"/>
        <name val="Arial"/>
        <scheme val="none"/>
      </font>
      <numFmt numFmtId="12" formatCode="&quot;$&quot;#,##0.00_);[Red]\(&quot;$&quot;#,##0.00\)"/>
    </dxf>
    <dxf>
      <font>
        <strike val="0"/>
        <outline val="0"/>
        <shadow val="0"/>
        <u val="none"/>
        <vertAlign val="baseline"/>
        <sz val="12"/>
        <color theme="1"/>
        <name val="Arial"/>
        <scheme val="none"/>
      </font>
      <numFmt numFmtId="12" formatCode="&quot;$&quot;#,##0.00_);[Red]\(&quot;$&quot;#,##0.00\)"/>
    </dxf>
    <dxf>
      <font>
        <strike val="0"/>
        <outline val="0"/>
        <shadow val="0"/>
        <u val="none"/>
        <vertAlign val="baseline"/>
        <sz val="12"/>
        <color theme="1"/>
        <name val="Arial"/>
        <scheme val="none"/>
      </font>
      <numFmt numFmtId="12" formatCode="&quot;$&quot;#,##0.00_);[Red]\(&quot;$&quot;#,##0.00\)"/>
    </dxf>
    <dxf>
      <font>
        <strike val="0"/>
        <outline val="0"/>
        <shadow val="0"/>
        <u val="none"/>
        <vertAlign val="baseline"/>
        <sz val="12"/>
        <color theme="1"/>
        <name val="Arial"/>
        <scheme val="none"/>
      </font>
      <numFmt numFmtId="12" formatCode="&quot;$&quot;#,##0.00_);[Red]\(&quot;$&quot;#,##0.00\)"/>
    </dxf>
    <dxf>
      <font>
        <strike val="0"/>
        <outline val="0"/>
        <shadow val="0"/>
        <u val="none"/>
        <vertAlign val="baseline"/>
        <sz val="12"/>
        <color theme="1"/>
        <name val="Arial"/>
        <scheme val="none"/>
      </font>
    </dxf>
    <dxf>
      <font>
        <strike val="0"/>
        <outline val="0"/>
        <shadow val="0"/>
        <u val="none"/>
        <vertAlign val="baseline"/>
        <sz val="12"/>
        <color theme="1"/>
        <name val="Arial"/>
        <scheme val="none"/>
      </font>
    </dxf>
    <dxf>
      <font>
        <strike val="0"/>
        <outline val="0"/>
        <shadow val="0"/>
        <u val="none"/>
        <vertAlign val="baseline"/>
        <sz val="12"/>
        <color theme="1"/>
        <name val="Arial"/>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rgb="FF000000"/>
        <name val="Arial"/>
        <family val="2"/>
        <scheme val="none"/>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2"/>
        <color rgb="FF000000"/>
        <name val="Arial"/>
        <family val="2"/>
        <scheme val="none"/>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2"/>
        <color rgb="FF000000"/>
        <name val="Arial"/>
        <family val="2"/>
        <scheme val="none"/>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2"/>
        <color rgb="FF000000"/>
        <name val="Arial"/>
        <family val="2"/>
        <scheme val="none"/>
      </font>
      <fill>
        <patternFill patternType="solid">
          <fgColor theme="7" tint="0.79998168889431442"/>
          <bgColor theme="7" tint="0.79998168889431442"/>
        </patternFill>
      </fill>
      <border diagonalUp="0" diagonalDown="0">
        <left/>
        <right style="thin">
          <color theme="5" tint="0.59999389629810485"/>
        </right>
        <top style="thin">
          <color theme="7" tint="0.39997558519241921"/>
        </top>
        <bottom style="thin">
          <color theme="7" tint="0.39997558519241921"/>
        </bottom>
        <vertical/>
        <horizontal/>
      </border>
    </dxf>
    <dxf>
      <border outline="0">
        <right style="thin">
          <color theme="7" tint="0.39997558519241921"/>
        </right>
        <top style="thin">
          <color theme="7" tint="0.39997558519241921"/>
        </top>
      </border>
    </dxf>
    <dxf>
      <font>
        <b val="0"/>
        <i val="0"/>
        <strike val="0"/>
        <condense val="0"/>
        <extend val="0"/>
        <outline val="0"/>
        <shadow val="0"/>
        <u val="none"/>
        <vertAlign val="baseline"/>
        <sz val="12"/>
        <color rgb="FF000000"/>
        <name val="Arial"/>
        <family val="2"/>
        <scheme val="none"/>
      </font>
      <fill>
        <patternFill patternType="solid">
          <fgColor theme="7" tint="0.79998168889431442"/>
          <bgColor theme="7" tint="0.79998168889431442"/>
        </patternFill>
      </fill>
    </dxf>
    <dxf>
      <border outline="0">
        <bottom style="thin">
          <color theme="7" tint="0.39997558519241921"/>
        </bottom>
      </border>
    </dxf>
    <dxf>
      <font>
        <b/>
        <i val="0"/>
        <strike val="0"/>
        <condense val="0"/>
        <extend val="0"/>
        <outline val="0"/>
        <shadow val="0"/>
        <u val="none"/>
        <vertAlign val="baseline"/>
        <sz val="12"/>
        <color rgb="FF000000"/>
        <name val="Arial"/>
        <family val="2"/>
        <scheme val="none"/>
      </font>
      <fill>
        <patternFill patternType="solid">
          <fgColor theme="7"/>
          <bgColor theme="7"/>
        </patternFill>
      </fill>
    </dxf>
    <dxf>
      <font>
        <b val="0"/>
        <i val="0"/>
        <strike val="0"/>
        <condense val="0"/>
        <extend val="0"/>
        <outline val="0"/>
        <shadow val="0"/>
        <u val="none"/>
        <vertAlign val="baseline"/>
        <sz val="10"/>
        <color rgb="FF000000"/>
        <name val="Arial"/>
        <family val="2"/>
        <scheme val="none"/>
      </font>
      <numFmt numFmtId="12" formatCode="&quot;$&quot;#,##0.00_);[Red]\(&quot;$&quot;#,##0.0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rial"/>
        <family val="2"/>
        <scheme val="none"/>
      </font>
      <numFmt numFmtId="12" formatCode="&quot;$&quot;#,##0.00_);[Red]\(&quot;$&quot;#,##0.0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Arial"/>
        <family val="2"/>
        <scheme val="none"/>
      </font>
      <numFmt numFmtId="12" formatCode="&quot;$&quot;#,##0.00_);[Red]\(&quot;$&quot;#,##0.00\)"/>
      <alignment horizontal="right"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Arial"/>
        <family val="2"/>
        <scheme val="none"/>
      </font>
      <fill>
        <patternFill patternType="solid">
          <fgColor indexed="64"/>
          <bgColor theme="4"/>
        </patternFill>
      </fill>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0"/>
        <name val="Arial"/>
        <family val="2"/>
        <scheme val="none"/>
      </font>
      <fill>
        <patternFill patternType="solid">
          <fgColor indexed="64"/>
          <bgColor theme="9"/>
        </patternFill>
      </fill>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numFmt numFmtId="12" formatCode="&quot;$&quot;#,##0.00_);[Red]\(&quot;$&quot;#,##0.0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strike val="0"/>
        <outline val="0"/>
        <shadow val="0"/>
        <u val="none"/>
        <vertAlign val="baseline"/>
        <sz val="12"/>
        <name val="Arial"/>
        <scheme val="none"/>
      </font>
      <numFmt numFmtId="176" formatCode="_(&quot;$&quot;* #,##0_);_(&quot;$&quot;* \(#,##0\);_(&quot;$&quot;* &quot;-&quot;??_);_(@_)"/>
    </dxf>
    <dxf>
      <font>
        <b val="0"/>
        <i val="0"/>
        <strike val="0"/>
        <condense val="0"/>
        <extend val="0"/>
        <outline val="0"/>
        <shadow val="0"/>
        <u val="none"/>
        <vertAlign val="baseline"/>
        <sz val="12"/>
        <color rgb="FF000000"/>
        <name val="Arial"/>
        <scheme val="none"/>
      </font>
      <numFmt numFmtId="176" formatCode="_(&quot;$&quot;* #,##0_);_(&quot;$&quot;* \(#,##0\);_(&quot;$&quot;* &quot;-&quot;??_);_(@_)"/>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scheme val="none"/>
      </font>
      <numFmt numFmtId="176" formatCode="_(&quot;$&quot;* #,##0_);_(&quot;$&quot;* \(#,##0\);_(&quot;$&quot;* &quot;-&quot;??_);_(@_)"/>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scheme val="none"/>
      </font>
    </dxf>
    <dxf>
      <font>
        <strike val="0"/>
        <outline val="0"/>
        <shadow val="0"/>
        <u val="none"/>
        <vertAlign val="baseline"/>
        <sz val="12"/>
        <name val="Arial"/>
        <scheme val="none"/>
      </font>
    </dxf>
    <dxf>
      <font>
        <b val="0"/>
        <i val="0"/>
        <strike val="0"/>
        <condense val="0"/>
        <extend val="0"/>
        <outline val="0"/>
        <shadow val="0"/>
        <u val="none"/>
        <vertAlign val="baseline"/>
        <sz val="12"/>
        <color theme="1"/>
        <name val="Arial"/>
        <scheme val="none"/>
      </font>
    </dxf>
    <dxf>
      <font>
        <strike val="0"/>
        <outline val="0"/>
        <shadow val="0"/>
        <u val="none"/>
        <vertAlign val="baseline"/>
        <sz val="12"/>
        <name val="Arial"/>
        <scheme val="none"/>
      </font>
      <numFmt numFmtId="0" formatCode="General"/>
    </dxf>
    <dxf>
      <font>
        <strike val="0"/>
        <outline val="0"/>
        <shadow val="0"/>
        <u val="none"/>
        <vertAlign val="baseline"/>
        <sz val="12"/>
        <name val="Arial"/>
        <scheme val="none"/>
      </font>
      <numFmt numFmtId="0" formatCode="General"/>
    </dxf>
    <dxf>
      <font>
        <strike val="0"/>
        <outline val="0"/>
        <shadow val="0"/>
        <u val="none"/>
        <vertAlign val="baseline"/>
        <sz val="12"/>
        <name val="Arial"/>
        <scheme val="none"/>
      </font>
    </dxf>
    <dxf>
      <font>
        <strike val="0"/>
        <outline val="0"/>
        <shadow val="0"/>
        <u val="none"/>
        <vertAlign val="baseline"/>
        <sz val="12"/>
        <name val="Arial"/>
        <scheme val="none"/>
      </font>
    </dxf>
    <dxf>
      <font>
        <strike val="0"/>
        <outline val="0"/>
        <shadow val="0"/>
        <u val="none"/>
        <vertAlign val="baseline"/>
        <sz val="12"/>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right" vertical="center" textRotation="0" wrapText="0" indent="0" justifyLastLine="0" shrinkToFit="0" readingOrder="0"/>
    </dxf>
    <dxf>
      <font>
        <b val="0"/>
        <i val="0"/>
        <strike val="0"/>
        <condense val="0"/>
        <extend val="0"/>
        <outline val="0"/>
        <shadow val="0"/>
        <u val="none"/>
        <vertAlign val="baseline"/>
        <sz val="12"/>
        <color rgb="FF000000"/>
        <name val="Arial"/>
        <scheme val="none"/>
      </font>
      <alignment horizontal="right" vertical="center" textRotation="0" wrapText="0" indent="0" justifyLastLine="0" shrinkToFit="0" readingOrder="0"/>
    </dxf>
    <dxf>
      <font>
        <b val="0"/>
        <i val="0"/>
        <strike val="0"/>
        <condense val="0"/>
        <extend val="0"/>
        <outline val="0"/>
        <shadow val="0"/>
        <u val="none"/>
        <vertAlign val="baseline"/>
        <sz val="12"/>
        <color theme="1"/>
        <name val="Arial"/>
        <scheme val="none"/>
      </font>
      <border diagonalUp="0" diagonalDown="0" outline="0">
        <left style="thin">
          <color theme="4"/>
        </left>
        <right/>
        <top style="thin">
          <color theme="4"/>
        </top>
        <bottom/>
      </border>
    </dxf>
    <dxf>
      <font>
        <strike val="0"/>
        <outline val="0"/>
        <shadow val="0"/>
        <u val="none"/>
        <vertAlign val="baseline"/>
        <sz val="12"/>
        <name val="Arial"/>
        <scheme val="none"/>
      </font>
    </dxf>
    <dxf>
      <font>
        <b/>
        <i val="0"/>
        <strike val="0"/>
        <condense val="0"/>
        <extend val="0"/>
        <outline val="0"/>
        <shadow val="0"/>
        <u val="none"/>
        <vertAlign val="baseline"/>
        <sz val="12"/>
        <color theme="0"/>
        <name val="Arial"/>
        <scheme val="none"/>
      </font>
      <fill>
        <patternFill patternType="solid">
          <fgColor indexed="64"/>
          <bgColor theme="4"/>
        </patternFill>
      </fill>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TW"/>
              <a:t>Amazon</a:t>
            </a:r>
            <a:r>
              <a:rPr lang="en-US" altLang="zh-TW" baseline="0"/>
              <a:t> Income Statement (2021-2023)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TW"/>
        </a:p>
      </c:txPr>
    </c:title>
    <c:autoTitleDeleted val="0"/>
    <c:plotArea>
      <c:layout/>
      <c:barChart>
        <c:barDir val="col"/>
        <c:grouping val="clustered"/>
        <c:varyColors val="0"/>
        <c:ser>
          <c:idx val="0"/>
          <c:order val="0"/>
          <c:tx>
            <c:strRef>
              <c:f>'Income Statement Analysis'!$B$6</c:f>
              <c:strCache>
                <c:ptCount val="1"/>
                <c:pt idx="0">
                  <c:v>2021</c:v>
                </c:pt>
              </c:strCache>
            </c:strRef>
          </c:tx>
          <c:spPr>
            <a:solidFill>
              <a:schemeClr val="accent1"/>
            </a:solidFill>
            <a:ln>
              <a:noFill/>
            </a:ln>
            <a:effectLst/>
          </c:spPr>
          <c:invertIfNegative val="0"/>
          <c:cat>
            <c:strRef>
              <c:f>'Income Statement Analysis'!$A$8:$A$30</c:f>
              <c:strCache>
                <c:ptCount val="23"/>
                <c:pt idx="0">
                  <c:v>Net product sales</c:v>
                </c:pt>
                <c:pt idx="1">
                  <c:v>Net service sales</c:v>
                </c:pt>
                <c:pt idx="2">
                  <c:v>Total net sales</c:v>
                </c:pt>
                <c:pt idx="4">
                  <c:v>Operating expenses:</c:v>
                </c:pt>
                <c:pt idx="5">
                  <c:v>Cost of sales</c:v>
                </c:pt>
                <c:pt idx="6">
                  <c:v>Fulfillment</c:v>
                </c:pt>
                <c:pt idx="7">
                  <c:v>Technology and infrastructure</c:v>
                </c:pt>
                <c:pt idx="8">
                  <c:v>Sales and marketing</c:v>
                </c:pt>
                <c:pt idx="9">
                  <c:v>General and administrative</c:v>
                </c:pt>
                <c:pt idx="10">
                  <c:v>Other operating expense (income), net</c:v>
                </c:pt>
                <c:pt idx="11">
                  <c:v>Total operating expenses</c:v>
                </c:pt>
                <c:pt idx="13">
                  <c:v>Operating income</c:v>
                </c:pt>
                <c:pt idx="14">
                  <c:v>Interest income</c:v>
                </c:pt>
                <c:pt idx="15">
                  <c:v>Interest expense</c:v>
                </c:pt>
                <c:pt idx="16">
                  <c:v>Other income (expense), net</c:v>
                </c:pt>
                <c:pt idx="17">
                  <c:v>Total non-operating income (expense)</c:v>
                </c:pt>
                <c:pt idx="19">
                  <c:v>Income (loss) before income taxes</c:v>
                </c:pt>
                <c:pt idx="20">
                  <c:v>Benefit (provision) for income taxes</c:v>
                </c:pt>
                <c:pt idx="21">
                  <c:v>Equity-method investment activity, net of tax</c:v>
                </c:pt>
                <c:pt idx="22">
                  <c:v>Net income (loss)</c:v>
                </c:pt>
              </c:strCache>
            </c:strRef>
          </c:cat>
          <c:val>
            <c:numRef>
              <c:f>'Income Statement Analysis'!$B$8:$B$30</c:f>
              <c:numCache>
                <c:formatCode>_("$"* #,##0.00_);_("$"* \(#,##0.00\);_("$"* "-"??_);_(@_)</c:formatCode>
                <c:ptCount val="23"/>
                <c:pt idx="0">
                  <c:v>241787</c:v>
                </c:pt>
                <c:pt idx="1">
                  <c:v>228035</c:v>
                </c:pt>
                <c:pt idx="2">
                  <c:v>469822</c:v>
                </c:pt>
                <c:pt idx="5">
                  <c:v>272344</c:v>
                </c:pt>
                <c:pt idx="6">
                  <c:v>75111</c:v>
                </c:pt>
                <c:pt idx="7">
                  <c:v>56052</c:v>
                </c:pt>
                <c:pt idx="8">
                  <c:v>32551</c:v>
                </c:pt>
                <c:pt idx="9">
                  <c:v>8823</c:v>
                </c:pt>
                <c:pt idx="10">
                  <c:v>62</c:v>
                </c:pt>
                <c:pt idx="11">
                  <c:v>444943</c:v>
                </c:pt>
                <c:pt idx="13">
                  <c:v>24879</c:v>
                </c:pt>
                <c:pt idx="14">
                  <c:v>448</c:v>
                </c:pt>
                <c:pt idx="15">
                  <c:v>-1809</c:v>
                </c:pt>
                <c:pt idx="16">
                  <c:v>14633</c:v>
                </c:pt>
                <c:pt idx="17">
                  <c:v>13272</c:v>
                </c:pt>
                <c:pt idx="19">
                  <c:v>38151</c:v>
                </c:pt>
                <c:pt idx="20">
                  <c:v>-4791</c:v>
                </c:pt>
                <c:pt idx="21">
                  <c:v>4</c:v>
                </c:pt>
                <c:pt idx="22">
                  <c:v>33364</c:v>
                </c:pt>
              </c:numCache>
            </c:numRef>
          </c:val>
          <c:extLst>
            <c:ext xmlns:c16="http://schemas.microsoft.com/office/drawing/2014/chart" uri="{C3380CC4-5D6E-409C-BE32-E72D297353CC}">
              <c16:uniqueId val="{00000000-C010-D74A-84E4-E41FE3890A17}"/>
            </c:ext>
          </c:extLst>
        </c:ser>
        <c:ser>
          <c:idx val="1"/>
          <c:order val="1"/>
          <c:tx>
            <c:strRef>
              <c:f>'Income Statement Analysis'!$C$6</c:f>
              <c:strCache>
                <c:ptCount val="1"/>
                <c:pt idx="0">
                  <c:v>2022</c:v>
                </c:pt>
              </c:strCache>
            </c:strRef>
          </c:tx>
          <c:spPr>
            <a:solidFill>
              <a:schemeClr val="accent2"/>
            </a:solidFill>
            <a:ln>
              <a:noFill/>
            </a:ln>
            <a:effectLst/>
          </c:spPr>
          <c:invertIfNegative val="0"/>
          <c:cat>
            <c:strRef>
              <c:f>'Income Statement Analysis'!$A$8:$A$30</c:f>
              <c:strCache>
                <c:ptCount val="23"/>
                <c:pt idx="0">
                  <c:v>Net product sales</c:v>
                </c:pt>
                <c:pt idx="1">
                  <c:v>Net service sales</c:v>
                </c:pt>
                <c:pt idx="2">
                  <c:v>Total net sales</c:v>
                </c:pt>
                <c:pt idx="4">
                  <c:v>Operating expenses:</c:v>
                </c:pt>
                <c:pt idx="5">
                  <c:v>Cost of sales</c:v>
                </c:pt>
                <c:pt idx="6">
                  <c:v>Fulfillment</c:v>
                </c:pt>
                <c:pt idx="7">
                  <c:v>Technology and infrastructure</c:v>
                </c:pt>
                <c:pt idx="8">
                  <c:v>Sales and marketing</c:v>
                </c:pt>
                <c:pt idx="9">
                  <c:v>General and administrative</c:v>
                </c:pt>
                <c:pt idx="10">
                  <c:v>Other operating expense (income), net</c:v>
                </c:pt>
                <c:pt idx="11">
                  <c:v>Total operating expenses</c:v>
                </c:pt>
                <c:pt idx="13">
                  <c:v>Operating income</c:v>
                </c:pt>
                <c:pt idx="14">
                  <c:v>Interest income</c:v>
                </c:pt>
                <c:pt idx="15">
                  <c:v>Interest expense</c:v>
                </c:pt>
                <c:pt idx="16">
                  <c:v>Other income (expense), net</c:v>
                </c:pt>
                <c:pt idx="17">
                  <c:v>Total non-operating income (expense)</c:v>
                </c:pt>
                <c:pt idx="19">
                  <c:v>Income (loss) before income taxes</c:v>
                </c:pt>
                <c:pt idx="20">
                  <c:v>Benefit (provision) for income taxes</c:v>
                </c:pt>
                <c:pt idx="21">
                  <c:v>Equity-method investment activity, net of tax</c:v>
                </c:pt>
                <c:pt idx="22">
                  <c:v>Net income (loss)</c:v>
                </c:pt>
              </c:strCache>
            </c:strRef>
          </c:cat>
          <c:val>
            <c:numRef>
              <c:f>'Income Statement Analysis'!$C$8:$C$30</c:f>
              <c:numCache>
                <c:formatCode>_("$"* #,##0.00_);_("$"* \(#,##0.00\);_("$"* "-"??_);_(@_)</c:formatCode>
                <c:ptCount val="23"/>
                <c:pt idx="0">
                  <c:v>242901</c:v>
                </c:pt>
                <c:pt idx="1">
                  <c:v>271082</c:v>
                </c:pt>
                <c:pt idx="2">
                  <c:v>513983</c:v>
                </c:pt>
                <c:pt idx="5">
                  <c:v>288831</c:v>
                </c:pt>
                <c:pt idx="6">
                  <c:v>84299</c:v>
                </c:pt>
                <c:pt idx="7">
                  <c:v>73213</c:v>
                </c:pt>
                <c:pt idx="8">
                  <c:v>42238</c:v>
                </c:pt>
                <c:pt idx="9">
                  <c:v>11891</c:v>
                </c:pt>
                <c:pt idx="10">
                  <c:v>1263</c:v>
                </c:pt>
                <c:pt idx="11">
                  <c:v>501735</c:v>
                </c:pt>
                <c:pt idx="13">
                  <c:v>12248</c:v>
                </c:pt>
                <c:pt idx="14">
                  <c:v>989</c:v>
                </c:pt>
                <c:pt idx="15">
                  <c:v>-2367</c:v>
                </c:pt>
                <c:pt idx="16">
                  <c:v>-16806</c:v>
                </c:pt>
                <c:pt idx="17">
                  <c:v>-18184</c:v>
                </c:pt>
                <c:pt idx="19">
                  <c:v>-5936</c:v>
                </c:pt>
                <c:pt idx="20">
                  <c:v>3217</c:v>
                </c:pt>
                <c:pt idx="21">
                  <c:v>-3</c:v>
                </c:pt>
                <c:pt idx="22">
                  <c:v>-2722</c:v>
                </c:pt>
              </c:numCache>
            </c:numRef>
          </c:val>
          <c:extLst>
            <c:ext xmlns:c16="http://schemas.microsoft.com/office/drawing/2014/chart" uri="{C3380CC4-5D6E-409C-BE32-E72D297353CC}">
              <c16:uniqueId val="{00000001-C010-D74A-84E4-E41FE3890A17}"/>
            </c:ext>
          </c:extLst>
        </c:ser>
        <c:ser>
          <c:idx val="2"/>
          <c:order val="2"/>
          <c:tx>
            <c:strRef>
              <c:f>'Income Statement Analysis'!$D$6</c:f>
              <c:strCache>
                <c:ptCount val="1"/>
                <c:pt idx="0">
                  <c:v>2023</c:v>
                </c:pt>
              </c:strCache>
            </c:strRef>
          </c:tx>
          <c:spPr>
            <a:solidFill>
              <a:schemeClr val="accent3"/>
            </a:solidFill>
            <a:ln>
              <a:noFill/>
            </a:ln>
            <a:effectLst/>
          </c:spPr>
          <c:invertIfNegative val="0"/>
          <c:cat>
            <c:strRef>
              <c:f>'Income Statement Analysis'!$A$8:$A$30</c:f>
              <c:strCache>
                <c:ptCount val="23"/>
                <c:pt idx="0">
                  <c:v>Net product sales</c:v>
                </c:pt>
                <c:pt idx="1">
                  <c:v>Net service sales</c:v>
                </c:pt>
                <c:pt idx="2">
                  <c:v>Total net sales</c:v>
                </c:pt>
                <c:pt idx="4">
                  <c:v>Operating expenses:</c:v>
                </c:pt>
                <c:pt idx="5">
                  <c:v>Cost of sales</c:v>
                </c:pt>
                <c:pt idx="6">
                  <c:v>Fulfillment</c:v>
                </c:pt>
                <c:pt idx="7">
                  <c:v>Technology and infrastructure</c:v>
                </c:pt>
                <c:pt idx="8">
                  <c:v>Sales and marketing</c:v>
                </c:pt>
                <c:pt idx="9">
                  <c:v>General and administrative</c:v>
                </c:pt>
                <c:pt idx="10">
                  <c:v>Other operating expense (income), net</c:v>
                </c:pt>
                <c:pt idx="11">
                  <c:v>Total operating expenses</c:v>
                </c:pt>
                <c:pt idx="13">
                  <c:v>Operating income</c:v>
                </c:pt>
                <c:pt idx="14">
                  <c:v>Interest income</c:v>
                </c:pt>
                <c:pt idx="15">
                  <c:v>Interest expense</c:v>
                </c:pt>
                <c:pt idx="16">
                  <c:v>Other income (expense), net</c:v>
                </c:pt>
                <c:pt idx="17">
                  <c:v>Total non-operating income (expense)</c:v>
                </c:pt>
                <c:pt idx="19">
                  <c:v>Income (loss) before income taxes</c:v>
                </c:pt>
                <c:pt idx="20">
                  <c:v>Benefit (provision) for income taxes</c:v>
                </c:pt>
                <c:pt idx="21">
                  <c:v>Equity-method investment activity, net of tax</c:v>
                </c:pt>
                <c:pt idx="22">
                  <c:v>Net income (loss)</c:v>
                </c:pt>
              </c:strCache>
            </c:strRef>
          </c:cat>
          <c:val>
            <c:numRef>
              <c:f>'Income Statement Analysis'!$D$8:$D$30</c:f>
              <c:numCache>
                <c:formatCode>_("$"* #,##0.00_);_("$"* \(#,##0.00\);_("$"* "-"??_);_(@_)</c:formatCode>
                <c:ptCount val="23"/>
                <c:pt idx="0">
                  <c:v>255887</c:v>
                </c:pt>
                <c:pt idx="1">
                  <c:v>318898</c:v>
                </c:pt>
                <c:pt idx="2">
                  <c:v>574785</c:v>
                </c:pt>
                <c:pt idx="5">
                  <c:v>304739</c:v>
                </c:pt>
                <c:pt idx="6">
                  <c:v>90619</c:v>
                </c:pt>
                <c:pt idx="7">
                  <c:v>85622</c:v>
                </c:pt>
                <c:pt idx="8">
                  <c:v>44370</c:v>
                </c:pt>
                <c:pt idx="9">
                  <c:v>11816</c:v>
                </c:pt>
                <c:pt idx="10">
                  <c:v>767</c:v>
                </c:pt>
                <c:pt idx="11">
                  <c:v>537933</c:v>
                </c:pt>
                <c:pt idx="13">
                  <c:v>36852</c:v>
                </c:pt>
                <c:pt idx="14">
                  <c:v>2949</c:v>
                </c:pt>
                <c:pt idx="15">
                  <c:v>-3182</c:v>
                </c:pt>
                <c:pt idx="16">
                  <c:v>938</c:v>
                </c:pt>
                <c:pt idx="17">
                  <c:v>705</c:v>
                </c:pt>
                <c:pt idx="19">
                  <c:v>37557</c:v>
                </c:pt>
                <c:pt idx="20">
                  <c:v>-7120</c:v>
                </c:pt>
                <c:pt idx="21">
                  <c:v>-12</c:v>
                </c:pt>
                <c:pt idx="22">
                  <c:v>30425</c:v>
                </c:pt>
              </c:numCache>
            </c:numRef>
          </c:val>
          <c:extLst>
            <c:ext xmlns:c16="http://schemas.microsoft.com/office/drawing/2014/chart" uri="{C3380CC4-5D6E-409C-BE32-E72D297353CC}">
              <c16:uniqueId val="{00000002-C010-D74A-84E4-E41FE3890A17}"/>
            </c:ext>
          </c:extLst>
        </c:ser>
        <c:dLbls>
          <c:showLegendKey val="0"/>
          <c:showVal val="0"/>
          <c:showCatName val="0"/>
          <c:showSerName val="0"/>
          <c:showPercent val="0"/>
          <c:showBubbleSize val="0"/>
        </c:dLbls>
        <c:gapWidth val="219"/>
        <c:overlap val="-27"/>
        <c:axId val="1895476896"/>
        <c:axId val="1895478544"/>
      </c:barChart>
      <c:catAx>
        <c:axId val="189547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895478544"/>
        <c:crosses val="autoZero"/>
        <c:auto val="1"/>
        <c:lblAlgn val="ctr"/>
        <c:lblOffset val="100"/>
        <c:noMultiLvlLbl val="0"/>
      </c:catAx>
      <c:valAx>
        <c:axId val="189547854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895476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TW"/>
              <a:t>Revenue</a:t>
            </a:r>
            <a:endParaRPr lang="en-US" altLang="zh-TW"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TW"/>
        </a:p>
      </c:txPr>
    </c:title>
    <c:autoTitleDeleted val="0"/>
    <c:plotArea>
      <c:layout/>
      <c:lineChart>
        <c:grouping val="standard"/>
        <c:varyColors val="0"/>
        <c:ser>
          <c:idx val="0"/>
          <c:order val="0"/>
          <c:tx>
            <c:strRef>
              <c:f>'Income Statement Analysis'!$A$8</c:f>
              <c:strCache>
                <c:ptCount val="1"/>
                <c:pt idx="0">
                  <c:v>Net product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6761069082051019"/>
                  <c:y val="4.037961609142979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trendlineLbl>
          </c:trendline>
          <c:cat>
            <c:strRef>
              <c:f>'Income Statement Analysis'!$B$6:$D$6</c:f>
              <c:strCache>
                <c:ptCount val="3"/>
                <c:pt idx="0">
                  <c:v>2021</c:v>
                </c:pt>
                <c:pt idx="1">
                  <c:v>2022</c:v>
                </c:pt>
                <c:pt idx="2">
                  <c:v>2023</c:v>
                </c:pt>
              </c:strCache>
            </c:strRef>
          </c:cat>
          <c:val>
            <c:numRef>
              <c:f>'Income Statement Analysis'!$B$8:$D$8</c:f>
              <c:numCache>
                <c:formatCode>_("$"* #,##0.00_);_("$"* \(#,##0.00\);_("$"* "-"??_);_(@_)</c:formatCode>
                <c:ptCount val="3"/>
                <c:pt idx="0">
                  <c:v>241787</c:v>
                </c:pt>
                <c:pt idx="1">
                  <c:v>242901</c:v>
                </c:pt>
                <c:pt idx="2">
                  <c:v>255887</c:v>
                </c:pt>
              </c:numCache>
            </c:numRef>
          </c:val>
          <c:smooth val="0"/>
          <c:extLst>
            <c:ext xmlns:c16="http://schemas.microsoft.com/office/drawing/2014/chart" uri="{C3380CC4-5D6E-409C-BE32-E72D297353CC}">
              <c16:uniqueId val="{00000000-4ABD-0F49-B4B4-E708C69D686A}"/>
            </c:ext>
          </c:extLst>
        </c:ser>
        <c:ser>
          <c:idx val="1"/>
          <c:order val="1"/>
          <c:tx>
            <c:strRef>
              <c:f>'Income Statement Analysis'!$A$9</c:f>
              <c:strCache>
                <c:ptCount val="1"/>
                <c:pt idx="0">
                  <c:v>Net service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7318803286844048"/>
                  <c:y val="-4.930877677768984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trendlineLbl>
          </c:trendline>
          <c:cat>
            <c:strRef>
              <c:f>'Income Statement Analysis'!$B$6:$D$6</c:f>
              <c:strCache>
                <c:ptCount val="3"/>
                <c:pt idx="0">
                  <c:v>2021</c:v>
                </c:pt>
                <c:pt idx="1">
                  <c:v>2022</c:v>
                </c:pt>
                <c:pt idx="2">
                  <c:v>2023</c:v>
                </c:pt>
              </c:strCache>
            </c:strRef>
          </c:cat>
          <c:val>
            <c:numRef>
              <c:f>'Income Statement Analysis'!$B$9:$D$9</c:f>
              <c:numCache>
                <c:formatCode>_("$"* #,##0.00_);_("$"* \(#,##0.00\);_("$"* "-"??_);_(@_)</c:formatCode>
                <c:ptCount val="3"/>
                <c:pt idx="0">
                  <c:v>228035</c:v>
                </c:pt>
                <c:pt idx="1">
                  <c:v>271082</c:v>
                </c:pt>
                <c:pt idx="2">
                  <c:v>318898</c:v>
                </c:pt>
              </c:numCache>
            </c:numRef>
          </c:val>
          <c:smooth val="0"/>
          <c:extLst>
            <c:ext xmlns:c16="http://schemas.microsoft.com/office/drawing/2014/chart" uri="{C3380CC4-5D6E-409C-BE32-E72D297353CC}">
              <c16:uniqueId val="{00000001-4ABD-0F49-B4B4-E708C69D686A}"/>
            </c:ext>
          </c:extLst>
        </c:ser>
        <c:ser>
          <c:idx val="2"/>
          <c:order val="2"/>
          <c:tx>
            <c:strRef>
              <c:f>'Income Statement Analysis'!$A$10</c:f>
              <c:strCache>
                <c:ptCount val="1"/>
                <c:pt idx="0">
                  <c:v>Total net sales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'Income Statement Analysis'!$B$6:$D$6</c:f>
              <c:strCache>
                <c:ptCount val="3"/>
                <c:pt idx="0">
                  <c:v>2021</c:v>
                </c:pt>
                <c:pt idx="1">
                  <c:v>2022</c:v>
                </c:pt>
                <c:pt idx="2">
                  <c:v>2023</c:v>
                </c:pt>
              </c:strCache>
            </c:strRef>
          </c:cat>
          <c:val>
            <c:numRef>
              <c:f>'Income Statement Analysis'!$B$10:$D$10</c:f>
              <c:numCache>
                <c:formatCode>_("$"* #,##0.00_);_("$"* \(#,##0.00\);_("$"* "-"??_);_(@_)</c:formatCode>
                <c:ptCount val="3"/>
                <c:pt idx="0">
                  <c:v>469822</c:v>
                </c:pt>
                <c:pt idx="1">
                  <c:v>513983</c:v>
                </c:pt>
                <c:pt idx="2">
                  <c:v>574785</c:v>
                </c:pt>
              </c:numCache>
            </c:numRef>
          </c:val>
          <c:smooth val="0"/>
          <c:extLst>
            <c:ext xmlns:c16="http://schemas.microsoft.com/office/drawing/2014/chart" uri="{C3380CC4-5D6E-409C-BE32-E72D297353CC}">
              <c16:uniqueId val="{00000002-4ABD-0F49-B4B4-E708C69D686A}"/>
            </c:ext>
          </c:extLst>
        </c:ser>
        <c:dLbls>
          <c:showLegendKey val="0"/>
          <c:showVal val="0"/>
          <c:showCatName val="0"/>
          <c:showSerName val="0"/>
          <c:showPercent val="0"/>
          <c:showBubbleSize val="0"/>
        </c:dLbls>
        <c:marker val="1"/>
        <c:smooth val="0"/>
        <c:axId val="1888225120"/>
        <c:axId val="1912757648"/>
      </c:lineChart>
      <c:catAx>
        <c:axId val="188822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912757648"/>
        <c:crosses val="autoZero"/>
        <c:auto val="1"/>
        <c:lblAlgn val="ctr"/>
        <c:lblOffset val="100"/>
        <c:noMultiLvlLbl val="0"/>
      </c:catAx>
      <c:valAx>
        <c:axId val="19127576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888225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altLang="zh-TW" sz="2400"/>
              <a:t>Net</a:t>
            </a:r>
            <a:r>
              <a:rPr lang="en-US" altLang="zh-TW" sz="2400" baseline="0"/>
              <a:t> Product Sales</a:t>
            </a:r>
          </a:p>
          <a:p>
            <a:pPr>
              <a:defRPr sz="2400"/>
            </a:pPr>
            <a:r>
              <a:rPr lang="en-US" altLang="zh-TW" sz="2400" baseline="0"/>
              <a:t>(Actual Data v.s LT)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zh-TW"/>
        </a:p>
      </c:txPr>
    </c:title>
    <c:autoTitleDeleted val="0"/>
    <c:plotArea>
      <c:layout/>
      <c:lineChart>
        <c:grouping val="standard"/>
        <c:varyColors val="0"/>
        <c:ser>
          <c:idx val="0"/>
          <c:order val="0"/>
          <c:tx>
            <c:strRef>
              <c:f>'Quarterly Income Statement'!$A$10</c:f>
              <c:strCache>
                <c:ptCount val="1"/>
                <c:pt idx="0">
                  <c:v>Net product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Statement'!$B$10:$M$10</c:f>
              <c:numCache>
                <c:formatCode>"$"#,##0.00_);[Red]\("$"#,##0.00\)</c:formatCode>
                <c:ptCount val="12"/>
                <c:pt idx="0">
                  <c:v>57491</c:v>
                </c:pt>
                <c:pt idx="1">
                  <c:v>58004</c:v>
                </c:pt>
                <c:pt idx="2">
                  <c:v>54876</c:v>
                </c:pt>
                <c:pt idx="3">
                  <c:v>71416</c:v>
                </c:pt>
                <c:pt idx="4">
                  <c:v>56455</c:v>
                </c:pt>
                <c:pt idx="5">
                  <c:v>56575</c:v>
                </c:pt>
                <c:pt idx="6">
                  <c:v>59340</c:v>
                </c:pt>
                <c:pt idx="7">
                  <c:v>70531</c:v>
                </c:pt>
                <c:pt idx="8">
                  <c:v>56981</c:v>
                </c:pt>
                <c:pt idx="9">
                  <c:v>59032</c:v>
                </c:pt>
                <c:pt idx="10">
                  <c:v>63171</c:v>
                </c:pt>
                <c:pt idx="11">
                  <c:v>76693</c:v>
                </c:pt>
              </c:numCache>
            </c:numRef>
          </c:val>
          <c:smooth val="0"/>
          <c:extLst>
            <c:ext xmlns:c16="http://schemas.microsoft.com/office/drawing/2014/chart" uri="{C3380CC4-5D6E-409C-BE32-E72D297353CC}">
              <c16:uniqueId val="{00000000-A798-D84C-A47A-78374C768771}"/>
            </c:ext>
          </c:extLst>
        </c:ser>
        <c:ser>
          <c:idx val="1"/>
          <c:order val="1"/>
          <c:tx>
            <c:strRef>
              <c:f>'Quarterly Income Statement'!$A$33</c:f>
              <c:strCache>
                <c:ptCount val="1"/>
                <c:pt idx="0">
                  <c:v>Net product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Statement'!$B$33:$M$33</c:f>
              <c:numCache>
                <c:formatCode>"$"#,##0.00_);[Red]\("$"#,##0.00\)</c:formatCode>
                <c:ptCount val="12"/>
                <c:pt idx="0">
                  <c:v>56176.063636363637</c:v>
                </c:pt>
                <c:pt idx="1">
                  <c:v>56539.172727272729</c:v>
                </c:pt>
                <c:pt idx="2">
                  <c:v>56902.281818181815</c:v>
                </c:pt>
                <c:pt idx="3">
                  <c:v>57265.390909090907</c:v>
                </c:pt>
                <c:pt idx="4">
                  <c:v>57628.5</c:v>
                </c:pt>
                <c:pt idx="5">
                  <c:v>57991.609090909093</c:v>
                </c:pt>
                <c:pt idx="6">
                  <c:v>58354.718181818178</c:v>
                </c:pt>
                <c:pt idx="7">
                  <c:v>58717.827272727271</c:v>
                </c:pt>
                <c:pt idx="8">
                  <c:v>59080.936363636363</c:v>
                </c:pt>
                <c:pt idx="9">
                  <c:v>59444.045454545456</c:v>
                </c:pt>
                <c:pt idx="10">
                  <c:v>59807.154545454541</c:v>
                </c:pt>
                <c:pt idx="11">
                  <c:v>60170.263636363634</c:v>
                </c:pt>
              </c:numCache>
            </c:numRef>
          </c:val>
          <c:smooth val="0"/>
          <c:extLst>
            <c:ext xmlns:c16="http://schemas.microsoft.com/office/drawing/2014/chart" uri="{C3380CC4-5D6E-409C-BE32-E72D297353CC}">
              <c16:uniqueId val="{00000001-A798-D84C-A47A-78374C768771}"/>
            </c:ext>
          </c:extLst>
        </c:ser>
        <c:dLbls>
          <c:showLegendKey val="0"/>
          <c:showVal val="0"/>
          <c:showCatName val="0"/>
          <c:showSerName val="0"/>
          <c:showPercent val="0"/>
          <c:showBubbleSize val="0"/>
        </c:dLbls>
        <c:marker val="1"/>
        <c:smooth val="0"/>
        <c:axId val="1783502288"/>
        <c:axId val="1783507056"/>
      </c:lineChart>
      <c:catAx>
        <c:axId val="178350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783507056"/>
        <c:crosses val="autoZero"/>
        <c:auto val="1"/>
        <c:lblAlgn val="ctr"/>
        <c:lblOffset val="100"/>
        <c:noMultiLvlLbl val="0"/>
      </c:catAx>
      <c:valAx>
        <c:axId val="17835070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783502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TW" sz="2400"/>
              <a:t>Net</a:t>
            </a:r>
            <a:r>
              <a:rPr lang="en-US" altLang="zh-TW" sz="2400" baseline="0"/>
              <a:t> Service Sales</a:t>
            </a:r>
          </a:p>
          <a:p>
            <a:pPr>
              <a:defRPr/>
            </a:pPr>
            <a:r>
              <a:rPr lang="en-US" altLang="zh-TW" sz="2400" baseline="0"/>
              <a:t>(</a:t>
            </a:r>
            <a:r>
              <a:rPr lang="en-US" altLang="zh-TW" sz="1400" b="0" i="0" u="none" strike="noStrike" baseline="0">
                <a:effectLst/>
              </a:rPr>
              <a:t>Actual Data </a:t>
            </a:r>
            <a:r>
              <a:rPr lang="en-US" altLang="zh-TW" sz="2400" baseline="0"/>
              <a:t> v.s LT)</a:t>
            </a:r>
            <a:endParaRPr lang="zh-TW" altLang="en-US" sz="2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TW"/>
        </a:p>
      </c:txPr>
    </c:title>
    <c:autoTitleDeleted val="0"/>
    <c:plotArea>
      <c:layout/>
      <c:lineChart>
        <c:grouping val="standard"/>
        <c:varyColors val="0"/>
        <c:ser>
          <c:idx val="0"/>
          <c:order val="0"/>
          <c:tx>
            <c:strRef>
              <c:f>'Quarterly Income Statement'!$A$11</c:f>
              <c:strCache>
                <c:ptCount val="1"/>
                <c:pt idx="0">
                  <c:v>Net service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Statement'!$B$11:$M$11</c:f>
              <c:numCache>
                <c:formatCode>"$"#,##0.00_);[Red]\("$"#,##0.00\)</c:formatCode>
                <c:ptCount val="12"/>
                <c:pt idx="0">
                  <c:v>51027</c:v>
                </c:pt>
                <c:pt idx="1">
                  <c:v>55076</c:v>
                </c:pt>
                <c:pt idx="2">
                  <c:v>55936</c:v>
                </c:pt>
                <c:pt idx="3">
                  <c:v>65996</c:v>
                </c:pt>
                <c:pt idx="4">
                  <c:v>59898</c:v>
                </c:pt>
                <c:pt idx="5">
                  <c:v>64659</c:v>
                </c:pt>
                <c:pt idx="6">
                  <c:v>67761</c:v>
                </c:pt>
                <c:pt idx="7">
                  <c:v>78764</c:v>
                </c:pt>
                <c:pt idx="8">
                  <c:v>70377</c:v>
                </c:pt>
                <c:pt idx="9">
                  <c:v>75351</c:v>
                </c:pt>
                <c:pt idx="10">
                  <c:v>79912</c:v>
                </c:pt>
                <c:pt idx="11">
                  <c:v>93258</c:v>
                </c:pt>
              </c:numCache>
            </c:numRef>
          </c:val>
          <c:smooth val="0"/>
          <c:extLst>
            <c:ext xmlns:c16="http://schemas.microsoft.com/office/drawing/2014/chart" uri="{C3380CC4-5D6E-409C-BE32-E72D297353CC}">
              <c16:uniqueId val="{00000000-8BEE-924D-AC9A-B257AC991A94}"/>
            </c:ext>
          </c:extLst>
        </c:ser>
        <c:ser>
          <c:idx val="1"/>
          <c:order val="1"/>
          <c:tx>
            <c:strRef>
              <c:f>'Quarterly Income Statement'!$A$34</c:f>
              <c:strCache>
                <c:ptCount val="1"/>
                <c:pt idx="0">
                  <c:v>Net service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Statement'!$B$34:$M$34</c:f>
              <c:numCache>
                <c:formatCode>"$"#,##0.00_);[Red]\("$"#,##0.00\)</c:formatCode>
                <c:ptCount val="12"/>
                <c:pt idx="0">
                  <c:v>50334.366666666669</c:v>
                </c:pt>
                <c:pt idx="1">
                  <c:v>53082.066666666673</c:v>
                </c:pt>
                <c:pt idx="2">
                  <c:v>55829.76666666667</c:v>
                </c:pt>
                <c:pt idx="3">
                  <c:v>58577.466666666674</c:v>
                </c:pt>
                <c:pt idx="4">
                  <c:v>61325.166666666672</c:v>
                </c:pt>
                <c:pt idx="5">
                  <c:v>64072.866666666669</c:v>
                </c:pt>
                <c:pt idx="6">
                  <c:v>66820.566666666666</c:v>
                </c:pt>
                <c:pt idx="7">
                  <c:v>69568.266666666663</c:v>
                </c:pt>
                <c:pt idx="8">
                  <c:v>72315.966666666674</c:v>
                </c:pt>
                <c:pt idx="9">
                  <c:v>75063.666666666672</c:v>
                </c:pt>
                <c:pt idx="10">
                  <c:v>77811.366666666669</c:v>
                </c:pt>
                <c:pt idx="11">
                  <c:v>80559.066666666666</c:v>
                </c:pt>
              </c:numCache>
            </c:numRef>
          </c:val>
          <c:smooth val="0"/>
          <c:extLst>
            <c:ext xmlns:c16="http://schemas.microsoft.com/office/drawing/2014/chart" uri="{C3380CC4-5D6E-409C-BE32-E72D297353CC}">
              <c16:uniqueId val="{00000001-8BEE-924D-AC9A-B257AC991A94}"/>
            </c:ext>
          </c:extLst>
        </c:ser>
        <c:dLbls>
          <c:showLegendKey val="0"/>
          <c:showVal val="0"/>
          <c:showCatName val="0"/>
          <c:showSerName val="0"/>
          <c:showPercent val="0"/>
          <c:showBubbleSize val="0"/>
        </c:dLbls>
        <c:marker val="1"/>
        <c:smooth val="0"/>
        <c:axId val="1811292736"/>
        <c:axId val="1811294384"/>
      </c:lineChart>
      <c:catAx>
        <c:axId val="181129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811294384"/>
        <c:crosses val="autoZero"/>
        <c:auto val="1"/>
        <c:lblAlgn val="ctr"/>
        <c:lblOffset val="100"/>
        <c:noMultiLvlLbl val="0"/>
      </c:catAx>
      <c:valAx>
        <c:axId val="18112943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811292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TW" sz="2400"/>
              <a:t>Cost</a:t>
            </a:r>
            <a:r>
              <a:rPr lang="en-US" altLang="zh-TW" sz="2400" baseline="0"/>
              <a:t> of Sales</a:t>
            </a:r>
          </a:p>
          <a:p>
            <a:pPr>
              <a:defRPr/>
            </a:pPr>
            <a:r>
              <a:rPr lang="en-US" altLang="zh-TW" sz="2400" baseline="0"/>
              <a:t>(</a:t>
            </a:r>
            <a:r>
              <a:rPr lang="en-US" altLang="zh-TW" sz="1400" b="0" i="0" u="none" strike="noStrike" baseline="0">
                <a:effectLst/>
              </a:rPr>
              <a:t>Actual Data </a:t>
            </a:r>
            <a:r>
              <a:rPr lang="en-US" altLang="zh-TW" sz="2400" baseline="0"/>
              <a:t>l v.s LT)</a:t>
            </a:r>
            <a:endParaRPr lang="zh-TW" altLang="en-US" sz="2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TW"/>
        </a:p>
      </c:txPr>
    </c:title>
    <c:autoTitleDeleted val="0"/>
    <c:plotArea>
      <c:layout/>
      <c:lineChart>
        <c:grouping val="standard"/>
        <c:varyColors val="0"/>
        <c:ser>
          <c:idx val="0"/>
          <c:order val="0"/>
          <c:tx>
            <c:strRef>
              <c:f>'Quarterly Income Statement'!$A$15</c:f>
              <c:strCache>
                <c:ptCount val="1"/>
                <c:pt idx="0">
                  <c:v>Cost of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Statement'!$B$15:$M$15</c:f>
              <c:numCache>
                <c:formatCode>"$"#,##0.00_);[Red]\("$"#,##0.00\)</c:formatCode>
                <c:ptCount val="12"/>
                <c:pt idx="0">
                  <c:v>62403</c:v>
                </c:pt>
                <c:pt idx="1">
                  <c:v>64176</c:v>
                </c:pt>
                <c:pt idx="2">
                  <c:v>62930</c:v>
                </c:pt>
                <c:pt idx="3">
                  <c:v>82835</c:v>
                </c:pt>
                <c:pt idx="4">
                  <c:v>66499</c:v>
                </c:pt>
                <c:pt idx="5">
                  <c:v>66424</c:v>
                </c:pt>
                <c:pt idx="6">
                  <c:v>70268</c:v>
                </c:pt>
                <c:pt idx="7">
                  <c:v>85640</c:v>
                </c:pt>
                <c:pt idx="8">
                  <c:v>67791</c:v>
                </c:pt>
                <c:pt idx="9">
                  <c:v>69373</c:v>
                </c:pt>
                <c:pt idx="10">
                  <c:v>75002</c:v>
                </c:pt>
                <c:pt idx="11">
                  <c:v>92573</c:v>
                </c:pt>
              </c:numCache>
            </c:numRef>
          </c:val>
          <c:smooth val="0"/>
          <c:extLst>
            <c:ext xmlns:c16="http://schemas.microsoft.com/office/drawing/2014/chart" uri="{C3380CC4-5D6E-409C-BE32-E72D297353CC}">
              <c16:uniqueId val="{00000000-B054-914D-9234-57C3EBEC91BC}"/>
            </c:ext>
          </c:extLst>
        </c:ser>
        <c:ser>
          <c:idx val="1"/>
          <c:order val="1"/>
          <c:tx>
            <c:strRef>
              <c:f>'Quarterly Income Statement'!$A$38</c:f>
              <c:strCache>
                <c:ptCount val="1"/>
                <c:pt idx="0">
                  <c:v>Cost of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Statement'!$B$38:$M$38</c:f>
              <c:numCache>
                <c:formatCode>"$"#,##0.00_);[Red]\("$"#,##0.00\)</c:formatCode>
                <c:ptCount val="12"/>
                <c:pt idx="0">
                  <c:v>62674.181818181816</c:v>
                </c:pt>
                <c:pt idx="1">
                  <c:v>63653.681818181816</c:v>
                </c:pt>
                <c:pt idx="2">
                  <c:v>64633.181818181816</c:v>
                </c:pt>
                <c:pt idx="3">
                  <c:v>65612.681818181823</c:v>
                </c:pt>
                <c:pt idx="4">
                  <c:v>66592.181818181823</c:v>
                </c:pt>
                <c:pt idx="5">
                  <c:v>67571.681818181823</c:v>
                </c:pt>
                <c:pt idx="6">
                  <c:v>68551.181818181823</c:v>
                </c:pt>
                <c:pt idx="7">
                  <c:v>69530.681818181823</c:v>
                </c:pt>
                <c:pt idx="8">
                  <c:v>70510.181818181823</c:v>
                </c:pt>
                <c:pt idx="9">
                  <c:v>71489.681818181823</c:v>
                </c:pt>
                <c:pt idx="10">
                  <c:v>72469.181818181823</c:v>
                </c:pt>
                <c:pt idx="11">
                  <c:v>73448.681818181823</c:v>
                </c:pt>
              </c:numCache>
            </c:numRef>
          </c:val>
          <c:smooth val="0"/>
          <c:extLst>
            <c:ext xmlns:c16="http://schemas.microsoft.com/office/drawing/2014/chart" uri="{C3380CC4-5D6E-409C-BE32-E72D297353CC}">
              <c16:uniqueId val="{00000001-B054-914D-9234-57C3EBEC91BC}"/>
            </c:ext>
          </c:extLst>
        </c:ser>
        <c:dLbls>
          <c:showLegendKey val="0"/>
          <c:showVal val="0"/>
          <c:showCatName val="0"/>
          <c:showSerName val="0"/>
          <c:showPercent val="0"/>
          <c:showBubbleSize val="0"/>
        </c:dLbls>
        <c:marker val="1"/>
        <c:smooth val="0"/>
        <c:axId val="1889445888"/>
        <c:axId val="1889447536"/>
      </c:lineChart>
      <c:catAx>
        <c:axId val="188944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889447536"/>
        <c:crosses val="autoZero"/>
        <c:auto val="1"/>
        <c:lblAlgn val="ctr"/>
        <c:lblOffset val="100"/>
        <c:noMultiLvlLbl val="0"/>
      </c:catAx>
      <c:valAx>
        <c:axId val="18894475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889445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altLang="zh-TW" sz="2400"/>
              <a:t>Fulfillment</a:t>
            </a:r>
          </a:p>
          <a:p>
            <a:pPr>
              <a:defRPr sz="2400"/>
            </a:pPr>
            <a:r>
              <a:rPr lang="en-US" altLang="zh-TW" sz="2400"/>
              <a:t>(</a:t>
            </a:r>
            <a:r>
              <a:rPr lang="en-US" altLang="zh-TW" sz="2400" b="0" i="0" u="none" strike="noStrike" baseline="0">
                <a:effectLst/>
              </a:rPr>
              <a:t>Actual Data </a:t>
            </a:r>
            <a:r>
              <a:rPr lang="en-US" altLang="zh-TW" sz="2400" baseline="0"/>
              <a:t> v.s LT)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zh-TW"/>
        </a:p>
      </c:txPr>
    </c:title>
    <c:autoTitleDeleted val="0"/>
    <c:plotArea>
      <c:layout/>
      <c:lineChart>
        <c:grouping val="standard"/>
        <c:varyColors val="0"/>
        <c:ser>
          <c:idx val="0"/>
          <c:order val="0"/>
          <c:tx>
            <c:strRef>
              <c:f>'Quarterly Income Statement'!$A$16</c:f>
              <c:strCache>
                <c:ptCount val="1"/>
                <c:pt idx="0">
                  <c:v>Fulfillment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Statement'!$B$16:$M$16</c:f>
              <c:numCache>
                <c:formatCode>"$"#,##0.00_);[Red]\("$"#,##0.00\)</c:formatCode>
                <c:ptCount val="12"/>
                <c:pt idx="0">
                  <c:v>16530</c:v>
                </c:pt>
                <c:pt idx="1">
                  <c:v>17638</c:v>
                </c:pt>
                <c:pt idx="2">
                  <c:v>18498</c:v>
                </c:pt>
                <c:pt idx="3">
                  <c:v>22445</c:v>
                </c:pt>
                <c:pt idx="4">
                  <c:v>20271</c:v>
                </c:pt>
                <c:pt idx="5">
                  <c:v>20342</c:v>
                </c:pt>
                <c:pt idx="6">
                  <c:v>20583</c:v>
                </c:pt>
                <c:pt idx="7">
                  <c:v>23103</c:v>
                </c:pt>
                <c:pt idx="8">
                  <c:v>20905</c:v>
                </c:pt>
                <c:pt idx="9">
                  <c:v>21305</c:v>
                </c:pt>
                <c:pt idx="10">
                  <c:v>22314</c:v>
                </c:pt>
                <c:pt idx="11">
                  <c:v>26095</c:v>
                </c:pt>
              </c:numCache>
            </c:numRef>
          </c:val>
          <c:smooth val="0"/>
          <c:extLst>
            <c:ext xmlns:c16="http://schemas.microsoft.com/office/drawing/2014/chart" uri="{C3380CC4-5D6E-409C-BE32-E72D297353CC}">
              <c16:uniqueId val="{00000000-203C-3C49-8D2A-74332BB2B588}"/>
            </c:ext>
          </c:extLst>
        </c:ser>
        <c:ser>
          <c:idx val="1"/>
          <c:order val="1"/>
          <c:tx>
            <c:strRef>
              <c:f>'Quarterly Income Statement'!$A$39</c:f>
              <c:strCache>
                <c:ptCount val="1"/>
                <c:pt idx="0">
                  <c:v>Fulfillment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Statement'!$B$39:$M$39</c:f>
              <c:numCache>
                <c:formatCode>"$"#,##0.00_);[Red]\("$"#,##0.00\)</c:formatCode>
                <c:ptCount val="12"/>
                <c:pt idx="0">
                  <c:v>17494.609090909093</c:v>
                </c:pt>
                <c:pt idx="1">
                  <c:v>17971.309090909093</c:v>
                </c:pt>
                <c:pt idx="2">
                  <c:v>18448.00909090909</c:v>
                </c:pt>
                <c:pt idx="3">
                  <c:v>18924.709090909091</c:v>
                </c:pt>
                <c:pt idx="4">
                  <c:v>19401.409090909092</c:v>
                </c:pt>
                <c:pt idx="5">
                  <c:v>19878.109090909093</c:v>
                </c:pt>
                <c:pt idx="6">
                  <c:v>20354.809090909093</c:v>
                </c:pt>
                <c:pt idx="7">
                  <c:v>20831.50909090909</c:v>
                </c:pt>
                <c:pt idx="8">
                  <c:v>21308.209090909091</c:v>
                </c:pt>
                <c:pt idx="9">
                  <c:v>21784.909090909092</c:v>
                </c:pt>
                <c:pt idx="10">
                  <c:v>22261.609090909093</c:v>
                </c:pt>
                <c:pt idx="11">
                  <c:v>22738.30909090909</c:v>
                </c:pt>
              </c:numCache>
            </c:numRef>
          </c:val>
          <c:smooth val="0"/>
          <c:extLst>
            <c:ext xmlns:c16="http://schemas.microsoft.com/office/drawing/2014/chart" uri="{C3380CC4-5D6E-409C-BE32-E72D297353CC}">
              <c16:uniqueId val="{00000001-203C-3C49-8D2A-74332BB2B588}"/>
            </c:ext>
          </c:extLst>
        </c:ser>
        <c:dLbls>
          <c:showLegendKey val="0"/>
          <c:showVal val="0"/>
          <c:showCatName val="0"/>
          <c:showSerName val="0"/>
          <c:showPercent val="0"/>
          <c:showBubbleSize val="0"/>
        </c:dLbls>
        <c:marker val="1"/>
        <c:smooth val="0"/>
        <c:axId val="1895728720"/>
        <c:axId val="1895730368"/>
      </c:lineChart>
      <c:catAx>
        <c:axId val="1895728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895730368"/>
        <c:crosses val="autoZero"/>
        <c:auto val="1"/>
        <c:lblAlgn val="ctr"/>
        <c:lblOffset val="100"/>
        <c:noMultiLvlLbl val="0"/>
      </c:catAx>
      <c:valAx>
        <c:axId val="18957303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895728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ltLang="zh-TW" sz="2400"/>
              <a:t>Technology</a:t>
            </a:r>
            <a:r>
              <a:rPr lang="en-US" altLang="zh-TW" sz="2400" baseline="0"/>
              <a:t> and Infrastructure</a:t>
            </a: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altLang="zh-TW" sz="2400" baseline="0"/>
              <a:t>(</a:t>
            </a:r>
            <a:r>
              <a:rPr lang="en-US" altLang="zh-TW" sz="2400" baseline="0">
                <a:effectLst/>
              </a:rPr>
              <a:t>Actual Data </a:t>
            </a:r>
            <a:r>
              <a:rPr lang="en-US" altLang="zh-TW" sz="2400" baseline="0"/>
              <a:t>v.s LT)</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zh-TW"/>
        </a:p>
      </c:txPr>
    </c:title>
    <c:autoTitleDeleted val="0"/>
    <c:plotArea>
      <c:layout/>
      <c:lineChart>
        <c:grouping val="standard"/>
        <c:varyColors val="0"/>
        <c:ser>
          <c:idx val="0"/>
          <c:order val="0"/>
          <c:tx>
            <c:strRef>
              <c:f>'Quarterly Income Statement'!$A$17</c:f>
              <c:strCache>
                <c:ptCount val="1"/>
                <c:pt idx="0">
                  <c:v>Technology and infrastructure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Statement'!$B$17:$M$17</c:f>
              <c:numCache>
                <c:formatCode>"$"#,##0.00_);[Red]\("$"#,##0.00\)</c:formatCode>
                <c:ptCount val="12"/>
                <c:pt idx="0">
                  <c:v>12488</c:v>
                </c:pt>
                <c:pt idx="1">
                  <c:v>13871</c:v>
                </c:pt>
                <c:pt idx="2">
                  <c:v>14380</c:v>
                </c:pt>
                <c:pt idx="3">
                  <c:v>15313</c:v>
                </c:pt>
                <c:pt idx="4">
                  <c:v>14842</c:v>
                </c:pt>
                <c:pt idx="5">
                  <c:v>18072</c:v>
                </c:pt>
                <c:pt idx="6">
                  <c:v>19485</c:v>
                </c:pt>
                <c:pt idx="7">
                  <c:v>20814</c:v>
                </c:pt>
                <c:pt idx="8">
                  <c:v>20450</c:v>
                </c:pt>
                <c:pt idx="9">
                  <c:v>21931</c:v>
                </c:pt>
                <c:pt idx="10">
                  <c:v>21203</c:v>
                </c:pt>
                <c:pt idx="11">
                  <c:v>22038</c:v>
                </c:pt>
              </c:numCache>
            </c:numRef>
          </c:val>
          <c:smooth val="0"/>
          <c:extLst>
            <c:ext xmlns:c16="http://schemas.microsoft.com/office/drawing/2014/chart" uri="{C3380CC4-5D6E-409C-BE32-E72D297353CC}">
              <c16:uniqueId val="{00000000-4201-7648-8C0E-2D720E6E4D18}"/>
            </c:ext>
          </c:extLst>
        </c:ser>
        <c:ser>
          <c:idx val="1"/>
          <c:order val="1"/>
          <c:tx>
            <c:strRef>
              <c:f>'Quarterly Income Statement'!$A$40</c:f>
              <c:strCache>
                <c:ptCount val="1"/>
                <c:pt idx="0">
                  <c:v>Technology and infrastructure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Statement'!$B$40:$M$40</c:f>
              <c:numCache>
                <c:formatCode>"$"#,##0.00_);[Red]\("$"#,##0.00\)</c:formatCode>
                <c:ptCount val="12"/>
                <c:pt idx="0">
                  <c:v>12792.681818181818</c:v>
                </c:pt>
                <c:pt idx="1">
                  <c:v>13789.681818181818</c:v>
                </c:pt>
                <c:pt idx="2">
                  <c:v>14786.681818181818</c:v>
                </c:pt>
                <c:pt idx="3">
                  <c:v>15783.681818181818</c:v>
                </c:pt>
                <c:pt idx="4">
                  <c:v>16780.681818181816</c:v>
                </c:pt>
                <c:pt idx="5">
                  <c:v>17777.681818181816</c:v>
                </c:pt>
                <c:pt idx="6">
                  <c:v>18774.681818181816</c:v>
                </c:pt>
                <c:pt idx="7">
                  <c:v>19771.681818181816</c:v>
                </c:pt>
                <c:pt idx="8">
                  <c:v>20768.681818181816</c:v>
                </c:pt>
                <c:pt idx="9">
                  <c:v>21765.681818181816</c:v>
                </c:pt>
                <c:pt idx="10">
                  <c:v>22762.681818181816</c:v>
                </c:pt>
                <c:pt idx="11">
                  <c:v>23759.681818181816</c:v>
                </c:pt>
              </c:numCache>
            </c:numRef>
          </c:val>
          <c:smooth val="0"/>
          <c:extLst>
            <c:ext xmlns:c16="http://schemas.microsoft.com/office/drawing/2014/chart" uri="{C3380CC4-5D6E-409C-BE32-E72D297353CC}">
              <c16:uniqueId val="{00000001-4201-7648-8C0E-2D720E6E4D18}"/>
            </c:ext>
          </c:extLst>
        </c:ser>
        <c:dLbls>
          <c:showLegendKey val="0"/>
          <c:showVal val="0"/>
          <c:showCatName val="0"/>
          <c:showSerName val="0"/>
          <c:showPercent val="0"/>
          <c:showBubbleSize val="0"/>
        </c:dLbls>
        <c:marker val="1"/>
        <c:smooth val="0"/>
        <c:axId val="1936208816"/>
        <c:axId val="1895605584"/>
      </c:lineChart>
      <c:catAx>
        <c:axId val="193620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895605584"/>
        <c:crosses val="autoZero"/>
        <c:auto val="1"/>
        <c:lblAlgn val="ctr"/>
        <c:lblOffset val="100"/>
        <c:noMultiLvlLbl val="0"/>
      </c:catAx>
      <c:valAx>
        <c:axId val="18956055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936208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ltLang="zh-TW" sz="2400"/>
              <a:t>Sales</a:t>
            </a:r>
            <a:r>
              <a:rPr lang="en-US" altLang="zh-TW" sz="2400" baseline="0"/>
              <a:t> and Marketing</a:t>
            </a: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altLang="zh-TW" sz="2400" baseline="0"/>
              <a:t>(</a:t>
            </a:r>
            <a:r>
              <a:rPr lang="en-US" altLang="zh-TW" sz="2400" baseline="0">
                <a:effectLst/>
              </a:rPr>
              <a:t>Actual Data </a:t>
            </a:r>
            <a:r>
              <a:rPr lang="en-US" altLang="zh-TW" sz="2400" baseline="0"/>
              <a:t> v.s LT)</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zh-TW"/>
        </a:p>
      </c:txPr>
    </c:title>
    <c:autoTitleDeleted val="0"/>
    <c:plotArea>
      <c:layout/>
      <c:lineChart>
        <c:grouping val="standard"/>
        <c:varyColors val="0"/>
        <c:ser>
          <c:idx val="0"/>
          <c:order val="0"/>
          <c:tx>
            <c:strRef>
              <c:f>'Quarterly Income Statement'!$A$18</c:f>
              <c:strCache>
                <c:ptCount val="1"/>
                <c:pt idx="0">
                  <c:v>Sales and marketing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Statement'!$B$18:$M$18</c:f>
              <c:numCache>
                <c:formatCode>"$"#,##0.00_);[Red]\("$"#,##0.00\)</c:formatCode>
                <c:ptCount val="12"/>
                <c:pt idx="0">
                  <c:v>6207</c:v>
                </c:pt>
                <c:pt idx="1">
                  <c:v>7524</c:v>
                </c:pt>
                <c:pt idx="2">
                  <c:v>8010</c:v>
                </c:pt>
                <c:pt idx="3">
                  <c:v>10810</c:v>
                </c:pt>
                <c:pt idx="4">
                  <c:v>8320</c:v>
                </c:pt>
                <c:pt idx="5">
                  <c:v>10086</c:v>
                </c:pt>
                <c:pt idx="6">
                  <c:v>11014</c:v>
                </c:pt>
                <c:pt idx="7">
                  <c:v>12818</c:v>
                </c:pt>
                <c:pt idx="8">
                  <c:v>10172</c:v>
                </c:pt>
                <c:pt idx="9">
                  <c:v>10745</c:v>
                </c:pt>
                <c:pt idx="10">
                  <c:v>10551</c:v>
                </c:pt>
                <c:pt idx="11">
                  <c:v>12902</c:v>
                </c:pt>
              </c:numCache>
            </c:numRef>
          </c:val>
          <c:smooth val="0"/>
          <c:extLst>
            <c:ext xmlns:c16="http://schemas.microsoft.com/office/drawing/2014/chart" uri="{C3380CC4-5D6E-409C-BE32-E72D297353CC}">
              <c16:uniqueId val="{00000000-72D3-604E-AF4F-A24CA2BB7280}"/>
            </c:ext>
          </c:extLst>
        </c:ser>
        <c:ser>
          <c:idx val="1"/>
          <c:order val="1"/>
          <c:tx>
            <c:strRef>
              <c:f>'Quarterly Income Statement'!$A$41</c:f>
              <c:strCache>
                <c:ptCount val="1"/>
                <c:pt idx="0">
                  <c:v>Sales and marketing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Statement'!$B$41:$M$41</c:f>
              <c:numCache>
                <c:formatCode>"$"#,##0.00_);[Red]\("$"#,##0.00\)</c:formatCode>
                <c:ptCount val="12"/>
                <c:pt idx="0">
                  <c:v>7381.166666666667</c:v>
                </c:pt>
                <c:pt idx="1">
                  <c:v>7815.712121212121</c:v>
                </c:pt>
                <c:pt idx="2">
                  <c:v>8250.257575757576</c:v>
                </c:pt>
                <c:pt idx="3">
                  <c:v>8684.80303030303</c:v>
                </c:pt>
                <c:pt idx="4">
                  <c:v>9119.3484848484841</c:v>
                </c:pt>
                <c:pt idx="5">
                  <c:v>9553.8939393939399</c:v>
                </c:pt>
                <c:pt idx="6">
                  <c:v>9988.439393939394</c:v>
                </c:pt>
                <c:pt idx="7">
                  <c:v>10422.984848484848</c:v>
                </c:pt>
                <c:pt idx="8">
                  <c:v>10857.530303030304</c:v>
                </c:pt>
                <c:pt idx="9">
                  <c:v>11292.075757575758</c:v>
                </c:pt>
                <c:pt idx="10">
                  <c:v>11726.621212121212</c:v>
                </c:pt>
                <c:pt idx="11">
                  <c:v>12161.166666666668</c:v>
                </c:pt>
              </c:numCache>
            </c:numRef>
          </c:val>
          <c:smooth val="0"/>
          <c:extLst>
            <c:ext xmlns:c16="http://schemas.microsoft.com/office/drawing/2014/chart" uri="{C3380CC4-5D6E-409C-BE32-E72D297353CC}">
              <c16:uniqueId val="{00000001-72D3-604E-AF4F-A24CA2BB7280}"/>
            </c:ext>
          </c:extLst>
        </c:ser>
        <c:dLbls>
          <c:showLegendKey val="0"/>
          <c:showVal val="0"/>
          <c:showCatName val="0"/>
          <c:showSerName val="0"/>
          <c:showPercent val="0"/>
          <c:showBubbleSize val="0"/>
        </c:dLbls>
        <c:marker val="1"/>
        <c:smooth val="0"/>
        <c:axId val="1936280896"/>
        <c:axId val="1456379440"/>
      </c:lineChart>
      <c:catAx>
        <c:axId val="193628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56379440"/>
        <c:crosses val="autoZero"/>
        <c:auto val="1"/>
        <c:lblAlgn val="ctr"/>
        <c:lblOffset val="100"/>
        <c:noMultiLvlLbl val="0"/>
      </c:catAx>
      <c:valAx>
        <c:axId val="14563794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936280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ltLang="zh-TW" sz="2400"/>
              <a:t>General and Administrative</a:t>
            </a: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altLang="zh-TW" sz="2400" baseline="0">
                <a:effectLst/>
              </a:rPr>
              <a:t>Actual Data </a:t>
            </a:r>
            <a:r>
              <a:rPr lang="en-US" altLang="zh-TW" sz="2400"/>
              <a:t>v.s LT)</a:t>
            </a:r>
            <a:endParaRPr lang="zh-TW" altLang="en-US" sz="2400"/>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zh-TW"/>
        </a:p>
      </c:txPr>
    </c:title>
    <c:autoTitleDeleted val="0"/>
    <c:plotArea>
      <c:layout/>
      <c:lineChart>
        <c:grouping val="standard"/>
        <c:varyColors val="0"/>
        <c:ser>
          <c:idx val="0"/>
          <c:order val="0"/>
          <c:tx>
            <c:strRef>
              <c:f>'Quarterly Income Statement'!$A$19</c:f>
              <c:strCache>
                <c:ptCount val="1"/>
                <c:pt idx="0">
                  <c:v>General and administrative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Statement'!$B$19:$M$19</c:f>
              <c:numCache>
                <c:formatCode>"$"#,##0.00_);[Red]\("$"#,##0.00\)</c:formatCode>
                <c:ptCount val="12"/>
                <c:pt idx="0">
                  <c:v>1987</c:v>
                </c:pt>
                <c:pt idx="1">
                  <c:v>2158</c:v>
                </c:pt>
                <c:pt idx="2">
                  <c:v>2153</c:v>
                </c:pt>
                <c:pt idx="3">
                  <c:v>2525</c:v>
                </c:pt>
                <c:pt idx="4">
                  <c:v>2594</c:v>
                </c:pt>
                <c:pt idx="5">
                  <c:v>2903</c:v>
                </c:pt>
                <c:pt idx="6">
                  <c:v>3061</c:v>
                </c:pt>
                <c:pt idx="7">
                  <c:v>3333</c:v>
                </c:pt>
                <c:pt idx="8">
                  <c:v>3043</c:v>
                </c:pt>
                <c:pt idx="9">
                  <c:v>3202</c:v>
                </c:pt>
                <c:pt idx="10">
                  <c:v>2561</c:v>
                </c:pt>
                <c:pt idx="11">
                  <c:v>3010</c:v>
                </c:pt>
              </c:numCache>
            </c:numRef>
          </c:val>
          <c:smooth val="0"/>
          <c:extLst>
            <c:ext xmlns:c16="http://schemas.microsoft.com/office/drawing/2014/chart" uri="{C3380CC4-5D6E-409C-BE32-E72D297353CC}">
              <c16:uniqueId val="{00000000-B898-8149-8E0B-F813D06DCA9F}"/>
            </c:ext>
          </c:extLst>
        </c:ser>
        <c:ser>
          <c:idx val="1"/>
          <c:order val="1"/>
          <c:tx>
            <c:strRef>
              <c:f>'Quarterly Income Statement'!$A$42</c:f>
              <c:strCache>
                <c:ptCount val="1"/>
                <c:pt idx="0">
                  <c:v>General and administrative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Statement'!$B$42:$M$42</c:f>
              <c:numCache>
                <c:formatCode>"$"#,##0.00_);[Red]\("$"#,##0.00\)</c:formatCode>
                <c:ptCount val="12"/>
                <c:pt idx="0">
                  <c:v>2200.1878787878786</c:v>
                </c:pt>
                <c:pt idx="1">
                  <c:v>2307.4515151515152</c:v>
                </c:pt>
                <c:pt idx="2">
                  <c:v>2414.7151515151518</c:v>
                </c:pt>
                <c:pt idx="3">
                  <c:v>2521.9787878787879</c:v>
                </c:pt>
                <c:pt idx="4">
                  <c:v>2629.242424242424</c:v>
                </c:pt>
                <c:pt idx="5">
                  <c:v>2736.5060606060606</c:v>
                </c:pt>
                <c:pt idx="6">
                  <c:v>2843.7696969696972</c:v>
                </c:pt>
                <c:pt idx="7">
                  <c:v>2951.0333333333333</c:v>
                </c:pt>
                <c:pt idx="8">
                  <c:v>3058.2969696969694</c:v>
                </c:pt>
                <c:pt idx="9">
                  <c:v>3165.560606060606</c:v>
                </c:pt>
                <c:pt idx="10">
                  <c:v>3272.8242424242426</c:v>
                </c:pt>
                <c:pt idx="11">
                  <c:v>3380.0878787878787</c:v>
                </c:pt>
              </c:numCache>
            </c:numRef>
          </c:val>
          <c:smooth val="0"/>
          <c:extLst>
            <c:ext xmlns:c16="http://schemas.microsoft.com/office/drawing/2014/chart" uri="{C3380CC4-5D6E-409C-BE32-E72D297353CC}">
              <c16:uniqueId val="{00000001-B898-8149-8E0B-F813D06DCA9F}"/>
            </c:ext>
          </c:extLst>
        </c:ser>
        <c:dLbls>
          <c:showLegendKey val="0"/>
          <c:showVal val="0"/>
          <c:showCatName val="0"/>
          <c:showSerName val="0"/>
          <c:showPercent val="0"/>
          <c:showBubbleSize val="0"/>
        </c:dLbls>
        <c:marker val="1"/>
        <c:smooth val="0"/>
        <c:axId val="1464986176"/>
        <c:axId val="1465490608"/>
      </c:lineChart>
      <c:catAx>
        <c:axId val="146498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65490608"/>
        <c:crosses val="autoZero"/>
        <c:auto val="1"/>
        <c:lblAlgn val="ctr"/>
        <c:lblOffset val="100"/>
        <c:noMultiLvlLbl val="0"/>
      </c:catAx>
      <c:valAx>
        <c:axId val="14654906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64986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ltLang="zh-TW" sz="2400"/>
              <a:t>Other</a:t>
            </a:r>
            <a:r>
              <a:rPr lang="en-US" altLang="zh-TW" sz="2400" baseline="0"/>
              <a:t> Operating Expense</a:t>
            </a:r>
          </a:p>
          <a:p>
            <a:pPr marL="0" marR="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r>
              <a:rPr lang="en-US" altLang="zh-TW" sz="2400" baseline="0"/>
              <a:t>(</a:t>
            </a:r>
            <a:r>
              <a:rPr lang="en-US" altLang="zh-TW" sz="2400" baseline="0">
                <a:effectLst/>
              </a:rPr>
              <a:t>Actual Data </a:t>
            </a:r>
            <a:r>
              <a:rPr lang="en-US" altLang="zh-TW" sz="2400" baseline="0"/>
              <a:t>v.s LT)</a:t>
            </a:r>
            <a:endParaRPr lang="zh-TW" altLang="en-US" sz="2400"/>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zh-TW"/>
        </a:p>
      </c:txPr>
    </c:title>
    <c:autoTitleDeleted val="0"/>
    <c:plotArea>
      <c:layout/>
      <c:lineChart>
        <c:grouping val="standard"/>
        <c:varyColors val="0"/>
        <c:ser>
          <c:idx val="0"/>
          <c:order val="0"/>
          <c:tx>
            <c:strRef>
              <c:f>'Quarterly Income Statement'!$A$20</c:f>
              <c:strCache>
                <c:ptCount val="1"/>
                <c:pt idx="0">
                  <c:v>Other operating expense (income), 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Statement'!$B$20:$M$20</c:f>
              <c:numCache>
                <c:formatCode>"$"#,##0.00_);[Red]\("$"#,##0.00\)</c:formatCode>
                <c:ptCount val="12"/>
                <c:pt idx="0">
                  <c:v>38</c:v>
                </c:pt>
                <c:pt idx="1">
                  <c:v>11</c:v>
                </c:pt>
                <c:pt idx="2">
                  <c:v>-11</c:v>
                </c:pt>
                <c:pt idx="3">
                  <c:v>24</c:v>
                </c:pt>
                <c:pt idx="4">
                  <c:v>249</c:v>
                </c:pt>
                <c:pt idx="5">
                  <c:v>90</c:v>
                </c:pt>
                <c:pt idx="6">
                  <c:v>165</c:v>
                </c:pt>
                <c:pt idx="7">
                  <c:v>759</c:v>
                </c:pt>
                <c:pt idx="8">
                  <c:v>223</c:v>
                </c:pt>
                <c:pt idx="9">
                  <c:v>146</c:v>
                </c:pt>
                <c:pt idx="10">
                  <c:v>244</c:v>
                </c:pt>
                <c:pt idx="11">
                  <c:v>154</c:v>
                </c:pt>
              </c:numCache>
            </c:numRef>
          </c:val>
          <c:smooth val="0"/>
          <c:extLst>
            <c:ext xmlns:c16="http://schemas.microsoft.com/office/drawing/2014/chart" uri="{C3380CC4-5D6E-409C-BE32-E72D297353CC}">
              <c16:uniqueId val="{00000000-9190-B943-98A2-00B4EA03C2AD}"/>
            </c:ext>
          </c:extLst>
        </c:ser>
        <c:ser>
          <c:idx val="1"/>
          <c:order val="1"/>
          <c:tx>
            <c:strRef>
              <c:f>'Quarterly Income Statement'!$A$43</c:f>
              <c:strCache>
                <c:ptCount val="1"/>
                <c:pt idx="0">
                  <c:v>Other operating expense (income), net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Statement'!$B$43:$M$43</c:f>
              <c:numCache>
                <c:formatCode>"$"#,##0.00_);[Red]\("$"#,##0.00\)</c:formatCode>
                <c:ptCount val="12"/>
                <c:pt idx="0">
                  <c:v>46.860606060606081</c:v>
                </c:pt>
                <c:pt idx="1">
                  <c:v>80.115151515151538</c:v>
                </c:pt>
                <c:pt idx="2">
                  <c:v>113.369696969697</c:v>
                </c:pt>
                <c:pt idx="3">
                  <c:v>146.62424242424245</c:v>
                </c:pt>
                <c:pt idx="4">
                  <c:v>179.8787878787879</c:v>
                </c:pt>
                <c:pt idx="5">
                  <c:v>213.13333333333338</c:v>
                </c:pt>
                <c:pt idx="6">
                  <c:v>246.38787878787883</c:v>
                </c:pt>
                <c:pt idx="7">
                  <c:v>279.64242424242428</c:v>
                </c:pt>
                <c:pt idx="8">
                  <c:v>312.89696969696973</c:v>
                </c:pt>
                <c:pt idx="9">
                  <c:v>346.15151515151518</c:v>
                </c:pt>
                <c:pt idx="10">
                  <c:v>379.40606060606063</c:v>
                </c:pt>
                <c:pt idx="11">
                  <c:v>412.66060606060614</c:v>
                </c:pt>
              </c:numCache>
            </c:numRef>
          </c:val>
          <c:smooth val="0"/>
          <c:extLst>
            <c:ext xmlns:c16="http://schemas.microsoft.com/office/drawing/2014/chart" uri="{C3380CC4-5D6E-409C-BE32-E72D297353CC}">
              <c16:uniqueId val="{00000001-9190-B943-98A2-00B4EA03C2AD}"/>
            </c:ext>
          </c:extLst>
        </c:ser>
        <c:dLbls>
          <c:showLegendKey val="0"/>
          <c:showVal val="0"/>
          <c:showCatName val="0"/>
          <c:showSerName val="0"/>
          <c:showPercent val="0"/>
          <c:showBubbleSize val="0"/>
        </c:dLbls>
        <c:marker val="1"/>
        <c:smooth val="0"/>
        <c:axId val="1495182960"/>
        <c:axId val="1495110480"/>
      </c:lineChart>
      <c:catAx>
        <c:axId val="149518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95110480"/>
        <c:crosses val="autoZero"/>
        <c:auto val="1"/>
        <c:lblAlgn val="ctr"/>
        <c:lblOffset val="100"/>
        <c:noMultiLvlLbl val="0"/>
      </c:catAx>
      <c:valAx>
        <c:axId val="14951104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95182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TW" sz="2000"/>
              <a:t>Deseasonalized Sales 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TW"/>
        </a:p>
      </c:txPr>
    </c:title>
    <c:autoTitleDeleted val="0"/>
    <c:plotArea>
      <c:layout/>
      <c:lineChart>
        <c:grouping val="standard"/>
        <c:varyColors val="0"/>
        <c:ser>
          <c:idx val="0"/>
          <c:order val="0"/>
          <c:tx>
            <c:strRef>
              <c:f>'Deseasonalize (Seasonal Data)'!$A$28</c:f>
              <c:strCache>
                <c:ptCount val="1"/>
                <c:pt idx="0">
                  <c:v>Net product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'Deseasonalize (Seasonal Data)'!$B$26:$M$26</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'Deseasonalize (Seasonal Data)'!$B$28:$M$28</c:f>
              <c:numCache>
                <c:formatCode>"$"#,##0.00_);[Red]\("$"#,##0.00\)</c:formatCode>
                <c:ptCount val="12"/>
                <c:pt idx="0">
                  <c:v>62271.938334786195</c:v>
                </c:pt>
                <c:pt idx="1">
                  <c:v>61856.294042428184</c:v>
                </c:pt>
                <c:pt idx="2">
                  <c:v>57274.835444536518</c:v>
                </c:pt>
                <c:pt idx="3">
                  <c:v>60474.055570801313</c:v>
                </c:pt>
                <c:pt idx="4">
                  <c:v>61149.784813107348</c:v>
                </c:pt>
                <c:pt idx="5">
                  <c:v>60332.38803272834</c:v>
                </c:pt>
                <c:pt idx="6">
                  <c:v>61933.973600094709</c:v>
                </c:pt>
                <c:pt idx="7">
                  <c:v>59724.650126920962</c:v>
                </c:pt>
                <c:pt idx="8">
                  <c:v>61719.526852106457</c:v>
                </c:pt>
                <c:pt idx="9">
                  <c:v>62952.567924843468</c:v>
                </c:pt>
                <c:pt idx="10">
                  <c:v>65932.440955368773</c:v>
                </c:pt>
                <c:pt idx="11">
                  <c:v>64942.544302277718</c:v>
                </c:pt>
              </c:numCache>
            </c:numRef>
          </c:val>
          <c:smooth val="0"/>
          <c:extLst>
            <c:ext xmlns:c16="http://schemas.microsoft.com/office/drawing/2014/chart" uri="{C3380CC4-5D6E-409C-BE32-E72D297353CC}">
              <c16:uniqueId val="{00000000-420A-114E-A6C2-81E42C25D70B}"/>
            </c:ext>
          </c:extLst>
        </c:ser>
        <c:ser>
          <c:idx val="1"/>
          <c:order val="1"/>
          <c:tx>
            <c:strRef>
              <c:f>'Deseasonalize (Seasonal Data)'!$A$29</c:f>
              <c:strCache>
                <c:ptCount val="1"/>
                <c:pt idx="0">
                  <c:v>Net service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'Deseasonalize (Seasonal Data)'!$B$26:$M$26</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'Deseasonalize (Seasonal Data)'!$B$29:$M$29</c:f>
              <c:numCache>
                <c:formatCode>"$"#,##0.00_);[Red]\("$"#,##0.00\)</c:formatCode>
                <c:ptCount val="12"/>
                <c:pt idx="0">
                  <c:v>57557.075218420105</c:v>
                </c:pt>
                <c:pt idx="1">
                  <c:v>57734.786376264834</c:v>
                </c:pt>
                <c:pt idx="2">
                  <c:v>56181.808073316992</c:v>
                </c:pt>
                <c:pt idx="3">
                  <c:v>56703.39841944728</c:v>
                </c:pt>
                <c:pt idx="4">
                  <c:v>67563.323170731717</c:v>
                </c:pt>
                <c:pt idx="5">
                  <c:v>67780.40439216551</c:v>
                </c:pt>
                <c:pt idx="6">
                  <c:v>68058.772469537202</c:v>
                </c:pt>
                <c:pt idx="7">
                  <c:v>67673.593446714134</c:v>
                </c:pt>
                <c:pt idx="8">
                  <c:v>79383.3516108482</c:v>
                </c:pt>
                <c:pt idx="9">
                  <c:v>78988.55923156967</c:v>
                </c:pt>
                <c:pt idx="10">
                  <c:v>80263.169457145807</c:v>
                </c:pt>
                <c:pt idx="11">
                  <c:v>80126.758133838637</c:v>
                </c:pt>
              </c:numCache>
            </c:numRef>
          </c:val>
          <c:smooth val="0"/>
          <c:extLst>
            <c:ext xmlns:c16="http://schemas.microsoft.com/office/drawing/2014/chart" uri="{C3380CC4-5D6E-409C-BE32-E72D297353CC}">
              <c16:uniqueId val="{0000000E-420A-114E-A6C2-81E42C25D70B}"/>
            </c:ext>
          </c:extLst>
        </c:ser>
        <c:dLbls>
          <c:showLegendKey val="0"/>
          <c:showVal val="0"/>
          <c:showCatName val="0"/>
          <c:showSerName val="0"/>
          <c:showPercent val="0"/>
          <c:showBubbleSize val="0"/>
        </c:dLbls>
        <c:marker val="1"/>
        <c:smooth val="0"/>
        <c:axId val="1287159904"/>
        <c:axId val="1287161584"/>
      </c:lineChart>
      <c:catAx>
        <c:axId val="128715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zh-TW"/>
          </a:p>
        </c:txPr>
        <c:crossAx val="1287161584"/>
        <c:crosses val="autoZero"/>
        <c:auto val="1"/>
        <c:lblAlgn val="ctr"/>
        <c:lblOffset val="100"/>
        <c:noMultiLvlLbl val="0"/>
      </c:catAx>
      <c:valAx>
        <c:axId val="12871615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zh-TW"/>
          </a:p>
        </c:txPr>
        <c:crossAx val="1287159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altLang="zh-TW" sz="2000"/>
              <a:t>Deseasonalized</a:t>
            </a:r>
            <a:r>
              <a:rPr lang="en-US" altLang="zh-TW" sz="2000" baseline="0"/>
              <a:t> Expense Data</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zh-TW"/>
        </a:p>
      </c:txPr>
    </c:title>
    <c:autoTitleDeleted val="0"/>
    <c:plotArea>
      <c:layout/>
      <c:lineChart>
        <c:grouping val="standard"/>
        <c:varyColors val="0"/>
        <c:ser>
          <c:idx val="0"/>
          <c:order val="0"/>
          <c:tx>
            <c:strRef>
              <c:f>'Deseasonalize (Seasonal Data)'!$A$33</c:f>
              <c:strCache>
                <c:ptCount val="1"/>
                <c:pt idx="0">
                  <c:v>Cost of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'Deseasonalize (Seasonal Data)'!$B$26:$M$26</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'Deseasonalize (Seasonal Data)'!$B$33:$M$33</c:f>
              <c:numCache>
                <c:formatCode>"$"#,##0.00_);[Red]\("$"#,##0.00\)</c:formatCode>
                <c:ptCount val="12"/>
                <c:pt idx="0">
                  <c:v>68680.165717641197</c:v>
                </c:pt>
                <c:pt idx="1">
                  <c:v>69472.999934991225</c:v>
                </c:pt>
                <c:pt idx="2">
                  <c:v>65432.238256484146</c:v>
                </c:pt>
                <c:pt idx="3">
                  <c:v>68692.334541923323</c:v>
                </c:pt>
                <c:pt idx="4">
                  <c:v>73188.185504822235</c:v>
                </c:pt>
                <c:pt idx="5">
                  <c:v>71906.546803818521</c:v>
                </c:pt>
                <c:pt idx="6">
                  <c:v>73062.013631123918</c:v>
                </c:pt>
                <c:pt idx="7">
                  <c:v>71018.428564861635</c:v>
                </c:pt>
                <c:pt idx="8">
                  <c:v>74610.148777536568</c:v>
                </c:pt>
                <c:pt idx="9">
                  <c:v>75098.953261190254</c:v>
                </c:pt>
                <c:pt idx="10">
                  <c:v>77984.248112391928</c:v>
                </c:pt>
                <c:pt idx="11">
                  <c:v>76767.736893215042</c:v>
                </c:pt>
              </c:numCache>
            </c:numRef>
          </c:val>
          <c:smooth val="0"/>
          <c:extLst>
            <c:ext xmlns:c16="http://schemas.microsoft.com/office/drawing/2014/chart" uri="{C3380CC4-5D6E-409C-BE32-E72D297353CC}">
              <c16:uniqueId val="{00000000-96D2-D448-9AC6-D0DD496B96A6}"/>
            </c:ext>
          </c:extLst>
        </c:ser>
        <c:ser>
          <c:idx val="1"/>
          <c:order val="1"/>
          <c:tx>
            <c:strRef>
              <c:f>'Deseasonalize (Seasonal Data)'!$A$34</c:f>
              <c:strCache>
                <c:ptCount val="1"/>
                <c:pt idx="0">
                  <c:v>Fulfillment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'Deseasonalize (Seasonal Data)'!$B$26:$M$26</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'Deseasonalize (Seasonal Data)'!$B$34:$M$34</c:f>
              <c:numCache>
                <c:formatCode>"$"#,##0.00_);[Red]\("$"#,##0.00\)</c:formatCode>
                <c:ptCount val="12"/>
                <c:pt idx="0">
                  <c:v>17905.327738883305</c:v>
                </c:pt>
                <c:pt idx="1">
                  <c:v>18596.658100700006</c:v>
                </c:pt>
                <c:pt idx="2">
                  <c:v>18833.115245541168</c:v>
                </c:pt>
                <c:pt idx="3">
                  <c:v>19582.865405552529</c:v>
                </c:pt>
                <c:pt idx="4">
                  <c:v>21957.586121893739</c:v>
                </c:pt>
                <c:pt idx="5">
                  <c:v>21447.625529223242</c:v>
                </c:pt>
                <c:pt idx="6">
                  <c:v>20955.88772294161</c:v>
                </c:pt>
                <c:pt idx="7">
                  <c:v>20156.9587642896</c:v>
                </c:pt>
                <c:pt idx="8">
                  <c:v>22644.33613922296</c:v>
                </c:pt>
                <c:pt idx="9">
                  <c:v>22462.966370076745</c:v>
                </c:pt>
                <c:pt idx="10">
                  <c:v>22718.247031517225</c:v>
                </c:pt>
                <c:pt idx="11">
                  <c:v>22767.425830157867</c:v>
                </c:pt>
              </c:numCache>
            </c:numRef>
          </c:val>
          <c:smooth val="0"/>
          <c:extLst>
            <c:ext xmlns:c16="http://schemas.microsoft.com/office/drawing/2014/chart" uri="{C3380CC4-5D6E-409C-BE32-E72D297353CC}">
              <c16:uniqueId val="{00000001-96D2-D448-9AC6-D0DD496B96A6}"/>
            </c:ext>
          </c:extLst>
        </c:ser>
        <c:ser>
          <c:idx val="2"/>
          <c:order val="2"/>
          <c:tx>
            <c:strRef>
              <c:f>'Deseasonalize (Seasonal Data)'!$A$36</c:f>
              <c:strCache>
                <c:ptCount val="1"/>
                <c:pt idx="0">
                  <c:v>Sales and marketing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'Deseasonalize (Seasonal Data)'!$B$26:$M$26</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'Deseasonalize (Seasonal Data)'!$B$36:$M$36</c:f>
              <c:numCache>
                <c:formatCode>"$"#,##0.00_);[Red]\("$"#,##0.00\)</c:formatCode>
                <c:ptCount val="12"/>
                <c:pt idx="0">
                  <c:v>7486.3345985667438</c:v>
                </c:pt>
                <c:pt idx="1">
                  <c:v>7904.7109504496566</c:v>
                </c:pt>
                <c:pt idx="2">
                  <c:v>8068.1622147083681</c:v>
                </c:pt>
                <c:pt idx="3">
                  <c:v>8815.4173966602793</c:v>
                </c:pt>
                <c:pt idx="4">
                  <c:v>10034.848374428115</c:v>
                </c:pt>
                <c:pt idx="5">
                  <c:v>10596.346975842003</c:v>
                </c:pt>
                <c:pt idx="6">
                  <c:v>11093.974860524091</c:v>
                </c:pt>
                <c:pt idx="7">
                  <c:v>10452.915836298933</c:v>
                </c:pt>
                <c:pt idx="8">
                  <c:v>12268.567027005141</c:v>
                </c:pt>
                <c:pt idx="9">
                  <c:v>11288.692073708342</c:v>
                </c:pt>
                <c:pt idx="10">
                  <c:v>10627.61292476754</c:v>
                </c:pt>
                <c:pt idx="11">
                  <c:v>10521.41676704079</c:v>
                </c:pt>
              </c:numCache>
            </c:numRef>
          </c:val>
          <c:smooth val="0"/>
          <c:extLst>
            <c:ext xmlns:c16="http://schemas.microsoft.com/office/drawing/2014/chart" uri="{C3380CC4-5D6E-409C-BE32-E72D297353CC}">
              <c16:uniqueId val="{00000002-96D2-D448-9AC6-D0DD496B96A6}"/>
            </c:ext>
          </c:extLst>
        </c:ser>
        <c:dLbls>
          <c:showLegendKey val="0"/>
          <c:showVal val="0"/>
          <c:showCatName val="0"/>
          <c:showSerName val="0"/>
          <c:showPercent val="0"/>
          <c:showBubbleSize val="0"/>
        </c:dLbls>
        <c:marker val="1"/>
        <c:smooth val="0"/>
        <c:axId val="1402223984"/>
        <c:axId val="1496467072"/>
      </c:lineChart>
      <c:catAx>
        <c:axId val="140222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96467072"/>
        <c:crosses val="autoZero"/>
        <c:auto val="1"/>
        <c:lblAlgn val="ctr"/>
        <c:lblOffset val="100"/>
        <c:noMultiLvlLbl val="0"/>
      </c:catAx>
      <c:valAx>
        <c:axId val="14964670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02223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altLang="zh-TW" sz="1800"/>
              <a:t>Net product sales</a:t>
            </a:r>
          </a:p>
          <a:p>
            <a:pPr>
              <a:defRPr sz="1800"/>
            </a:pPr>
            <a:r>
              <a:rPr lang="en-US" altLang="zh-TW" sz="1800"/>
              <a:t>(Deseaonalized)</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zh-TW"/>
        </a:p>
      </c:txPr>
    </c:title>
    <c:autoTitleDeleted val="0"/>
    <c:plotArea>
      <c:layout/>
      <c:lineChart>
        <c:grouping val="standard"/>
        <c:varyColors val="0"/>
        <c:ser>
          <c:idx val="0"/>
          <c:order val="0"/>
          <c:tx>
            <c:strRef>
              <c:f>'Forecast (Seasonal Data)'!$A$14</c:f>
              <c:strCache>
                <c:ptCount val="1"/>
                <c:pt idx="0">
                  <c:v>Net product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4.6455660843593545E-2"/>
                  <c:y val="8.338720431509234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trendlineLbl>
          </c:trendline>
          <c:cat>
            <c:strRef>
              <c:f>'Forecast (Seasonal Data)'!$B$12:$M$12</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'Forecast (Seasonal Data)'!$B$14:$M$14</c:f>
              <c:numCache>
                <c:formatCode>"$"#,##0.00_);[Red]\("$"#,##0.00\)</c:formatCode>
                <c:ptCount val="12"/>
                <c:pt idx="0">
                  <c:v>62271.938334786195</c:v>
                </c:pt>
                <c:pt idx="1">
                  <c:v>61856.294042428184</c:v>
                </c:pt>
                <c:pt idx="2">
                  <c:v>57274.835444536518</c:v>
                </c:pt>
                <c:pt idx="3">
                  <c:v>60474.055570801313</c:v>
                </c:pt>
                <c:pt idx="4">
                  <c:v>61149.784813107348</c:v>
                </c:pt>
                <c:pt idx="5">
                  <c:v>60332.38803272834</c:v>
                </c:pt>
                <c:pt idx="6">
                  <c:v>61933.973600094709</c:v>
                </c:pt>
                <c:pt idx="7">
                  <c:v>59724.650126920962</c:v>
                </c:pt>
                <c:pt idx="8">
                  <c:v>61719.526852106457</c:v>
                </c:pt>
                <c:pt idx="9">
                  <c:v>62952.567924843468</c:v>
                </c:pt>
                <c:pt idx="10">
                  <c:v>65932.440955368773</c:v>
                </c:pt>
                <c:pt idx="11">
                  <c:v>64942.544302277718</c:v>
                </c:pt>
              </c:numCache>
            </c:numRef>
          </c:val>
          <c:smooth val="0"/>
          <c:extLst>
            <c:ext xmlns:c16="http://schemas.microsoft.com/office/drawing/2014/chart" uri="{C3380CC4-5D6E-409C-BE32-E72D297353CC}">
              <c16:uniqueId val="{00000000-2D71-0949-841D-37EC39AACA6A}"/>
            </c:ext>
          </c:extLst>
        </c:ser>
        <c:dLbls>
          <c:showLegendKey val="0"/>
          <c:showVal val="0"/>
          <c:showCatName val="0"/>
          <c:showSerName val="0"/>
          <c:showPercent val="0"/>
          <c:showBubbleSize val="0"/>
        </c:dLbls>
        <c:marker val="1"/>
        <c:smooth val="0"/>
        <c:axId val="903956464"/>
        <c:axId val="1402483632"/>
      </c:lineChart>
      <c:catAx>
        <c:axId val="90395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02483632"/>
        <c:crosses val="autoZero"/>
        <c:auto val="1"/>
        <c:lblAlgn val="ctr"/>
        <c:lblOffset val="100"/>
        <c:noMultiLvlLbl val="0"/>
      </c:catAx>
      <c:valAx>
        <c:axId val="14024836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903956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altLang="zh-TW" sz="1800"/>
              <a:t>Net service sales</a:t>
            </a:r>
          </a:p>
          <a:p>
            <a:pPr marL="0" marR="0" lvl="0" indent="0" algn="ctr" defTabSz="914400" rtl="0" eaLnBrk="1" fontAlgn="auto" latinLnBrk="0" hangingPunct="1">
              <a:lnSpc>
                <a:spcPct val="100000"/>
              </a:lnSpc>
              <a:spcBef>
                <a:spcPts val="0"/>
              </a:spcBef>
              <a:spcAft>
                <a:spcPts val="0"/>
              </a:spcAft>
              <a:buClrTx/>
              <a:buSzTx/>
              <a:buFontTx/>
              <a:buNone/>
              <a:tabLst/>
              <a:defRPr sz="1800">
                <a:solidFill>
                  <a:sysClr val="windowText" lastClr="000000">
                    <a:lumMod val="65000"/>
                    <a:lumOff val="35000"/>
                  </a:sysClr>
                </a:solidFill>
              </a:defRPr>
            </a:pPr>
            <a:r>
              <a:rPr lang="en-US" altLang="zh-TW" sz="1800" b="0" i="0" baseline="0">
                <a:effectLst/>
              </a:rPr>
              <a:t>(Deseaonalized)</a:t>
            </a:r>
            <a:endParaRPr lang="zh-TW" altLang="zh-TW">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zh-TW"/>
        </a:p>
      </c:txPr>
    </c:title>
    <c:autoTitleDeleted val="0"/>
    <c:plotArea>
      <c:layout/>
      <c:lineChart>
        <c:grouping val="standard"/>
        <c:varyColors val="0"/>
        <c:ser>
          <c:idx val="0"/>
          <c:order val="0"/>
          <c:tx>
            <c:strRef>
              <c:f>'Forecast (Seasonal Data)'!$A$15</c:f>
              <c:strCache>
                <c:ptCount val="1"/>
                <c:pt idx="0">
                  <c:v>Net service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3.9172371652044714E-2"/>
                  <c:y val="6.821987630602191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trendlineLbl>
          </c:trendline>
          <c:cat>
            <c:strRef>
              <c:f>'Forecast (Seasonal Data)'!$B$12:$M$12</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'Forecast (Seasonal Data)'!$B$15:$M$15</c:f>
              <c:numCache>
                <c:formatCode>"$"#,##0.00_);[Red]\("$"#,##0.00\)</c:formatCode>
                <c:ptCount val="12"/>
                <c:pt idx="0">
                  <c:v>57557.075218420105</c:v>
                </c:pt>
                <c:pt idx="1">
                  <c:v>57734.786376264834</c:v>
                </c:pt>
                <c:pt idx="2">
                  <c:v>56181.808073316992</c:v>
                </c:pt>
                <c:pt idx="3">
                  <c:v>56703.39841944728</c:v>
                </c:pt>
                <c:pt idx="4">
                  <c:v>67563.323170731717</c:v>
                </c:pt>
                <c:pt idx="5">
                  <c:v>67780.40439216551</c:v>
                </c:pt>
                <c:pt idx="6">
                  <c:v>68058.772469537202</c:v>
                </c:pt>
                <c:pt idx="7">
                  <c:v>67673.593446714134</c:v>
                </c:pt>
                <c:pt idx="8">
                  <c:v>79383.3516108482</c:v>
                </c:pt>
                <c:pt idx="9">
                  <c:v>78988.55923156967</c:v>
                </c:pt>
                <c:pt idx="10">
                  <c:v>80263.169457145807</c:v>
                </c:pt>
                <c:pt idx="11">
                  <c:v>80126.758133838637</c:v>
                </c:pt>
              </c:numCache>
            </c:numRef>
          </c:val>
          <c:smooth val="0"/>
          <c:extLst>
            <c:ext xmlns:c16="http://schemas.microsoft.com/office/drawing/2014/chart" uri="{C3380CC4-5D6E-409C-BE32-E72D297353CC}">
              <c16:uniqueId val="{00000000-2BF1-7248-860B-ED65D525BB17}"/>
            </c:ext>
          </c:extLst>
        </c:ser>
        <c:dLbls>
          <c:showLegendKey val="0"/>
          <c:showVal val="0"/>
          <c:showCatName val="0"/>
          <c:showSerName val="0"/>
          <c:showPercent val="0"/>
          <c:showBubbleSize val="0"/>
        </c:dLbls>
        <c:marker val="1"/>
        <c:smooth val="0"/>
        <c:axId val="1356050112"/>
        <c:axId val="1402228960"/>
      </c:lineChart>
      <c:catAx>
        <c:axId val="135605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02228960"/>
        <c:crosses val="autoZero"/>
        <c:auto val="1"/>
        <c:lblAlgn val="ctr"/>
        <c:lblOffset val="100"/>
        <c:noMultiLvlLbl val="0"/>
      </c:catAx>
      <c:valAx>
        <c:axId val="14022289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356050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altLang="zh-TW" sz="1800"/>
              <a:t>Cost of sales</a:t>
            </a:r>
          </a:p>
          <a:p>
            <a:pPr marL="0" marR="0" lvl="0" indent="0" algn="ctr" defTabSz="914400" rtl="0" eaLnBrk="1" fontAlgn="auto" latinLnBrk="0" hangingPunct="1">
              <a:lnSpc>
                <a:spcPct val="100000"/>
              </a:lnSpc>
              <a:spcBef>
                <a:spcPts val="0"/>
              </a:spcBef>
              <a:spcAft>
                <a:spcPts val="0"/>
              </a:spcAft>
              <a:buClrTx/>
              <a:buSzTx/>
              <a:buFontTx/>
              <a:buNone/>
              <a:tabLst/>
              <a:defRPr sz="1800">
                <a:solidFill>
                  <a:sysClr val="windowText" lastClr="000000">
                    <a:lumMod val="65000"/>
                    <a:lumOff val="35000"/>
                  </a:sysClr>
                </a:solidFill>
              </a:defRPr>
            </a:pPr>
            <a:r>
              <a:rPr lang="en-US" altLang="zh-TW" sz="1800" b="0" i="0" baseline="0">
                <a:effectLst/>
              </a:rPr>
              <a:t>(Deseaonalized)</a:t>
            </a:r>
            <a:endParaRPr lang="zh-TW" altLang="zh-TW">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zh-TW"/>
        </a:p>
      </c:txPr>
    </c:title>
    <c:autoTitleDeleted val="0"/>
    <c:plotArea>
      <c:layout/>
      <c:lineChart>
        <c:grouping val="standard"/>
        <c:varyColors val="0"/>
        <c:ser>
          <c:idx val="0"/>
          <c:order val="0"/>
          <c:tx>
            <c:strRef>
              <c:f>'Forecast (Seasonal Data)'!$A$19</c:f>
              <c:strCache>
                <c:ptCount val="1"/>
                <c:pt idx="0">
                  <c:v>Cost of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4.4536028514652964E-2"/>
                  <c:y val="0.1225600602529101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trendlineLbl>
          </c:trendline>
          <c:cat>
            <c:strRef>
              <c:f>'Forecast (Seasonal Data)'!$B$12:$M$12</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'Forecast (Seasonal Data)'!$B$19:$M$19</c:f>
              <c:numCache>
                <c:formatCode>"$"#,##0.00_);[Red]\("$"#,##0.00\)</c:formatCode>
                <c:ptCount val="12"/>
                <c:pt idx="0">
                  <c:v>68680.165717641197</c:v>
                </c:pt>
                <c:pt idx="1">
                  <c:v>69472.999934991225</c:v>
                </c:pt>
                <c:pt idx="2">
                  <c:v>65432.238256484146</c:v>
                </c:pt>
                <c:pt idx="3">
                  <c:v>68692.334541923323</c:v>
                </c:pt>
                <c:pt idx="4">
                  <c:v>73188.185504822235</c:v>
                </c:pt>
                <c:pt idx="5">
                  <c:v>71906.546803818521</c:v>
                </c:pt>
                <c:pt idx="6">
                  <c:v>73062.013631123918</c:v>
                </c:pt>
                <c:pt idx="7">
                  <c:v>71018.428564861635</c:v>
                </c:pt>
                <c:pt idx="8">
                  <c:v>74610.148777536568</c:v>
                </c:pt>
                <c:pt idx="9">
                  <c:v>75098.953261190254</c:v>
                </c:pt>
                <c:pt idx="10">
                  <c:v>77984.248112391928</c:v>
                </c:pt>
                <c:pt idx="11">
                  <c:v>76767.736893215042</c:v>
                </c:pt>
              </c:numCache>
            </c:numRef>
          </c:val>
          <c:smooth val="0"/>
          <c:extLst>
            <c:ext xmlns:c16="http://schemas.microsoft.com/office/drawing/2014/chart" uri="{C3380CC4-5D6E-409C-BE32-E72D297353CC}">
              <c16:uniqueId val="{00000000-A39E-7646-8A3F-4FF810006D54}"/>
            </c:ext>
          </c:extLst>
        </c:ser>
        <c:dLbls>
          <c:showLegendKey val="0"/>
          <c:showVal val="0"/>
          <c:showCatName val="0"/>
          <c:showSerName val="0"/>
          <c:showPercent val="0"/>
          <c:showBubbleSize val="0"/>
        </c:dLbls>
        <c:marker val="1"/>
        <c:smooth val="0"/>
        <c:axId val="1297294112"/>
        <c:axId val="1297211776"/>
      </c:lineChart>
      <c:catAx>
        <c:axId val="129729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297211776"/>
        <c:crosses val="autoZero"/>
        <c:auto val="1"/>
        <c:lblAlgn val="ctr"/>
        <c:lblOffset val="100"/>
        <c:noMultiLvlLbl val="0"/>
      </c:catAx>
      <c:valAx>
        <c:axId val="12972117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297294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altLang="zh-TW" sz="1800"/>
              <a:t>Fulfillment</a:t>
            </a:r>
          </a:p>
          <a:p>
            <a:pPr marL="0" marR="0" lvl="0" indent="0" algn="ctr" defTabSz="914400" rtl="0" eaLnBrk="1" fontAlgn="auto" latinLnBrk="0" hangingPunct="1">
              <a:lnSpc>
                <a:spcPct val="100000"/>
              </a:lnSpc>
              <a:spcBef>
                <a:spcPts val="0"/>
              </a:spcBef>
              <a:spcAft>
                <a:spcPts val="0"/>
              </a:spcAft>
              <a:buClrTx/>
              <a:buSzTx/>
              <a:buFontTx/>
              <a:buNone/>
              <a:tabLst/>
              <a:defRPr sz="1800">
                <a:solidFill>
                  <a:sysClr val="windowText" lastClr="000000">
                    <a:lumMod val="65000"/>
                    <a:lumOff val="35000"/>
                  </a:sysClr>
                </a:solidFill>
              </a:defRPr>
            </a:pPr>
            <a:r>
              <a:rPr lang="en-US" altLang="zh-TW" sz="1800" b="0" i="0" baseline="0">
                <a:effectLst/>
              </a:rPr>
              <a:t>(Deseaonalized)</a:t>
            </a:r>
            <a:endParaRPr lang="zh-TW" altLang="zh-TW">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zh-TW"/>
        </a:p>
      </c:txPr>
    </c:title>
    <c:autoTitleDeleted val="0"/>
    <c:plotArea>
      <c:layout/>
      <c:lineChart>
        <c:grouping val="standard"/>
        <c:varyColors val="0"/>
        <c:ser>
          <c:idx val="0"/>
          <c:order val="0"/>
          <c:tx>
            <c:strRef>
              <c:f>'Forecast (Seasonal Data)'!$A$20</c:f>
              <c:strCache>
                <c:ptCount val="1"/>
                <c:pt idx="0">
                  <c:v>Fulfillment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3.7079355069069932E-2"/>
                  <c:y val="7.188183863380713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trendlineLbl>
          </c:trendline>
          <c:cat>
            <c:strRef>
              <c:f>'Forecast (Seasonal Data)'!$B$12:$M$12</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'Forecast (Seasonal Data)'!$B$20:$M$20</c:f>
              <c:numCache>
                <c:formatCode>"$"#,##0.00_);[Red]\("$"#,##0.00\)</c:formatCode>
                <c:ptCount val="12"/>
                <c:pt idx="0">
                  <c:v>17905.327738883305</c:v>
                </c:pt>
                <c:pt idx="1">
                  <c:v>18596.658100700006</c:v>
                </c:pt>
                <c:pt idx="2">
                  <c:v>18833.115245541168</c:v>
                </c:pt>
                <c:pt idx="3">
                  <c:v>19582.865405552529</c:v>
                </c:pt>
                <c:pt idx="4">
                  <c:v>21957.586121893739</c:v>
                </c:pt>
                <c:pt idx="5">
                  <c:v>21447.625529223242</c:v>
                </c:pt>
                <c:pt idx="6">
                  <c:v>20955.88772294161</c:v>
                </c:pt>
                <c:pt idx="7">
                  <c:v>20156.9587642896</c:v>
                </c:pt>
                <c:pt idx="8">
                  <c:v>22644.33613922296</c:v>
                </c:pt>
                <c:pt idx="9">
                  <c:v>22462.966370076745</c:v>
                </c:pt>
                <c:pt idx="10">
                  <c:v>22718.247031517225</c:v>
                </c:pt>
                <c:pt idx="11">
                  <c:v>22767.425830157867</c:v>
                </c:pt>
              </c:numCache>
            </c:numRef>
          </c:val>
          <c:smooth val="0"/>
          <c:extLst>
            <c:ext xmlns:c16="http://schemas.microsoft.com/office/drawing/2014/chart" uri="{C3380CC4-5D6E-409C-BE32-E72D297353CC}">
              <c16:uniqueId val="{00000000-47FE-D241-936D-F4A3BF233071}"/>
            </c:ext>
          </c:extLst>
        </c:ser>
        <c:dLbls>
          <c:showLegendKey val="0"/>
          <c:showVal val="0"/>
          <c:showCatName val="0"/>
          <c:showSerName val="0"/>
          <c:showPercent val="0"/>
          <c:showBubbleSize val="0"/>
        </c:dLbls>
        <c:marker val="1"/>
        <c:smooth val="0"/>
        <c:axId val="1000654240"/>
        <c:axId val="1001409776"/>
      </c:lineChart>
      <c:catAx>
        <c:axId val="100065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001409776"/>
        <c:crosses val="autoZero"/>
        <c:auto val="1"/>
        <c:lblAlgn val="ctr"/>
        <c:lblOffset val="100"/>
        <c:noMultiLvlLbl val="0"/>
      </c:catAx>
      <c:valAx>
        <c:axId val="10014097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00065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altLang="zh-TW" sz="1800"/>
              <a:t>Sales and marketing</a:t>
            </a:r>
          </a:p>
          <a:p>
            <a:pPr marL="0" marR="0" lvl="0" indent="0" algn="ctr" defTabSz="914400" rtl="0" eaLnBrk="1" fontAlgn="auto" latinLnBrk="0" hangingPunct="1">
              <a:lnSpc>
                <a:spcPct val="100000"/>
              </a:lnSpc>
              <a:spcBef>
                <a:spcPts val="0"/>
              </a:spcBef>
              <a:spcAft>
                <a:spcPts val="0"/>
              </a:spcAft>
              <a:buClrTx/>
              <a:buSzTx/>
              <a:buFontTx/>
              <a:buNone/>
              <a:tabLst/>
              <a:defRPr sz="1800">
                <a:solidFill>
                  <a:sysClr val="windowText" lastClr="000000">
                    <a:lumMod val="65000"/>
                    <a:lumOff val="35000"/>
                  </a:sysClr>
                </a:solidFill>
              </a:defRPr>
            </a:pPr>
            <a:r>
              <a:rPr lang="en-US" altLang="zh-TW" sz="1800" b="0" i="0" baseline="0">
                <a:effectLst/>
              </a:rPr>
              <a:t>(Deseaonalized)</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zh-TW"/>
        </a:p>
      </c:txPr>
    </c:title>
    <c:autoTitleDeleted val="0"/>
    <c:plotArea>
      <c:layout/>
      <c:lineChart>
        <c:grouping val="standard"/>
        <c:varyColors val="0"/>
        <c:ser>
          <c:idx val="0"/>
          <c:order val="0"/>
          <c:tx>
            <c:strRef>
              <c:f>'Forecast (Seasonal Data)'!$A$22</c:f>
              <c:strCache>
                <c:ptCount val="1"/>
                <c:pt idx="0">
                  <c:v>Sales and marketing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3.4550573697833736E-2"/>
                  <c:y val="-5.161520463193933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trendlineLbl>
          </c:trendline>
          <c:cat>
            <c:strRef>
              <c:f>'Forecast (Seasonal Data)'!$B$12:$M$12</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'Forecast (Seasonal Data)'!$B$22:$M$22</c:f>
              <c:numCache>
                <c:formatCode>"$"#,##0.00_);[Red]\("$"#,##0.00\)</c:formatCode>
                <c:ptCount val="12"/>
                <c:pt idx="0">
                  <c:v>7486.3345985667438</c:v>
                </c:pt>
                <c:pt idx="1">
                  <c:v>7904.7109504496566</c:v>
                </c:pt>
                <c:pt idx="2">
                  <c:v>8068.1622147083681</c:v>
                </c:pt>
                <c:pt idx="3">
                  <c:v>8815.4173966602793</c:v>
                </c:pt>
                <c:pt idx="4">
                  <c:v>10034.848374428115</c:v>
                </c:pt>
                <c:pt idx="5">
                  <c:v>10596.346975842003</c:v>
                </c:pt>
                <c:pt idx="6">
                  <c:v>11093.974860524091</c:v>
                </c:pt>
                <c:pt idx="7">
                  <c:v>10452.915836298933</c:v>
                </c:pt>
                <c:pt idx="8">
                  <c:v>12268.567027005141</c:v>
                </c:pt>
                <c:pt idx="9">
                  <c:v>11288.692073708342</c:v>
                </c:pt>
                <c:pt idx="10">
                  <c:v>10627.61292476754</c:v>
                </c:pt>
                <c:pt idx="11">
                  <c:v>10521.41676704079</c:v>
                </c:pt>
              </c:numCache>
            </c:numRef>
          </c:val>
          <c:smooth val="0"/>
          <c:extLst>
            <c:ext xmlns:c16="http://schemas.microsoft.com/office/drawing/2014/chart" uri="{C3380CC4-5D6E-409C-BE32-E72D297353CC}">
              <c16:uniqueId val="{00000000-D7CF-B946-8E48-F99609C478C5}"/>
            </c:ext>
          </c:extLst>
        </c:ser>
        <c:dLbls>
          <c:showLegendKey val="0"/>
          <c:showVal val="0"/>
          <c:showCatName val="0"/>
          <c:showSerName val="0"/>
          <c:showPercent val="0"/>
          <c:showBubbleSize val="0"/>
        </c:dLbls>
        <c:marker val="1"/>
        <c:smooth val="0"/>
        <c:axId val="1001834336"/>
        <c:axId val="1001835984"/>
      </c:lineChart>
      <c:catAx>
        <c:axId val="100183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001835984"/>
        <c:crosses val="autoZero"/>
        <c:auto val="1"/>
        <c:lblAlgn val="ctr"/>
        <c:lblOffset val="100"/>
        <c:noMultiLvlLbl val="0"/>
      </c:catAx>
      <c:valAx>
        <c:axId val="10018359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00183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altLang="zh-TW" sz="2000"/>
              <a:t>Technology</a:t>
            </a:r>
            <a:r>
              <a:rPr lang="en-US" altLang="zh-TW" sz="2000" baseline="0"/>
              <a:t> and Infrastructure</a:t>
            </a:r>
          </a:p>
          <a:p>
            <a:pPr>
              <a:defRPr sz="2000"/>
            </a:pPr>
            <a:r>
              <a:rPr lang="en-US" altLang="zh-TW" sz="2000" baseline="0"/>
              <a:t>(Actual Data)</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zh-TW"/>
        </a:p>
      </c:txPr>
    </c:title>
    <c:autoTitleDeleted val="0"/>
    <c:plotArea>
      <c:layout/>
      <c:lineChart>
        <c:grouping val="standard"/>
        <c:varyColors val="0"/>
        <c:ser>
          <c:idx val="0"/>
          <c:order val="0"/>
          <c:tx>
            <c:strRef>
              <c:f>'Quarterly Income Statement'!$A$17</c:f>
              <c:strCache>
                <c:ptCount val="1"/>
                <c:pt idx="0">
                  <c:v>Technology and infrastructure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3.1822402579094758E-2"/>
                  <c:y val="-2.862366086914688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trendlineLbl>
          </c:trendline>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Statement'!$B$17:$M$17</c:f>
              <c:numCache>
                <c:formatCode>"$"#,##0.00_);[Red]\("$"#,##0.00\)</c:formatCode>
                <c:ptCount val="12"/>
                <c:pt idx="0">
                  <c:v>12488</c:v>
                </c:pt>
                <c:pt idx="1">
                  <c:v>13871</c:v>
                </c:pt>
                <c:pt idx="2">
                  <c:v>14380</c:v>
                </c:pt>
                <c:pt idx="3">
                  <c:v>15313</c:v>
                </c:pt>
                <c:pt idx="4">
                  <c:v>14842</c:v>
                </c:pt>
                <c:pt idx="5">
                  <c:v>18072</c:v>
                </c:pt>
                <c:pt idx="6">
                  <c:v>19485</c:v>
                </c:pt>
                <c:pt idx="7">
                  <c:v>20814</c:v>
                </c:pt>
                <c:pt idx="8">
                  <c:v>20450</c:v>
                </c:pt>
                <c:pt idx="9">
                  <c:v>21931</c:v>
                </c:pt>
                <c:pt idx="10">
                  <c:v>21203</c:v>
                </c:pt>
                <c:pt idx="11">
                  <c:v>22038</c:v>
                </c:pt>
              </c:numCache>
            </c:numRef>
          </c:val>
          <c:smooth val="0"/>
          <c:extLst>
            <c:ext xmlns:c16="http://schemas.microsoft.com/office/drawing/2014/chart" uri="{C3380CC4-5D6E-409C-BE32-E72D297353CC}">
              <c16:uniqueId val="{00000000-1BC8-6043-A25B-964C6D0F718F}"/>
            </c:ext>
          </c:extLst>
        </c:ser>
        <c:dLbls>
          <c:showLegendKey val="0"/>
          <c:showVal val="0"/>
          <c:showCatName val="0"/>
          <c:showSerName val="0"/>
          <c:showPercent val="0"/>
          <c:showBubbleSize val="0"/>
        </c:dLbls>
        <c:marker val="1"/>
        <c:smooth val="0"/>
        <c:axId val="1936208816"/>
        <c:axId val="1895605584"/>
      </c:lineChart>
      <c:catAx>
        <c:axId val="193620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895605584"/>
        <c:crosses val="autoZero"/>
        <c:auto val="1"/>
        <c:lblAlgn val="ctr"/>
        <c:lblOffset val="100"/>
        <c:noMultiLvlLbl val="0"/>
      </c:catAx>
      <c:valAx>
        <c:axId val="18956055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936208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altLang="zh-TW" sz="2000"/>
              <a:t>General and Administrative</a:t>
            </a:r>
          </a:p>
          <a:p>
            <a:pPr>
              <a:defRPr sz="2000"/>
            </a:pPr>
            <a:r>
              <a:rPr lang="en-US" altLang="zh-TW" sz="1800" b="0" i="0" baseline="0">
                <a:effectLst/>
              </a:rPr>
              <a:t>(Actual Data)</a:t>
            </a:r>
            <a:endParaRPr lang="zh-TW" altLang="zh-TW" sz="2000">
              <a:effectLst/>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zh-TW"/>
        </a:p>
      </c:txPr>
    </c:title>
    <c:autoTitleDeleted val="0"/>
    <c:plotArea>
      <c:layout/>
      <c:lineChart>
        <c:grouping val="standard"/>
        <c:varyColors val="0"/>
        <c:ser>
          <c:idx val="0"/>
          <c:order val="0"/>
          <c:tx>
            <c:strRef>
              <c:f>'Quarterly Income Statement'!$A$19</c:f>
              <c:strCache>
                <c:ptCount val="1"/>
                <c:pt idx="0">
                  <c:v>General and administrative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Statement'!$B$19:$M$19</c:f>
              <c:numCache>
                <c:formatCode>"$"#,##0.00_);[Red]\("$"#,##0.00\)</c:formatCode>
                <c:ptCount val="12"/>
                <c:pt idx="0">
                  <c:v>1987</c:v>
                </c:pt>
                <c:pt idx="1">
                  <c:v>2158</c:v>
                </c:pt>
                <c:pt idx="2">
                  <c:v>2153</c:v>
                </c:pt>
                <c:pt idx="3">
                  <c:v>2525</c:v>
                </c:pt>
                <c:pt idx="4">
                  <c:v>2594</c:v>
                </c:pt>
                <c:pt idx="5">
                  <c:v>2903</c:v>
                </c:pt>
                <c:pt idx="6">
                  <c:v>3061</c:v>
                </c:pt>
                <c:pt idx="7">
                  <c:v>3333</c:v>
                </c:pt>
                <c:pt idx="8">
                  <c:v>3043</c:v>
                </c:pt>
                <c:pt idx="9">
                  <c:v>3202</c:v>
                </c:pt>
                <c:pt idx="10">
                  <c:v>2561</c:v>
                </c:pt>
                <c:pt idx="11">
                  <c:v>3010</c:v>
                </c:pt>
              </c:numCache>
            </c:numRef>
          </c:val>
          <c:smooth val="0"/>
          <c:extLst>
            <c:ext xmlns:c16="http://schemas.microsoft.com/office/drawing/2014/chart" uri="{C3380CC4-5D6E-409C-BE32-E72D297353CC}">
              <c16:uniqueId val="{00000000-0F58-3E48-AF55-4519656B6F64}"/>
            </c:ext>
          </c:extLst>
        </c:ser>
        <c:dLbls>
          <c:showLegendKey val="0"/>
          <c:showVal val="0"/>
          <c:showCatName val="0"/>
          <c:showSerName val="0"/>
          <c:showPercent val="0"/>
          <c:showBubbleSize val="0"/>
        </c:dLbls>
        <c:marker val="1"/>
        <c:smooth val="0"/>
        <c:axId val="1464986176"/>
        <c:axId val="1465490608"/>
      </c:lineChart>
      <c:catAx>
        <c:axId val="146498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65490608"/>
        <c:crosses val="autoZero"/>
        <c:auto val="1"/>
        <c:lblAlgn val="ctr"/>
        <c:lblOffset val="100"/>
        <c:noMultiLvlLbl val="0"/>
      </c:catAx>
      <c:valAx>
        <c:axId val="14654906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64986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altLang="zh-TW" sz="2000"/>
              <a:t>Other</a:t>
            </a:r>
            <a:r>
              <a:rPr lang="en-US" altLang="zh-TW" sz="2000" baseline="0"/>
              <a:t> Operating Expense</a:t>
            </a:r>
          </a:p>
          <a:p>
            <a:pPr>
              <a:defRPr sz="2000"/>
            </a:pPr>
            <a:r>
              <a:rPr lang="en-US" altLang="zh-TW" sz="1800" b="0" i="0" baseline="0">
                <a:effectLst/>
              </a:rPr>
              <a:t>(Actual Data)</a:t>
            </a:r>
            <a:endParaRPr lang="zh-TW" altLang="zh-TW" sz="2000">
              <a:effectLst/>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zh-TW"/>
        </a:p>
      </c:txPr>
    </c:title>
    <c:autoTitleDeleted val="0"/>
    <c:plotArea>
      <c:layout/>
      <c:lineChart>
        <c:grouping val="standard"/>
        <c:varyColors val="0"/>
        <c:ser>
          <c:idx val="0"/>
          <c:order val="0"/>
          <c:tx>
            <c:strRef>
              <c:f>'Quarterly Income Statement'!$A$20</c:f>
              <c:strCache>
                <c:ptCount val="1"/>
                <c:pt idx="0">
                  <c:v>Other operating expense (income), net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cat>
            <c:strRef>
              <c:f>'Quarterly Income Statement'!$B$8:$M$8</c:f>
              <c:strCache>
                <c:ptCount val="12"/>
                <c:pt idx="0">
                  <c:v>2021 Q1</c:v>
                </c:pt>
                <c:pt idx="1">
                  <c:v>2021 Q2</c:v>
                </c:pt>
                <c:pt idx="2">
                  <c:v>2021 Q3</c:v>
                </c:pt>
                <c:pt idx="3">
                  <c:v>2021 Q4</c:v>
                </c:pt>
                <c:pt idx="4">
                  <c:v>2022 Q1</c:v>
                </c:pt>
                <c:pt idx="5">
                  <c:v>2022 Q2</c:v>
                </c:pt>
                <c:pt idx="6">
                  <c:v>2022 Q3</c:v>
                </c:pt>
                <c:pt idx="7">
                  <c:v>2022 Q4</c:v>
                </c:pt>
                <c:pt idx="8">
                  <c:v>2023 Q1</c:v>
                </c:pt>
                <c:pt idx="9">
                  <c:v>2023 Q2</c:v>
                </c:pt>
                <c:pt idx="10">
                  <c:v>2023 Q3</c:v>
                </c:pt>
                <c:pt idx="11">
                  <c:v>2023 Q4</c:v>
                </c:pt>
              </c:strCache>
            </c:strRef>
          </c:cat>
          <c:val>
            <c:numRef>
              <c:f>'Quarterly Income Statement'!$B$20:$M$20</c:f>
              <c:numCache>
                <c:formatCode>"$"#,##0.00_);[Red]\("$"#,##0.00\)</c:formatCode>
                <c:ptCount val="12"/>
                <c:pt idx="0">
                  <c:v>38</c:v>
                </c:pt>
                <c:pt idx="1">
                  <c:v>11</c:v>
                </c:pt>
                <c:pt idx="2">
                  <c:v>-11</c:v>
                </c:pt>
                <c:pt idx="3">
                  <c:v>24</c:v>
                </c:pt>
                <c:pt idx="4">
                  <c:v>249</c:v>
                </c:pt>
                <c:pt idx="5">
                  <c:v>90</c:v>
                </c:pt>
                <c:pt idx="6">
                  <c:v>165</c:v>
                </c:pt>
                <c:pt idx="7">
                  <c:v>759</c:v>
                </c:pt>
                <c:pt idx="8">
                  <c:v>223</c:v>
                </c:pt>
                <c:pt idx="9">
                  <c:v>146</c:v>
                </c:pt>
                <c:pt idx="10">
                  <c:v>244</c:v>
                </c:pt>
                <c:pt idx="11">
                  <c:v>154</c:v>
                </c:pt>
              </c:numCache>
            </c:numRef>
          </c:val>
          <c:smooth val="0"/>
          <c:extLst>
            <c:ext xmlns:c16="http://schemas.microsoft.com/office/drawing/2014/chart" uri="{C3380CC4-5D6E-409C-BE32-E72D297353CC}">
              <c16:uniqueId val="{00000000-36C1-554F-8124-F610DCED7256}"/>
            </c:ext>
          </c:extLst>
        </c:ser>
        <c:dLbls>
          <c:showLegendKey val="0"/>
          <c:showVal val="0"/>
          <c:showCatName val="0"/>
          <c:showSerName val="0"/>
          <c:showPercent val="0"/>
          <c:showBubbleSize val="0"/>
        </c:dLbls>
        <c:marker val="1"/>
        <c:smooth val="0"/>
        <c:axId val="1495182960"/>
        <c:axId val="1495110480"/>
      </c:lineChart>
      <c:catAx>
        <c:axId val="149518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95110480"/>
        <c:crosses val="autoZero"/>
        <c:auto val="1"/>
        <c:lblAlgn val="ctr"/>
        <c:lblOffset val="100"/>
        <c:noMultiLvlLbl val="0"/>
      </c:catAx>
      <c:valAx>
        <c:axId val="14951104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495182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9</xdr:col>
      <xdr:colOff>12700</xdr:colOff>
      <xdr:row>8</xdr:row>
      <xdr:rowOff>19050</xdr:rowOff>
    </xdr:from>
    <xdr:to>
      <xdr:col>17</xdr:col>
      <xdr:colOff>533400</xdr:colOff>
      <xdr:row>31</xdr:row>
      <xdr:rowOff>190500</xdr:rowOff>
    </xdr:to>
    <xdr:graphicFrame macro="">
      <xdr:nvGraphicFramePr>
        <xdr:cNvPr id="2" name="圖表 1">
          <a:extLst>
            <a:ext uri="{FF2B5EF4-FFF2-40B4-BE49-F238E27FC236}">
              <a16:creationId xmlns:a16="http://schemas.microsoft.com/office/drawing/2014/main" id="{56F3F2FA-8E57-7ACB-960F-BABA49A181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12700</xdr:colOff>
      <xdr:row>33</xdr:row>
      <xdr:rowOff>25015</xdr:rowOff>
    </xdr:from>
    <xdr:to>
      <xdr:col>17</xdr:col>
      <xdr:colOff>519546</xdr:colOff>
      <xdr:row>53</xdr:row>
      <xdr:rowOff>115454</xdr:rowOff>
    </xdr:to>
    <xdr:graphicFrame macro="">
      <xdr:nvGraphicFramePr>
        <xdr:cNvPr id="3" name="圖表 2">
          <a:extLst>
            <a:ext uri="{FF2B5EF4-FFF2-40B4-BE49-F238E27FC236}">
              <a16:creationId xmlns:a16="http://schemas.microsoft.com/office/drawing/2014/main" id="{C4040C49-36DD-549F-BCF2-00452585FA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63500</xdr:colOff>
      <xdr:row>38</xdr:row>
      <xdr:rowOff>76200</xdr:rowOff>
    </xdr:from>
    <xdr:to>
      <xdr:col>8</xdr:col>
      <xdr:colOff>12700</xdr:colOff>
      <xdr:row>53</xdr:row>
      <xdr:rowOff>115454</xdr:rowOff>
    </xdr:to>
    <xdr:sp macro="" textlink="">
      <xdr:nvSpPr>
        <xdr:cNvPr id="4" name="文字方塊 3">
          <a:extLst>
            <a:ext uri="{FF2B5EF4-FFF2-40B4-BE49-F238E27FC236}">
              <a16:creationId xmlns:a16="http://schemas.microsoft.com/office/drawing/2014/main" id="{4B229314-DB51-039C-BB94-0BC6CB46A821}"/>
            </a:ext>
          </a:extLst>
        </xdr:cNvPr>
        <xdr:cNvSpPr txBox="1"/>
      </xdr:nvSpPr>
      <xdr:spPr>
        <a:xfrm>
          <a:off x="63500" y="8254230"/>
          <a:ext cx="9974503" cy="2925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 altLang="zh-TW" sz="1800" b="0" i="0" u="none" strike="noStrike">
              <a:solidFill>
                <a:schemeClr val="dk1"/>
              </a:solidFill>
              <a:effectLst/>
              <a:latin typeface="+mn-lt"/>
              <a:ea typeface="+mn-ea"/>
              <a:cs typeface="+mn-cs"/>
            </a:rPr>
            <a:t>Amazon, an e-commerce and cloud computing company was founded by Jeff Bezos in 1994. It began as an online book seller and has expanded its products to include a vast array of products and services. The company’s cloud computing division, Amazon Web Services, provides infrastructure and computing power to businesses and makes up most of their operating profits(Waters). They have incorporated generative artificial intelligence into AWS through Amazon Bedrock, which is a platform for developers and organizations to build, and manage applications(AWS n.d.). Amazon has been creating original production content with its subscription based streaming service, Prime Video(Waters). Unlike most companies, Amazon’s profits grew during COVID, and has been growing steadily and we can see that from our revenue chart. The growth rate from 2022 to 2023 is close to 11.8%, and there is a 8.65% growth rate to our 2024 forecast net sales.</a:t>
          </a:r>
          <a:endParaRPr lang="en" altLang="zh-TW" sz="1800" b="0">
            <a:effectLst/>
          </a:endParaRPr>
        </a:p>
        <a:p>
          <a:br>
            <a:rPr lang="en" altLang="zh-TW" sz="1800"/>
          </a:br>
          <a:endParaRPr lang="zh-TW" altLang="en-US" sz="1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44053</xdr:colOff>
      <xdr:row>51</xdr:row>
      <xdr:rowOff>91283</xdr:rowOff>
    </xdr:from>
    <xdr:to>
      <xdr:col>3</xdr:col>
      <xdr:colOff>533400</xdr:colOff>
      <xdr:row>78</xdr:row>
      <xdr:rowOff>50801</xdr:rowOff>
    </xdr:to>
    <xdr:graphicFrame macro="">
      <xdr:nvGraphicFramePr>
        <xdr:cNvPr id="2" name="圖表 1">
          <a:extLst>
            <a:ext uri="{FF2B5EF4-FFF2-40B4-BE49-F238E27FC236}">
              <a16:creationId xmlns:a16="http://schemas.microsoft.com/office/drawing/2014/main" id="{7783C5EE-C8DD-F744-F682-B80400261E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927100</xdr:colOff>
      <xdr:row>51</xdr:row>
      <xdr:rowOff>101600</xdr:rowOff>
    </xdr:from>
    <xdr:to>
      <xdr:col>10</xdr:col>
      <xdr:colOff>685800</xdr:colOff>
      <xdr:row>78</xdr:row>
      <xdr:rowOff>76200</xdr:rowOff>
    </xdr:to>
    <xdr:graphicFrame macro="">
      <xdr:nvGraphicFramePr>
        <xdr:cNvPr id="3" name="圖表 2">
          <a:extLst>
            <a:ext uri="{FF2B5EF4-FFF2-40B4-BE49-F238E27FC236}">
              <a16:creationId xmlns:a16="http://schemas.microsoft.com/office/drawing/2014/main" id="{E397DB84-C6CC-50DF-4E3D-4C5D11F22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xdr:colOff>
      <xdr:row>79</xdr:row>
      <xdr:rowOff>177800</xdr:rowOff>
    </xdr:from>
    <xdr:to>
      <xdr:col>3</xdr:col>
      <xdr:colOff>584200</xdr:colOff>
      <xdr:row>109</xdr:row>
      <xdr:rowOff>25400</xdr:rowOff>
    </xdr:to>
    <xdr:graphicFrame macro="">
      <xdr:nvGraphicFramePr>
        <xdr:cNvPr id="4" name="圖表 3">
          <a:extLst>
            <a:ext uri="{FF2B5EF4-FFF2-40B4-BE49-F238E27FC236}">
              <a16:creationId xmlns:a16="http://schemas.microsoft.com/office/drawing/2014/main" id="{62C35D10-3734-1E61-BC2E-F10E1CEB35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901700</xdr:colOff>
      <xdr:row>80</xdr:row>
      <xdr:rowOff>25400</xdr:rowOff>
    </xdr:from>
    <xdr:to>
      <xdr:col>10</xdr:col>
      <xdr:colOff>660400</xdr:colOff>
      <xdr:row>109</xdr:row>
      <xdr:rowOff>25400</xdr:rowOff>
    </xdr:to>
    <xdr:graphicFrame macro="">
      <xdr:nvGraphicFramePr>
        <xdr:cNvPr id="5" name="圖表 4">
          <a:extLst>
            <a:ext uri="{FF2B5EF4-FFF2-40B4-BE49-F238E27FC236}">
              <a16:creationId xmlns:a16="http://schemas.microsoft.com/office/drawing/2014/main" id="{C1D2EFC3-5320-3253-5F01-543A6E71F6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876300</xdr:colOff>
      <xdr:row>80</xdr:row>
      <xdr:rowOff>25400</xdr:rowOff>
    </xdr:from>
    <xdr:to>
      <xdr:col>17</xdr:col>
      <xdr:colOff>558800</xdr:colOff>
      <xdr:row>109</xdr:row>
      <xdr:rowOff>25400</xdr:rowOff>
    </xdr:to>
    <xdr:graphicFrame macro="">
      <xdr:nvGraphicFramePr>
        <xdr:cNvPr id="6" name="圖表 5">
          <a:extLst>
            <a:ext uri="{FF2B5EF4-FFF2-40B4-BE49-F238E27FC236}">
              <a16:creationId xmlns:a16="http://schemas.microsoft.com/office/drawing/2014/main" id="{E7B2D002-75BA-92FD-FBFE-5DE32066B1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109</xdr:row>
      <xdr:rowOff>156704</xdr:rowOff>
    </xdr:from>
    <xdr:to>
      <xdr:col>3</xdr:col>
      <xdr:colOff>667288</xdr:colOff>
      <xdr:row>136</xdr:row>
      <xdr:rowOff>-1</xdr:rowOff>
    </xdr:to>
    <xdr:graphicFrame macro="">
      <xdr:nvGraphicFramePr>
        <xdr:cNvPr id="7" name="圖表 6">
          <a:extLst>
            <a:ext uri="{FF2B5EF4-FFF2-40B4-BE49-F238E27FC236}">
              <a16:creationId xmlns:a16="http://schemas.microsoft.com/office/drawing/2014/main" id="{18C70B54-50E9-30B8-2328-F5152CC86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876300</xdr:colOff>
      <xdr:row>109</xdr:row>
      <xdr:rowOff>177800</xdr:rowOff>
    </xdr:from>
    <xdr:to>
      <xdr:col>10</xdr:col>
      <xdr:colOff>584200</xdr:colOff>
      <xdr:row>136</xdr:row>
      <xdr:rowOff>25400</xdr:rowOff>
    </xdr:to>
    <xdr:graphicFrame macro="">
      <xdr:nvGraphicFramePr>
        <xdr:cNvPr id="8" name="圖表 7">
          <a:extLst>
            <a:ext uri="{FF2B5EF4-FFF2-40B4-BE49-F238E27FC236}">
              <a16:creationId xmlns:a16="http://schemas.microsoft.com/office/drawing/2014/main" id="{5F1D89EB-F0BC-6D1D-5FC4-1E721F7D08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878919</xdr:colOff>
      <xdr:row>109</xdr:row>
      <xdr:rowOff>170543</xdr:rowOff>
    </xdr:from>
    <xdr:to>
      <xdr:col>17</xdr:col>
      <xdr:colOff>564443</xdr:colOff>
      <xdr:row>136</xdr:row>
      <xdr:rowOff>0</xdr:rowOff>
    </xdr:to>
    <xdr:graphicFrame macro="">
      <xdr:nvGraphicFramePr>
        <xdr:cNvPr id="9" name="圖表 8">
          <a:extLst>
            <a:ext uri="{FF2B5EF4-FFF2-40B4-BE49-F238E27FC236}">
              <a16:creationId xmlns:a16="http://schemas.microsoft.com/office/drawing/2014/main" id="{BD4E8237-3B69-83AF-07E4-31DCBA104A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1079500</xdr:colOff>
      <xdr:row>60</xdr:row>
      <xdr:rowOff>190500</xdr:rowOff>
    </xdr:from>
    <xdr:to>
      <xdr:col>16</xdr:col>
      <xdr:colOff>1016000</xdr:colOff>
      <xdr:row>67</xdr:row>
      <xdr:rowOff>0</xdr:rowOff>
    </xdr:to>
    <xdr:sp macro="" textlink="">
      <xdr:nvSpPr>
        <xdr:cNvPr id="10" name="文字方塊 9">
          <a:extLst>
            <a:ext uri="{FF2B5EF4-FFF2-40B4-BE49-F238E27FC236}">
              <a16:creationId xmlns:a16="http://schemas.microsoft.com/office/drawing/2014/main" id="{B62F0DC7-4068-3FD9-A829-21A07441DC77}"/>
            </a:ext>
          </a:extLst>
        </xdr:cNvPr>
        <xdr:cNvSpPr txBox="1"/>
      </xdr:nvSpPr>
      <xdr:spPr>
        <a:xfrm>
          <a:off x="17843500" y="12560300"/>
          <a:ext cx="7150100" cy="1231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000"/>
            <a:t>After plotting the</a:t>
          </a:r>
          <a:r>
            <a:rPr lang="en-US" altLang="zh-TW" sz="2000" baseline="0"/>
            <a:t> data and the linear trend, we can see that</a:t>
          </a:r>
          <a:r>
            <a:rPr lang="en-US" altLang="zh-TW" sz="2000" b="1" baseline="0"/>
            <a:t> Net Product Sales, Net Service Sales, Cost of Sales, Fulfillment, and Sales and Marketing has seasonal trend.</a:t>
          </a:r>
          <a:endParaRPr lang="zh-TW" altLang="en-US" sz="20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387458</xdr:colOff>
      <xdr:row>1</xdr:row>
      <xdr:rowOff>21525</xdr:rowOff>
    </xdr:from>
    <xdr:to>
      <xdr:col>12</xdr:col>
      <xdr:colOff>1463728</xdr:colOff>
      <xdr:row>10</xdr:row>
      <xdr:rowOff>129153</xdr:rowOff>
    </xdr:to>
    <xdr:sp macro="" textlink="">
      <xdr:nvSpPr>
        <xdr:cNvPr id="2" name="文字方塊 1">
          <a:extLst>
            <a:ext uri="{FF2B5EF4-FFF2-40B4-BE49-F238E27FC236}">
              <a16:creationId xmlns:a16="http://schemas.microsoft.com/office/drawing/2014/main" id="{102EAD37-C35E-3E48-7893-9733B86784DA}"/>
            </a:ext>
          </a:extLst>
        </xdr:cNvPr>
        <xdr:cNvSpPr txBox="1"/>
      </xdr:nvSpPr>
      <xdr:spPr>
        <a:xfrm>
          <a:off x="9428136" y="215254"/>
          <a:ext cx="11623728" cy="1958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000">
              <a:latin typeface="Arial" panose="020B0604020202020204" pitchFamily="34" charset="0"/>
              <a:cs typeface="Arial" panose="020B0604020202020204" pitchFamily="34" charset="0"/>
            </a:rPr>
            <a:t>For </a:t>
          </a:r>
          <a:r>
            <a:rPr lang="en-US" altLang="zh-TW" sz="2000" b="1" baseline="0"/>
            <a:t>Net Product Sales, Net Service Sales, Cost of Sales, Fulfillment, and Sales and Marketing </a:t>
          </a:r>
          <a:r>
            <a:rPr lang="en-US" altLang="zh-TW" sz="2000" b="0" baseline="0"/>
            <a:t>which shows seasonality, we calculated the seasonality index of each quarter and deseasonalized the trend data in order to perform forecasting.</a:t>
          </a:r>
          <a:endParaRPr lang="zh-TW" altLang="en-US" sz="2000" b="0">
            <a:latin typeface="Arial" panose="020B0604020202020204" pitchFamily="34" charset="0"/>
            <a:cs typeface="Arial" panose="020B0604020202020204" pitchFamily="34" charset="0"/>
          </a:endParaRPr>
        </a:p>
      </xdr:txBody>
    </xdr:sp>
    <xdr:clientData/>
  </xdr:twoCellAnchor>
  <xdr:twoCellAnchor>
    <xdr:from>
      <xdr:col>0</xdr:col>
      <xdr:colOff>27985</xdr:colOff>
      <xdr:row>38</xdr:row>
      <xdr:rowOff>172203</xdr:rowOff>
    </xdr:from>
    <xdr:to>
      <xdr:col>5</xdr:col>
      <xdr:colOff>215255</xdr:colOff>
      <xdr:row>65</xdr:row>
      <xdr:rowOff>0</xdr:rowOff>
    </xdr:to>
    <xdr:graphicFrame macro="">
      <xdr:nvGraphicFramePr>
        <xdr:cNvPr id="3" name="圖表 2">
          <a:extLst>
            <a:ext uri="{FF2B5EF4-FFF2-40B4-BE49-F238E27FC236}">
              <a16:creationId xmlns:a16="http://schemas.microsoft.com/office/drawing/2014/main" id="{79C79E51-5C60-52CA-7BC9-5450F1E02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447728</xdr:colOff>
      <xdr:row>38</xdr:row>
      <xdr:rowOff>156704</xdr:rowOff>
    </xdr:from>
    <xdr:to>
      <xdr:col>10</xdr:col>
      <xdr:colOff>1140848</xdr:colOff>
      <xdr:row>64</xdr:row>
      <xdr:rowOff>172202</xdr:rowOff>
    </xdr:to>
    <xdr:graphicFrame macro="">
      <xdr:nvGraphicFramePr>
        <xdr:cNvPr id="4" name="圖表 3">
          <a:extLst>
            <a:ext uri="{FF2B5EF4-FFF2-40B4-BE49-F238E27FC236}">
              <a16:creationId xmlns:a16="http://schemas.microsoft.com/office/drawing/2014/main" id="{9A966F08-AE6F-427E-3B5F-CDB4C77392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85910</xdr:colOff>
      <xdr:row>36</xdr:row>
      <xdr:rowOff>66488</xdr:rowOff>
    </xdr:from>
    <xdr:to>
      <xdr:col>4</xdr:col>
      <xdr:colOff>410881</xdr:colOff>
      <xdr:row>56</xdr:row>
      <xdr:rowOff>74706</xdr:rowOff>
    </xdr:to>
    <xdr:graphicFrame macro="">
      <xdr:nvGraphicFramePr>
        <xdr:cNvPr id="2" name="圖表 1">
          <a:extLst>
            <a:ext uri="{FF2B5EF4-FFF2-40B4-BE49-F238E27FC236}">
              <a16:creationId xmlns:a16="http://schemas.microsoft.com/office/drawing/2014/main" id="{1A08713F-9FFB-D8B8-15EE-ED784E08C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608853</xdr:colOff>
      <xdr:row>36</xdr:row>
      <xdr:rowOff>47812</xdr:rowOff>
    </xdr:from>
    <xdr:to>
      <xdr:col>11</xdr:col>
      <xdr:colOff>186764</xdr:colOff>
      <xdr:row>56</xdr:row>
      <xdr:rowOff>74706</xdr:rowOff>
    </xdr:to>
    <xdr:graphicFrame macro="">
      <xdr:nvGraphicFramePr>
        <xdr:cNvPr id="3" name="圖表 2">
          <a:extLst>
            <a:ext uri="{FF2B5EF4-FFF2-40B4-BE49-F238E27FC236}">
              <a16:creationId xmlns:a16="http://schemas.microsoft.com/office/drawing/2014/main" id="{9DB85BC2-71B7-60C8-D9D8-77D6B4F669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67233</xdr:colOff>
      <xdr:row>57</xdr:row>
      <xdr:rowOff>103841</xdr:rowOff>
    </xdr:from>
    <xdr:to>
      <xdr:col>4</xdr:col>
      <xdr:colOff>429558</xdr:colOff>
      <xdr:row>78</xdr:row>
      <xdr:rowOff>74706</xdr:rowOff>
    </xdr:to>
    <xdr:graphicFrame macro="">
      <xdr:nvGraphicFramePr>
        <xdr:cNvPr id="4" name="圖表 3">
          <a:extLst>
            <a:ext uri="{FF2B5EF4-FFF2-40B4-BE49-F238E27FC236}">
              <a16:creationId xmlns:a16="http://schemas.microsoft.com/office/drawing/2014/main" id="{E8F0087C-E453-45B2-BC2D-555912BFA4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627529</xdr:colOff>
      <xdr:row>57</xdr:row>
      <xdr:rowOff>85165</xdr:rowOff>
    </xdr:from>
    <xdr:to>
      <xdr:col>11</xdr:col>
      <xdr:colOff>168088</xdr:colOff>
      <xdr:row>78</xdr:row>
      <xdr:rowOff>74706</xdr:rowOff>
    </xdr:to>
    <xdr:graphicFrame macro="">
      <xdr:nvGraphicFramePr>
        <xdr:cNvPr id="5" name="圖表 4">
          <a:extLst>
            <a:ext uri="{FF2B5EF4-FFF2-40B4-BE49-F238E27FC236}">
              <a16:creationId xmlns:a16="http://schemas.microsoft.com/office/drawing/2014/main" id="{10161F51-AC01-FAD4-E60F-E8A9F5D7C3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403410</xdr:colOff>
      <xdr:row>57</xdr:row>
      <xdr:rowOff>66489</xdr:rowOff>
    </xdr:from>
    <xdr:to>
      <xdr:col>17</xdr:col>
      <xdr:colOff>840440</xdr:colOff>
      <xdr:row>78</xdr:row>
      <xdr:rowOff>74706</xdr:rowOff>
    </xdr:to>
    <xdr:graphicFrame macro="">
      <xdr:nvGraphicFramePr>
        <xdr:cNvPr id="6" name="圖表 5">
          <a:extLst>
            <a:ext uri="{FF2B5EF4-FFF2-40B4-BE49-F238E27FC236}">
              <a16:creationId xmlns:a16="http://schemas.microsoft.com/office/drawing/2014/main" id="{A98947B7-7973-3293-E75C-736B4A519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94775</xdr:colOff>
      <xdr:row>2</xdr:row>
      <xdr:rowOff>0</xdr:rowOff>
    </xdr:from>
    <xdr:to>
      <xdr:col>12</xdr:col>
      <xdr:colOff>947761</xdr:colOff>
      <xdr:row>4</xdr:row>
      <xdr:rowOff>189552</xdr:rowOff>
    </xdr:to>
    <xdr:sp macro="" textlink="">
      <xdr:nvSpPr>
        <xdr:cNvPr id="7" name="文字方塊 6">
          <a:extLst>
            <a:ext uri="{FF2B5EF4-FFF2-40B4-BE49-F238E27FC236}">
              <a16:creationId xmlns:a16="http://schemas.microsoft.com/office/drawing/2014/main" id="{7BD3B6DC-918A-8B93-EE28-316D2F5C36E2}"/>
            </a:ext>
          </a:extLst>
        </xdr:cNvPr>
        <xdr:cNvSpPr txBox="1"/>
      </xdr:nvSpPr>
      <xdr:spPr>
        <a:xfrm>
          <a:off x="7032387" y="492836"/>
          <a:ext cx="7752687" cy="606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600"/>
            <a:t>We calculated the seaasonality</a:t>
          </a:r>
          <a:r>
            <a:rPr lang="en-US" altLang="zh-TW" sz="1600" baseline="0"/>
            <a:t> data for the seasonal data we mentioned previously, and </a:t>
          </a:r>
          <a:r>
            <a:rPr lang="en-US" altLang="zh-TW" sz="1600" b="1" baseline="0"/>
            <a:t>deseasonalized the data</a:t>
          </a:r>
          <a:r>
            <a:rPr lang="en-US" altLang="zh-TW" sz="1600" baseline="0"/>
            <a:t>.</a:t>
          </a:r>
          <a:endParaRPr lang="zh-TW" altLang="en-US" sz="1600"/>
        </a:p>
      </xdr:txBody>
    </xdr:sp>
    <xdr:clientData/>
  </xdr:twoCellAnchor>
  <xdr:twoCellAnchor>
    <xdr:from>
      <xdr:col>14</xdr:col>
      <xdr:colOff>19713</xdr:colOff>
      <xdr:row>2</xdr:row>
      <xdr:rowOff>38669</xdr:rowOff>
    </xdr:from>
    <xdr:to>
      <xdr:col>18</xdr:col>
      <xdr:colOff>56867</xdr:colOff>
      <xdr:row>8</xdr:row>
      <xdr:rowOff>189552</xdr:rowOff>
    </xdr:to>
    <xdr:sp macro="" textlink="">
      <xdr:nvSpPr>
        <xdr:cNvPr id="8" name="文字方塊 7">
          <a:extLst>
            <a:ext uri="{FF2B5EF4-FFF2-40B4-BE49-F238E27FC236}">
              <a16:creationId xmlns:a16="http://schemas.microsoft.com/office/drawing/2014/main" id="{E189BC50-917E-BB4F-8768-9565FE61D282}"/>
            </a:ext>
          </a:extLst>
        </xdr:cNvPr>
        <xdr:cNvSpPr txBox="1"/>
      </xdr:nvSpPr>
      <xdr:spPr>
        <a:xfrm>
          <a:off x="15676728" y="531505"/>
          <a:ext cx="3979840" cy="1401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600"/>
            <a:t>After deseasonalizing</a:t>
          </a:r>
          <a:r>
            <a:rPr lang="en-US" altLang="zh-TW" sz="1600" baseline="0"/>
            <a:t> the data, we forecast the 2024 data </a:t>
          </a:r>
          <a:r>
            <a:rPr lang="en-US" altLang="zh-TW" sz="1600" b="1" baseline="0"/>
            <a:t>with linear regrassion </a:t>
          </a:r>
          <a:r>
            <a:rPr lang="en-US" altLang="zh-TW" sz="1600" baseline="0"/>
            <a:t>by finding the intercept and slop of the deseasonalized data..</a:t>
          </a:r>
          <a:endParaRPr lang="zh-TW" altLang="en-US" sz="16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101600</xdr:colOff>
      <xdr:row>0</xdr:row>
      <xdr:rowOff>76199</xdr:rowOff>
    </xdr:from>
    <xdr:to>
      <xdr:col>9</xdr:col>
      <xdr:colOff>788276</xdr:colOff>
      <xdr:row>7</xdr:row>
      <xdr:rowOff>170364</xdr:rowOff>
    </xdr:to>
    <xdr:sp macro="" textlink="">
      <xdr:nvSpPr>
        <xdr:cNvPr id="2" name="文字方塊 1">
          <a:extLst>
            <a:ext uri="{FF2B5EF4-FFF2-40B4-BE49-F238E27FC236}">
              <a16:creationId xmlns:a16="http://schemas.microsoft.com/office/drawing/2014/main" id="{6A07F930-C3FD-CDC0-C97E-F284D6D47E2F}"/>
            </a:ext>
          </a:extLst>
        </xdr:cNvPr>
        <xdr:cNvSpPr txBox="1"/>
      </xdr:nvSpPr>
      <xdr:spPr>
        <a:xfrm>
          <a:off x="101600" y="76199"/>
          <a:ext cx="8074359" cy="13951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600"/>
            <a:t>For seasonal</a:t>
          </a:r>
          <a:r>
            <a:rPr lang="en-US" altLang="zh-TW" sz="1600" baseline="0"/>
            <a:t> data, </a:t>
          </a:r>
          <a:r>
            <a:rPr lang="en-US" altLang="zh-TW" sz="1600" b="1" baseline="0"/>
            <a:t>Net Product Sales, Net Service Sales, Cost of Sales, Fulfillment, and Sales and Marketing , </a:t>
          </a:r>
          <a:r>
            <a:rPr lang="en-US" altLang="zh-TW" sz="1600" b="0" baseline="0"/>
            <a:t>we assume that the sales and expenses will continue following the linear trend and seasonality. So </a:t>
          </a:r>
          <a:r>
            <a:rPr lang="en-US" altLang="zh-TW" sz="1600" b="1" baseline="0"/>
            <a:t>it is forcasted with the linear trend and the calculated seasonality</a:t>
          </a:r>
          <a:r>
            <a:rPr lang="en-US" altLang="zh-TW" sz="1600" b="0" baseline="0"/>
            <a:t>.</a:t>
          </a:r>
        </a:p>
        <a:p>
          <a:r>
            <a:rPr lang="en-US" altLang="zh-TW" sz="1600" b="0" baseline="0"/>
            <a:t>Also, we assume that the quarter sales and expenses are qaually distributed in the 3 month, therefore the </a:t>
          </a:r>
          <a:r>
            <a:rPr lang="en-US" altLang="zh-TW" sz="1600" b="1" baseline="0"/>
            <a:t>monthly forecast = quarterly forecast / 3</a:t>
          </a:r>
          <a:endParaRPr lang="zh-TW" altLang="en-US" sz="1600" b="1"/>
        </a:p>
      </xdr:txBody>
    </xdr:sp>
    <xdr:clientData/>
  </xdr:twoCellAnchor>
  <xdr:twoCellAnchor>
    <xdr:from>
      <xdr:col>0</xdr:col>
      <xdr:colOff>148063</xdr:colOff>
      <xdr:row>24</xdr:row>
      <xdr:rowOff>82244</xdr:rowOff>
    </xdr:from>
    <xdr:to>
      <xdr:col>10</xdr:col>
      <xdr:colOff>35781</xdr:colOff>
      <xdr:row>31</xdr:row>
      <xdr:rowOff>16555</xdr:rowOff>
    </xdr:to>
    <xdr:sp macro="" textlink="">
      <xdr:nvSpPr>
        <xdr:cNvPr id="3" name="文字方塊 2">
          <a:extLst>
            <a:ext uri="{FF2B5EF4-FFF2-40B4-BE49-F238E27FC236}">
              <a16:creationId xmlns:a16="http://schemas.microsoft.com/office/drawing/2014/main" id="{EEA7F7A3-465E-5E41-9B60-23B320897456}"/>
            </a:ext>
          </a:extLst>
        </xdr:cNvPr>
        <xdr:cNvSpPr txBox="1"/>
      </xdr:nvSpPr>
      <xdr:spPr>
        <a:xfrm>
          <a:off x="148063" y="4542732"/>
          <a:ext cx="8096255" cy="1235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600"/>
            <a:t>As for other</a:t>
          </a:r>
          <a:r>
            <a:rPr lang="en-US" altLang="zh-TW" sz="1600" baseline="0"/>
            <a:t> expense data needed in the 2024 busget plan, which is Technology and Infrastructure, General and Administrative, and other Operating Expense, that does not show a seasonal trend, </a:t>
          </a:r>
          <a:r>
            <a:rPr lang="en-US" altLang="zh-TW" sz="1600" b="1" baseline="0"/>
            <a:t>we assume they will continue following thier trend from 2021 - 2023.</a:t>
          </a:r>
        </a:p>
        <a:p>
          <a:r>
            <a:rPr lang="en-US" altLang="zh-TW" sz="1600" b="0"/>
            <a:t>Also, </a:t>
          </a:r>
          <a:r>
            <a:rPr lang="en-US" altLang="zh-TW" sz="1600" b="0" baseline="0"/>
            <a:t>we assume that the quarter sales and expenses are qaually distributed in the 3 month, therefore the </a:t>
          </a:r>
          <a:r>
            <a:rPr lang="en-US" altLang="zh-TW" sz="1600" b="1" baseline="0"/>
            <a:t>monthly forecast = quarterly forecast / 3</a:t>
          </a:r>
          <a:endParaRPr lang="zh-TW" altLang="en-US" sz="1600" b="1"/>
        </a:p>
      </xdr:txBody>
    </xdr:sp>
    <xdr:clientData/>
  </xdr:twoCellAnchor>
  <xdr:twoCellAnchor>
    <xdr:from>
      <xdr:col>0</xdr:col>
      <xdr:colOff>193072</xdr:colOff>
      <xdr:row>32</xdr:row>
      <xdr:rowOff>8673</xdr:rowOff>
    </xdr:from>
    <xdr:to>
      <xdr:col>6</xdr:col>
      <xdr:colOff>526586</xdr:colOff>
      <xdr:row>53</xdr:row>
      <xdr:rowOff>46463</xdr:rowOff>
    </xdr:to>
    <xdr:graphicFrame macro="">
      <xdr:nvGraphicFramePr>
        <xdr:cNvPr id="4" name="圖表 3">
          <a:extLst>
            <a:ext uri="{FF2B5EF4-FFF2-40B4-BE49-F238E27FC236}">
              <a16:creationId xmlns:a16="http://schemas.microsoft.com/office/drawing/2014/main" id="{10DCC10F-7350-A241-A426-C5D3B6870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875802</xdr:colOff>
      <xdr:row>32</xdr:row>
      <xdr:rowOff>4169</xdr:rowOff>
    </xdr:from>
    <xdr:to>
      <xdr:col>13</xdr:col>
      <xdr:colOff>387195</xdr:colOff>
      <xdr:row>53</xdr:row>
      <xdr:rowOff>46463</xdr:rowOff>
    </xdr:to>
    <xdr:graphicFrame macro="">
      <xdr:nvGraphicFramePr>
        <xdr:cNvPr id="5" name="圖表 4">
          <a:extLst>
            <a:ext uri="{FF2B5EF4-FFF2-40B4-BE49-F238E27FC236}">
              <a16:creationId xmlns:a16="http://schemas.microsoft.com/office/drawing/2014/main" id="{2BBD3F01-BDA5-9743-90DF-CA8219575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42200</xdr:colOff>
      <xdr:row>32</xdr:row>
      <xdr:rowOff>1613</xdr:rowOff>
    </xdr:from>
    <xdr:to>
      <xdr:col>22</xdr:col>
      <xdr:colOff>294268</xdr:colOff>
      <xdr:row>53</xdr:row>
      <xdr:rowOff>30976</xdr:rowOff>
    </xdr:to>
    <xdr:graphicFrame macro="">
      <xdr:nvGraphicFramePr>
        <xdr:cNvPr id="6" name="圖表 5">
          <a:extLst>
            <a:ext uri="{FF2B5EF4-FFF2-40B4-BE49-F238E27FC236}">
              <a16:creationId xmlns:a16="http://schemas.microsoft.com/office/drawing/2014/main" id="{394C6087-8527-3D4D-87F8-CB6D04A63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170741</xdr:colOff>
      <xdr:row>54</xdr:row>
      <xdr:rowOff>75054</xdr:rowOff>
    </xdr:from>
    <xdr:to>
      <xdr:col>6</xdr:col>
      <xdr:colOff>589643</xdr:colOff>
      <xdr:row>59</xdr:row>
      <xdr:rowOff>158751</xdr:rowOff>
    </xdr:to>
    <xdr:sp macro="" textlink="">
      <xdr:nvSpPr>
        <xdr:cNvPr id="7" name="文字方塊 6">
          <a:extLst>
            <a:ext uri="{FF2B5EF4-FFF2-40B4-BE49-F238E27FC236}">
              <a16:creationId xmlns:a16="http://schemas.microsoft.com/office/drawing/2014/main" id="{D647F047-79D8-2343-A02C-E712C8C0C15B}"/>
            </a:ext>
          </a:extLst>
        </xdr:cNvPr>
        <xdr:cNvSpPr txBox="1"/>
      </xdr:nvSpPr>
      <xdr:spPr>
        <a:xfrm>
          <a:off x="170741" y="10144340"/>
          <a:ext cx="6269973" cy="990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600" b="0"/>
            <a:t>For</a:t>
          </a:r>
          <a:r>
            <a:rPr lang="en-US" altLang="zh-TW" sz="1600" b="0" baseline="0"/>
            <a:t> Technology and Infrastructure expense, the actual data shows a steady growing trend, therefore we forecast the 2024 expense with </a:t>
          </a:r>
          <a:r>
            <a:rPr lang="en-US" altLang="zh-TW" sz="1600" b="1" baseline="0"/>
            <a:t>linear regression.</a:t>
          </a:r>
          <a:endParaRPr lang="zh-TW" altLang="en-US" sz="1600" b="1"/>
        </a:p>
      </xdr:txBody>
    </xdr:sp>
    <xdr:clientData/>
  </xdr:twoCellAnchor>
  <xdr:twoCellAnchor>
    <xdr:from>
      <xdr:col>6</xdr:col>
      <xdr:colOff>848074</xdr:colOff>
      <xdr:row>54</xdr:row>
      <xdr:rowOff>18206</xdr:rowOff>
    </xdr:from>
    <xdr:to>
      <xdr:col>13</xdr:col>
      <xdr:colOff>437243</xdr:colOff>
      <xdr:row>59</xdr:row>
      <xdr:rowOff>101903</xdr:rowOff>
    </xdr:to>
    <xdr:sp macro="" textlink="">
      <xdr:nvSpPr>
        <xdr:cNvPr id="8" name="文字方塊 7">
          <a:extLst>
            <a:ext uri="{FF2B5EF4-FFF2-40B4-BE49-F238E27FC236}">
              <a16:creationId xmlns:a16="http://schemas.microsoft.com/office/drawing/2014/main" id="{9ED5B32D-E1EB-D845-A2A2-E7244233CB79}"/>
            </a:ext>
          </a:extLst>
        </xdr:cNvPr>
        <xdr:cNvSpPr txBox="1"/>
      </xdr:nvSpPr>
      <xdr:spPr>
        <a:xfrm>
          <a:off x="6774741" y="10279806"/>
          <a:ext cx="6345569" cy="1015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600" b="0"/>
            <a:t>For</a:t>
          </a:r>
          <a:r>
            <a:rPr lang="en-US" altLang="zh-TW" sz="1600" b="0" baseline="0"/>
            <a:t> General and Administrative expense, the actual data shows a growing trend with some fluctuaion in 2023, therefore we assume the 2024 expense to be the </a:t>
          </a:r>
          <a:r>
            <a:rPr lang="en-US" altLang="zh-TW" sz="1600" b="1" baseline="0"/>
            <a:t>average of 2022 and 2023 expense.</a:t>
          </a:r>
          <a:endParaRPr lang="zh-TW" altLang="en-US" sz="1600" b="1"/>
        </a:p>
      </xdr:txBody>
    </xdr:sp>
    <xdr:clientData/>
  </xdr:twoCellAnchor>
  <xdr:twoCellAnchor>
    <xdr:from>
      <xdr:col>14</xdr:col>
      <xdr:colOff>1408</xdr:colOff>
      <xdr:row>54</xdr:row>
      <xdr:rowOff>18205</xdr:rowOff>
    </xdr:from>
    <xdr:to>
      <xdr:col>21</xdr:col>
      <xdr:colOff>538844</xdr:colOff>
      <xdr:row>65</xdr:row>
      <xdr:rowOff>0</xdr:rowOff>
    </xdr:to>
    <xdr:sp macro="" textlink="">
      <xdr:nvSpPr>
        <xdr:cNvPr id="9" name="文字方塊 8">
          <a:extLst>
            <a:ext uri="{FF2B5EF4-FFF2-40B4-BE49-F238E27FC236}">
              <a16:creationId xmlns:a16="http://schemas.microsoft.com/office/drawing/2014/main" id="{B6BF178E-F537-EA43-8E37-690A34690D3D}"/>
            </a:ext>
          </a:extLst>
        </xdr:cNvPr>
        <xdr:cNvSpPr txBox="1"/>
      </xdr:nvSpPr>
      <xdr:spPr>
        <a:xfrm>
          <a:off x="13514208" y="10279805"/>
          <a:ext cx="6345569" cy="20307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TW" sz="1600" b="0"/>
            <a:t>For</a:t>
          </a:r>
          <a:r>
            <a:rPr lang="en-US" altLang="zh-TW" sz="1600" b="0" baseline="0"/>
            <a:t> Other Operating expense, the actual data shows great fluctuaion at 2022 Q4 but has a slowly growing trend. After looking into the financial statment, we found out that the fluctuaion is caused by the amortization of</a:t>
          </a:r>
          <a:r>
            <a:rPr lang="en-US" altLang="zh-TW" sz="1400" b="0" baseline="0"/>
            <a:t> </a:t>
          </a:r>
          <a:r>
            <a:rPr lang="en" altLang="zh-TW" sz="1600" b="0" i="0">
              <a:solidFill>
                <a:schemeClr val="dk1"/>
              </a:solidFill>
              <a:effectLst/>
              <a:latin typeface="+mn-lt"/>
              <a:ea typeface="+mn-ea"/>
              <a:cs typeface="+mn-cs"/>
            </a:rPr>
            <a:t>impairments of property and equipment and operating leases</a:t>
          </a:r>
          <a:r>
            <a:rPr lang="en" altLang="zh-TW" sz="1400" b="0" i="0">
              <a:solidFill>
                <a:schemeClr val="dk1"/>
              </a:solidFill>
              <a:effectLst/>
              <a:latin typeface="+mn-lt"/>
              <a:ea typeface="+mn-ea"/>
              <a:cs typeface="+mn-cs"/>
            </a:rPr>
            <a:t>,</a:t>
          </a:r>
          <a:r>
            <a:rPr lang="en" altLang="zh-TW" sz="1400" b="0" i="0" baseline="0">
              <a:solidFill>
                <a:schemeClr val="dk1"/>
              </a:solidFill>
              <a:effectLst/>
              <a:latin typeface="+mn-lt"/>
              <a:ea typeface="+mn-ea"/>
              <a:cs typeface="+mn-cs"/>
            </a:rPr>
            <a:t> </a:t>
          </a:r>
          <a:r>
            <a:rPr lang="en-US" altLang="zh-TW" sz="1600" b="0" baseline="0"/>
            <a:t>therefore, we believe the other operating expense in 2024 will still follow the underlyng trend</a:t>
          </a:r>
          <a:r>
            <a:rPr lang="en-US" altLang="zh-TW" sz="1600" b="1" baseline="0"/>
            <a:t> </a:t>
          </a:r>
          <a:r>
            <a:rPr lang="en-US" altLang="zh-TW" sz="1600" b="0" baseline="0"/>
            <a:t>and can be forecasted by </a:t>
          </a:r>
          <a:r>
            <a:rPr lang="en-US" altLang="zh-TW" sz="1600" b="1" baseline="0"/>
            <a:t>linear regression.</a:t>
          </a:r>
          <a:endParaRPr lang="zh-TW" altLang="en-US" sz="16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336627</xdr:colOff>
      <xdr:row>5</xdr:row>
      <xdr:rowOff>153012</xdr:rowOff>
    </xdr:from>
    <xdr:to>
      <xdr:col>20</xdr:col>
      <xdr:colOff>198915</xdr:colOff>
      <xdr:row>19</xdr:row>
      <xdr:rowOff>122410</xdr:rowOff>
    </xdr:to>
    <xdr:sp macro="" textlink="">
      <xdr:nvSpPr>
        <xdr:cNvPr id="2" name="文字方塊 1">
          <a:extLst>
            <a:ext uri="{FF2B5EF4-FFF2-40B4-BE49-F238E27FC236}">
              <a16:creationId xmlns:a16="http://schemas.microsoft.com/office/drawing/2014/main" id="{6BE41B55-4DEA-9F5C-F714-EFBC4B42C75E}"/>
            </a:ext>
          </a:extLst>
        </xdr:cNvPr>
        <xdr:cNvSpPr txBox="1"/>
      </xdr:nvSpPr>
      <xdr:spPr>
        <a:xfrm>
          <a:off x="14842169" y="1116988"/>
          <a:ext cx="5646144" cy="2754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 altLang="zh-TW" sz="1600">
              <a:solidFill>
                <a:schemeClr val="dk1"/>
              </a:solidFill>
              <a:effectLst/>
              <a:latin typeface="+mn-lt"/>
              <a:ea typeface="+mn-ea"/>
              <a:cs typeface="+mn-cs"/>
            </a:rPr>
            <a:t>In Amazon’s 2024 budget plan, our approach to forecast revenue and expenses involves breaking down the quarterly forecast into 3 month projections which are derived from the assumptions sheet. We mirrored the structure from the statement of operations, and added cash flow towards the end to provide us with the total cash on hand that Amazon will have at the end of 2024. There is an increase in Amazon’s total net sales, and this is synchronized in our total operating expense and our net profit. </a:t>
          </a:r>
          <a:r>
            <a:rPr lang="en" altLang="zh-TW" sz="1600" b="1">
              <a:solidFill>
                <a:schemeClr val="dk1"/>
              </a:solidFill>
              <a:effectLst/>
              <a:latin typeface="+mn-lt"/>
              <a:ea typeface="+mn-ea"/>
              <a:cs typeface="+mn-cs"/>
            </a:rPr>
            <a:t>The forecasted total for Amazon’s total cash in hand for December 2024 surpasses 92 trillion</a:t>
          </a:r>
          <a:r>
            <a:rPr lang="en" altLang="zh-TW" sz="1600">
              <a:solidFill>
                <a:schemeClr val="dk1"/>
              </a:solidFill>
              <a:effectLst/>
              <a:latin typeface="+mn-lt"/>
              <a:ea typeface="+mn-ea"/>
              <a:cs typeface="+mn-cs"/>
            </a:rPr>
            <a:t>.</a:t>
          </a:r>
        </a:p>
        <a:p>
          <a:endParaRPr lang="zh-TW" altLang="en-US" sz="16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25400</xdr:colOff>
      <xdr:row>0</xdr:row>
      <xdr:rowOff>25400</xdr:rowOff>
    </xdr:from>
    <xdr:to>
      <xdr:col>7</xdr:col>
      <xdr:colOff>762000</xdr:colOff>
      <xdr:row>14</xdr:row>
      <xdr:rowOff>139700</xdr:rowOff>
    </xdr:to>
    <xdr:sp macro="" textlink="">
      <xdr:nvSpPr>
        <xdr:cNvPr id="2" name="文字方塊 1">
          <a:extLst>
            <a:ext uri="{FF2B5EF4-FFF2-40B4-BE49-F238E27FC236}">
              <a16:creationId xmlns:a16="http://schemas.microsoft.com/office/drawing/2014/main" id="{A9E67DAA-AAA0-C890-5B68-955448CFB1FD}"/>
            </a:ext>
          </a:extLst>
        </xdr:cNvPr>
        <xdr:cNvSpPr txBox="1"/>
      </xdr:nvSpPr>
      <xdr:spPr>
        <a:xfrm>
          <a:off x="25400" y="25400"/>
          <a:ext cx="65151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 altLang="zh-TW" sz="1400" b="0" i="0" u="none" strike="noStrike">
              <a:solidFill>
                <a:schemeClr val="dk1"/>
              </a:solidFill>
              <a:effectLst/>
              <a:latin typeface="+mn-lt"/>
              <a:ea typeface="+mn-ea"/>
              <a:cs typeface="+mn-cs"/>
            </a:rPr>
            <a:t>Build generative AI applications with foundation models - Amazon Bedrock - AWS. (n.d.). https://aws.amazon.com/bedrock/ </a:t>
          </a:r>
        </a:p>
        <a:p>
          <a:pPr rtl="0"/>
          <a:endParaRPr lang="en" altLang="zh-TW" sz="1400" b="0">
            <a:effectLst/>
          </a:endParaRPr>
        </a:p>
        <a:p>
          <a:pPr rtl="0"/>
          <a:r>
            <a:rPr lang="en" altLang="zh-TW" sz="1400" b="0" i="0" u="none" strike="noStrike">
              <a:solidFill>
                <a:schemeClr val="dk1"/>
              </a:solidFill>
              <a:effectLst/>
              <a:latin typeface="+mn-lt"/>
              <a:ea typeface="+mn-ea"/>
              <a:cs typeface="+mn-cs"/>
            </a:rPr>
            <a:t>Calimanu, S. (2023, May 9). </a:t>
          </a:r>
          <a:r>
            <a:rPr lang="en" altLang="zh-TW" sz="1400" b="0" i="1" u="none" strike="noStrike">
              <a:solidFill>
                <a:schemeClr val="dk1"/>
              </a:solidFill>
              <a:effectLst/>
              <a:latin typeface="+mn-lt"/>
              <a:ea typeface="+mn-ea"/>
              <a:cs typeface="+mn-cs"/>
            </a:rPr>
            <a:t>Amazon profits increased nearly 200% with covid-19: Research FDI</a:t>
          </a:r>
          <a:r>
            <a:rPr lang="en" altLang="zh-TW" sz="1400" b="0" i="0" u="none" strike="noStrike">
              <a:solidFill>
                <a:schemeClr val="dk1"/>
              </a:solidFill>
              <a:effectLst/>
              <a:latin typeface="+mn-lt"/>
              <a:ea typeface="+mn-ea"/>
              <a:cs typeface="+mn-cs"/>
            </a:rPr>
            <a:t>. ResearchFDI. https://researchfdi.com/resources/articles/amazon-covid-19-pandemic-profits/ </a:t>
          </a:r>
        </a:p>
        <a:p>
          <a:pPr rtl="0"/>
          <a:endParaRPr lang="en" altLang="zh-TW" sz="1400" b="0">
            <a:effectLst/>
          </a:endParaRPr>
        </a:p>
        <a:p>
          <a:pPr rtl="0"/>
          <a:r>
            <a:rPr lang="en" altLang="zh-TW" sz="1400" b="0" i="0" u="none" strike="noStrike">
              <a:solidFill>
                <a:schemeClr val="dk1"/>
              </a:solidFill>
              <a:effectLst/>
              <a:latin typeface="+mn-lt"/>
              <a:ea typeface="+mn-ea"/>
              <a:cs typeface="+mn-cs"/>
            </a:rPr>
            <a:t>Waters, J. (n.d.). </a:t>
          </a:r>
          <a:r>
            <a:rPr lang="en" altLang="zh-TW" sz="1400" b="0" i="1" u="none" strike="noStrike">
              <a:solidFill>
                <a:schemeClr val="dk1"/>
              </a:solidFill>
              <a:effectLst/>
              <a:latin typeface="+mn-lt"/>
              <a:ea typeface="+mn-ea"/>
              <a:cs typeface="+mn-cs"/>
            </a:rPr>
            <a:t>Amazon.com</a:t>
          </a:r>
          <a:r>
            <a:rPr lang="en" altLang="zh-TW" sz="1400" b="0" i="0" u="none" strike="noStrike">
              <a:solidFill>
                <a:schemeClr val="dk1"/>
              </a:solidFill>
              <a:effectLst/>
              <a:latin typeface="+mn-lt"/>
              <a:ea typeface="+mn-ea"/>
              <a:cs typeface="+mn-cs"/>
            </a:rPr>
            <a:t>. Encyclopædia Britannica. https://www.britannica.com/money/Amazoncom </a:t>
          </a:r>
          <a:endParaRPr lang="en" altLang="zh-TW" sz="1400" b="0">
            <a:effectLst/>
          </a:endParaRPr>
        </a:p>
        <a:p>
          <a:endParaRPr lang="en" altLang="zh-TW" sz="1400"/>
        </a:p>
        <a:p>
          <a:r>
            <a:rPr lang="en" altLang="zh-TW" sz="1400"/>
            <a:t>EDGAR website</a:t>
          </a:r>
        </a:p>
        <a:p>
          <a:r>
            <a:rPr lang="en" altLang="zh-TW" sz="1400"/>
            <a:t>https://www.sec.gov/edgar/browse/?CIK=1018724&amp;owner=exclude</a:t>
          </a:r>
          <a:endParaRPr lang="zh-TW" altLang="en-US" sz="14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2C3A33-B771-4745-B712-37CA94766F26}" name="表格1" displayName="表格1" ref="A6:E37" totalsRowShown="0" dataDxfId="95">
  <autoFilter ref="A6:E37" xr:uid="{FC2C3A33-B771-4745-B712-37CA94766F26}"/>
  <tableColumns count="5">
    <tableColumn id="1" xr3:uid="{91AC5D04-6154-FF4E-B1C6-10C65812DEF6}" name="Items" dataDxfId="94"/>
    <tableColumn id="2" xr3:uid="{54A65BBD-1A15-F041-AB00-993E8CA96D55}" name="2021" dataDxfId="93"/>
    <tableColumn id="3" xr3:uid="{26846B47-BBB5-9647-B17C-C42995EBA83A}" name="2022" dataDxfId="92"/>
    <tableColumn id="4" xr3:uid="{5495138A-4EEB-524E-B8CA-A3D60B1F5341}" name="2023" dataDxfId="91"/>
    <tableColumn id="5" xr3:uid="{D5FF1449-5710-B143-BF1D-06D34D1376AC}" name="2024 forcasting" dataDxfId="90">
      <calculatedColumnFormula>K2+J2*E6</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CA4A10-CFC4-9241-B05D-873B414FC1B8}" name="表格3" displayName="表格3" ref="A8:O28" totalsRowShown="0" headerRowDxfId="89" dataDxfId="88">
  <autoFilter ref="A8:O28" xr:uid="{79CA4A10-CFC4-9241-B05D-873B414FC1B8}"/>
  <tableColumns count="15">
    <tableColumn id="1" xr3:uid="{1E34BCAB-F203-6B42-8D37-1FA41C03FE92}" name="Actual Data" dataDxfId="87"/>
    <tableColumn id="2" xr3:uid="{576A52F6-08EF-824A-B6F8-3BFE304FCE63}" name="2021 Q1" dataDxfId="86"/>
    <tableColumn id="3" xr3:uid="{1BF3922F-668B-5444-BE2A-DD42E45313E4}" name="2021 Q2" dataDxfId="85"/>
    <tableColumn id="4" xr3:uid="{BE92400A-A8B9-7E44-ADF9-6410685D8ED6}" name="2021 Q3" dataDxfId="84"/>
    <tableColumn id="5" xr3:uid="{C03A5721-1BC9-F440-A2A5-C81C6BBD70CF}" name="2021 Q4" dataDxfId="83"/>
    <tableColumn id="6" xr3:uid="{F02185C1-08F3-EA41-9816-95DDA5C633ED}" name="2022 Q1" dataDxfId="82"/>
    <tableColumn id="7" xr3:uid="{029E82A4-31D0-3F45-BF8B-91E2D684800D}" name="2022 Q2" dataDxfId="81"/>
    <tableColumn id="8" xr3:uid="{5AA14090-CB04-244F-B6C4-8A15311BB229}" name="2022 Q3" dataDxfId="80"/>
    <tableColumn id="9" xr3:uid="{736C8D2C-5D97-2449-9DAC-ED10B9966A74}" name="2022 Q4" dataDxfId="79"/>
    <tableColumn id="10" xr3:uid="{C0254458-1418-6A42-A79D-D1D83FB9ADA5}" name="2023 Q1" dataDxfId="78"/>
    <tableColumn id="11" xr3:uid="{066F681F-C313-4C47-B407-B303D520F638}" name="2023 Q2" dataDxfId="77"/>
    <tableColumn id="12" xr3:uid="{6688A2D1-03A2-BE46-8984-5DF0972CA5DD}" name="2023 Q3" dataDxfId="76"/>
    <tableColumn id="13" xr3:uid="{ED491AE4-9074-504C-822C-8C045C7B83FE}" name="2023 Q4" dataDxfId="75"/>
    <tableColumn id="14" xr3:uid="{BC8B6BB7-D2AA-AD46-8B32-995F8BF05CDF}" name="Intercapt" dataDxfId="74">
      <calculatedColumnFormula>INTERCEPT(表格3[[#This Row],[2021 Q1]:[2023 Q4]],B8:M8)</calculatedColumnFormula>
    </tableColumn>
    <tableColumn id="15" xr3:uid="{010AD7DD-63B9-7B4D-8B41-96032A1342EE}" name="slope" dataDxfId="73">
      <calculatedColumnFormula>SLOPE(表格3[[#This Row],[2021 Q1]:[2023 Q4]],C$9:N$9)</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63186D-D974-AE4A-8ED1-743C32257242}" name="表格4" displayName="表格4" ref="X7:AA25" totalsRowShown="0" headerRowDxfId="72" dataDxfId="71">
  <autoFilter ref="X7:AA25" xr:uid="{D763186D-D974-AE4A-8ED1-743C32257242}"/>
  <tableColumns count="4">
    <tableColumn id="1" xr3:uid="{DE4B0EF7-965B-4846-B4A0-3007E311B5A8}" name="Year End" dataDxfId="70"/>
    <tableColumn id="2" xr3:uid="{66258E96-14C3-6E4E-B300-249B4131FDC6}" name="2021 Year End" dataDxfId="69"/>
    <tableColumn id="3" xr3:uid="{9F78EFE1-0849-4E49-AC97-1C7A8C746614}" name="2022 Year End" dataDxfId="68"/>
    <tableColumn id="4" xr3:uid="{0BD7977B-8547-BA40-9EA6-52DF1CEEE7C2}" name="2023 Year End" dataDxfId="67"/>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C1FEEE-BA3C-BF4F-BD83-F1D572B653E6}" name="表格2" displayName="表格2" ref="A31:M51" totalsRowShown="0" headerRowDxfId="66" dataDxfId="65">
  <autoFilter ref="A31:M51" xr:uid="{93C1FEEE-BA3C-BF4F-BD83-F1D572B653E6}"/>
  <tableColumns count="13">
    <tableColumn id="1" xr3:uid="{D0F76100-19AF-D340-AAFC-2BA8BBB9F64C}" name="Linear Trend Forecast"/>
    <tableColumn id="2" xr3:uid="{22819CBE-8B04-E144-8B02-1407B1532A12}" name="2021 Q1" dataDxfId="64"/>
    <tableColumn id="3" xr3:uid="{591C1D37-A552-034C-BCC1-9DD256F1E815}" name="2021 Q2" dataDxfId="63"/>
    <tableColumn id="4" xr3:uid="{9C453D56-C75F-2B49-9B7B-46146046D4DC}" name="2021 Q3" dataDxfId="62"/>
    <tableColumn id="5" xr3:uid="{3E107964-E50C-3844-8147-C5D302C06FAC}" name="2021 Q4" dataDxfId="61"/>
    <tableColumn id="6" xr3:uid="{6D47B951-A96F-C643-9996-D3596E7A674E}" name="2022 Q1" dataDxfId="60"/>
    <tableColumn id="7" xr3:uid="{1A8D6B7A-4D51-9B4D-8A43-D8668C1C0605}" name="2022 Q2" dataDxfId="59"/>
    <tableColumn id="8" xr3:uid="{78156C2E-3167-D74A-8F4A-CA98B226C863}" name="2022 Q3" dataDxfId="58"/>
    <tableColumn id="9" xr3:uid="{C0F9E50A-CFC8-AB4A-A630-87694DBC2261}" name="2022 Q4" dataDxfId="57"/>
    <tableColumn id="10" xr3:uid="{C57B0E93-8A35-7C4B-9B3D-AF2072304225}" name="2023 Q1" dataDxfId="56"/>
    <tableColumn id="11" xr3:uid="{031902EC-96D8-0145-9405-74DEDFD10EF3}" name="2023 Q2" dataDxfId="55"/>
    <tableColumn id="12" xr3:uid="{BC5CFB39-2CA1-8140-AA01-E6F8876C2B2D}" name="2023 Q3" dataDxfId="54"/>
    <tableColumn id="13" xr3:uid="{433AF13E-949D-9042-94DE-5F4A3713CDD0}" name="2023 Q4" dataDxfId="53"/>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EDAB0C8-1D2D-F24A-A286-780BF6301AEB}" name="表格7" displayName="表格7" ref="A26:M34" totalsRowShown="0" headerRowDxfId="52" dataDxfId="51">
  <autoFilter ref="A26:M34" xr:uid="{7EDAB0C8-1D2D-F24A-A286-780BF6301AEB}"/>
  <tableColumns count="13">
    <tableColumn id="1" xr3:uid="{471A1B4D-9A9E-2047-A902-4042245C0720}" name="Deseasonalized Data"/>
    <tableColumn id="2" xr3:uid="{79594C29-A0E8-FA48-B450-C208FA3952F4}" name="2021 Q1" dataDxfId="50"/>
    <tableColumn id="3" xr3:uid="{572D1224-3EB7-704F-AEEB-4A289BE91047}" name="2021 Q2" dataDxfId="49"/>
    <tableColumn id="4" xr3:uid="{49AE0E0C-7CD9-C64D-9281-2B5FB5F8F5DD}" name="2021 Q3" dataDxfId="48"/>
    <tableColumn id="5" xr3:uid="{ACFDB860-5355-8F48-B55D-64674BF40E87}" name="2021 Q4" dataDxfId="47"/>
    <tableColumn id="6" xr3:uid="{913D4EF1-CF6E-DE4A-B3FA-B81C85E6AEA4}" name="2022 Q1" dataDxfId="46"/>
    <tableColumn id="7" xr3:uid="{1C63A328-BDD1-3A4F-829E-4B90689D5466}" name="2022 Q2" dataDxfId="45"/>
    <tableColumn id="8" xr3:uid="{81877C47-DE68-EB42-AF1C-332719DDB7E8}" name="2022 Q3" dataDxfId="44"/>
    <tableColumn id="9" xr3:uid="{F53D7C1A-72F7-0045-A3B9-6365EA25E159}" name="2022 Q4" dataDxfId="43"/>
    <tableColumn id="10" xr3:uid="{114147A8-6A38-0749-B669-245981527188}" name="2023 Q1" dataDxfId="42"/>
    <tableColumn id="11" xr3:uid="{2D2A81CB-9730-EF44-8C33-82E1F172DA89}" name="2023 Q2" dataDxfId="41"/>
    <tableColumn id="12" xr3:uid="{0B3F491E-0AC9-0041-A123-76B82FEB4E09}" name="2023 Q3" dataDxfId="40"/>
    <tableColumn id="13" xr3:uid="{9396E72E-43C6-3C43-865D-42D1AD59A57C}" name="2023 Q4" dataDxfId="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EA186A7-1A61-9D41-BCD6-1C9182488B97}" name="表格8" displayName="表格8" ref="A14:M22" totalsRowShown="0" headerRowDxfId="38" headerRowBorderDxfId="37" tableBorderDxfId="36">
  <autoFilter ref="A14:M22" xr:uid="{BEA186A7-1A61-9D41-BCD6-1C9182488B97}"/>
  <tableColumns count="13">
    <tableColumn id="1" xr3:uid="{2A688EE1-2552-EB49-8A2B-B3418ACC5CC0}" name="Actual Data"/>
    <tableColumn id="2" xr3:uid="{39A58D55-9963-8643-9D03-E981B799DC75}" name="2021 Q1"/>
    <tableColumn id="3" xr3:uid="{C17096F3-2B76-B942-9C98-0934BBA15B02}" name="2021 Q2"/>
    <tableColumn id="4" xr3:uid="{7ADDC705-7816-B542-A21C-29E5AF5FC29D}" name="2021 Q3"/>
    <tableColumn id="5" xr3:uid="{CB63652D-D6A2-7048-8D2F-AD6B71E44D05}" name="2021 Q4" dataDxfId="35"/>
    <tableColumn id="6" xr3:uid="{3AEED195-C89A-E947-BAED-9C23A5324CAF}" name="2022 Q1"/>
    <tableColumn id="7" xr3:uid="{991AA56A-AFFA-E843-A2EF-C93F947E5C3D}" name="2022 Q2"/>
    <tableColumn id="8" xr3:uid="{64EB6B18-99A5-D249-98EE-500A225BA466}" name="2022 Q3"/>
    <tableColumn id="9" xr3:uid="{59A57F09-59D0-1B4B-8DB8-EB234EBFD6E7}" name="2022 Q4" dataDxfId="34"/>
    <tableColumn id="10" xr3:uid="{FCC85A97-7BD8-D641-9D2B-48E7E940A391}" name="2023 Q1"/>
    <tableColumn id="11" xr3:uid="{1913A9BF-B273-C648-A83D-B7CF2440ECEC}" name="2023 Q2"/>
    <tableColumn id="12" xr3:uid="{D55D6C3C-6B28-C24C-805E-F3465A588249}" name="2023 Q3"/>
    <tableColumn id="13" xr3:uid="{914CF31B-0588-9B43-91E4-D027F3D67781}" name="2023 Q4" dataDxfId="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DD2BB-21DD-AE41-92A1-42E1F3345183}" name="表格9" displayName="表格9" ref="A2:E11" totalsRowShown="0" headerRowDxfId="32" dataDxfId="30" headerRowBorderDxfId="31" tableBorderDxfId="29">
  <autoFilter ref="A2:E11" xr:uid="{FF4DD2BB-21DD-AE41-92A1-42E1F3345183}"/>
  <tableColumns count="5">
    <tableColumn id="1" xr3:uid="{A0DCCB61-F999-E041-AA13-EC3660A9DAC1}" name="Seasonality Index"/>
    <tableColumn id="2" xr3:uid="{FD1B196A-BF58-414F-9D34-BB7B866DA574}" name="Q1" dataDxfId="28"/>
    <tableColumn id="3" xr3:uid="{6E5EB64E-B7EC-7E42-80B3-4E908B32F9CC}" name="Q2" dataDxfId="27"/>
    <tableColumn id="4" xr3:uid="{F7D4F7C4-F3E7-2C43-9A57-10752851D20A}" name="Q3" dataDxfId="26"/>
    <tableColumn id="5" xr3:uid="{7B30B8AD-0B78-5148-96C4-14E5D26BAB5D}" name="Q4" dataDxfId="25"/>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6A2F5AB-442B-9347-842A-CE26C77B6246}" name="表格11" displayName="表格11" ref="A1:E10" totalsRowShown="0" headerRowDxfId="24" dataDxfId="23">
  <autoFilter ref="A1:E10" xr:uid="{06A2F5AB-442B-9347-842A-CE26C77B6246}"/>
  <tableColumns count="5">
    <tableColumn id="1" xr3:uid="{436D3F86-5515-214E-8F78-A0883A5E35E1}" name="Seasonality Index" dataDxfId="22"/>
    <tableColumn id="2" xr3:uid="{92D12160-10DA-0746-9B3B-CE083583E1E2}" name="Q1" dataDxfId="21"/>
    <tableColumn id="3" xr3:uid="{DAD2A190-383C-8C44-BB42-CC1110010790}" name="Q2" dataDxfId="20"/>
    <tableColumn id="4" xr3:uid="{03FEFE61-2ACD-CA41-BD9F-77F8653759F3}" name="Q3" dataDxfId="19"/>
    <tableColumn id="5" xr3:uid="{7D8C4BE3-74C6-6644-8048-C91950662705}" name="Q4" dataDxfId="18"/>
  </tableColumns>
  <tableStyleInfo name="TableStyleMedium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F1CC3A3-2EB9-E344-83BC-2B8E2BD703D4}" name="表格14" displayName="表格14" ref="A12:M22" totalsRowShown="0" headerRowDxfId="17" dataDxfId="16">
  <autoFilter ref="A12:M22" xr:uid="{6F1CC3A3-2EB9-E344-83BC-2B8E2BD703D4}"/>
  <tableColumns count="13">
    <tableColumn id="1" xr3:uid="{79D82172-491A-2E42-8CAA-D69801661E62}" name="Deseasonalized Data" dataDxfId="15"/>
    <tableColumn id="2" xr3:uid="{4993AEED-D6A1-B44B-9D29-26BFD94C158D}" name="2021 Q1" dataDxfId="14"/>
    <tableColumn id="3" xr3:uid="{21E6EFE9-14D7-1C46-8197-B50873880C99}" name="2021 Q2" dataDxfId="13"/>
    <tableColumn id="4" xr3:uid="{CA2EDBAD-0280-544D-BD03-B808D4D804C7}" name="2021 Q3" dataDxfId="12"/>
    <tableColumn id="5" xr3:uid="{7135719D-ADB8-E94F-B8A6-2C9E07D096FF}" name="2021 Q4" dataDxfId="11"/>
    <tableColumn id="6" xr3:uid="{8D367EC7-0DD0-CF49-AC6D-D3BC31AE6428}" name="2022 Q1" dataDxfId="10"/>
    <tableColumn id="7" xr3:uid="{36CB31C0-FBA8-E74E-B5A7-A09614CDE0FE}" name="2022 Q2" dataDxfId="9"/>
    <tableColumn id="8" xr3:uid="{C79753C3-6E9E-7742-9DC2-AE5EC57F6955}" name="2022 Q3" dataDxfId="8"/>
    <tableColumn id="9" xr3:uid="{29EA6FB9-A6D7-8648-8588-F20A2086495E}" name="2022 Q4" dataDxfId="7"/>
    <tableColumn id="10" xr3:uid="{87C58F37-F7E0-ED40-9CA4-16550A89763D}" name="2023 Q1" dataDxfId="6"/>
    <tableColumn id="11" xr3:uid="{D14CE606-4409-F142-B7F0-135CB4513BD9}" name="2023 Q2" dataDxfId="5"/>
    <tableColumn id="12" xr3:uid="{2A85D2FC-3832-F042-8A30-D910EE9B8596}" name="2023 Q3" dataDxfId="4"/>
    <tableColumn id="13" xr3:uid="{0AFF09D2-BD9D-C344-B438-E2147F370B65}" name="2023 Q4" dataDxfId="3"/>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B52EE7-FDF8-E047-8347-83CEBE18EA48}" name="表格15" displayName="表格15" ref="A26:C35" totalsRowShown="0">
  <autoFilter ref="A26:C35" xr:uid="{36B52EE7-FDF8-E047-8347-83CEBE18EA48}"/>
  <tableColumns count="3">
    <tableColumn id="1" xr3:uid="{84CDB552-DA72-5D4F-ABDD-A7FE447702B9}" name="LINEAR" dataDxfId="2"/>
    <tableColumn id="2" xr3:uid="{2FD201FC-B670-FD4E-974D-E3CF85FC76C8}" name="Intercept" dataDxfId="1">
      <calculatedColumnFormula>INTERCEPT(B14:M14,B$13:M$13)</calculatedColumnFormula>
    </tableColumn>
    <tableColumn id="3" xr3:uid="{9B3BB974-A7B7-2C49-8948-38B31BBB99E2}" name="Slope" dataDxfId="0">
      <calculatedColumnFormula>SLOPE(B14:M14,B$13:M$13)</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3.xml"/><Relationship Id="rId4" Type="http://schemas.openxmlformats.org/officeDocument/2006/relationships/table" Target="../tables/table7.xml"/></Relationships>
</file>

<file path=xl/worksheets/_rels/sheet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4.xml"/><Relationship Id="rId4"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12B4B-E295-3D4E-AC05-7F7F96837BA5}">
  <dimension ref="A1:Y38"/>
  <sheetViews>
    <sheetView tabSelected="1" zoomScale="63" workbookViewId="0">
      <selection activeCell="V31" sqref="V31"/>
    </sheetView>
  </sheetViews>
  <sheetFormatPr baseColWidth="10" defaultRowHeight="15"/>
  <cols>
    <col min="1" max="1" width="46.6640625" customWidth="1"/>
    <col min="2" max="4" width="15.6640625" bestFit="1" customWidth="1"/>
    <col min="5" max="5" width="19.6640625" bestFit="1" customWidth="1"/>
    <col min="10" max="11" width="11" bestFit="1" customWidth="1"/>
    <col min="12" max="12" width="12.5" bestFit="1" customWidth="1"/>
    <col min="13" max="13" width="11.5" bestFit="1" customWidth="1"/>
    <col min="14" max="14" width="13.1640625" bestFit="1" customWidth="1"/>
    <col min="15" max="15" width="11.1640625" bestFit="1" customWidth="1"/>
    <col min="16" max="16" width="11.5" bestFit="1" customWidth="1"/>
    <col min="17" max="17" width="11" bestFit="1" customWidth="1"/>
    <col min="18" max="18" width="11.5" bestFit="1" customWidth="1"/>
    <col min="19" max="19" width="11" bestFit="1" customWidth="1"/>
    <col min="20" max="20" width="12.5" bestFit="1" customWidth="1"/>
    <col min="21" max="25" width="11" bestFit="1" customWidth="1"/>
  </cols>
  <sheetData>
    <row r="1" spans="1:25" ht="19">
      <c r="A1" s="3" t="s">
        <v>26</v>
      </c>
      <c r="B1" s="3"/>
      <c r="C1" s="3"/>
      <c r="D1" s="3"/>
      <c r="E1" s="1"/>
      <c r="F1" s="1"/>
      <c r="G1" s="1"/>
      <c r="H1" s="1"/>
      <c r="I1" s="1"/>
      <c r="J1" s="144" t="s">
        <v>51</v>
      </c>
      <c r="K1" s="144"/>
      <c r="L1" s="144"/>
      <c r="M1" s="17"/>
      <c r="N1" s="17"/>
      <c r="O1" s="17"/>
      <c r="P1" s="18"/>
      <c r="Q1" s="18"/>
      <c r="R1" s="18"/>
      <c r="S1" s="18"/>
      <c r="T1" s="18"/>
      <c r="U1" s="18"/>
      <c r="V1" s="18"/>
      <c r="W1" s="18"/>
      <c r="X1" s="18"/>
      <c r="Y1" s="18"/>
    </row>
    <row r="2" spans="1:25" ht="16">
      <c r="A2" s="4" t="s">
        <v>27</v>
      </c>
      <c r="B2" s="5"/>
      <c r="C2" s="3"/>
      <c r="D2" s="3"/>
      <c r="J2" s="145" t="s">
        <v>43</v>
      </c>
      <c r="K2" s="146"/>
      <c r="L2" s="145" t="s">
        <v>44</v>
      </c>
      <c r="M2" s="146"/>
      <c r="N2" s="145" t="s">
        <v>45</v>
      </c>
      <c r="O2" s="150"/>
      <c r="P2" s="145" t="s">
        <v>46</v>
      </c>
      <c r="Q2" s="146"/>
      <c r="R2" s="145" t="s">
        <v>47</v>
      </c>
      <c r="S2" s="146"/>
      <c r="T2" s="145" t="s">
        <v>48</v>
      </c>
      <c r="U2" s="146"/>
      <c r="V2" s="145" t="s">
        <v>49</v>
      </c>
      <c r="W2" s="146"/>
      <c r="X2" s="145" t="s">
        <v>50</v>
      </c>
      <c r="Y2" s="146"/>
    </row>
    <row r="3" spans="1:25" ht="16">
      <c r="A3" s="4" t="s">
        <v>28</v>
      </c>
      <c r="B3" s="5"/>
      <c r="C3" s="3"/>
      <c r="D3" s="3"/>
      <c r="J3" s="19">
        <f t="array" ref="J3:K7">LINEST($B8:$D8,$B7:$D7,1,1)</f>
        <v>7050</v>
      </c>
      <c r="K3" s="20">
        <v>232758.33333333334</v>
      </c>
      <c r="L3" s="21">
        <f t="array" ref="L3:M7">LINEST($B9:$D9,$B7:$D7,1,1)</f>
        <v>45431.5</v>
      </c>
      <c r="M3" s="22">
        <v>181808.66666666669</v>
      </c>
      <c r="N3" s="21">
        <f t="array" ref="N3:O7">LINEST(B13:D13,B7:D7,1,1)</f>
        <v>16197.5</v>
      </c>
      <c r="O3" s="18">
        <v>256243</v>
      </c>
      <c r="P3" s="21">
        <f t="array" ref="P3:Q7">LINEST(B14:D14,B7:D7,1,1)</f>
        <v>7753.9999999999991</v>
      </c>
      <c r="Q3" s="22">
        <v>67835</v>
      </c>
      <c r="R3" s="21">
        <f t="array" ref="R3:S7">LINEST(B15:D15,B7:D7,1,1)</f>
        <v>14784.999999999998</v>
      </c>
      <c r="S3" s="22">
        <v>42059</v>
      </c>
      <c r="T3" s="21">
        <f t="array" ref="T3:U7">LINEST(B16:D16,B7:D7,1,1)</f>
        <v>5909.5000000000009</v>
      </c>
      <c r="U3" s="22">
        <v>27900.666666666664</v>
      </c>
      <c r="V3" s="21">
        <f t="array" ref="V3:W7">LINEST(B17:D17,B7:D7,1,1)</f>
        <v>1496.4999999999995</v>
      </c>
      <c r="W3" s="22">
        <v>7850.3333333333348</v>
      </c>
      <c r="X3" s="21">
        <f t="array" ref="X3:Y7">LINEST(B18:D18,B7:D7,1,1)</f>
        <v>352.5</v>
      </c>
      <c r="Y3" s="22">
        <v>-7.6666666666666288</v>
      </c>
    </row>
    <row r="4" spans="1:25" ht="19">
      <c r="A4" s="4" t="s">
        <v>29</v>
      </c>
      <c r="B4" s="4"/>
      <c r="C4" s="3"/>
      <c r="D4" s="3"/>
      <c r="E4" s="1"/>
      <c r="F4" s="2"/>
      <c r="G4" s="2"/>
      <c r="H4" s="1"/>
      <c r="I4" s="1"/>
      <c r="J4" s="21">
        <v>3427.1511979096176</v>
      </c>
      <c r="K4" s="22">
        <v>7403.4927492967036</v>
      </c>
      <c r="L4" s="21">
        <v>1376.6917168826619</v>
      </c>
      <c r="M4" s="22">
        <v>2973.9940129208198</v>
      </c>
      <c r="N4" s="21">
        <v>167.14290293039903</v>
      </c>
      <c r="O4" s="18">
        <v>361.06993782369051</v>
      </c>
      <c r="P4" s="21">
        <v>827.92028601792288</v>
      </c>
      <c r="Q4" s="22">
        <v>1788.5122308779432</v>
      </c>
      <c r="R4" s="21">
        <v>1371.7842395945474</v>
      </c>
      <c r="S4" s="22">
        <v>2963.3926503249545</v>
      </c>
      <c r="T4" s="21">
        <v>2180.9406418638114</v>
      </c>
      <c r="U4" s="22">
        <v>4711.3702595128543</v>
      </c>
      <c r="V4" s="21">
        <v>907.30594803149631</v>
      </c>
      <c r="W4" s="22">
        <v>1960.0048611050818</v>
      </c>
      <c r="X4" s="21">
        <v>489.88170340739748</v>
      </c>
      <c r="Y4" s="22">
        <v>1058.2654308925632</v>
      </c>
    </row>
    <row r="5" spans="1:25" ht="19">
      <c r="A5" s="4" t="s">
        <v>0</v>
      </c>
      <c r="B5" s="4"/>
      <c r="C5" s="4"/>
      <c r="D5" s="4"/>
      <c r="E5" s="1"/>
      <c r="J5" s="21">
        <v>0.80885641397599739</v>
      </c>
      <c r="K5" s="22">
        <v>4846.7237043869809</v>
      </c>
      <c r="L5" s="21">
        <v>0.99908259597679061</v>
      </c>
      <c r="M5" s="22">
        <v>1946.9360972221621</v>
      </c>
      <c r="N5" s="21">
        <v>0.99989352842911849</v>
      </c>
      <c r="O5" s="18">
        <v>236.37576017858009</v>
      </c>
      <c r="P5" s="21">
        <v>0.98872796644129135</v>
      </c>
      <c r="Q5" s="22">
        <v>1170.8560970503586</v>
      </c>
      <c r="R5" s="21">
        <v>0.99146494500628601</v>
      </c>
      <c r="S5" s="22">
        <v>1939.9958762842725</v>
      </c>
      <c r="T5" s="21">
        <v>0.88012452518911555</v>
      </c>
      <c r="U5" s="22">
        <v>3084.3158344544854</v>
      </c>
      <c r="V5" s="21">
        <v>0.73121765330536137</v>
      </c>
      <c r="W5" s="22">
        <v>1283.1243769279208</v>
      </c>
      <c r="X5" s="21">
        <v>0.34113808556804509</v>
      </c>
      <c r="Y5" s="22">
        <v>692.79734891717567</v>
      </c>
    </row>
    <row r="6" spans="1:25" ht="19">
      <c r="A6" s="4" t="s">
        <v>41</v>
      </c>
      <c r="B6" s="4" t="s">
        <v>32</v>
      </c>
      <c r="C6" s="3" t="s">
        <v>33</v>
      </c>
      <c r="D6" s="3" t="s">
        <v>34</v>
      </c>
      <c r="E6" s="16" t="s">
        <v>52</v>
      </c>
      <c r="F6" s="147" t="s">
        <v>31</v>
      </c>
      <c r="G6" s="148"/>
      <c r="H6" s="149"/>
      <c r="I6" s="15"/>
      <c r="J6" s="21">
        <v>4.2316691383744685</v>
      </c>
      <c r="K6" s="22">
        <v>1</v>
      </c>
      <c r="L6" s="21">
        <v>1089.032280980811</v>
      </c>
      <c r="M6" s="22">
        <v>1</v>
      </c>
      <c r="N6" s="21">
        <v>9391.178510384796</v>
      </c>
      <c r="O6" s="18">
        <v>1</v>
      </c>
      <c r="P6" s="21">
        <v>87.715136873187404</v>
      </c>
      <c r="Q6" s="22">
        <v>1</v>
      </c>
      <c r="R6" s="21">
        <v>116.1638613619364</v>
      </c>
      <c r="S6" s="22">
        <v>1</v>
      </c>
      <c r="T6" s="21">
        <v>7.3419898989146866</v>
      </c>
      <c r="U6" s="22">
        <v>1</v>
      </c>
      <c r="V6" s="21">
        <v>2.7204824360585387</v>
      </c>
      <c r="W6" s="22">
        <v>1</v>
      </c>
      <c r="X6" s="21">
        <v>0.51776871313340522</v>
      </c>
      <c r="Y6" s="22">
        <v>1</v>
      </c>
    </row>
    <row r="7" spans="1:25" ht="16">
      <c r="A7" s="6" t="s">
        <v>42</v>
      </c>
      <c r="B7" s="6">
        <v>1</v>
      </c>
      <c r="C7" s="6">
        <v>2</v>
      </c>
      <c r="D7" s="6">
        <v>3</v>
      </c>
      <c r="E7" s="6">
        <v>4</v>
      </c>
      <c r="F7" s="7"/>
      <c r="H7" s="8"/>
      <c r="J7" s="23">
        <v>99405000</v>
      </c>
      <c r="K7" s="24">
        <v>23490730.66666666</v>
      </c>
      <c r="L7" s="23">
        <v>4128042384.5000005</v>
      </c>
      <c r="M7" s="24">
        <v>3790560.1666666642</v>
      </c>
      <c r="N7" s="23">
        <v>524718012.5</v>
      </c>
      <c r="O7" s="25">
        <v>55873.500000001608</v>
      </c>
      <c r="P7" s="23">
        <v>120249032</v>
      </c>
      <c r="Q7" s="24">
        <v>1370903.9999999988</v>
      </c>
      <c r="R7" s="23">
        <v>437192450</v>
      </c>
      <c r="S7" s="24">
        <v>3763583.9999999823</v>
      </c>
      <c r="T7" s="23">
        <v>69844380.5</v>
      </c>
      <c r="U7" s="24">
        <v>9513004.1666666679</v>
      </c>
      <c r="V7" s="23">
        <v>4479024.5000000019</v>
      </c>
      <c r="W7" s="24">
        <v>1646408.1666666651</v>
      </c>
      <c r="X7" s="23">
        <v>248512.49999999988</v>
      </c>
      <c r="Y7" s="24">
        <v>479968.16666666686</v>
      </c>
    </row>
    <row r="8" spans="1:25" ht="16">
      <c r="A8" s="4" t="s">
        <v>1</v>
      </c>
      <c r="B8" s="26">
        <v>241787</v>
      </c>
      <c r="C8" s="26">
        <v>242901</v>
      </c>
      <c r="D8" s="26">
        <v>255887</v>
      </c>
      <c r="E8" s="26">
        <f>$K$3+$J$3*E7</f>
        <v>260958.33333333334</v>
      </c>
      <c r="F8" s="7"/>
      <c r="H8" s="8"/>
    </row>
    <row r="9" spans="1:25" ht="16">
      <c r="A9" s="4" t="s">
        <v>2</v>
      </c>
      <c r="B9" s="27">
        <v>228035</v>
      </c>
      <c r="C9" s="27">
        <v>271082</v>
      </c>
      <c r="D9" s="27">
        <v>318898</v>
      </c>
      <c r="E9" s="26">
        <f>$M$3+$L$3*E7</f>
        <v>363534.66666666669</v>
      </c>
      <c r="F9" s="7"/>
      <c r="H9" s="8"/>
    </row>
    <row r="10" spans="1:25" ht="16">
      <c r="A10" s="5" t="s">
        <v>3</v>
      </c>
      <c r="B10" s="27">
        <v>469822</v>
      </c>
      <c r="C10" s="27">
        <v>513983</v>
      </c>
      <c r="D10" s="27">
        <v>574785</v>
      </c>
      <c r="E10" s="26">
        <f>SUM(E8:E9)</f>
        <v>624493</v>
      </c>
      <c r="F10" s="7"/>
      <c r="H10" s="8"/>
    </row>
    <row r="11" spans="1:25" ht="16">
      <c r="A11" s="4"/>
      <c r="B11" s="27"/>
      <c r="C11" s="27"/>
      <c r="D11" s="27"/>
      <c r="E11" s="26"/>
      <c r="F11" s="7"/>
      <c r="H11" s="8"/>
    </row>
    <row r="12" spans="1:25" ht="16">
      <c r="A12" s="4" t="s">
        <v>4</v>
      </c>
      <c r="B12" s="27"/>
      <c r="C12" s="27"/>
      <c r="D12" s="27"/>
      <c r="E12" s="26"/>
      <c r="F12" s="7"/>
      <c r="H12" s="8"/>
    </row>
    <row r="13" spans="1:25" ht="16">
      <c r="A13" s="4" t="s">
        <v>5</v>
      </c>
      <c r="B13" s="27">
        <v>272344</v>
      </c>
      <c r="C13" s="27">
        <v>288831</v>
      </c>
      <c r="D13" s="27">
        <v>304739</v>
      </c>
      <c r="E13" s="26">
        <f>$O$3+$N$3*E7</f>
        <v>321033</v>
      </c>
      <c r="F13" s="12">
        <f>B13/B$19</f>
        <v>0.6120873909691803</v>
      </c>
      <c r="G13" s="13">
        <f t="shared" ref="G13:H13" si="0">C13/C$19</f>
        <v>0.57566444437800834</v>
      </c>
      <c r="H13" s="14">
        <f t="shared" si="0"/>
        <v>0.56649991727594329</v>
      </c>
      <c r="I13" s="13"/>
    </row>
    <row r="14" spans="1:25" ht="16">
      <c r="A14" s="4" t="s">
        <v>6</v>
      </c>
      <c r="B14" s="27">
        <v>75111</v>
      </c>
      <c r="C14" s="27">
        <v>84299</v>
      </c>
      <c r="D14" s="27">
        <v>90619</v>
      </c>
      <c r="E14" s="26">
        <f>Q3+E7*P3</f>
        <v>98851</v>
      </c>
      <c r="F14" s="12">
        <f>B14/B$19</f>
        <v>0.16881038694844058</v>
      </c>
      <c r="G14" s="13">
        <f>C14/C$19</f>
        <v>0.16801498799166892</v>
      </c>
      <c r="H14" s="14">
        <f>D14/D$19</f>
        <v>0.16845778191707889</v>
      </c>
      <c r="I14" s="13"/>
    </row>
    <row r="15" spans="1:25" ht="16">
      <c r="A15" s="4" t="s">
        <v>7</v>
      </c>
      <c r="B15" s="27">
        <v>56052</v>
      </c>
      <c r="C15" s="27">
        <v>73213</v>
      </c>
      <c r="D15" s="27">
        <v>85622</v>
      </c>
      <c r="E15" s="26">
        <f>S3+E7*R3</f>
        <v>101199</v>
      </c>
      <c r="F15" s="12">
        <f t="shared" ref="F15:F18" si="1">B15/B$19</f>
        <v>0.12597568677336199</v>
      </c>
      <c r="G15" s="13">
        <f t="shared" ref="G15:G18" si="2">C15/C$19</f>
        <v>0.14591965878401944</v>
      </c>
      <c r="H15" s="14">
        <f t="shared" ref="H15:H18" si="3">D15/D$19</f>
        <v>0.15916852098681433</v>
      </c>
      <c r="I15" s="13"/>
    </row>
    <row r="16" spans="1:25" ht="16">
      <c r="A16" s="4" t="s">
        <v>8</v>
      </c>
      <c r="B16" s="27">
        <v>32551</v>
      </c>
      <c r="C16" s="27">
        <v>42238</v>
      </c>
      <c r="D16" s="27">
        <v>44370</v>
      </c>
      <c r="E16" s="26">
        <f>U3+E7*T3</f>
        <v>51538.666666666672</v>
      </c>
      <c r="F16" s="12">
        <f t="shared" si="1"/>
        <v>7.3157685366440198E-2</v>
      </c>
      <c r="G16" s="13">
        <f t="shared" si="2"/>
        <v>8.4183881929703927E-2</v>
      </c>
      <c r="H16" s="14">
        <f t="shared" si="3"/>
        <v>8.2482390929725452E-2</v>
      </c>
      <c r="I16" s="13"/>
    </row>
    <row r="17" spans="1:9" ht="16">
      <c r="A17" s="4" t="s">
        <v>9</v>
      </c>
      <c r="B17" s="27">
        <v>8823</v>
      </c>
      <c r="C17" s="27">
        <v>11891</v>
      </c>
      <c r="D17" s="27">
        <v>11816</v>
      </c>
      <c r="E17" s="26">
        <f>W3+E7*V3</f>
        <v>13836.333333333332</v>
      </c>
      <c r="F17" s="12">
        <f t="shared" si="1"/>
        <v>1.9829506251362535E-2</v>
      </c>
      <c r="G17" s="13">
        <f t="shared" si="2"/>
        <v>2.3699761826462176E-2</v>
      </c>
      <c r="H17" s="14">
        <f t="shared" si="3"/>
        <v>2.1965560766861302E-2</v>
      </c>
      <c r="I17" s="13"/>
    </row>
    <row r="18" spans="1:9" ht="16">
      <c r="A18" s="4" t="s">
        <v>10</v>
      </c>
      <c r="B18" s="27">
        <v>62</v>
      </c>
      <c r="C18" s="27">
        <v>1263</v>
      </c>
      <c r="D18" s="27">
        <v>767</v>
      </c>
      <c r="E18" s="26">
        <f>Y3+E7*X3</f>
        <v>1402.3333333333335</v>
      </c>
      <c r="F18" s="12">
        <f t="shared" si="1"/>
        <v>1.3934369121438027E-4</v>
      </c>
      <c r="G18" s="13">
        <f t="shared" si="2"/>
        <v>2.5172650901372239E-3</v>
      </c>
      <c r="H18" s="14">
        <f t="shared" si="3"/>
        <v>1.4258281235767279E-3</v>
      </c>
      <c r="I18" s="13"/>
    </row>
    <row r="19" spans="1:9" ht="16">
      <c r="A19" s="5" t="s">
        <v>11</v>
      </c>
      <c r="B19" s="27">
        <v>444943</v>
      </c>
      <c r="C19" s="27">
        <v>501735</v>
      </c>
      <c r="D19" s="27">
        <v>537933</v>
      </c>
      <c r="E19" s="26">
        <f>SUM(E13:E18)</f>
        <v>587860.33333333337</v>
      </c>
      <c r="F19" s="7"/>
      <c r="H19" s="8"/>
    </row>
    <row r="20" spans="1:9" ht="16">
      <c r="A20" s="4"/>
      <c r="B20" s="27"/>
      <c r="C20" s="27"/>
      <c r="D20" s="27"/>
      <c r="E20" s="3"/>
      <c r="F20" s="7"/>
      <c r="H20" s="8"/>
    </row>
    <row r="21" spans="1:9" ht="16">
      <c r="A21" s="4" t="s">
        <v>12</v>
      </c>
      <c r="B21" s="27">
        <v>24879</v>
      </c>
      <c r="C21" s="27">
        <v>12248</v>
      </c>
      <c r="D21" s="27">
        <v>36852</v>
      </c>
      <c r="E21" s="3"/>
      <c r="F21" s="7"/>
      <c r="H21" s="8"/>
    </row>
    <row r="22" spans="1:9" ht="16">
      <c r="A22" s="4" t="s">
        <v>13</v>
      </c>
      <c r="B22" s="27">
        <v>448</v>
      </c>
      <c r="C22" s="27">
        <v>989</v>
      </c>
      <c r="D22" s="27">
        <v>2949</v>
      </c>
      <c r="E22" s="3"/>
      <c r="F22" s="7"/>
      <c r="H22" s="8"/>
    </row>
    <row r="23" spans="1:9" ht="16">
      <c r="A23" s="4" t="s">
        <v>14</v>
      </c>
      <c r="B23" s="27">
        <v>-1809</v>
      </c>
      <c r="C23" s="27">
        <v>-2367</v>
      </c>
      <c r="D23" s="27">
        <v>-3182</v>
      </c>
      <c r="E23" s="3"/>
      <c r="F23" s="7"/>
      <c r="H23" s="8"/>
    </row>
    <row r="24" spans="1:9" ht="16">
      <c r="A24" s="4" t="s">
        <v>15</v>
      </c>
      <c r="B24" s="27">
        <v>14633</v>
      </c>
      <c r="C24" s="27">
        <v>-16806</v>
      </c>
      <c r="D24" s="27">
        <v>938</v>
      </c>
      <c r="E24" s="3"/>
      <c r="F24" s="7"/>
      <c r="H24" s="8"/>
    </row>
    <row r="25" spans="1:9" ht="16">
      <c r="A25" s="5" t="s">
        <v>16</v>
      </c>
      <c r="B25" s="27">
        <v>13272</v>
      </c>
      <c r="C25" s="27">
        <v>-18184</v>
      </c>
      <c r="D25" s="27">
        <v>705</v>
      </c>
      <c r="E25" s="3"/>
      <c r="F25" s="7"/>
      <c r="H25" s="8"/>
    </row>
    <row r="26" spans="1:9" ht="16">
      <c r="A26" s="4"/>
      <c r="B26" s="27"/>
      <c r="C26" s="27"/>
      <c r="D26" s="27"/>
      <c r="E26" s="3"/>
      <c r="F26" s="7"/>
      <c r="H26" s="8"/>
    </row>
    <row r="27" spans="1:9" ht="16">
      <c r="A27" s="4" t="s">
        <v>17</v>
      </c>
      <c r="B27" s="27">
        <v>38151</v>
      </c>
      <c r="C27" s="26">
        <v>-5936</v>
      </c>
      <c r="D27" s="26">
        <v>37557</v>
      </c>
      <c r="E27" s="3"/>
      <c r="F27" s="7"/>
      <c r="H27" s="8"/>
    </row>
    <row r="28" spans="1:9" ht="16">
      <c r="A28" s="4" t="s">
        <v>18</v>
      </c>
      <c r="B28" s="27">
        <v>-4791</v>
      </c>
      <c r="C28" s="26">
        <v>3217</v>
      </c>
      <c r="D28" s="26">
        <v>-7120</v>
      </c>
      <c r="E28" s="3"/>
      <c r="F28" s="7"/>
      <c r="H28" s="8"/>
    </row>
    <row r="29" spans="1:9" ht="16">
      <c r="A29" s="4" t="s">
        <v>19</v>
      </c>
      <c r="B29" s="27">
        <v>4</v>
      </c>
      <c r="C29" s="26">
        <v>-3</v>
      </c>
      <c r="D29" s="26">
        <v>-12</v>
      </c>
      <c r="E29" s="3"/>
      <c r="F29" s="7"/>
      <c r="H29" s="8"/>
    </row>
    <row r="30" spans="1:9" ht="16">
      <c r="A30" s="4" t="s">
        <v>20</v>
      </c>
      <c r="B30" s="26">
        <v>33364</v>
      </c>
      <c r="C30" s="26">
        <v>-2722</v>
      </c>
      <c r="D30" s="26">
        <v>30425</v>
      </c>
      <c r="E30" s="3"/>
      <c r="F30" s="12">
        <f>B30/B10</f>
        <v>7.1014128755145567E-2</v>
      </c>
      <c r="G30" s="13">
        <f t="shared" ref="G30:H30" si="4">C30/C10</f>
        <v>-5.2958950004183018E-3</v>
      </c>
      <c r="H30" s="14">
        <f t="shared" si="4"/>
        <v>5.2932835755978319E-2</v>
      </c>
      <c r="I30" s="13"/>
    </row>
    <row r="31" spans="1:9" ht="16">
      <c r="A31" s="4"/>
      <c r="B31" s="26"/>
      <c r="C31" s="26"/>
      <c r="D31" s="26"/>
      <c r="E31" s="3"/>
      <c r="F31" s="7"/>
      <c r="H31" s="8"/>
    </row>
    <row r="32" spans="1:9" ht="16">
      <c r="A32" s="4" t="s">
        <v>21</v>
      </c>
      <c r="B32" s="26">
        <v>3.3</v>
      </c>
      <c r="C32" s="26">
        <v>-0.27</v>
      </c>
      <c r="D32" s="26">
        <v>2.95</v>
      </c>
      <c r="E32" s="3"/>
      <c r="F32" s="7"/>
      <c r="H32" s="8"/>
    </row>
    <row r="33" spans="1:8" ht="16">
      <c r="A33" s="4" t="s">
        <v>22</v>
      </c>
      <c r="B33" s="26">
        <v>3.24</v>
      </c>
      <c r="C33" s="26">
        <v>-0.27</v>
      </c>
      <c r="D33" s="26">
        <v>2.9</v>
      </c>
      <c r="E33" s="3"/>
      <c r="F33" s="7"/>
      <c r="H33" s="8"/>
    </row>
    <row r="34" spans="1:8" ht="16">
      <c r="A34" s="4"/>
      <c r="B34" s="3"/>
      <c r="C34" s="3"/>
      <c r="D34" s="3"/>
      <c r="E34" s="3"/>
      <c r="F34" s="7"/>
      <c r="H34" s="8"/>
    </row>
    <row r="35" spans="1:8" ht="16">
      <c r="A35" s="3" t="s">
        <v>23</v>
      </c>
      <c r="B35" s="3"/>
      <c r="C35" s="3"/>
      <c r="D35" s="3"/>
      <c r="E35" s="3"/>
      <c r="F35" s="7"/>
      <c r="H35" s="8"/>
    </row>
    <row r="36" spans="1:8" ht="16">
      <c r="A36" s="3" t="s">
        <v>24</v>
      </c>
      <c r="B36" s="26">
        <v>10117</v>
      </c>
      <c r="C36" s="26">
        <v>10189</v>
      </c>
      <c r="D36" s="26">
        <v>10304</v>
      </c>
      <c r="E36" s="3"/>
      <c r="F36" s="7"/>
      <c r="H36" s="8"/>
    </row>
    <row r="37" spans="1:8" ht="16">
      <c r="A37" s="3" t="s">
        <v>25</v>
      </c>
      <c r="B37" s="26">
        <v>10296</v>
      </c>
      <c r="C37" s="26">
        <v>10189</v>
      </c>
      <c r="D37" s="26">
        <v>10492</v>
      </c>
      <c r="E37" s="3"/>
      <c r="F37" s="9"/>
      <c r="G37" s="11"/>
      <c r="H37" s="10"/>
    </row>
    <row r="38" spans="1:8">
      <c r="A38" t="s">
        <v>30</v>
      </c>
    </row>
  </sheetData>
  <mergeCells count="10">
    <mergeCell ref="J1:L1"/>
    <mergeCell ref="T2:U2"/>
    <mergeCell ref="V2:W2"/>
    <mergeCell ref="X2:Y2"/>
    <mergeCell ref="F6:H6"/>
    <mergeCell ref="J2:K2"/>
    <mergeCell ref="L2:M2"/>
    <mergeCell ref="N2:O2"/>
    <mergeCell ref="P2:Q2"/>
    <mergeCell ref="R2:S2"/>
  </mergeCells>
  <phoneticPr fontId="4"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2E9BC-A46B-2146-B9B9-278D310F4CE1}">
  <dimension ref="A7:AA54"/>
  <sheetViews>
    <sheetView zoomScale="42" zoomScaleNormal="60" workbookViewId="0">
      <selection activeCell="A20" activeCellId="2" sqref="A17 A19 A20"/>
    </sheetView>
  </sheetViews>
  <sheetFormatPr baseColWidth="10" defaultRowHeight="16"/>
  <cols>
    <col min="1" max="1" width="70.6640625" style="3" bestFit="1" customWidth="1"/>
    <col min="2" max="4" width="15.33203125" style="3" customWidth="1"/>
    <col min="5" max="7" width="16.83203125" style="3" bestFit="1" customWidth="1"/>
    <col min="8" max="8" width="18.1640625" style="3" customWidth="1"/>
    <col min="9" max="12" width="16.83203125" style="3" bestFit="1" customWidth="1"/>
    <col min="13" max="13" width="15.5" style="3" bestFit="1" customWidth="1"/>
    <col min="14" max="17" width="15" style="3" bestFit="1" customWidth="1"/>
    <col min="18" max="24" width="10.83203125" style="3"/>
    <col min="25" max="27" width="12.33203125" style="3" bestFit="1" customWidth="1"/>
    <col min="28" max="16384" width="10.83203125" style="3"/>
  </cols>
  <sheetData>
    <row r="7" spans="1:27">
      <c r="X7" s="3" t="s">
        <v>72</v>
      </c>
      <c r="Y7" s="3" t="s">
        <v>58</v>
      </c>
      <c r="Z7" s="3" t="s">
        <v>57</v>
      </c>
      <c r="AA7" s="3" t="s">
        <v>59</v>
      </c>
    </row>
    <row r="8" spans="1:27" ht="23">
      <c r="A8" s="90" t="s">
        <v>102</v>
      </c>
      <c r="B8" s="33" t="s">
        <v>60</v>
      </c>
      <c r="C8" s="33" t="s">
        <v>61</v>
      </c>
      <c r="D8" s="33" t="s">
        <v>62</v>
      </c>
      <c r="E8" s="33" t="s">
        <v>63</v>
      </c>
      <c r="F8" s="33" t="s">
        <v>64</v>
      </c>
      <c r="G8" s="33" t="s">
        <v>65</v>
      </c>
      <c r="H8" s="33" t="s">
        <v>66</v>
      </c>
      <c r="I8" s="33" t="s">
        <v>67</v>
      </c>
      <c r="J8" s="33" t="s">
        <v>68</v>
      </c>
      <c r="K8" s="33" t="s">
        <v>69</v>
      </c>
      <c r="L8" s="33" t="s">
        <v>70</v>
      </c>
      <c r="M8" s="33" t="s">
        <v>71</v>
      </c>
      <c r="N8" s="33" t="s">
        <v>73</v>
      </c>
      <c r="O8" s="33" t="s">
        <v>74</v>
      </c>
      <c r="X8" s="4" t="s">
        <v>1</v>
      </c>
      <c r="Y8" s="39">
        <v>241787</v>
      </c>
      <c r="Z8" s="39">
        <v>242901</v>
      </c>
      <c r="AA8" s="39">
        <v>255877</v>
      </c>
    </row>
    <row r="9" spans="1:27">
      <c r="A9" s="28" t="s">
        <v>42</v>
      </c>
      <c r="B9" s="6">
        <v>1</v>
      </c>
      <c r="C9" s="6">
        <v>2</v>
      </c>
      <c r="D9" s="6">
        <v>3</v>
      </c>
      <c r="E9" s="6">
        <v>4</v>
      </c>
      <c r="F9" s="6">
        <v>5</v>
      </c>
      <c r="G9" s="6">
        <v>6</v>
      </c>
      <c r="H9" s="6">
        <v>7</v>
      </c>
      <c r="I9" s="6">
        <v>8</v>
      </c>
      <c r="J9" s="6">
        <v>9</v>
      </c>
      <c r="K9" s="6">
        <v>10</v>
      </c>
      <c r="L9" s="6">
        <v>11</v>
      </c>
      <c r="M9" s="6">
        <v>12</v>
      </c>
      <c r="X9" s="4" t="s">
        <v>2</v>
      </c>
      <c r="Y9" s="39">
        <v>228035</v>
      </c>
      <c r="Z9" s="39">
        <v>271082</v>
      </c>
      <c r="AA9" s="39">
        <v>318898</v>
      </c>
    </row>
    <row r="10" spans="1:27">
      <c r="A10" s="29" t="s">
        <v>1</v>
      </c>
      <c r="B10" s="46">
        <v>57491</v>
      </c>
      <c r="C10" s="46">
        <v>58004</v>
      </c>
      <c r="D10" s="46">
        <v>54876</v>
      </c>
      <c r="E10" s="46">
        <f>Y8-SUM(表格3[[#This Row],[2021 Q1]:[2021 Q3]])</f>
        <v>71416</v>
      </c>
      <c r="F10" s="46">
        <v>56455</v>
      </c>
      <c r="G10" s="46">
        <v>56575</v>
      </c>
      <c r="H10" s="46">
        <v>59340</v>
      </c>
      <c r="I10" s="45">
        <f>Z8-SUM(表格3[[#This Row],[2022 Q1]:[2022 Q3]])</f>
        <v>70531</v>
      </c>
      <c r="J10" s="47">
        <v>56981</v>
      </c>
      <c r="K10" s="47">
        <v>59032</v>
      </c>
      <c r="L10" s="48">
        <v>63171</v>
      </c>
      <c r="M10" s="47">
        <f>AA8-SUM(表格3[[#This Row],[2023 Q1]:[2023 Q3]])</f>
        <v>76693</v>
      </c>
      <c r="N10" s="44">
        <f>INTERCEPT(表格3[[#This Row],[2021 Q1]:[2023 Q4]],B$9:M$9)</f>
        <v>55812.954545454544</v>
      </c>
      <c r="O10" s="44">
        <f>SLOPE(表格3[[#This Row],[2021 Q1]:[2023 Q4]],C$9:N$9)</f>
        <v>363.10909090909092</v>
      </c>
      <c r="X10" s="4" t="s">
        <v>3</v>
      </c>
      <c r="Y10" s="39">
        <v>469822</v>
      </c>
      <c r="Z10" s="39">
        <v>513983</v>
      </c>
      <c r="AA10" s="39">
        <v>574785</v>
      </c>
    </row>
    <row r="11" spans="1:27">
      <c r="A11" s="29" t="s">
        <v>2</v>
      </c>
      <c r="B11" s="46">
        <v>51027</v>
      </c>
      <c r="C11" s="46">
        <v>55076</v>
      </c>
      <c r="D11" s="46">
        <v>55936</v>
      </c>
      <c r="E11" s="46">
        <f>Y9-SUM(表格3[[#This Row],[2021 Q1]:[2021 Q3]])</f>
        <v>65996</v>
      </c>
      <c r="F11" s="46">
        <v>59898</v>
      </c>
      <c r="G11" s="46">
        <v>64659</v>
      </c>
      <c r="H11" s="46">
        <v>67761</v>
      </c>
      <c r="I11" s="45">
        <f>Z9-SUM(表格3[[#This Row],[2022 Q1]:[2022 Q3]])</f>
        <v>78764</v>
      </c>
      <c r="J11" s="47">
        <v>70377</v>
      </c>
      <c r="K11" s="47">
        <v>75351</v>
      </c>
      <c r="L11" s="47">
        <v>79912</v>
      </c>
      <c r="M11" s="47">
        <f>AA9-SUM(表格3[[#This Row],[2023 Q1]:[2023 Q3]])</f>
        <v>93258</v>
      </c>
      <c r="N11" s="44">
        <f>INTERCEPT(表格3[[#This Row],[2021 Q1]:[2023 Q4]],B$9:M$9)</f>
        <v>47586.666666666672</v>
      </c>
      <c r="O11" s="44">
        <f>SLOPE(表格3[[#This Row],[2021 Q1]:[2023 Q4]],C$9:N$9)</f>
        <v>2747.7</v>
      </c>
      <c r="X11" s="4"/>
      <c r="Y11" s="39"/>
      <c r="Z11" s="39"/>
      <c r="AA11" s="39"/>
    </row>
    <row r="12" spans="1:27">
      <c r="A12" s="30" t="s">
        <v>3</v>
      </c>
      <c r="B12" s="46">
        <v>108518</v>
      </c>
      <c r="C12" s="46">
        <v>113080</v>
      </c>
      <c r="D12" s="46">
        <v>110812</v>
      </c>
      <c r="E12" s="46">
        <f>Y10-SUM(表格3[[#This Row],[2021 Q1]:[2021 Q3]])</f>
        <v>137412</v>
      </c>
      <c r="F12" s="46">
        <v>116444</v>
      </c>
      <c r="G12" s="46">
        <v>121234</v>
      </c>
      <c r="H12" s="46">
        <v>127101</v>
      </c>
      <c r="I12" s="45">
        <f>Z10-SUM(表格3[[#This Row],[2022 Q1]:[2022 Q3]])</f>
        <v>149204</v>
      </c>
      <c r="J12" s="47">
        <v>127358</v>
      </c>
      <c r="K12" s="47">
        <v>134383</v>
      </c>
      <c r="L12" s="47">
        <v>143083</v>
      </c>
      <c r="M12" s="47">
        <f>AA10-SUM(表格3[[#This Row],[2023 Q1]:[2023 Q3]])</f>
        <v>169961</v>
      </c>
      <c r="N12" s="44"/>
      <c r="O12" s="44"/>
      <c r="X12" s="4"/>
      <c r="Y12" s="39"/>
      <c r="Z12" s="39"/>
      <c r="AA12" s="39"/>
    </row>
    <row r="13" spans="1:27" ht="18">
      <c r="A13" s="29"/>
      <c r="B13" s="46"/>
      <c r="C13" s="46"/>
      <c r="D13" s="46"/>
      <c r="E13" s="46"/>
      <c r="F13" s="49"/>
      <c r="G13" s="46"/>
      <c r="H13" s="46"/>
      <c r="I13" s="45"/>
      <c r="J13" s="45"/>
      <c r="K13" s="50"/>
      <c r="L13" s="50"/>
      <c r="M13" s="47"/>
      <c r="N13" s="44"/>
      <c r="O13" s="44"/>
      <c r="X13" s="4" t="s">
        <v>5</v>
      </c>
      <c r="Y13" s="39">
        <v>272344</v>
      </c>
      <c r="Z13" s="39">
        <v>288831</v>
      </c>
      <c r="AA13" s="39">
        <v>304739</v>
      </c>
    </row>
    <row r="14" spans="1:27">
      <c r="A14" s="29" t="s">
        <v>4</v>
      </c>
      <c r="B14" s="49"/>
      <c r="C14" s="49"/>
      <c r="D14" s="49"/>
      <c r="E14" s="46"/>
      <c r="F14" s="49"/>
      <c r="G14" s="49"/>
      <c r="H14" s="49"/>
      <c r="I14" s="45"/>
      <c r="J14" s="48"/>
      <c r="K14" s="45"/>
      <c r="L14" s="45"/>
      <c r="M14" s="47"/>
      <c r="N14" s="44"/>
      <c r="O14" s="44"/>
      <c r="X14" s="4" t="s">
        <v>6</v>
      </c>
      <c r="Y14" s="39">
        <v>75111</v>
      </c>
      <c r="Z14" s="39">
        <v>84299</v>
      </c>
      <c r="AA14" s="39">
        <v>90619</v>
      </c>
    </row>
    <row r="15" spans="1:27">
      <c r="A15" s="29" t="s">
        <v>5</v>
      </c>
      <c r="B15" s="46">
        <v>62403</v>
      </c>
      <c r="C15" s="46">
        <v>64176</v>
      </c>
      <c r="D15" s="46">
        <v>62930</v>
      </c>
      <c r="E15" s="46">
        <f>Y13-SUM(表格3[[#This Row],[2021 Q1]:[2021 Q3]])</f>
        <v>82835</v>
      </c>
      <c r="F15" s="46">
        <v>66499</v>
      </c>
      <c r="G15" s="46">
        <v>66424</v>
      </c>
      <c r="H15" s="46">
        <v>70268</v>
      </c>
      <c r="I15" s="45">
        <f>Z13-SUM(表格3[[#This Row],[2022 Q1]:[2022 Q3]])</f>
        <v>85640</v>
      </c>
      <c r="J15" s="48">
        <v>67791</v>
      </c>
      <c r="K15" s="48">
        <v>69373</v>
      </c>
      <c r="L15" s="48">
        <v>75002</v>
      </c>
      <c r="M15" s="47">
        <f>AA13-SUM(表格3[[#This Row],[2023 Q1]:[2023 Q3]])</f>
        <v>92573</v>
      </c>
      <c r="N15" s="44">
        <f>INTERCEPT(表格3[[#This Row],[2021 Q1]:[2023 Q4]],B$9:M$9)</f>
        <v>61694.681818181816</v>
      </c>
      <c r="O15" s="44">
        <f>SLOPE(表格3[[#This Row],[2021 Q1]:[2023 Q4]],C$9:N$9)</f>
        <v>979.5</v>
      </c>
      <c r="X15" s="4" t="s">
        <v>7</v>
      </c>
      <c r="Y15" s="39">
        <v>56052</v>
      </c>
      <c r="Z15" s="39">
        <v>73213</v>
      </c>
      <c r="AA15" s="39">
        <v>85622</v>
      </c>
    </row>
    <row r="16" spans="1:27">
      <c r="A16" s="29" t="s">
        <v>6</v>
      </c>
      <c r="B16" s="46">
        <v>16530</v>
      </c>
      <c r="C16" s="46">
        <v>17638</v>
      </c>
      <c r="D16" s="46">
        <v>18498</v>
      </c>
      <c r="E16" s="46">
        <f>Y14-SUM(表格3[[#This Row],[2021 Q1]:[2021 Q3]])</f>
        <v>22445</v>
      </c>
      <c r="F16" s="46">
        <v>20271</v>
      </c>
      <c r="G16" s="46">
        <v>20342</v>
      </c>
      <c r="H16" s="46">
        <v>20583</v>
      </c>
      <c r="I16" s="45">
        <f>Z14-SUM(表格3[[#This Row],[2022 Q1]:[2022 Q3]])</f>
        <v>23103</v>
      </c>
      <c r="J16" s="48">
        <v>20905</v>
      </c>
      <c r="K16" s="48">
        <v>21305</v>
      </c>
      <c r="L16" s="48">
        <v>22314</v>
      </c>
      <c r="M16" s="47">
        <f>AA14-SUM(表格3[[#This Row],[2023 Q1]:[2023 Q3]])</f>
        <v>26095</v>
      </c>
      <c r="N16" s="44">
        <f>INTERCEPT(表格3[[#This Row],[2021 Q1]:[2023 Q4]],B$9:M$9)</f>
        <v>17017.909090909092</v>
      </c>
      <c r="O16" s="44">
        <f>SLOPE(表格3[[#This Row],[2021 Q1]:[2023 Q4]],C$9:N$9)</f>
        <v>476.7</v>
      </c>
      <c r="X16" s="4" t="s">
        <v>8</v>
      </c>
      <c r="Y16" s="39">
        <v>32551</v>
      </c>
      <c r="Z16" s="39">
        <v>42238</v>
      </c>
      <c r="AA16" s="39">
        <v>44370</v>
      </c>
    </row>
    <row r="17" spans="1:27">
      <c r="A17" s="29" t="s">
        <v>7</v>
      </c>
      <c r="B17" s="46">
        <v>12488</v>
      </c>
      <c r="C17" s="46">
        <v>13871</v>
      </c>
      <c r="D17" s="46">
        <v>14380</v>
      </c>
      <c r="E17" s="46">
        <f>Y15-SUM(表格3[[#This Row],[2021 Q1]:[2021 Q3]])</f>
        <v>15313</v>
      </c>
      <c r="F17" s="46">
        <v>14842</v>
      </c>
      <c r="G17" s="46">
        <v>18072</v>
      </c>
      <c r="H17" s="46">
        <v>19485</v>
      </c>
      <c r="I17" s="45">
        <f>Z15-SUM(表格3[[#This Row],[2022 Q1]:[2022 Q3]])</f>
        <v>20814</v>
      </c>
      <c r="J17" s="48">
        <v>20450</v>
      </c>
      <c r="K17" s="48">
        <v>21931</v>
      </c>
      <c r="L17" s="48">
        <v>21203</v>
      </c>
      <c r="M17" s="47">
        <f>AA15-SUM(表格3[[#This Row],[2023 Q1]:[2023 Q3]])</f>
        <v>22038</v>
      </c>
      <c r="N17" s="44">
        <f>INTERCEPT(表格3[[#This Row],[2021 Q1]:[2023 Q4]],B$9:M$9)</f>
        <v>11795.681818181818</v>
      </c>
      <c r="O17" s="44">
        <f>SLOPE(表格3[[#This Row],[2021 Q1]:[2023 Q4]],C$9:N$9)</f>
        <v>997</v>
      </c>
      <c r="X17" s="4" t="s">
        <v>9</v>
      </c>
      <c r="Y17" s="39">
        <v>8823</v>
      </c>
      <c r="Z17" s="39">
        <v>11891</v>
      </c>
      <c r="AA17" s="39">
        <v>11816</v>
      </c>
    </row>
    <row r="18" spans="1:27">
      <c r="A18" s="29" t="s">
        <v>8</v>
      </c>
      <c r="B18" s="46">
        <v>6207</v>
      </c>
      <c r="C18" s="46">
        <v>7524</v>
      </c>
      <c r="D18" s="46">
        <v>8010</v>
      </c>
      <c r="E18" s="46">
        <f>Y16-SUM(表格3[[#This Row],[2021 Q1]:[2021 Q3]])</f>
        <v>10810</v>
      </c>
      <c r="F18" s="46">
        <v>8320</v>
      </c>
      <c r="G18" s="46">
        <v>10086</v>
      </c>
      <c r="H18" s="46">
        <v>11014</v>
      </c>
      <c r="I18" s="45">
        <f>Z16-SUM(表格3[[#This Row],[2022 Q1]:[2022 Q3]])</f>
        <v>12818</v>
      </c>
      <c r="J18" s="48">
        <v>10172</v>
      </c>
      <c r="K18" s="48">
        <v>10745</v>
      </c>
      <c r="L18" s="48">
        <v>10551</v>
      </c>
      <c r="M18" s="47">
        <f>AA16-SUM(表格3[[#This Row],[2023 Q1]:[2023 Q3]])</f>
        <v>12902</v>
      </c>
      <c r="N18" s="44">
        <f>INTERCEPT(表格3[[#This Row],[2021 Q1]:[2023 Q4]],B$9:M$9)</f>
        <v>6946.621212121212</v>
      </c>
      <c r="O18" s="44">
        <f>SLOPE(表格3[[#This Row],[2021 Q1]:[2023 Q4]],C$9:N$9)</f>
        <v>434.54545454545456</v>
      </c>
      <c r="X18" s="4" t="s">
        <v>10</v>
      </c>
      <c r="Y18" s="39">
        <v>62</v>
      </c>
      <c r="Z18" s="39">
        <v>1263</v>
      </c>
      <c r="AA18" s="39">
        <v>767</v>
      </c>
    </row>
    <row r="19" spans="1:27">
      <c r="A19" s="29" t="s">
        <v>9</v>
      </c>
      <c r="B19" s="46">
        <v>1987</v>
      </c>
      <c r="C19" s="46">
        <v>2158</v>
      </c>
      <c r="D19" s="46">
        <v>2153</v>
      </c>
      <c r="E19" s="46">
        <f>Y17-SUM(表格3[[#This Row],[2021 Q1]:[2021 Q3]])</f>
        <v>2525</v>
      </c>
      <c r="F19" s="46">
        <v>2594</v>
      </c>
      <c r="G19" s="46">
        <v>2903</v>
      </c>
      <c r="H19" s="46">
        <v>3061</v>
      </c>
      <c r="I19" s="45">
        <f>Z17-SUM(表格3[[#This Row],[2022 Q1]:[2022 Q3]])</f>
        <v>3333</v>
      </c>
      <c r="J19" s="48">
        <v>3043</v>
      </c>
      <c r="K19" s="48">
        <v>3202</v>
      </c>
      <c r="L19" s="48">
        <v>2561</v>
      </c>
      <c r="M19" s="47">
        <f>AA17-SUM(表格3[[#This Row],[2023 Q1]:[2023 Q3]])</f>
        <v>3010</v>
      </c>
      <c r="N19" s="44">
        <f>INTERCEPT(表格3[[#This Row],[2021 Q1]:[2023 Q4]],B$9:M$9)</f>
        <v>2092.9242424242425</v>
      </c>
      <c r="O19" s="44">
        <f>SLOPE(表格3[[#This Row],[2021 Q1]:[2023 Q4]],C$9:N$9)</f>
        <v>107.26363636363635</v>
      </c>
      <c r="X19" s="4" t="s">
        <v>11</v>
      </c>
      <c r="Y19" s="39">
        <v>444963</v>
      </c>
      <c r="Z19" s="39">
        <v>501735</v>
      </c>
      <c r="AA19" s="39">
        <v>537933</v>
      </c>
    </row>
    <row r="20" spans="1:27">
      <c r="A20" s="29" t="s">
        <v>10</v>
      </c>
      <c r="B20" s="46">
        <v>38</v>
      </c>
      <c r="C20" s="46">
        <v>11</v>
      </c>
      <c r="D20" s="46">
        <v>-11</v>
      </c>
      <c r="E20" s="46">
        <f>Y18-SUM(表格3[[#This Row],[2021 Q1]:[2021 Q3]])</f>
        <v>24</v>
      </c>
      <c r="F20" s="46">
        <v>249</v>
      </c>
      <c r="G20" s="46">
        <v>90</v>
      </c>
      <c r="H20" s="46">
        <v>165</v>
      </c>
      <c r="I20" s="45">
        <f>Z18-SUM(表格3[[#This Row],[2022 Q1]:[2022 Q3]])</f>
        <v>759</v>
      </c>
      <c r="J20" s="48">
        <v>223</v>
      </c>
      <c r="K20" s="48">
        <v>146</v>
      </c>
      <c r="L20" s="48">
        <v>244</v>
      </c>
      <c r="M20" s="47">
        <f>AA18-SUM(表格3[[#This Row],[2023 Q1]:[2023 Q3]])</f>
        <v>154</v>
      </c>
      <c r="N20" s="44">
        <f>INTERCEPT(表格3[[#This Row],[2021 Q1]:[2023 Q4]],B$9:M$9)</f>
        <v>13.606060606060623</v>
      </c>
      <c r="O20" s="44">
        <f>SLOPE(表格3[[#This Row],[2021 Q1]:[2023 Q4]],C$9:N$9)</f>
        <v>33.254545454545458</v>
      </c>
      <c r="X20" s="4"/>
      <c r="Y20" s="39"/>
      <c r="Z20" s="39"/>
      <c r="AA20" s="39"/>
    </row>
    <row r="21" spans="1:27">
      <c r="A21" s="30" t="s">
        <v>11</v>
      </c>
      <c r="B21" s="46">
        <v>99653</v>
      </c>
      <c r="C21" s="46">
        <v>105378</v>
      </c>
      <c r="D21" s="46">
        <v>105960</v>
      </c>
      <c r="E21" s="46">
        <f>Y19-SUM(表格3[[#This Row],[2021 Q1]:[2021 Q3]])</f>
        <v>133972</v>
      </c>
      <c r="F21" s="46">
        <v>112775</v>
      </c>
      <c r="G21" s="46">
        <v>117917</v>
      </c>
      <c r="H21" s="46">
        <v>124576</v>
      </c>
      <c r="I21" s="45">
        <f>Z19-SUM(表格3[[#This Row],[2022 Q1]:[2022 Q3]])</f>
        <v>146467</v>
      </c>
      <c r="J21" s="48">
        <v>122584</v>
      </c>
      <c r="K21" s="48">
        <v>126702</v>
      </c>
      <c r="L21" s="48">
        <v>131895</v>
      </c>
      <c r="M21" s="47">
        <f>AA19-SUM(表格3[[#This Row],[2023 Q1]:[2023 Q3]])</f>
        <v>156752</v>
      </c>
      <c r="N21" s="44"/>
      <c r="O21" s="44"/>
      <c r="X21" s="4" t="s">
        <v>12</v>
      </c>
      <c r="Y21" s="39">
        <v>24879</v>
      </c>
      <c r="Z21" s="39">
        <v>12248</v>
      </c>
      <c r="AA21" s="39">
        <v>36852</v>
      </c>
    </row>
    <row r="22" spans="1:27">
      <c r="A22" s="29"/>
      <c r="B22" s="49"/>
      <c r="C22" s="49"/>
      <c r="D22" s="49"/>
      <c r="E22" s="46"/>
      <c r="F22" s="49"/>
      <c r="G22" s="49"/>
      <c r="H22" s="49"/>
      <c r="I22" s="45"/>
      <c r="J22" s="48"/>
      <c r="K22" s="45"/>
      <c r="L22" s="45"/>
      <c r="M22" s="47"/>
      <c r="N22" s="44"/>
      <c r="O22" s="44"/>
      <c r="X22" s="4" t="s">
        <v>13</v>
      </c>
      <c r="Y22" s="39">
        <v>448</v>
      </c>
      <c r="Z22" s="39">
        <v>989</v>
      </c>
      <c r="AA22" s="39">
        <v>2949</v>
      </c>
    </row>
    <row r="23" spans="1:27">
      <c r="A23" s="29" t="s">
        <v>12</v>
      </c>
      <c r="B23" s="46">
        <v>8865</v>
      </c>
      <c r="C23" s="46">
        <v>7702</v>
      </c>
      <c r="D23" s="46">
        <v>4852</v>
      </c>
      <c r="E23" s="46">
        <f>Y21-SUM(表格3[[#This Row],[2021 Q1]:[2021 Q3]])</f>
        <v>3460</v>
      </c>
      <c r="F23" s="46">
        <v>3669</v>
      </c>
      <c r="G23" s="46">
        <v>3317</v>
      </c>
      <c r="H23" s="46">
        <v>2525</v>
      </c>
      <c r="I23" s="45">
        <f>Z21-SUM(表格3[[#This Row],[2022 Q1]:[2022 Q3]])</f>
        <v>2737</v>
      </c>
      <c r="J23" s="48">
        <v>4774</v>
      </c>
      <c r="K23" s="48">
        <v>7681</v>
      </c>
      <c r="L23" s="48">
        <v>11188</v>
      </c>
      <c r="M23" s="47">
        <f>AA21-SUM(表格3[[#This Row],[2023 Q1]:[2023 Q3]])</f>
        <v>13209</v>
      </c>
      <c r="N23" s="44">
        <f>INTERCEPT(表格3[[#This Row],[2021 Q1]:[2023 Q4]],B$9:M$9)</f>
        <v>3848.0303030303035</v>
      </c>
      <c r="O23" s="44">
        <f>SLOPE(表格3[[#This Row],[2021 Q1]:[2023 Q4]],C$9:N$9)</f>
        <v>79.154545454545428</v>
      </c>
      <c r="X23" s="4" t="s">
        <v>14</v>
      </c>
      <c r="Y23" s="39">
        <v>-1089</v>
      </c>
      <c r="Z23" s="39">
        <v>-2367</v>
      </c>
      <c r="AA23" s="39">
        <v>-3182</v>
      </c>
    </row>
    <row r="24" spans="1:27">
      <c r="A24" s="29" t="s">
        <v>13</v>
      </c>
      <c r="B24" s="46">
        <v>105</v>
      </c>
      <c r="C24" s="46">
        <v>106</v>
      </c>
      <c r="D24" s="46">
        <v>119</v>
      </c>
      <c r="E24" s="46">
        <f>Y22-SUM(表格3[[#This Row],[2021 Q1]:[2021 Q3]])</f>
        <v>118</v>
      </c>
      <c r="F24" s="46">
        <v>108</v>
      </c>
      <c r="G24" s="46">
        <v>159</v>
      </c>
      <c r="H24" s="46">
        <v>277</v>
      </c>
      <c r="I24" s="45">
        <f>Z22-SUM(表格3[[#This Row],[2022 Q1]:[2022 Q3]])</f>
        <v>445</v>
      </c>
      <c r="J24" s="48">
        <v>611</v>
      </c>
      <c r="K24" s="48">
        <v>661</v>
      </c>
      <c r="L24" s="48">
        <v>776</v>
      </c>
      <c r="M24" s="47">
        <f>AA22-SUM(表格3[[#This Row],[2023 Q1]:[2023 Q3]])</f>
        <v>901</v>
      </c>
      <c r="N24" s="44">
        <f>INTERCEPT(表格3[[#This Row],[2021 Q1]:[2023 Q4]],B$9:M$9)</f>
        <v>-138.4545454545455</v>
      </c>
      <c r="O24" s="44">
        <f>SLOPE(表格3[[#This Row],[2021 Q1]:[2023 Q4]],C$9:N$9)</f>
        <v>71.581818181818178</v>
      </c>
      <c r="X24" s="4" t="s">
        <v>15</v>
      </c>
      <c r="Y24" s="39">
        <v>14633</v>
      </c>
      <c r="Z24" s="39">
        <v>-16806</v>
      </c>
      <c r="AA24" s="39">
        <v>938</v>
      </c>
    </row>
    <row r="25" spans="1:27">
      <c r="A25" s="29" t="s">
        <v>14</v>
      </c>
      <c r="B25" s="46">
        <v>-399</v>
      </c>
      <c r="C25" s="46">
        <v>-435</v>
      </c>
      <c r="D25" s="46">
        <v>-493</v>
      </c>
      <c r="E25" s="46">
        <f>Y23-SUM(表格3[[#This Row],[2021 Q1]:[2021 Q3]])</f>
        <v>238</v>
      </c>
      <c r="F25" s="46">
        <v>-472</v>
      </c>
      <c r="G25" s="46">
        <v>-584</v>
      </c>
      <c r="H25" s="46">
        <v>-617</v>
      </c>
      <c r="I25" s="45">
        <f>Z23-SUM(表格3[[#This Row],[2022 Q1]:[2022 Q3]])</f>
        <v>-694</v>
      </c>
      <c r="J25" s="48">
        <v>-823</v>
      </c>
      <c r="K25" s="48">
        <v>-840</v>
      </c>
      <c r="L25" s="48">
        <v>-806</v>
      </c>
      <c r="M25" s="47">
        <f>AA23-SUM(表格3[[#This Row],[2023 Q1]:[2023 Q3]])</f>
        <v>-713</v>
      </c>
      <c r="N25" s="44">
        <f>INTERCEPT(表格3[[#This Row],[2021 Q1]:[2023 Q4]],B$9:M$9)</f>
        <v>-207.12121212121207</v>
      </c>
      <c r="O25" s="44">
        <f>SLOPE(表格3[[#This Row],[2021 Q1]:[2023 Q4]],C$9:N$9)</f>
        <v>-60.490909090909092</v>
      </c>
      <c r="X25" s="4" t="s">
        <v>16</v>
      </c>
      <c r="Y25" s="39">
        <v>13272</v>
      </c>
      <c r="Z25" s="39">
        <v>-18184</v>
      </c>
      <c r="AA25" s="39">
        <v>705</v>
      </c>
    </row>
    <row r="26" spans="1:27">
      <c r="A26" s="29" t="s">
        <v>15</v>
      </c>
      <c r="B26" s="46">
        <v>1697</v>
      </c>
      <c r="C26" s="46">
        <v>1261</v>
      </c>
      <c r="D26" s="46">
        <v>-163</v>
      </c>
      <c r="E26" s="46">
        <f>Y24-SUM(表格3[[#This Row],[2021 Q1]:[2021 Q3]])</f>
        <v>11838</v>
      </c>
      <c r="F26" s="46">
        <v>-8570</v>
      </c>
      <c r="G26" s="46">
        <v>-5545</v>
      </c>
      <c r="H26" s="46">
        <v>759</v>
      </c>
      <c r="I26" s="45">
        <f>Z24-SUM(表格3[[#This Row],[2022 Q1]:[2022 Q3]])</f>
        <v>-3450</v>
      </c>
      <c r="J26" s="48">
        <v>-443</v>
      </c>
      <c r="K26" s="48">
        <v>61</v>
      </c>
      <c r="L26" s="48">
        <v>1031</v>
      </c>
      <c r="M26" s="47">
        <f>AA24-SUM(表格3[[#This Row],[2023 Q1]:[2023 Q3]])</f>
        <v>289</v>
      </c>
      <c r="N26" s="44">
        <f>INTERCEPT(表格3[[#This Row],[2021 Q1]:[2023 Q4]],B$9:M$9)</f>
        <v>1163.6969696969695</v>
      </c>
      <c r="O26" s="44">
        <f>SLOPE(表格3[[#This Row],[2021 Q1]:[2023 Q4]],C$9:N$9)</f>
        <v>-274.7</v>
      </c>
    </row>
    <row r="27" spans="1:27">
      <c r="A27" s="30" t="s">
        <v>16</v>
      </c>
      <c r="B27" s="46">
        <v>1403</v>
      </c>
      <c r="C27" s="46">
        <v>932</v>
      </c>
      <c r="D27" s="46">
        <v>-537</v>
      </c>
      <c r="E27" s="46">
        <f>Y25-SUM(表格3[[#This Row],[2021 Q1]:[2021 Q3]])</f>
        <v>11474</v>
      </c>
      <c r="F27" s="46">
        <v>-8934</v>
      </c>
      <c r="G27" s="46">
        <v>-5970</v>
      </c>
      <c r="H27" s="46">
        <v>419</v>
      </c>
      <c r="I27" s="45">
        <f>Z25-SUM(表格3[[#This Row],[2022 Q1]:[2022 Q3]])</f>
        <v>-3699</v>
      </c>
      <c r="J27" s="47">
        <v>-655</v>
      </c>
      <c r="K27" s="47">
        <v>-118</v>
      </c>
      <c r="L27" s="48">
        <v>1001</v>
      </c>
      <c r="M27" s="47">
        <f>AA25-SUM(表格3[[#This Row],[2023 Q1]:[2023 Q3]])</f>
        <v>477</v>
      </c>
      <c r="N27" s="44"/>
      <c r="O27" s="44"/>
    </row>
    <row r="28" spans="1:27">
      <c r="A28" s="31"/>
      <c r="B28" s="34"/>
      <c r="C28" s="34"/>
      <c r="D28" s="34"/>
      <c r="E28" s="34"/>
      <c r="F28" s="34"/>
      <c r="G28" s="34"/>
      <c r="H28" s="34"/>
      <c r="I28" s="4"/>
      <c r="J28" s="4"/>
    </row>
    <row r="31" spans="1:27" ht="23">
      <c r="A31" s="77" t="s">
        <v>75</v>
      </c>
      <c r="B31" s="3" t="s">
        <v>89</v>
      </c>
      <c r="C31" s="3" t="s">
        <v>90</v>
      </c>
      <c r="D31" s="3" t="s">
        <v>91</v>
      </c>
      <c r="E31" s="3" t="s">
        <v>92</v>
      </c>
      <c r="F31" s="3" t="s">
        <v>93</v>
      </c>
      <c r="G31" s="3" t="s">
        <v>94</v>
      </c>
      <c r="H31" s="38" t="s">
        <v>95</v>
      </c>
      <c r="I31" s="3" t="s">
        <v>96</v>
      </c>
      <c r="J31" s="3" t="s">
        <v>97</v>
      </c>
      <c r="K31" s="3" t="s">
        <v>98</v>
      </c>
      <c r="L31" s="3" t="s">
        <v>99</v>
      </c>
      <c r="M31" s="3" t="s">
        <v>100</v>
      </c>
      <c r="N31" s="32"/>
      <c r="O31" s="2"/>
      <c r="P31" s="2"/>
      <c r="Q31" s="32"/>
    </row>
    <row r="32" spans="1:27">
      <c r="B32" s="3">
        <v>1</v>
      </c>
      <c r="C32" s="3">
        <v>2</v>
      </c>
      <c r="D32" s="3">
        <v>3</v>
      </c>
      <c r="E32" s="3">
        <v>4</v>
      </c>
      <c r="F32" s="3">
        <v>5</v>
      </c>
      <c r="G32" s="61">
        <v>6</v>
      </c>
      <c r="H32" s="62">
        <v>7</v>
      </c>
      <c r="I32" s="3">
        <v>8</v>
      </c>
      <c r="J32" s="3">
        <v>9</v>
      </c>
      <c r="K32" s="3">
        <v>10</v>
      </c>
      <c r="L32" s="3">
        <v>11</v>
      </c>
      <c r="M32" s="3">
        <v>12</v>
      </c>
      <c r="N32"/>
      <c r="O32"/>
      <c r="P32"/>
      <c r="Q32"/>
    </row>
    <row r="33" spans="1:17">
      <c r="A33" s="40" t="s">
        <v>1</v>
      </c>
      <c r="B33" s="45">
        <f>$N10+B$32*$O10</f>
        <v>56176.063636363637</v>
      </c>
      <c r="C33" s="60">
        <f t="shared" ref="C33:M34" si="0">$N10+C$32*$O10</f>
        <v>56539.172727272729</v>
      </c>
      <c r="D33" s="60">
        <f t="shared" si="0"/>
        <v>56902.281818181815</v>
      </c>
      <c r="E33" s="60">
        <f t="shared" si="0"/>
        <v>57265.390909090907</v>
      </c>
      <c r="F33" s="60">
        <f t="shared" si="0"/>
        <v>57628.5</v>
      </c>
      <c r="G33" s="60">
        <f t="shared" si="0"/>
        <v>57991.609090909093</v>
      </c>
      <c r="H33" s="60">
        <f t="shared" si="0"/>
        <v>58354.718181818178</v>
      </c>
      <c r="I33" s="60">
        <f t="shared" si="0"/>
        <v>58717.827272727271</v>
      </c>
      <c r="J33" s="60">
        <f t="shared" si="0"/>
        <v>59080.936363636363</v>
      </c>
      <c r="K33" s="60">
        <f t="shared" si="0"/>
        <v>59444.045454545456</v>
      </c>
      <c r="L33" s="60">
        <f t="shared" si="0"/>
        <v>59807.154545454541</v>
      </c>
      <c r="M33" s="60">
        <f t="shared" si="0"/>
        <v>60170.263636363634</v>
      </c>
      <c r="N33"/>
      <c r="O33"/>
      <c r="P33"/>
      <c r="Q33"/>
    </row>
    <row r="34" spans="1:17">
      <c r="A34" s="41" t="s">
        <v>2</v>
      </c>
      <c r="B34" s="45">
        <f>$N11+B$32*$O11</f>
        <v>50334.366666666669</v>
      </c>
      <c r="C34" s="60">
        <f t="shared" si="0"/>
        <v>53082.066666666673</v>
      </c>
      <c r="D34" s="60">
        <f t="shared" si="0"/>
        <v>55829.76666666667</v>
      </c>
      <c r="E34" s="60">
        <f t="shared" si="0"/>
        <v>58577.466666666674</v>
      </c>
      <c r="F34" s="60">
        <f t="shared" si="0"/>
        <v>61325.166666666672</v>
      </c>
      <c r="G34" s="60">
        <f t="shared" si="0"/>
        <v>64072.866666666669</v>
      </c>
      <c r="H34" s="60">
        <f t="shared" si="0"/>
        <v>66820.566666666666</v>
      </c>
      <c r="I34" s="60">
        <f t="shared" si="0"/>
        <v>69568.266666666663</v>
      </c>
      <c r="J34" s="60">
        <f t="shared" si="0"/>
        <v>72315.966666666674</v>
      </c>
      <c r="K34" s="60">
        <f t="shared" si="0"/>
        <v>75063.666666666672</v>
      </c>
      <c r="L34" s="60">
        <f t="shared" si="0"/>
        <v>77811.366666666669</v>
      </c>
      <c r="M34" s="60">
        <f t="shared" si="0"/>
        <v>80559.066666666666</v>
      </c>
      <c r="N34"/>
      <c r="O34"/>
      <c r="P34"/>
      <c r="Q34"/>
    </row>
    <row r="35" spans="1:17">
      <c r="A35" s="42" t="s">
        <v>3</v>
      </c>
      <c r="B35" s="45">
        <f>SUM(B33:B34)</f>
        <v>106510.4303030303</v>
      </c>
      <c r="C35" s="45">
        <f t="shared" ref="C35:M35" si="1">SUM(C33:C34)</f>
        <v>109621.23939393941</v>
      </c>
      <c r="D35" s="45">
        <f t="shared" si="1"/>
        <v>112732.04848484849</v>
      </c>
      <c r="E35" s="45">
        <f t="shared" si="1"/>
        <v>115842.85757575757</v>
      </c>
      <c r="F35" s="45">
        <f t="shared" si="1"/>
        <v>118953.66666666667</v>
      </c>
      <c r="G35" s="45">
        <f t="shared" si="1"/>
        <v>122064.47575757577</v>
      </c>
      <c r="H35" s="45">
        <f t="shared" si="1"/>
        <v>125175.28484848485</v>
      </c>
      <c r="I35" s="45">
        <f t="shared" si="1"/>
        <v>128286.09393939393</v>
      </c>
      <c r="J35" s="45">
        <f t="shared" si="1"/>
        <v>131396.90303030304</v>
      </c>
      <c r="K35" s="45">
        <f t="shared" si="1"/>
        <v>134507.71212121213</v>
      </c>
      <c r="L35" s="45">
        <f t="shared" si="1"/>
        <v>137618.52121212121</v>
      </c>
      <c r="M35" s="45">
        <f t="shared" si="1"/>
        <v>140729.33030303029</v>
      </c>
      <c r="N35"/>
      <c r="O35"/>
      <c r="P35"/>
      <c r="Q35"/>
    </row>
    <row r="36" spans="1:17">
      <c r="A36" s="41"/>
      <c r="B36" s="45"/>
      <c r="C36" s="60"/>
      <c r="D36" s="60"/>
      <c r="E36" s="60"/>
      <c r="F36" s="60"/>
      <c r="G36" s="60"/>
      <c r="H36" s="60"/>
      <c r="I36" s="60"/>
      <c r="J36" s="60"/>
      <c r="K36" s="60"/>
      <c r="L36" s="60"/>
      <c r="M36" s="60"/>
      <c r="N36"/>
      <c r="O36"/>
      <c r="P36"/>
      <c r="Q36"/>
    </row>
    <row r="37" spans="1:17">
      <c r="A37" s="40" t="s">
        <v>4</v>
      </c>
      <c r="B37" s="45"/>
      <c r="C37" s="60"/>
      <c r="D37" s="60"/>
      <c r="E37" s="60"/>
      <c r="F37" s="60"/>
      <c r="G37" s="60"/>
      <c r="H37" s="60"/>
      <c r="I37" s="60"/>
      <c r="J37" s="60"/>
      <c r="K37" s="60"/>
      <c r="L37" s="60"/>
      <c r="M37" s="60"/>
      <c r="N37"/>
      <c r="O37"/>
      <c r="P37"/>
      <c r="Q37"/>
    </row>
    <row r="38" spans="1:17">
      <c r="A38" s="41" t="s">
        <v>5</v>
      </c>
      <c r="B38" s="45">
        <f t="shared" ref="B38:M38" si="2">$N15+B$32*$O15</f>
        <v>62674.181818181816</v>
      </c>
      <c r="C38" s="60">
        <f t="shared" si="2"/>
        <v>63653.681818181816</v>
      </c>
      <c r="D38" s="60">
        <f t="shared" si="2"/>
        <v>64633.181818181816</v>
      </c>
      <c r="E38" s="60">
        <f t="shared" si="2"/>
        <v>65612.681818181823</v>
      </c>
      <c r="F38" s="60">
        <f t="shared" si="2"/>
        <v>66592.181818181823</v>
      </c>
      <c r="G38" s="60">
        <f t="shared" si="2"/>
        <v>67571.681818181823</v>
      </c>
      <c r="H38" s="60">
        <f t="shared" si="2"/>
        <v>68551.181818181823</v>
      </c>
      <c r="I38" s="60">
        <f t="shared" si="2"/>
        <v>69530.681818181823</v>
      </c>
      <c r="J38" s="60">
        <f t="shared" si="2"/>
        <v>70510.181818181823</v>
      </c>
      <c r="K38" s="60">
        <f t="shared" si="2"/>
        <v>71489.681818181823</v>
      </c>
      <c r="L38" s="60">
        <f t="shared" si="2"/>
        <v>72469.181818181823</v>
      </c>
      <c r="M38" s="60">
        <f t="shared" si="2"/>
        <v>73448.681818181823</v>
      </c>
      <c r="N38"/>
      <c r="O38"/>
      <c r="P38"/>
      <c r="Q38"/>
    </row>
    <row r="39" spans="1:17">
      <c r="A39" s="40" t="s">
        <v>6</v>
      </c>
      <c r="B39" s="45">
        <f t="shared" ref="B39:M39" si="3">$N16+B$32*$O16</f>
        <v>17494.609090909093</v>
      </c>
      <c r="C39" s="60">
        <f t="shared" si="3"/>
        <v>17971.309090909093</v>
      </c>
      <c r="D39" s="60">
        <f t="shared" si="3"/>
        <v>18448.00909090909</v>
      </c>
      <c r="E39" s="60">
        <f t="shared" si="3"/>
        <v>18924.709090909091</v>
      </c>
      <c r="F39" s="60">
        <f t="shared" si="3"/>
        <v>19401.409090909092</v>
      </c>
      <c r="G39" s="60">
        <f t="shared" si="3"/>
        <v>19878.109090909093</v>
      </c>
      <c r="H39" s="60">
        <f t="shared" si="3"/>
        <v>20354.809090909093</v>
      </c>
      <c r="I39" s="60">
        <f t="shared" si="3"/>
        <v>20831.50909090909</v>
      </c>
      <c r="J39" s="60">
        <f t="shared" si="3"/>
        <v>21308.209090909091</v>
      </c>
      <c r="K39" s="60">
        <f t="shared" si="3"/>
        <v>21784.909090909092</v>
      </c>
      <c r="L39" s="60">
        <f t="shared" si="3"/>
        <v>22261.609090909093</v>
      </c>
      <c r="M39" s="60">
        <f t="shared" si="3"/>
        <v>22738.30909090909</v>
      </c>
      <c r="N39"/>
      <c r="O39"/>
      <c r="P39"/>
      <c r="Q39"/>
    </row>
    <row r="40" spans="1:17">
      <c r="A40" s="41" t="s">
        <v>7</v>
      </c>
      <c r="B40" s="45">
        <f t="shared" ref="B40:M40" si="4">$N17+B$32*$O17</f>
        <v>12792.681818181818</v>
      </c>
      <c r="C40" s="60">
        <f t="shared" si="4"/>
        <v>13789.681818181818</v>
      </c>
      <c r="D40" s="60">
        <f t="shared" si="4"/>
        <v>14786.681818181818</v>
      </c>
      <c r="E40" s="60">
        <f t="shared" si="4"/>
        <v>15783.681818181818</v>
      </c>
      <c r="F40" s="60">
        <f t="shared" si="4"/>
        <v>16780.681818181816</v>
      </c>
      <c r="G40" s="60">
        <f t="shared" si="4"/>
        <v>17777.681818181816</v>
      </c>
      <c r="H40" s="60">
        <f t="shared" si="4"/>
        <v>18774.681818181816</v>
      </c>
      <c r="I40" s="60">
        <f t="shared" si="4"/>
        <v>19771.681818181816</v>
      </c>
      <c r="J40" s="60">
        <f t="shared" si="4"/>
        <v>20768.681818181816</v>
      </c>
      <c r="K40" s="60">
        <f t="shared" si="4"/>
        <v>21765.681818181816</v>
      </c>
      <c r="L40" s="60">
        <f t="shared" si="4"/>
        <v>22762.681818181816</v>
      </c>
      <c r="M40" s="60">
        <f t="shared" si="4"/>
        <v>23759.681818181816</v>
      </c>
      <c r="N40"/>
      <c r="O40"/>
      <c r="P40"/>
      <c r="Q40"/>
    </row>
    <row r="41" spans="1:17">
      <c r="A41" s="40" t="s">
        <v>8</v>
      </c>
      <c r="B41" s="45">
        <f t="shared" ref="B41:M41" si="5">$N18+B$32*$O18</f>
        <v>7381.166666666667</v>
      </c>
      <c r="C41" s="60">
        <f t="shared" si="5"/>
        <v>7815.712121212121</v>
      </c>
      <c r="D41" s="60">
        <f t="shared" si="5"/>
        <v>8250.257575757576</v>
      </c>
      <c r="E41" s="60">
        <f t="shared" si="5"/>
        <v>8684.80303030303</v>
      </c>
      <c r="F41" s="60">
        <f t="shared" si="5"/>
        <v>9119.3484848484841</v>
      </c>
      <c r="G41" s="60">
        <f t="shared" si="5"/>
        <v>9553.8939393939399</v>
      </c>
      <c r="H41" s="60">
        <f t="shared" si="5"/>
        <v>9988.439393939394</v>
      </c>
      <c r="I41" s="60">
        <f t="shared" si="5"/>
        <v>10422.984848484848</v>
      </c>
      <c r="J41" s="60">
        <f t="shared" si="5"/>
        <v>10857.530303030304</v>
      </c>
      <c r="K41" s="60">
        <f t="shared" si="5"/>
        <v>11292.075757575758</v>
      </c>
      <c r="L41" s="60">
        <f t="shared" si="5"/>
        <v>11726.621212121212</v>
      </c>
      <c r="M41" s="60">
        <f t="shared" si="5"/>
        <v>12161.166666666668</v>
      </c>
      <c r="N41"/>
      <c r="O41"/>
      <c r="P41"/>
      <c r="Q41"/>
    </row>
    <row r="42" spans="1:17">
      <c r="A42" s="41" t="s">
        <v>9</v>
      </c>
      <c r="B42" s="45">
        <f t="shared" ref="B42:M42" si="6">$N19+B$32*$O19</f>
        <v>2200.1878787878786</v>
      </c>
      <c r="C42" s="60">
        <f t="shared" si="6"/>
        <v>2307.4515151515152</v>
      </c>
      <c r="D42" s="60">
        <f t="shared" si="6"/>
        <v>2414.7151515151518</v>
      </c>
      <c r="E42" s="60">
        <f t="shared" si="6"/>
        <v>2521.9787878787879</v>
      </c>
      <c r="F42" s="60">
        <f t="shared" si="6"/>
        <v>2629.242424242424</v>
      </c>
      <c r="G42" s="60">
        <f t="shared" si="6"/>
        <v>2736.5060606060606</v>
      </c>
      <c r="H42" s="60">
        <f t="shared" si="6"/>
        <v>2843.7696969696972</v>
      </c>
      <c r="I42" s="60">
        <f t="shared" si="6"/>
        <v>2951.0333333333333</v>
      </c>
      <c r="J42" s="60">
        <f t="shared" si="6"/>
        <v>3058.2969696969694</v>
      </c>
      <c r="K42" s="60">
        <f t="shared" si="6"/>
        <v>3165.560606060606</v>
      </c>
      <c r="L42" s="60">
        <f t="shared" si="6"/>
        <v>3272.8242424242426</v>
      </c>
      <c r="M42" s="60">
        <f t="shared" si="6"/>
        <v>3380.0878787878787</v>
      </c>
      <c r="N42"/>
      <c r="O42"/>
      <c r="P42"/>
      <c r="Q42"/>
    </row>
    <row r="43" spans="1:17">
      <c r="A43" s="40" t="s">
        <v>10</v>
      </c>
      <c r="B43" s="45">
        <f t="shared" ref="B43:M43" si="7">$N20+B$32*$O20</f>
        <v>46.860606060606081</v>
      </c>
      <c r="C43" s="60">
        <f t="shared" si="7"/>
        <v>80.115151515151538</v>
      </c>
      <c r="D43" s="60">
        <f t="shared" si="7"/>
        <v>113.369696969697</v>
      </c>
      <c r="E43" s="60">
        <f t="shared" si="7"/>
        <v>146.62424242424245</v>
      </c>
      <c r="F43" s="60">
        <f t="shared" si="7"/>
        <v>179.8787878787879</v>
      </c>
      <c r="G43" s="60">
        <f t="shared" si="7"/>
        <v>213.13333333333338</v>
      </c>
      <c r="H43" s="60">
        <f t="shared" si="7"/>
        <v>246.38787878787883</v>
      </c>
      <c r="I43" s="60">
        <f t="shared" si="7"/>
        <v>279.64242424242428</v>
      </c>
      <c r="J43" s="60">
        <f t="shared" si="7"/>
        <v>312.89696969696973</v>
      </c>
      <c r="K43" s="60">
        <f t="shared" si="7"/>
        <v>346.15151515151518</v>
      </c>
      <c r="L43" s="60">
        <f t="shared" si="7"/>
        <v>379.40606060606063</v>
      </c>
      <c r="M43" s="60">
        <f t="shared" si="7"/>
        <v>412.66060606060614</v>
      </c>
      <c r="N43"/>
      <c r="O43"/>
      <c r="P43"/>
      <c r="Q43"/>
    </row>
    <row r="44" spans="1:17">
      <c r="A44" s="43" t="s">
        <v>11</v>
      </c>
      <c r="B44" s="45">
        <f>SUM(B38:B43)</f>
        <v>102589.6878787879</v>
      </c>
      <c r="C44" s="45">
        <f t="shared" ref="C44:M44" si="8">SUM(C38:C43)</f>
        <v>105617.95151515152</v>
      </c>
      <c r="D44" s="45">
        <f t="shared" si="8"/>
        <v>108646.21515151515</v>
      </c>
      <c r="E44" s="45">
        <f t="shared" si="8"/>
        <v>111674.47878787879</v>
      </c>
      <c r="F44" s="45">
        <f t="shared" si="8"/>
        <v>114702.74242424243</v>
      </c>
      <c r="G44" s="45">
        <f t="shared" si="8"/>
        <v>117731.00606060607</v>
      </c>
      <c r="H44" s="45">
        <f t="shared" si="8"/>
        <v>120759.2696969697</v>
      </c>
      <c r="I44" s="45">
        <f t="shared" si="8"/>
        <v>123787.53333333335</v>
      </c>
      <c r="J44" s="45">
        <f t="shared" si="8"/>
        <v>126815.79696969697</v>
      </c>
      <c r="K44" s="45">
        <f t="shared" si="8"/>
        <v>129844.06060606062</v>
      </c>
      <c r="L44" s="45">
        <f t="shared" si="8"/>
        <v>132872.32424242428</v>
      </c>
      <c r="M44" s="45">
        <f t="shared" si="8"/>
        <v>135900.58787878789</v>
      </c>
      <c r="N44"/>
      <c r="O44"/>
      <c r="P44"/>
      <c r="Q44"/>
    </row>
    <row r="45" spans="1:17">
      <c r="A45" s="40"/>
      <c r="B45" s="45"/>
      <c r="C45" s="60"/>
      <c r="D45" s="60"/>
      <c r="E45" s="60"/>
      <c r="F45" s="60"/>
      <c r="G45" s="60"/>
      <c r="H45" s="60"/>
      <c r="I45" s="60"/>
      <c r="J45" s="60"/>
      <c r="K45" s="60"/>
      <c r="L45" s="60"/>
      <c r="M45" s="60"/>
      <c r="N45"/>
      <c r="O45"/>
      <c r="P45"/>
      <c r="Q45"/>
    </row>
    <row r="46" spans="1:17">
      <c r="A46" s="41" t="s">
        <v>12</v>
      </c>
      <c r="B46" s="45">
        <f t="shared" ref="B46:M46" si="9">$N23+B$32*$O23</f>
        <v>3927.1848484848488</v>
      </c>
      <c r="C46" s="60">
        <f t="shared" si="9"/>
        <v>4006.3393939393945</v>
      </c>
      <c r="D46" s="60">
        <f t="shared" si="9"/>
        <v>4085.4939393939399</v>
      </c>
      <c r="E46" s="60">
        <f t="shared" si="9"/>
        <v>4164.6484848484852</v>
      </c>
      <c r="F46" s="60">
        <f t="shared" si="9"/>
        <v>4243.8030303030309</v>
      </c>
      <c r="G46" s="60">
        <f t="shared" si="9"/>
        <v>4322.9575757575758</v>
      </c>
      <c r="H46" s="60">
        <f t="shared" si="9"/>
        <v>4402.1121212121216</v>
      </c>
      <c r="I46" s="60">
        <f t="shared" si="9"/>
        <v>4481.2666666666664</v>
      </c>
      <c r="J46" s="60">
        <f t="shared" si="9"/>
        <v>4560.4212121212122</v>
      </c>
      <c r="K46" s="60">
        <f t="shared" si="9"/>
        <v>4639.575757575758</v>
      </c>
      <c r="L46" s="60">
        <f t="shared" si="9"/>
        <v>4718.7303030303028</v>
      </c>
      <c r="M46" s="60">
        <f t="shared" si="9"/>
        <v>4797.8848484848486</v>
      </c>
      <c r="N46"/>
      <c r="O46"/>
      <c r="P46"/>
      <c r="Q46"/>
    </row>
    <row r="47" spans="1:17">
      <c r="A47" s="40" t="s">
        <v>13</v>
      </c>
      <c r="B47" s="45">
        <f t="shared" ref="B47:M47" si="10">$N24+B$32*$O24</f>
        <v>-66.872727272727317</v>
      </c>
      <c r="C47" s="60">
        <f t="shared" si="10"/>
        <v>4.709090909090861</v>
      </c>
      <c r="D47" s="60">
        <f t="shared" si="10"/>
        <v>76.290909090909054</v>
      </c>
      <c r="E47" s="60">
        <f t="shared" si="10"/>
        <v>147.87272727272722</v>
      </c>
      <c r="F47" s="60">
        <f t="shared" si="10"/>
        <v>219.45454545454538</v>
      </c>
      <c r="G47" s="60">
        <f t="shared" si="10"/>
        <v>291.0363636363636</v>
      </c>
      <c r="H47" s="60">
        <f t="shared" si="10"/>
        <v>362.61818181818177</v>
      </c>
      <c r="I47" s="60">
        <f t="shared" si="10"/>
        <v>434.19999999999993</v>
      </c>
      <c r="J47" s="60">
        <f t="shared" si="10"/>
        <v>505.78181818181815</v>
      </c>
      <c r="K47" s="60">
        <f t="shared" si="10"/>
        <v>577.36363636363626</v>
      </c>
      <c r="L47" s="60">
        <f t="shared" si="10"/>
        <v>648.94545454545448</v>
      </c>
      <c r="M47" s="60">
        <f t="shared" si="10"/>
        <v>720.5272727272727</v>
      </c>
    </row>
    <row r="48" spans="1:17">
      <c r="A48" s="41" t="s">
        <v>14</v>
      </c>
      <c r="B48" s="45">
        <f t="shared" ref="B48:M48" si="11">$N25+B$32*$O25</f>
        <v>-267.61212121212117</v>
      </c>
      <c r="C48" s="60">
        <f t="shared" si="11"/>
        <v>-328.10303030303027</v>
      </c>
      <c r="D48" s="60">
        <f t="shared" si="11"/>
        <v>-388.59393939393931</v>
      </c>
      <c r="E48" s="60">
        <f t="shared" si="11"/>
        <v>-449.08484848484841</v>
      </c>
      <c r="F48" s="60">
        <f t="shared" si="11"/>
        <v>-509.57575757575751</v>
      </c>
      <c r="G48" s="60">
        <f t="shared" si="11"/>
        <v>-570.06666666666661</v>
      </c>
      <c r="H48" s="60">
        <f t="shared" si="11"/>
        <v>-630.55757575757571</v>
      </c>
      <c r="I48" s="60">
        <f t="shared" si="11"/>
        <v>-691.0484848484848</v>
      </c>
      <c r="J48" s="60">
        <f t="shared" si="11"/>
        <v>-751.5393939393939</v>
      </c>
      <c r="K48" s="60">
        <f t="shared" si="11"/>
        <v>-812.030303030303</v>
      </c>
      <c r="L48" s="60">
        <f t="shared" si="11"/>
        <v>-872.5212121212121</v>
      </c>
      <c r="M48" s="60">
        <f t="shared" si="11"/>
        <v>-933.0121212121212</v>
      </c>
    </row>
    <row r="49" spans="1:15">
      <c r="A49" s="40" t="s">
        <v>15</v>
      </c>
      <c r="B49" s="45">
        <f t="shared" ref="B49:M49" si="12">$N26+B$32*$O26</f>
        <v>888.99696969696947</v>
      </c>
      <c r="C49" s="60">
        <f t="shared" si="12"/>
        <v>614.29696969696954</v>
      </c>
      <c r="D49" s="60">
        <f t="shared" si="12"/>
        <v>339.59696969696961</v>
      </c>
      <c r="E49" s="60">
        <f t="shared" si="12"/>
        <v>64.896969696969563</v>
      </c>
      <c r="F49" s="60">
        <f t="shared" si="12"/>
        <v>-209.80303030303048</v>
      </c>
      <c r="G49" s="60">
        <f t="shared" si="12"/>
        <v>-484.5030303030303</v>
      </c>
      <c r="H49" s="60">
        <f t="shared" si="12"/>
        <v>-759.20303030303035</v>
      </c>
      <c r="I49" s="60">
        <f t="shared" si="12"/>
        <v>-1033.9030303030304</v>
      </c>
      <c r="J49" s="60">
        <f t="shared" si="12"/>
        <v>-1308.6030303030302</v>
      </c>
      <c r="K49" s="60">
        <f t="shared" si="12"/>
        <v>-1583.3030303030305</v>
      </c>
      <c r="L49" s="60">
        <f t="shared" si="12"/>
        <v>-1858.0030303030303</v>
      </c>
      <c r="M49" s="60">
        <f t="shared" si="12"/>
        <v>-2132.7030303030301</v>
      </c>
    </row>
    <row r="50" spans="1:15">
      <c r="A50" s="43" t="s">
        <v>16</v>
      </c>
      <c r="B50" s="45">
        <f>SUM(B46:B49)</f>
        <v>4481.69696969697</v>
      </c>
      <c r="C50" s="45">
        <f t="shared" ref="C50:M50" si="13">SUM(C46:C49)</f>
        <v>4297.2424242424249</v>
      </c>
      <c r="D50" s="45">
        <f t="shared" si="13"/>
        <v>4112.7878787878799</v>
      </c>
      <c r="E50" s="45">
        <f t="shared" si="13"/>
        <v>3928.3333333333339</v>
      </c>
      <c r="F50" s="45">
        <f t="shared" si="13"/>
        <v>3743.878787878788</v>
      </c>
      <c r="G50" s="45">
        <f t="shared" si="13"/>
        <v>3559.4242424242425</v>
      </c>
      <c r="H50" s="45">
        <f t="shared" si="13"/>
        <v>3374.969696969697</v>
      </c>
      <c r="I50" s="45">
        <f t="shared" si="13"/>
        <v>3190.515151515151</v>
      </c>
      <c r="J50" s="45">
        <f t="shared" si="13"/>
        <v>3006.0606060606069</v>
      </c>
      <c r="K50" s="45">
        <f t="shared" si="13"/>
        <v>2821.6060606060605</v>
      </c>
      <c r="L50" s="45">
        <f t="shared" si="13"/>
        <v>2637.1515151515146</v>
      </c>
      <c r="M50" s="45">
        <f t="shared" si="13"/>
        <v>2452.6969696969695</v>
      </c>
    </row>
    <row r="51" spans="1:15">
      <c r="B51" s="45"/>
      <c r="C51" s="45"/>
      <c r="D51" s="45"/>
      <c r="E51" s="45"/>
      <c r="F51" s="45"/>
      <c r="G51" s="45"/>
      <c r="H51" s="45"/>
      <c r="I51" s="45"/>
      <c r="J51" s="45"/>
      <c r="K51" s="45"/>
      <c r="L51" s="45"/>
      <c r="M51" s="45"/>
    </row>
    <row r="52" spans="1:15" ht="18">
      <c r="E52" s="4"/>
      <c r="M52" s="4"/>
      <c r="N52" s="37"/>
      <c r="O52" s="36"/>
    </row>
    <row r="53" spans="1:15" ht="18">
      <c r="M53" s="4"/>
      <c r="N53" s="35"/>
      <c r="O53" s="36"/>
    </row>
    <row r="54" spans="1:15" ht="18">
      <c r="M54" s="4"/>
      <c r="N54" s="35"/>
      <c r="O54" s="36"/>
    </row>
  </sheetData>
  <phoneticPr fontId="4" type="noConversion"/>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1C3EB-FFD4-D248-A203-38D442A878A9}">
  <dimension ref="A2:O36"/>
  <sheetViews>
    <sheetView zoomScale="59" workbookViewId="0">
      <selection activeCell="N47" sqref="N47"/>
    </sheetView>
  </sheetViews>
  <sheetFormatPr baseColWidth="10" defaultRowHeight="15"/>
  <cols>
    <col min="1" max="1" width="39.6640625" bestFit="1" customWidth="1"/>
    <col min="2" max="17" width="19.6640625" bestFit="1" customWidth="1"/>
  </cols>
  <sheetData>
    <row r="2" spans="1:13" ht="23">
      <c r="A2" s="93" t="s">
        <v>84</v>
      </c>
      <c r="B2" s="94" t="s">
        <v>53</v>
      </c>
      <c r="C2" s="94" t="s">
        <v>54</v>
      </c>
      <c r="D2" s="94" t="s">
        <v>55</v>
      </c>
      <c r="E2" s="94" t="s">
        <v>56</v>
      </c>
    </row>
    <row r="3" spans="1:13" ht="16">
      <c r="A3" s="51" t="s">
        <v>1</v>
      </c>
      <c r="B3" s="52">
        <f>(('Quarterly Income Statement'!B10+'Quarterly Income Statement'!F10+'Quarterly Income Statement'!J10)/3)/AVERAGE('Quarterly Income Statement'!$B10:$M10)</f>
        <v>0.92322483509212561</v>
      </c>
      <c r="C3" s="53">
        <f>(('Quarterly Income Statement'!C10+'Quarterly Income Statement'!G10+'Quarterly Income Statement'!K10)/3)/AVERAGE('Quarterly Income Statement'!$B10:$M10)</f>
        <v>0.93772187451472866</v>
      </c>
      <c r="D3" s="53">
        <f>(('Quarterly Income Statement'!D10+'Quarterly Income Statement'!H10+'Quarterly Income Statement'!L10)/3)/AVERAGE('Quarterly Income Statement'!$B10:$M10)</f>
        <v>0.95811711328512694</v>
      </c>
      <c r="E3" s="53">
        <f>(('Quarterly Income Statement'!E10+'Quarterly Income Statement'!I10+'Quarterly Income Statement'!M10)/3)/AVERAGE('Quarterly Income Statement'!$B10:$M10)</f>
        <v>1.1809361771080189</v>
      </c>
    </row>
    <row r="4" spans="1:13" ht="16">
      <c r="A4" s="54" t="s">
        <v>2</v>
      </c>
      <c r="B4" s="55">
        <f>(('Quarterly Income Statement'!B11+'Quarterly Income Statement'!F11+'Quarterly Income Statement'!J11)/3)/AVERAGE('Quarterly Income Statement'!$B11:$M11)</f>
        <v>0.88654609023061914</v>
      </c>
      <c r="C4" s="56">
        <f>(('Quarterly Income Statement'!C11+'Quarterly Income Statement'!G11+'Quarterly Income Statement'!K11)/3)/AVERAGE('Quarterly Income Statement'!$B11:$M11)</f>
        <v>0.95394827723207998</v>
      </c>
      <c r="D4" s="56">
        <f>(('Quarterly Income Statement'!D11+'Quarterly Income Statement'!H11+'Quarterly Income Statement'!L11)/3)/AVERAGE('Quarterly Income Statement'!$B11:$M11)</f>
        <v>0.99562477460682264</v>
      </c>
      <c r="E4" s="56">
        <f>(('Quarterly Income Statement'!E11+'Quarterly Income Statement'!I11+'Quarterly Income Statement'!M11)/3)/AVERAGE('Quarterly Income Statement'!$B11:$M11)</f>
        <v>1.1638808579304778</v>
      </c>
    </row>
    <row r="5" spans="1:13" ht="16">
      <c r="A5" s="57"/>
      <c r="B5" s="58"/>
      <c r="C5" s="53"/>
      <c r="D5" s="53"/>
      <c r="E5" s="53"/>
    </row>
    <row r="6" spans="1:13" ht="16">
      <c r="A6" s="59"/>
      <c r="B6" s="55"/>
      <c r="C6" s="56"/>
      <c r="D6" s="56"/>
      <c r="E6" s="56"/>
    </row>
    <row r="7" spans="1:13" ht="16">
      <c r="A7" s="51" t="s">
        <v>4</v>
      </c>
      <c r="B7" s="58"/>
      <c r="C7" s="53"/>
      <c r="D7" s="53"/>
      <c r="E7" s="53"/>
    </row>
    <row r="8" spans="1:13" ht="16">
      <c r="A8" s="59" t="s">
        <v>5</v>
      </c>
      <c r="B8" s="55">
        <f>(('Quarterly Income Statement'!B15+'Quarterly Income Statement'!F15+'Quarterly Income Statement'!J15)/3)/AVERAGE('Quarterly Income Statement'!$B15:$M15)</f>
        <v>0.90860293285476379</v>
      </c>
      <c r="C8" s="56">
        <f>(('Quarterly Income Statement'!C15+'Quarterly Income Statement'!G15+'Quarterly Income Statement'!K15)/3)/AVERAGE('Quarterly Income Statement'!$B15:$M15)</f>
        <v>0.92375455299256048</v>
      </c>
      <c r="D8" s="56">
        <f>(('Quarterly Income Statement'!D15+'Quarterly Income Statement'!H15+'Quarterly Income Statement'!L15)/3)/AVERAGE('Quarterly Income Statement'!$B15:$M15)</f>
        <v>0.96175832703940578</v>
      </c>
      <c r="E8" s="56">
        <f>(('Quarterly Income Statement'!E15+'Quarterly Income Statement'!I15+'Quarterly Income Statement'!M15)/3)/AVERAGE('Quarterly Income Statement'!$B15:$M15)</f>
        <v>1.2058841871132699</v>
      </c>
    </row>
    <row r="9" spans="1:13" ht="16">
      <c r="A9" s="51" t="s">
        <v>6</v>
      </c>
      <c r="B9" s="58">
        <f>(('Quarterly Income Statement'!B16+'Quarterly Income Statement'!F16+'Quarterly Income Statement'!J16)/3)/AVERAGE('Quarterly Income Statement'!$B16:$M16)</f>
        <v>0.92318891008642989</v>
      </c>
      <c r="C9" s="53">
        <f>(('Quarterly Income Statement'!C16+'Quarterly Income Statement'!G16+'Quarterly Income Statement'!K16)/3)/AVERAGE('Quarterly Income Statement'!$B16:$M16)</f>
        <v>0.94844997980234302</v>
      </c>
      <c r="D9" s="53">
        <f>(('Quarterly Income Statement'!D16+'Quarterly Income Statement'!H16+'Quarterly Income Statement'!L16)/3)/AVERAGE('Quarterly Income Statement'!$B16:$M16)</f>
        <v>0.98220606409656475</v>
      </c>
      <c r="E9" s="53">
        <f>(('Quarterly Income Statement'!E16+'Quarterly Income Statement'!I16+'Quarterly Income Statement'!M16)/3)/AVERAGE('Quarterly Income Statement'!$B16:$M16)</f>
        <v>1.1461550460146623</v>
      </c>
    </row>
    <row r="10" spans="1:13" ht="16">
      <c r="B10" s="55"/>
      <c r="C10" s="56"/>
      <c r="D10" s="56"/>
      <c r="E10" s="56"/>
    </row>
    <row r="11" spans="1:13" ht="16">
      <c r="A11" s="3" t="s">
        <v>8</v>
      </c>
      <c r="B11" s="58">
        <f>(('Quarterly Income Statement'!B18+'Quarterly Income Statement'!F18+'Quarterly Income Statement'!J18)/3)/AVERAGE('Quarterly Income Statement'!$B18:$M18)</f>
        <v>0.82911068404400845</v>
      </c>
      <c r="C11" s="53">
        <f>(('Quarterly Income Statement'!C18+'Quarterly Income Statement'!G18+'Quarterly Income Statement'!K18)/3)/AVERAGE('Quarterly Income Statement'!$B18:$M18)</f>
        <v>0.95183746087160848</v>
      </c>
      <c r="D11" s="53">
        <f>(('Quarterly Income Statement'!D18+'Quarterly Income Statement'!H18+'Quarterly Income Statement'!L18)/3)/AVERAGE('Quarterly Income Statement'!$B18:$M18)</f>
        <v>0.99279114460510753</v>
      </c>
      <c r="E11" s="53">
        <f>(('Quarterly Income Statement'!E18+'Quarterly Income Statement'!I18+'Quarterly Income Statement'!M18)/3)/AVERAGE('Quarterly Income Statement'!$B18:$M18)</f>
        <v>1.2262607104792755</v>
      </c>
    </row>
    <row r="14" spans="1:13" ht="23">
      <c r="A14" s="78" t="s">
        <v>102</v>
      </c>
      <c r="B14" s="79" t="s">
        <v>89</v>
      </c>
      <c r="C14" s="79" t="s">
        <v>90</v>
      </c>
      <c r="D14" s="79" t="s">
        <v>91</v>
      </c>
      <c r="E14" s="79" t="s">
        <v>92</v>
      </c>
      <c r="F14" s="79" t="s">
        <v>93</v>
      </c>
      <c r="G14" s="79" t="s">
        <v>94</v>
      </c>
      <c r="H14" s="79" t="s">
        <v>95</v>
      </c>
      <c r="I14" s="79" t="s">
        <v>96</v>
      </c>
      <c r="J14" s="79" t="s">
        <v>97</v>
      </c>
      <c r="K14" s="79" t="s">
        <v>98</v>
      </c>
      <c r="L14" s="79" t="s">
        <v>99</v>
      </c>
      <c r="M14" s="79" t="s">
        <v>100</v>
      </c>
    </row>
    <row r="15" spans="1:13" ht="16">
      <c r="A15" s="63" t="s">
        <v>101</v>
      </c>
      <c r="B15" s="64">
        <v>1</v>
      </c>
      <c r="C15" s="64">
        <v>2</v>
      </c>
      <c r="D15" s="64">
        <v>3</v>
      </c>
      <c r="E15" s="64">
        <v>4</v>
      </c>
      <c r="F15" s="64">
        <v>5</v>
      </c>
      <c r="G15" s="64">
        <v>6</v>
      </c>
      <c r="H15" s="64">
        <v>7</v>
      </c>
      <c r="I15" s="64">
        <v>8</v>
      </c>
      <c r="J15" s="64">
        <v>9</v>
      </c>
      <c r="K15" s="64">
        <v>10</v>
      </c>
      <c r="L15" s="64">
        <v>11</v>
      </c>
      <c r="M15" s="64">
        <v>12</v>
      </c>
    </row>
    <row r="16" spans="1:13" ht="16">
      <c r="A16" s="40" t="s">
        <v>1</v>
      </c>
      <c r="B16" s="65">
        <v>57491</v>
      </c>
      <c r="C16" s="65">
        <v>58004</v>
      </c>
      <c r="D16" s="65">
        <v>54876</v>
      </c>
      <c r="E16" s="65">
        <v>71416</v>
      </c>
      <c r="F16" s="65">
        <v>56455</v>
      </c>
      <c r="G16" s="65">
        <v>56575</v>
      </c>
      <c r="H16" s="65">
        <v>59340</v>
      </c>
      <c r="I16" s="66">
        <v>70531</v>
      </c>
      <c r="J16" s="67">
        <v>56981</v>
      </c>
      <c r="K16" s="67">
        <v>59032</v>
      </c>
      <c r="L16" s="68">
        <v>63171</v>
      </c>
      <c r="M16" s="67">
        <v>76693</v>
      </c>
    </row>
    <row r="17" spans="1:15" ht="16">
      <c r="A17" s="41" t="s">
        <v>2</v>
      </c>
      <c r="B17" s="69">
        <v>51027</v>
      </c>
      <c r="C17" s="69">
        <v>55076</v>
      </c>
      <c r="D17" s="69">
        <v>55936</v>
      </c>
      <c r="E17" s="69">
        <v>65996</v>
      </c>
      <c r="F17" s="69">
        <v>59898</v>
      </c>
      <c r="G17" s="69">
        <v>64659</v>
      </c>
      <c r="H17" s="69">
        <v>67761</v>
      </c>
      <c r="I17" s="70">
        <v>78764</v>
      </c>
      <c r="J17" s="71">
        <v>70377</v>
      </c>
      <c r="K17" s="71">
        <v>75351</v>
      </c>
      <c r="L17" s="71">
        <v>79912</v>
      </c>
      <c r="M17" s="71">
        <v>93258</v>
      </c>
    </row>
    <row r="18" spans="1:15" ht="16">
      <c r="A18" s="42"/>
      <c r="B18" s="65"/>
      <c r="C18" s="65"/>
      <c r="D18" s="65"/>
      <c r="E18" s="65"/>
      <c r="F18" s="65"/>
      <c r="G18" s="65"/>
      <c r="H18" s="65"/>
      <c r="I18" s="66"/>
      <c r="J18" s="67"/>
      <c r="K18" s="67"/>
      <c r="L18" s="67"/>
      <c r="M18" s="67"/>
    </row>
    <row r="19" spans="1:15" ht="18">
      <c r="A19" s="41"/>
      <c r="B19" s="69"/>
      <c r="C19" s="69"/>
      <c r="D19" s="69"/>
      <c r="E19" s="69"/>
      <c r="F19" s="72"/>
      <c r="G19" s="69"/>
      <c r="H19" s="69"/>
      <c r="I19" s="70"/>
      <c r="J19" s="70"/>
      <c r="K19" s="73"/>
      <c r="L19" s="73"/>
      <c r="M19" s="71"/>
    </row>
    <row r="20" spans="1:15" ht="16">
      <c r="A20" s="40" t="s">
        <v>4</v>
      </c>
      <c r="B20" s="74"/>
      <c r="C20" s="74"/>
      <c r="D20" s="74"/>
      <c r="E20" s="65"/>
      <c r="F20" s="74"/>
      <c r="G20" s="74"/>
      <c r="H20" s="74"/>
      <c r="I20" s="66"/>
      <c r="J20" s="68"/>
      <c r="K20" s="66"/>
      <c r="L20" s="66"/>
      <c r="M20" s="67"/>
    </row>
    <row r="21" spans="1:15" ht="16">
      <c r="A21" s="41" t="s">
        <v>5</v>
      </c>
      <c r="B21" s="69">
        <v>62403</v>
      </c>
      <c r="C21" s="69">
        <v>64176</v>
      </c>
      <c r="D21" s="69">
        <v>62930</v>
      </c>
      <c r="E21" s="69">
        <v>82835</v>
      </c>
      <c r="F21" s="69">
        <v>66499</v>
      </c>
      <c r="G21" s="69">
        <v>66424</v>
      </c>
      <c r="H21" s="69">
        <v>70268</v>
      </c>
      <c r="I21" s="70">
        <v>85640</v>
      </c>
      <c r="J21" s="75">
        <v>67791</v>
      </c>
      <c r="K21" s="75">
        <v>69373</v>
      </c>
      <c r="L21" s="75">
        <v>75002</v>
      </c>
      <c r="M21" s="71">
        <v>92573</v>
      </c>
    </row>
    <row r="22" spans="1:15" ht="16">
      <c r="A22" s="29" t="s">
        <v>6</v>
      </c>
      <c r="B22" s="80">
        <v>16530</v>
      </c>
      <c r="C22" s="80">
        <v>17638</v>
      </c>
      <c r="D22" s="80">
        <v>18498</v>
      </c>
      <c r="E22" s="80">
        <v>22445</v>
      </c>
      <c r="F22" s="80">
        <v>20271</v>
      </c>
      <c r="G22" s="80">
        <v>20342</v>
      </c>
      <c r="H22" s="80">
        <v>20583</v>
      </c>
      <c r="I22" s="81">
        <v>23103</v>
      </c>
      <c r="J22" s="82">
        <v>20905</v>
      </c>
      <c r="K22" s="82">
        <v>21305</v>
      </c>
      <c r="L22" s="82">
        <v>22314</v>
      </c>
      <c r="M22" s="83">
        <v>26095</v>
      </c>
    </row>
    <row r="23" spans="1:15" ht="16">
      <c r="A23" s="40"/>
      <c r="B23" s="65"/>
      <c r="C23" s="65"/>
      <c r="D23" s="65"/>
      <c r="E23" s="65"/>
      <c r="F23" s="65"/>
      <c r="G23" s="65"/>
      <c r="H23" s="65"/>
      <c r="I23" s="66"/>
      <c r="J23" s="68"/>
      <c r="K23" s="68"/>
      <c r="L23" s="68"/>
      <c r="M23" s="67"/>
      <c r="N23" s="91"/>
      <c r="O23" s="92"/>
    </row>
    <row r="24" spans="1:15" ht="16">
      <c r="A24" s="3" t="s">
        <v>8</v>
      </c>
      <c r="B24" s="45">
        <v>6207</v>
      </c>
      <c r="C24" s="45">
        <v>7524</v>
      </c>
      <c r="D24" s="45">
        <v>8010</v>
      </c>
      <c r="E24" s="45">
        <v>10810</v>
      </c>
      <c r="F24" s="45">
        <v>8320</v>
      </c>
      <c r="G24" s="45">
        <v>10086</v>
      </c>
      <c r="H24" s="45">
        <v>11014</v>
      </c>
      <c r="I24" s="45">
        <v>12818</v>
      </c>
      <c r="J24" s="45">
        <v>10172</v>
      </c>
      <c r="K24" s="45">
        <v>10745</v>
      </c>
      <c r="L24" s="45">
        <v>10551</v>
      </c>
      <c r="M24" s="45">
        <v>12902</v>
      </c>
    </row>
    <row r="26" spans="1:15" ht="23">
      <c r="A26" s="89" t="s">
        <v>104</v>
      </c>
      <c r="B26" s="84" t="s">
        <v>89</v>
      </c>
      <c r="C26" s="84" t="s">
        <v>90</v>
      </c>
      <c r="D26" s="84" t="s">
        <v>91</v>
      </c>
      <c r="E26" s="84" t="s">
        <v>92</v>
      </c>
      <c r="F26" s="84" t="s">
        <v>93</v>
      </c>
      <c r="G26" s="84" t="s">
        <v>94</v>
      </c>
      <c r="H26" s="84" t="s">
        <v>95</v>
      </c>
      <c r="I26" s="84" t="s">
        <v>96</v>
      </c>
      <c r="J26" s="84" t="s">
        <v>97</v>
      </c>
      <c r="K26" s="84" t="s">
        <v>98</v>
      </c>
      <c r="L26" s="84" t="s">
        <v>99</v>
      </c>
      <c r="M26" s="84" t="s">
        <v>100</v>
      </c>
    </row>
    <row r="27" spans="1:15" ht="16">
      <c r="A27" s="88" t="s">
        <v>101</v>
      </c>
      <c r="B27" s="3"/>
      <c r="C27" s="3"/>
      <c r="D27" s="3"/>
      <c r="E27" s="3"/>
      <c r="F27" s="3"/>
      <c r="G27" s="3"/>
      <c r="H27" s="3"/>
      <c r="I27" s="3"/>
      <c r="J27" s="3"/>
      <c r="K27" s="3"/>
      <c r="L27" s="3"/>
      <c r="M27" s="3"/>
    </row>
    <row r="28" spans="1:15" ht="16">
      <c r="A28" s="85" t="s">
        <v>1</v>
      </c>
      <c r="B28" s="45">
        <f t="shared" ref="B28:E29" si="0">B16/B3</f>
        <v>62271.938334786195</v>
      </c>
      <c r="C28" s="45">
        <f t="shared" si="0"/>
        <v>61856.294042428184</v>
      </c>
      <c r="D28" s="45">
        <f t="shared" si="0"/>
        <v>57274.835444536518</v>
      </c>
      <c r="E28" s="45">
        <f t="shared" si="0"/>
        <v>60474.055570801313</v>
      </c>
      <c r="F28" s="45">
        <f t="shared" ref="F28:I29" si="1">F16/B3</f>
        <v>61149.784813107348</v>
      </c>
      <c r="G28" s="45">
        <f t="shared" si="1"/>
        <v>60332.38803272834</v>
      </c>
      <c r="H28" s="45">
        <f t="shared" si="1"/>
        <v>61933.973600094709</v>
      </c>
      <c r="I28" s="45">
        <f t="shared" si="1"/>
        <v>59724.650126920962</v>
      </c>
      <c r="J28" s="45">
        <f t="shared" ref="J28:M29" si="2">J16/B3</f>
        <v>61719.526852106457</v>
      </c>
      <c r="K28" s="45">
        <f t="shared" si="2"/>
        <v>62952.567924843468</v>
      </c>
      <c r="L28" s="45">
        <f t="shared" si="2"/>
        <v>65932.440955368773</v>
      </c>
      <c r="M28" s="45">
        <f t="shared" si="2"/>
        <v>64942.544302277718</v>
      </c>
    </row>
    <row r="29" spans="1:15" ht="16">
      <c r="A29" s="86" t="s">
        <v>2</v>
      </c>
      <c r="B29" s="45">
        <f t="shared" si="0"/>
        <v>57557.075218420105</v>
      </c>
      <c r="C29" s="45">
        <f t="shared" si="0"/>
        <v>57734.786376264834</v>
      </c>
      <c r="D29" s="45">
        <f t="shared" si="0"/>
        <v>56181.808073316992</v>
      </c>
      <c r="E29" s="45">
        <f t="shared" si="0"/>
        <v>56703.39841944728</v>
      </c>
      <c r="F29" s="45">
        <f t="shared" si="1"/>
        <v>67563.323170731717</v>
      </c>
      <c r="G29" s="45">
        <f t="shared" si="1"/>
        <v>67780.40439216551</v>
      </c>
      <c r="H29" s="45">
        <f t="shared" si="1"/>
        <v>68058.772469537202</v>
      </c>
      <c r="I29" s="45">
        <f t="shared" si="1"/>
        <v>67673.593446714134</v>
      </c>
      <c r="J29" s="45">
        <f t="shared" si="2"/>
        <v>79383.3516108482</v>
      </c>
      <c r="K29" s="45">
        <f t="shared" si="2"/>
        <v>78988.55923156967</v>
      </c>
      <c r="L29" s="45">
        <f t="shared" si="2"/>
        <v>80263.169457145807</v>
      </c>
      <c r="M29" s="45">
        <f t="shared" si="2"/>
        <v>80126.758133838637</v>
      </c>
    </row>
    <row r="30" spans="1:15" ht="16">
      <c r="A30" s="87"/>
      <c r="B30" s="45"/>
      <c r="C30" s="45"/>
      <c r="D30" s="45"/>
      <c r="E30" s="45"/>
      <c r="F30" s="45"/>
      <c r="G30" s="45"/>
      <c r="H30" s="45"/>
      <c r="I30" s="45"/>
      <c r="J30" s="45"/>
      <c r="K30" s="45"/>
      <c r="L30" s="45"/>
      <c r="M30" s="45"/>
    </row>
    <row r="31" spans="1:15" ht="16">
      <c r="A31" s="86"/>
      <c r="B31" s="45"/>
      <c r="C31" s="45"/>
      <c r="D31" s="45"/>
      <c r="E31" s="45"/>
      <c r="F31" s="45"/>
      <c r="G31" s="45"/>
      <c r="H31" s="45"/>
      <c r="I31" s="45"/>
      <c r="J31" s="45"/>
      <c r="K31" s="45"/>
      <c r="L31" s="45"/>
      <c r="M31" s="45"/>
    </row>
    <row r="32" spans="1:15" ht="16">
      <c r="A32" s="85" t="s">
        <v>4</v>
      </c>
      <c r="B32" s="45"/>
      <c r="C32" s="45"/>
      <c r="D32" s="45"/>
      <c r="E32" s="45"/>
      <c r="F32" s="45"/>
      <c r="G32" s="45"/>
      <c r="H32" s="45"/>
      <c r="I32" s="45"/>
      <c r="J32" s="45"/>
      <c r="K32" s="45"/>
      <c r="L32" s="45"/>
      <c r="M32" s="45"/>
    </row>
    <row r="33" spans="1:13" ht="16">
      <c r="A33" s="86" t="s">
        <v>5</v>
      </c>
      <c r="B33" s="45">
        <f t="shared" ref="B33:E34" si="3">B21/B8</f>
        <v>68680.165717641197</v>
      </c>
      <c r="C33" s="45">
        <f t="shared" si="3"/>
        <v>69472.999934991225</v>
      </c>
      <c r="D33" s="45">
        <f t="shared" si="3"/>
        <v>65432.238256484146</v>
      </c>
      <c r="E33" s="45">
        <f t="shared" si="3"/>
        <v>68692.334541923323</v>
      </c>
      <c r="F33" s="45">
        <f t="shared" ref="F33:I34" si="4">F21/B8</f>
        <v>73188.185504822235</v>
      </c>
      <c r="G33" s="45">
        <f t="shared" si="4"/>
        <v>71906.546803818521</v>
      </c>
      <c r="H33" s="45">
        <f t="shared" si="4"/>
        <v>73062.013631123918</v>
      </c>
      <c r="I33" s="45">
        <f t="shared" si="4"/>
        <v>71018.428564861635</v>
      </c>
      <c r="J33" s="45">
        <f t="shared" ref="J33:M34" si="5">J21/B8</f>
        <v>74610.148777536568</v>
      </c>
      <c r="K33" s="45">
        <f t="shared" si="5"/>
        <v>75098.953261190254</v>
      </c>
      <c r="L33" s="45">
        <f t="shared" si="5"/>
        <v>77984.248112391928</v>
      </c>
      <c r="M33" s="45">
        <f t="shared" si="5"/>
        <v>76767.736893215042</v>
      </c>
    </row>
    <row r="34" spans="1:13" ht="16">
      <c r="A34" s="85" t="s">
        <v>6</v>
      </c>
      <c r="B34" s="45">
        <f t="shared" si="3"/>
        <v>17905.327738883305</v>
      </c>
      <c r="C34" s="45">
        <f t="shared" si="3"/>
        <v>18596.658100700006</v>
      </c>
      <c r="D34" s="45">
        <f t="shared" si="3"/>
        <v>18833.115245541168</v>
      </c>
      <c r="E34" s="45">
        <f t="shared" si="3"/>
        <v>19582.865405552529</v>
      </c>
      <c r="F34" s="45">
        <f t="shared" si="4"/>
        <v>21957.586121893739</v>
      </c>
      <c r="G34" s="45">
        <f t="shared" si="4"/>
        <v>21447.625529223242</v>
      </c>
      <c r="H34" s="45">
        <f t="shared" si="4"/>
        <v>20955.88772294161</v>
      </c>
      <c r="I34" s="45">
        <f t="shared" si="4"/>
        <v>20156.9587642896</v>
      </c>
      <c r="J34" s="45">
        <f t="shared" si="5"/>
        <v>22644.33613922296</v>
      </c>
      <c r="K34" s="45">
        <f t="shared" si="5"/>
        <v>22462.966370076745</v>
      </c>
      <c r="L34" s="45">
        <f t="shared" si="5"/>
        <v>22718.247031517225</v>
      </c>
      <c r="M34" s="45">
        <f t="shared" si="5"/>
        <v>22767.425830157867</v>
      </c>
    </row>
    <row r="35" spans="1:13" ht="16">
      <c r="A35" s="3"/>
      <c r="B35" s="45"/>
      <c r="C35" s="45"/>
      <c r="D35" s="45"/>
      <c r="E35" s="45"/>
      <c r="F35" s="3"/>
      <c r="G35" s="3"/>
      <c r="H35" s="3"/>
      <c r="I35" s="3"/>
      <c r="J35" s="3"/>
      <c r="K35" s="3"/>
      <c r="L35" s="3"/>
      <c r="M35" s="3"/>
    </row>
    <row r="36" spans="1:13" ht="16">
      <c r="A36" s="3" t="s">
        <v>8</v>
      </c>
      <c r="B36" s="45">
        <f>B24/B11</f>
        <v>7486.3345985667438</v>
      </c>
      <c r="C36" s="45">
        <f t="shared" ref="C36:E36" si="6">C24/C11</f>
        <v>7904.7109504496566</v>
      </c>
      <c r="D36" s="45">
        <f t="shared" si="6"/>
        <v>8068.1622147083681</v>
      </c>
      <c r="E36" s="45">
        <f t="shared" si="6"/>
        <v>8815.4173966602793</v>
      </c>
      <c r="F36" s="45">
        <f>F24/B11</f>
        <v>10034.848374428115</v>
      </c>
      <c r="G36" s="45">
        <f t="shared" ref="G36:I36" si="7">G24/C11</f>
        <v>10596.346975842003</v>
      </c>
      <c r="H36" s="45">
        <f t="shared" si="7"/>
        <v>11093.974860524091</v>
      </c>
      <c r="I36" s="45">
        <f t="shared" si="7"/>
        <v>10452.915836298933</v>
      </c>
      <c r="J36" s="45">
        <f>J24/B11</f>
        <v>12268.567027005141</v>
      </c>
      <c r="K36" s="45">
        <f t="shared" ref="K36:M36" si="8">K24/C11</f>
        <v>11288.692073708342</v>
      </c>
      <c r="L36" s="45">
        <f t="shared" si="8"/>
        <v>10627.61292476754</v>
      </c>
      <c r="M36" s="45">
        <f t="shared" si="8"/>
        <v>10521.41676704079</v>
      </c>
    </row>
  </sheetData>
  <phoneticPr fontId="4" type="noConversion"/>
  <pageMargins left="0.7" right="0.7" top="0.75" bottom="0.75" header="0.3" footer="0.3"/>
  <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86B8B-E5B9-9741-AE83-B8D3EDA3E9FB}">
  <dimension ref="A1:R35"/>
  <sheetViews>
    <sheetView zoomScale="67" workbookViewId="0">
      <selection activeCell="U7" sqref="U7"/>
    </sheetView>
  </sheetViews>
  <sheetFormatPr baseColWidth="10" defaultRowHeight="15"/>
  <cols>
    <col min="1" max="1" width="39.33203125" bestFit="1" customWidth="1"/>
    <col min="2" max="13" width="13" bestFit="1" customWidth="1"/>
    <col min="15" max="18" width="13" bestFit="1" customWidth="1"/>
  </cols>
  <sheetData>
    <row r="1" spans="1:18" ht="23">
      <c r="A1" s="76" t="s">
        <v>84</v>
      </c>
      <c r="B1" s="3" t="s">
        <v>85</v>
      </c>
      <c r="C1" s="3" t="s">
        <v>86</v>
      </c>
      <c r="D1" s="3" t="s">
        <v>87</v>
      </c>
      <c r="E1" s="3" t="s">
        <v>88</v>
      </c>
    </row>
    <row r="2" spans="1:18" ht="16">
      <c r="A2" s="3" t="s">
        <v>1</v>
      </c>
      <c r="B2" s="3">
        <v>0.92322483509212561</v>
      </c>
      <c r="C2" s="3">
        <v>0.93772187451472866</v>
      </c>
      <c r="D2" s="3">
        <v>0.95811711328512694</v>
      </c>
      <c r="E2" s="3">
        <v>1.1809361771080189</v>
      </c>
    </row>
    <row r="3" spans="1:18" ht="16">
      <c r="A3" s="3" t="s">
        <v>2</v>
      </c>
      <c r="B3" s="3">
        <v>0.88654609023061914</v>
      </c>
      <c r="C3" s="3">
        <v>0.95394827723207998</v>
      </c>
      <c r="D3" s="3">
        <v>0.99562477460682264</v>
      </c>
      <c r="E3" s="3">
        <v>1.1638808579304778</v>
      </c>
    </row>
    <row r="4" spans="1:18" ht="16">
      <c r="A4" s="3"/>
      <c r="B4" s="3"/>
      <c r="C4" s="3"/>
      <c r="D4" s="3"/>
      <c r="E4" s="3"/>
    </row>
    <row r="5" spans="1:18" ht="16">
      <c r="A5" s="3"/>
      <c r="B5" s="3"/>
      <c r="C5" s="3"/>
      <c r="D5" s="3"/>
      <c r="E5" s="3"/>
    </row>
    <row r="6" spans="1:18" ht="16">
      <c r="A6" s="3" t="s">
        <v>4</v>
      </c>
      <c r="B6" s="3"/>
      <c r="C6" s="3"/>
      <c r="D6" s="3"/>
      <c r="E6" s="3"/>
    </row>
    <row r="7" spans="1:18" ht="16">
      <c r="A7" s="3" t="s">
        <v>5</v>
      </c>
      <c r="B7" s="3">
        <v>0.90860293285476379</v>
      </c>
      <c r="C7" s="3">
        <v>0.92375455299256048</v>
      </c>
      <c r="D7" s="3">
        <v>0.96175832703940578</v>
      </c>
      <c r="E7" s="3">
        <v>1.2058841871132699</v>
      </c>
    </row>
    <row r="8" spans="1:18" ht="16">
      <c r="A8" s="3" t="s">
        <v>6</v>
      </c>
      <c r="B8" s="3">
        <v>0.92318891008642989</v>
      </c>
      <c r="C8" s="3">
        <v>0.94844997980234302</v>
      </c>
      <c r="D8" s="3">
        <v>0.98220606409656475</v>
      </c>
      <c r="E8" s="3">
        <v>1.1461550460146623</v>
      </c>
    </row>
    <row r="9" spans="1:18" ht="16">
      <c r="A9" s="3"/>
      <c r="B9" s="3"/>
      <c r="C9" s="3"/>
      <c r="D9" s="3"/>
      <c r="E9" s="3"/>
    </row>
    <row r="10" spans="1:18" ht="17" thickBot="1">
      <c r="A10" s="3" t="s">
        <v>8</v>
      </c>
      <c r="B10" s="3">
        <v>0.82911068404400845</v>
      </c>
      <c r="C10" s="3">
        <v>0.95183746087160848</v>
      </c>
      <c r="D10" s="3">
        <v>0.99279114460510753</v>
      </c>
      <c r="E10" s="3">
        <v>1.2262607104792755</v>
      </c>
    </row>
    <row r="11" spans="1:18" ht="20">
      <c r="O11" s="151" t="s">
        <v>108</v>
      </c>
      <c r="P11" s="152"/>
      <c r="Q11" s="152"/>
      <c r="R11" s="153"/>
    </row>
    <row r="12" spans="1:18" ht="23">
      <c r="A12" s="76" t="s">
        <v>103</v>
      </c>
      <c r="B12" s="3" t="s">
        <v>89</v>
      </c>
      <c r="C12" s="3" t="s">
        <v>90</v>
      </c>
      <c r="D12" s="3" t="s">
        <v>91</v>
      </c>
      <c r="E12" s="3" t="s">
        <v>92</v>
      </c>
      <c r="F12" s="3" t="s">
        <v>93</v>
      </c>
      <c r="G12" s="3" t="s">
        <v>94</v>
      </c>
      <c r="H12" s="3" t="s">
        <v>95</v>
      </c>
      <c r="I12" s="3" t="s">
        <v>96</v>
      </c>
      <c r="J12" s="3" t="s">
        <v>97</v>
      </c>
      <c r="K12" s="3" t="s">
        <v>98</v>
      </c>
      <c r="L12" s="3" t="s">
        <v>99</v>
      </c>
      <c r="M12" s="3" t="s">
        <v>100</v>
      </c>
      <c r="O12" s="97" t="s">
        <v>77</v>
      </c>
      <c r="P12" s="33" t="s">
        <v>79</v>
      </c>
      <c r="Q12" s="33" t="s">
        <v>81</v>
      </c>
      <c r="R12" s="98" t="s">
        <v>83</v>
      </c>
    </row>
    <row r="13" spans="1:18" ht="16">
      <c r="A13" s="95" t="s">
        <v>101</v>
      </c>
      <c r="B13" s="95">
        <v>1</v>
      </c>
      <c r="C13" s="95">
        <v>2</v>
      </c>
      <c r="D13" s="95">
        <v>3</v>
      </c>
      <c r="E13" s="95">
        <v>4</v>
      </c>
      <c r="F13" s="95">
        <v>5</v>
      </c>
      <c r="G13" s="95">
        <v>6</v>
      </c>
      <c r="H13" s="95">
        <v>7</v>
      </c>
      <c r="I13" s="95">
        <v>8</v>
      </c>
      <c r="J13" s="95">
        <v>9</v>
      </c>
      <c r="K13" s="95">
        <v>10</v>
      </c>
      <c r="L13" s="95">
        <v>11</v>
      </c>
      <c r="M13" s="95">
        <v>12</v>
      </c>
      <c r="O13" s="99">
        <v>13</v>
      </c>
      <c r="P13" s="95">
        <v>14</v>
      </c>
      <c r="Q13" s="95">
        <v>15</v>
      </c>
      <c r="R13" s="100">
        <v>16</v>
      </c>
    </row>
    <row r="14" spans="1:18" ht="16">
      <c r="A14" s="3" t="s">
        <v>1</v>
      </c>
      <c r="B14" s="45">
        <v>62271.938334786195</v>
      </c>
      <c r="C14" s="45">
        <v>61856.294042428184</v>
      </c>
      <c r="D14" s="45">
        <v>57274.835444536518</v>
      </c>
      <c r="E14" s="45">
        <v>60474.055570801313</v>
      </c>
      <c r="F14" s="45">
        <v>61149.784813107348</v>
      </c>
      <c r="G14" s="45">
        <v>60332.38803272834</v>
      </c>
      <c r="H14" s="45">
        <v>61933.973600094709</v>
      </c>
      <c r="I14" s="45">
        <v>59724.650126920962</v>
      </c>
      <c r="J14" s="45">
        <v>61719.526852106457</v>
      </c>
      <c r="K14" s="45">
        <v>62952.567924843468</v>
      </c>
      <c r="L14" s="45">
        <v>65932.440955368773</v>
      </c>
      <c r="M14" s="45">
        <v>64942.544302277718</v>
      </c>
      <c r="O14" s="101">
        <f>$B27+O$13*$C27*B2</f>
        <v>63817.555507471159</v>
      </c>
      <c r="P14" s="101">
        <f t="shared" ref="P14:R14" si="0">$B27+P$13*$C27*C2</f>
        <v>64248.181467510258</v>
      </c>
      <c r="Q14" s="101">
        <f t="shared" si="0"/>
        <v>64723.724063659763</v>
      </c>
      <c r="R14" s="101">
        <f t="shared" si="0"/>
        <v>66453.297503108304</v>
      </c>
    </row>
    <row r="15" spans="1:18" ht="16">
      <c r="A15" s="3" t="s">
        <v>2</v>
      </c>
      <c r="B15" s="45">
        <v>57557.075218420105</v>
      </c>
      <c r="C15" s="45">
        <v>57734.786376264834</v>
      </c>
      <c r="D15" s="45">
        <v>56181.808073316992</v>
      </c>
      <c r="E15" s="45">
        <v>56703.39841944728</v>
      </c>
      <c r="F15" s="45">
        <v>67563.323170731717</v>
      </c>
      <c r="G15" s="45">
        <v>67780.40439216551</v>
      </c>
      <c r="H15" s="45">
        <v>68058.772469537202</v>
      </c>
      <c r="I15" s="45">
        <v>67673.593446714134</v>
      </c>
      <c r="J15" s="45">
        <v>79383.3516108482</v>
      </c>
      <c r="K15" s="45">
        <v>78988.55923156967</v>
      </c>
      <c r="L15" s="45">
        <v>80263.169457145807</v>
      </c>
      <c r="M15" s="45">
        <v>80126.758133838637</v>
      </c>
      <c r="O15" s="101">
        <f t="shared" ref="O15:O22" si="1">$B28+O$13*$C28*B3</f>
        <v>80900.712598181839</v>
      </c>
      <c r="P15" s="101">
        <f t="shared" ref="P15:P22" si="2">$B28+P$13*$C28*C3</f>
        <v>85538.08705438982</v>
      </c>
      <c r="Q15" s="101">
        <f t="shared" ref="Q15:Q20" si="3">$B28+Q$13*$C28*D3</f>
        <v>89539.262572367646</v>
      </c>
      <c r="R15" s="101">
        <f t="shared" ref="R15:R22" si="4">$B28+R$13*$C28*E3</f>
        <v>98883.359362113843</v>
      </c>
    </row>
    <row r="16" spans="1:18" ht="16">
      <c r="A16" s="3"/>
      <c r="B16" s="45"/>
      <c r="C16" s="45"/>
      <c r="D16" s="45"/>
      <c r="E16" s="45"/>
      <c r="F16" s="45"/>
      <c r="G16" s="45"/>
      <c r="H16" s="45"/>
      <c r="I16" s="45"/>
      <c r="J16" s="45"/>
      <c r="K16" s="45"/>
      <c r="L16" s="45"/>
      <c r="M16" s="45"/>
      <c r="O16" s="101"/>
      <c r="P16" s="101"/>
      <c r="Q16" s="101"/>
      <c r="R16" s="101"/>
    </row>
    <row r="17" spans="1:18" ht="16">
      <c r="A17" s="3"/>
      <c r="B17" s="45"/>
      <c r="C17" s="45"/>
      <c r="D17" s="45"/>
      <c r="E17" s="45"/>
      <c r="F17" s="45"/>
      <c r="G17" s="45"/>
      <c r="H17" s="45"/>
      <c r="I17" s="45"/>
      <c r="J17" s="45"/>
      <c r="K17" s="45"/>
      <c r="L17" s="45"/>
      <c r="M17" s="45"/>
      <c r="O17" s="101"/>
      <c r="P17" s="101"/>
      <c r="Q17" s="101"/>
      <c r="R17" s="101"/>
    </row>
    <row r="18" spans="1:18" ht="16">
      <c r="A18" s="3" t="s">
        <v>4</v>
      </c>
      <c r="B18" s="45"/>
      <c r="C18" s="45"/>
      <c r="D18" s="45"/>
      <c r="E18" s="45"/>
      <c r="F18" s="45"/>
      <c r="G18" s="45"/>
      <c r="H18" s="45"/>
      <c r="I18" s="45"/>
      <c r="J18" s="45"/>
      <c r="K18" s="45"/>
      <c r="L18" s="45"/>
      <c r="M18" s="45"/>
      <c r="O18" s="101"/>
      <c r="P18" s="101"/>
      <c r="Q18" s="101"/>
      <c r="R18" s="101"/>
    </row>
    <row r="19" spans="1:18" ht="16">
      <c r="A19" s="3" t="s">
        <v>5</v>
      </c>
      <c r="B19" s="45">
        <v>68680.165717641197</v>
      </c>
      <c r="C19" s="45">
        <v>69472.999934991225</v>
      </c>
      <c r="D19" s="45">
        <v>65432.238256484146</v>
      </c>
      <c r="E19" s="45">
        <v>68692.334541923323</v>
      </c>
      <c r="F19" s="45">
        <v>73188.185504822235</v>
      </c>
      <c r="G19" s="45">
        <v>71906.546803818521</v>
      </c>
      <c r="H19" s="45">
        <v>73062.013631123918</v>
      </c>
      <c r="I19" s="45">
        <v>71018.428564861635</v>
      </c>
      <c r="J19" s="45">
        <v>74610.148777536568</v>
      </c>
      <c r="K19" s="45">
        <v>75098.953261190254</v>
      </c>
      <c r="L19" s="45">
        <v>77984.248112391928</v>
      </c>
      <c r="M19" s="45">
        <v>76767.736893215042</v>
      </c>
      <c r="O19" s="101">
        <f t="shared" si="1"/>
        <v>76941.394772475323</v>
      </c>
      <c r="P19" s="101">
        <f t="shared" si="2"/>
        <v>77950.30954556691</v>
      </c>
      <c r="Q19" s="101">
        <f t="shared" si="3"/>
        <v>79295.088438259438</v>
      </c>
      <c r="R19" s="101">
        <f t="shared" si="4"/>
        <v>83677.220074285462</v>
      </c>
    </row>
    <row r="20" spans="1:18" ht="16">
      <c r="A20" s="3" t="s">
        <v>6</v>
      </c>
      <c r="B20" s="45">
        <v>17905.327738883305</v>
      </c>
      <c r="C20" s="45">
        <v>18596.658100700006</v>
      </c>
      <c r="D20" s="45">
        <v>18833.115245541168</v>
      </c>
      <c r="E20" s="45">
        <v>19582.865405552529</v>
      </c>
      <c r="F20" s="45">
        <v>21957.586121893739</v>
      </c>
      <c r="G20" s="45">
        <v>21447.625529223242</v>
      </c>
      <c r="H20" s="45">
        <v>20955.88772294161</v>
      </c>
      <c r="I20" s="45">
        <v>20156.9587642896</v>
      </c>
      <c r="J20" s="45">
        <v>22644.33613922296</v>
      </c>
      <c r="K20" s="45">
        <v>22462.966370076745</v>
      </c>
      <c r="L20" s="45">
        <v>22718.247031517225</v>
      </c>
      <c r="M20" s="45">
        <v>22767.425830157867</v>
      </c>
      <c r="O20" s="101">
        <f t="shared" si="1"/>
        <v>23247.928154053938</v>
      </c>
      <c r="P20" s="101">
        <f t="shared" si="2"/>
        <v>23807.775405900538</v>
      </c>
      <c r="Q20" s="101">
        <f t="shared" si="3"/>
        <v>24445.645774349767</v>
      </c>
      <c r="R20" s="101">
        <f t="shared" si="4"/>
        <v>26026.471417334589</v>
      </c>
    </row>
    <row r="21" spans="1:18" ht="16">
      <c r="A21" s="3"/>
      <c r="B21" s="45"/>
      <c r="C21" s="45"/>
      <c r="D21" s="45"/>
      <c r="E21" s="45"/>
      <c r="F21" s="3"/>
      <c r="G21" s="3"/>
      <c r="H21" s="3"/>
      <c r="I21" s="3"/>
      <c r="J21" s="3"/>
      <c r="K21" s="3"/>
      <c r="L21" s="3"/>
      <c r="M21" s="3"/>
      <c r="O21" s="101"/>
      <c r="P21" s="101"/>
      <c r="Q21" s="101"/>
      <c r="R21" s="101"/>
    </row>
    <row r="22" spans="1:18" ht="16">
      <c r="A22" s="3" t="s">
        <v>8</v>
      </c>
      <c r="B22" s="45">
        <v>7486.3345985667438</v>
      </c>
      <c r="C22" s="45">
        <v>7904.7109504496566</v>
      </c>
      <c r="D22" s="45">
        <v>8068.1622147083681</v>
      </c>
      <c r="E22" s="45">
        <v>8815.4173966602793</v>
      </c>
      <c r="F22" s="45">
        <v>10034.848374428115</v>
      </c>
      <c r="G22" s="45">
        <v>10596.346975842003</v>
      </c>
      <c r="H22" s="45">
        <v>11093.974860524091</v>
      </c>
      <c r="I22" s="45">
        <v>10452.915836298933</v>
      </c>
      <c r="J22" s="45">
        <v>12268.567027005141</v>
      </c>
      <c r="K22" s="45">
        <v>11288.692073708342</v>
      </c>
      <c r="L22" s="45">
        <v>10627.61292476754</v>
      </c>
      <c r="M22" s="45">
        <v>10521.41676704079</v>
      </c>
      <c r="O22" s="101">
        <f t="shared" si="1"/>
        <v>11417.696056403958</v>
      </c>
      <c r="P22" s="101">
        <f t="shared" si="2"/>
        <v>12303.486189336112</v>
      </c>
      <c r="Q22" s="101">
        <f>$B35+Q$13*$C35*D10</f>
        <v>12848.094845450785</v>
      </c>
      <c r="R22" s="101">
        <f t="shared" si="4"/>
        <v>14492.30987614486</v>
      </c>
    </row>
    <row r="26" spans="1:18" ht="16">
      <c r="A26" t="s">
        <v>107</v>
      </c>
      <c r="B26" s="3" t="s">
        <v>105</v>
      </c>
      <c r="C26" s="3" t="s">
        <v>106</v>
      </c>
    </row>
    <row r="27" spans="1:18" ht="16">
      <c r="A27" s="96" t="s">
        <v>1</v>
      </c>
      <c r="B27">
        <f t="shared" ref="B27:B35" si="5">INTERCEPT(B14:M14,B$13:M$13)</f>
        <v>59228.303337810154</v>
      </c>
      <c r="C27">
        <f t="shared" ref="C27:C35" si="6">SLOPE(B14:M14,B$13:M$13)</f>
        <v>382.37640956767012</v>
      </c>
    </row>
    <row r="28" spans="1:18" ht="16">
      <c r="A28" s="96" t="s">
        <v>2</v>
      </c>
      <c r="B28">
        <f t="shared" si="5"/>
        <v>51697.958421947922</v>
      </c>
      <c r="C28">
        <f t="shared" si="6"/>
        <v>2533.8397299567305</v>
      </c>
    </row>
    <row r="29" spans="1:18" ht="16">
      <c r="A29" s="96"/>
    </row>
    <row r="30" spans="1:18" ht="16">
      <c r="A30" s="96"/>
    </row>
    <row r="31" spans="1:18" ht="16">
      <c r="A31" s="96" t="s">
        <v>4</v>
      </c>
    </row>
    <row r="32" spans="1:18" ht="16">
      <c r="A32" s="96" t="s">
        <v>5</v>
      </c>
      <c r="B32">
        <f t="shared" si="5"/>
        <v>66307.982073946565</v>
      </c>
      <c r="C32">
        <f t="shared" si="6"/>
        <v>900.23352708514403</v>
      </c>
    </row>
    <row r="33" spans="1:3" ht="16">
      <c r="A33" s="96" t="s">
        <v>6</v>
      </c>
      <c r="B33">
        <f t="shared" si="5"/>
        <v>17985.748385400402</v>
      </c>
      <c r="C33">
        <f>SLOPE(B20:M20,B$13:M$13)</f>
        <v>438.46178686147658</v>
      </c>
    </row>
    <row r="34" spans="1:3" ht="16">
      <c r="A34" s="96"/>
    </row>
    <row r="35" spans="1:3" ht="16">
      <c r="A35" s="96" t="s">
        <v>8</v>
      </c>
      <c r="B35">
        <f t="shared" si="5"/>
        <v>7669.6141880963451</v>
      </c>
      <c r="C35">
        <f t="shared" si="6"/>
        <v>347.7388428569725</v>
      </c>
    </row>
  </sheetData>
  <mergeCells count="1">
    <mergeCell ref="O11:R11"/>
  </mergeCells>
  <phoneticPr fontId="4" type="noConversion"/>
  <pageMargins left="0.7" right="0.7" top="0.75" bottom="0.75" header="0.3" footer="0.3"/>
  <drawing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4CC36-6AB0-1843-BC3F-E37DAE05A953}">
  <dimension ref="A10:S92"/>
  <sheetViews>
    <sheetView zoomScale="62" zoomScaleNormal="100" workbookViewId="0">
      <selection activeCell="G98" sqref="G98"/>
    </sheetView>
  </sheetViews>
  <sheetFormatPr baseColWidth="10" defaultRowHeight="15"/>
  <cols>
    <col min="1" max="1" width="42.33203125" bestFit="1" customWidth="1"/>
    <col min="2" max="5" width="13" bestFit="1" customWidth="1"/>
    <col min="7" max="7" width="39.6640625" bestFit="1" customWidth="1"/>
    <col min="8" max="19" width="11.83203125" bestFit="1" customWidth="1"/>
  </cols>
  <sheetData>
    <row r="10" spans="1:19" ht="16">
      <c r="A10" s="154" t="s">
        <v>121</v>
      </c>
      <c r="B10" s="155"/>
      <c r="C10" s="155"/>
      <c r="D10" s="155"/>
      <c r="E10" s="156"/>
      <c r="G10" s="157" t="s">
        <v>122</v>
      </c>
      <c r="H10" s="158"/>
      <c r="I10" s="158"/>
      <c r="J10" s="158"/>
      <c r="K10" s="158"/>
      <c r="L10" s="158"/>
      <c r="M10" s="158"/>
      <c r="N10" s="158"/>
      <c r="O10" s="158"/>
      <c r="P10" s="158"/>
      <c r="Q10" s="158"/>
      <c r="R10" s="158"/>
      <c r="S10" s="159"/>
    </row>
    <row r="11" spans="1:19" ht="16">
      <c r="A11" s="111"/>
      <c r="B11" s="106" t="s">
        <v>76</v>
      </c>
      <c r="C11" s="106" t="s">
        <v>78</v>
      </c>
      <c r="D11" s="106" t="s">
        <v>80</v>
      </c>
      <c r="E11" s="107" t="s">
        <v>82</v>
      </c>
      <c r="G11" s="116"/>
      <c r="H11" s="117" t="s">
        <v>123</v>
      </c>
      <c r="I11" s="117" t="s">
        <v>110</v>
      </c>
      <c r="J11" s="117" t="s">
        <v>111</v>
      </c>
      <c r="K11" s="117" t="s">
        <v>112</v>
      </c>
      <c r="L11" s="117" t="s">
        <v>113</v>
      </c>
      <c r="M11" s="117" t="s">
        <v>114</v>
      </c>
      <c r="N11" s="117" t="s">
        <v>115</v>
      </c>
      <c r="O11" s="117" t="s">
        <v>116</v>
      </c>
      <c r="P11" s="117" t="s">
        <v>117</v>
      </c>
      <c r="Q11" s="117" t="s">
        <v>118</v>
      </c>
      <c r="R11" s="117" t="s">
        <v>119</v>
      </c>
      <c r="S11" s="118" t="s">
        <v>120</v>
      </c>
    </row>
    <row r="12" spans="1:19" ht="16">
      <c r="A12" s="108"/>
      <c r="B12" s="3"/>
      <c r="C12" s="3"/>
      <c r="D12" s="3"/>
      <c r="E12" s="102"/>
      <c r="G12" s="108"/>
      <c r="H12" s="112"/>
      <c r="I12" s="113"/>
      <c r="J12" s="113"/>
      <c r="K12" s="113"/>
      <c r="L12" s="113"/>
      <c r="M12" s="113"/>
      <c r="N12" s="113"/>
      <c r="O12" s="113"/>
      <c r="P12" s="113"/>
      <c r="Q12" s="113"/>
      <c r="R12" s="113"/>
      <c r="S12" s="114"/>
    </row>
    <row r="13" spans="1:19" ht="16">
      <c r="A13" s="109" t="s">
        <v>1</v>
      </c>
      <c r="B13" s="3">
        <v>63817.555507471159</v>
      </c>
      <c r="C13" s="3">
        <v>64248.181467510258</v>
      </c>
      <c r="D13" s="3">
        <v>64723.724063659763</v>
      </c>
      <c r="E13" s="102">
        <v>66453.297503108304</v>
      </c>
      <c r="G13" s="109" t="s">
        <v>1</v>
      </c>
      <c r="H13" s="103">
        <f>$B13/3</f>
        <v>21272.518502490388</v>
      </c>
      <c r="I13" s="3">
        <f t="shared" ref="I13:J21" si="0">$B13/3</f>
        <v>21272.518502490388</v>
      </c>
      <c r="J13" s="3">
        <f t="shared" si="0"/>
        <v>21272.518502490388</v>
      </c>
      <c r="K13" s="3">
        <f>$C13/3</f>
        <v>21416.060489170086</v>
      </c>
      <c r="L13" s="3">
        <f t="shared" ref="L13:M21" si="1">$C13/3</f>
        <v>21416.060489170086</v>
      </c>
      <c r="M13" s="3">
        <f t="shared" si="1"/>
        <v>21416.060489170086</v>
      </c>
      <c r="N13" s="3">
        <f>$D13/3</f>
        <v>21574.574687886587</v>
      </c>
      <c r="O13" s="3">
        <f t="shared" ref="O13:P21" si="2">$D13/3</f>
        <v>21574.574687886587</v>
      </c>
      <c r="P13" s="3">
        <f t="shared" si="2"/>
        <v>21574.574687886587</v>
      </c>
      <c r="Q13" s="3">
        <f>$E13/3</f>
        <v>22151.099167702767</v>
      </c>
      <c r="R13" s="3">
        <f t="shared" ref="R13:S21" si="3">$E13/3</f>
        <v>22151.099167702767</v>
      </c>
      <c r="S13" s="102">
        <f t="shared" si="3"/>
        <v>22151.099167702767</v>
      </c>
    </row>
    <row r="14" spans="1:19" ht="16">
      <c r="A14" s="109" t="s">
        <v>2</v>
      </c>
      <c r="B14" s="3">
        <v>80900.712598181839</v>
      </c>
      <c r="C14" s="3">
        <v>85538.08705438982</v>
      </c>
      <c r="D14" s="3">
        <v>89539.262572367646</v>
      </c>
      <c r="E14" s="102">
        <v>98883.359362113843</v>
      </c>
      <c r="G14" s="109" t="s">
        <v>2</v>
      </c>
      <c r="H14" s="103">
        <f>$B14/3</f>
        <v>26966.904199393946</v>
      </c>
      <c r="I14" s="3">
        <f t="shared" si="0"/>
        <v>26966.904199393946</v>
      </c>
      <c r="J14" s="3">
        <f t="shared" si="0"/>
        <v>26966.904199393946</v>
      </c>
      <c r="K14" s="3">
        <f>$C14/3</f>
        <v>28512.695684796607</v>
      </c>
      <c r="L14" s="3">
        <f t="shared" si="1"/>
        <v>28512.695684796607</v>
      </c>
      <c r="M14" s="3">
        <f t="shared" si="1"/>
        <v>28512.695684796607</v>
      </c>
      <c r="N14" s="3">
        <f>$D14/3</f>
        <v>29846.420857455883</v>
      </c>
      <c r="O14" s="3">
        <f t="shared" si="2"/>
        <v>29846.420857455883</v>
      </c>
      <c r="P14" s="3">
        <f t="shared" si="2"/>
        <v>29846.420857455883</v>
      </c>
      <c r="Q14" s="3">
        <f>$E14/3</f>
        <v>32961.119787371281</v>
      </c>
      <c r="R14" s="3">
        <f t="shared" si="3"/>
        <v>32961.119787371281</v>
      </c>
      <c r="S14" s="102">
        <f t="shared" si="3"/>
        <v>32961.119787371281</v>
      </c>
    </row>
    <row r="15" spans="1:19" ht="16">
      <c r="A15" s="109"/>
      <c r="B15" s="3"/>
      <c r="C15" s="3"/>
      <c r="D15" s="3"/>
      <c r="E15" s="102"/>
      <c r="G15" s="109"/>
      <c r="H15" s="103"/>
      <c r="I15" s="3"/>
      <c r="J15" s="3"/>
      <c r="K15" s="3"/>
      <c r="L15" s="3"/>
      <c r="M15" s="3"/>
      <c r="N15" s="3"/>
      <c r="O15" s="3"/>
      <c r="P15" s="3"/>
      <c r="Q15" s="3"/>
      <c r="R15" s="3"/>
      <c r="S15" s="102"/>
    </row>
    <row r="16" spans="1:19" ht="16">
      <c r="A16" s="109"/>
      <c r="B16" s="3"/>
      <c r="C16" s="3"/>
      <c r="D16" s="3"/>
      <c r="E16" s="102"/>
      <c r="G16" s="109"/>
      <c r="H16" s="103"/>
      <c r="I16" s="3"/>
      <c r="J16" s="3"/>
      <c r="K16" s="3"/>
      <c r="L16" s="3"/>
      <c r="M16" s="3"/>
      <c r="N16" s="3"/>
      <c r="O16" s="3"/>
      <c r="P16" s="3"/>
      <c r="Q16" s="3"/>
      <c r="R16" s="3"/>
      <c r="S16" s="102"/>
    </row>
    <row r="17" spans="1:19" ht="16">
      <c r="A17" s="109" t="s">
        <v>4</v>
      </c>
      <c r="B17" s="3"/>
      <c r="C17" s="3"/>
      <c r="D17" s="3"/>
      <c r="E17" s="102"/>
      <c r="G17" s="109" t="s">
        <v>4</v>
      </c>
      <c r="H17" s="103"/>
      <c r="I17" s="3"/>
      <c r="J17" s="3"/>
      <c r="K17" s="3"/>
      <c r="L17" s="3"/>
      <c r="M17" s="3"/>
      <c r="N17" s="3"/>
      <c r="O17" s="3"/>
      <c r="P17" s="3"/>
      <c r="Q17" s="3"/>
      <c r="R17" s="3"/>
      <c r="S17" s="102"/>
    </row>
    <row r="18" spans="1:19" ht="16">
      <c r="A18" s="109" t="s">
        <v>5</v>
      </c>
      <c r="B18" s="3">
        <v>76941.394772475323</v>
      </c>
      <c r="C18" s="3">
        <v>77950.30954556691</v>
      </c>
      <c r="D18" s="3">
        <v>79295.088438259438</v>
      </c>
      <c r="E18" s="102">
        <v>83677.220074285462</v>
      </c>
      <c r="G18" s="109" t="s">
        <v>5</v>
      </c>
      <c r="H18" s="103">
        <f t="shared" ref="H18:H21" si="4">$B18/3</f>
        <v>25647.131590825109</v>
      </c>
      <c r="I18" s="3">
        <f t="shared" si="0"/>
        <v>25647.131590825109</v>
      </c>
      <c r="J18" s="3">
        <f t="shared" si="0"/>
        <v>25647.131590825109</v>
      </c>
      <c r="K18" s="3">
        <f t="shared" ref="K18:K21" si="5">$C18/3</f>
        <v>25983.436515188969</v>
      </c>
      <c r="L18" s="3">
        <f t="shared" si="1"/>
        <v>25983.436515188969</v>
      </c>
      <c r="M18" s="3">
        <f t="shared" si="1"/>
        <v>25983.436515188969</v>
      </c>
      <c r="N18" s="3">
        <f t="shared" ref="N18:N21" si="6">$D18/3</f>
        <v>26431.69614608648</v>
      </c>
      <c r="O18" s="3">
        <f t="shared" si="2"/>
        <v>26431.69614608648</v>
      </c>
      <c r="P18" s="3">
        <f t="shared" si="2"/>
        <v>26431.69614608648</v>
      </c>
      <c r="Q18" s="3">
        <f t="shared" ref="Q18:Q21" si="7">$E18/3</f>
        <v>27892.406691428489</v>
      </c>
      <c r="R18" s="3">
        <f t="shared" si="3"/>
        <v>27892.406691428489</v>
      </c>
      <c r="S18" s="102">
        <f t="shared" si="3"/>
        <v>27892.406691428489</v>
      </c>
    </row>
    <row r="19" spans="1:19" ht="16">
      <c r="A19" s="109" t="s">
        <v>6</v>
      </c>
      <c r="B19" s="3">
        <v>23247.928154053938</v>
      </c>
      <c r="C19" s="3">
        <v>23807.775405900538</v>
      </c>
      <c r="D19" s="3">
        <v>24445.645774349767</v>
      </c>
      <c r="E19" s="102">
        <v>26026.471417334589</v>
      </c>
      <c r="G19" s="109" t="s">
        <v>6</v>
      </c>
      <c r="H19" s="103">
        <f t="shared" si="4"/>
        <v>7749.3093846846459</v>
      </c>
      <c r="I19" s="3">
        <f t="shared" si="0"/>
        <v>7749.3093846846459</v>
      </c>
      <c r="J19" s="3">
        <f t="shared" si="0"/>
        <v>7749.3093846846459</v>
      </c>
      <c r="K19" s="3">
        <f t="shared" si="5"/>
        <v>7935.9251353001791</v>
      </c>
      <c r="L19" s="3">
        <f t="shared" si="1"/>
        <v>7935.9251353001791</v>
      </c>
      <c r="M19" s="3">
        <f t="shared" si="1"/>
        <v>7935.9251353001791</v>
      </c>
      <c r="N19" s="3">
        <f t="shared" si="6"/>
        <v>8148.5485914499222</v>
      </c>
      <c r="O19" s="3">
        <f t="shared" si="2"/>
        <v>8148.5485914499222</v>
      </c>
      <c r="P19" s="3">
        <f t="shared" si="2"/>
        <v>8148.5485914499222</v>
      </c>
      <c r="Q19" s="3">
        <f t="shared" si="7"/>
        <v>8675.4904724448625</v>
      </c>
      <c r="R19" s="3">
        <f t="shared" si="3"/>
        <v>8675.4904724448625</v>
      </c>
      <c r="S19" s="102">
        <f t="shared" si="3"/>
        <v>8675.4904724448625</v>
      </c>
    </row>
    <row r="20" spans="1:19" ht="16">
      <c r="A20" s="109"/>
      <c r="B20" s="3"/>
      <c r="C20" s="3"/>
      <c r="D20" s="3"/>
      <c r="E20" s="102"/>
      <c r="G20" s="109"/>
      <c r="H20" s="103"/>
      <c r="I20" s="3"/>
      <c r="J20" s="3"/>
      <c r="K20" s="3"/>
      <c r="L20" s="3"/>
      <c r="M20" s="3"/>
      <c r="N20" s="3"/>
      <c r="O20" s="3"/>
      <c r="P20" s="3"/>
      <c r="Q20" s="3"/>
      <c r="R20" s="3"/>
      <c r="S20" s="102"/>
    </row>
    <row r="21" spans="1:19" ht="16">
      <c r="A21" s="110" t="s">
        <v>8</v>
      </c>
      <c r="B21" s="104">
        <v>11417.696056403958</v>
      </c>
      <c r="C21" s="104">
        <v>12303.486189336112</v>
      </c>
      <c r="D21" s="104">
        <v>12848.094845450785</v>
      </c>
      <c r="E21" s="105">
        <v>14492.30987614486</v>
      </c>
      <c r="G21" s="110" t="s">
        <v>8</v>
      </c>
      <c r="H21" s="115">
        <f t="shared" si="4"/>
        <v>3805.8986854679861</v>
      </c>
      <c r="I21" s="104">
        <f t="shared" si="0"/>
        <v>3805.8986854679861</v>
      </c>
      <c r="J21" s="104">
        <f t="shared" si="0"/>
        <v>3805.8986854679861</v>
      </c>
      <c r="K21" s="104">
        <f t="shared" si="5"/>
        <v>4101.1620631120377</v>
      </c>
      <c r="L21" s="104">
        <f t="shared" si="1"/>
        <v>4101.1620631120377</v>
      </c>
      <c r="M21" s="104">
        <f t="shared" si="1"/>
        <v>4101.1620631120377</v>
      </c>
      <c r="N21" s="104">
        <f t="shared" si="6"/>
        <v>4282.6982818169281</v>
      </c>
      <c r="O21" s="104">
        <f>$D21/3</f>
        <v>4282.6982818169281</v>
      </c>
      <c r="P21" s="104">
        <f t="shared" si="2"/>
        <v>4282.6982818169281</v>
      </c>
      <c r="Q21" s="104">
        <f t="shared" si="7"/>
        <v>4830.7699587149536</v>
      </c>
      <c r="R21" s="104">
        <f t="shared" si="3"/>
        <v>4830.7699587149536</v>
      </c>
      <c r="S21" s="105">
        <f t="shared" si="3"/>
        <v>4830.7699587149536</v>
      </c>
    </row>
    <row r="62" spans="1:3">
      <c r="A62" s="124"/>
      <c r="B62" s="125" t="s">
        <v>105</v>
      </c>
      <c r="C62" s="126" t="s">
        <v>106</v>
      </c>
    </row>
    <row r="63" spans="1:3" ht="16">
      <c r="A63" s="127" t="s">
        <v>7</v>
      </c>
      <c r="B63" s="122">
        <f>'Quarterly Income Statement'!N16</f>
        <v>17017.909090909092</v>
      </c>
      <c r="C63" s="123">
        <f>'Quarterly Income Statement'!O16</f>
        <v>476.7</v>
      </c>
    </row>
    <row r="67" spans="1:19">
      <c r="O67" s="124"/>
      <c r="P67" s="125" t="s">
        <v>105</v>
      </c>
      <c r="Q67" s="126" t="s">
        <v>106</v>
      </c>
    </row>
    <row r="68" spans="1:19" ht="16">
      <c r="O68" s="127" t="s">
        <v>10</v>
      </c>
      <c r="P68" s="122">
        <f>'Quarterly Income Statement'!N20</f>
        <v>13.606060606060623</v>
      </c>
      <c r="Q68" s="123">
        <f>'Quarterly Income Statement'!O20</f>
        <v>33.254545454545458</v>
      </c>
    </row>
    <row r="71" spans="1:19" ht="16">
      <c r="A71" s="3"/>
      <c r="B71" s="3"/>
      <c r="C71" s="3"/>
      <c r="D71" s="3"/>
      <c r="E71" s="3"/>
    </row>
    <row r="72" spans="1:19" ht="16">
      <c r="A72" s="3"/>
      <c r="B72" s="3"/>
      <c r="C72" s="3"/>
      <c r="D72" s="3"/>
      <c r="E72" s="3"/>
    </row>
    <row r="73" spans="1:19" ht="16">
      <c r="A73" s="154" t="s">
        <v>121</v>
      </c>
      <c r="B73" s="155"/>
      <c r="C73" s="155"/>
      <c r="D73" s="155"/>
      <c r="E73" s="156"/>
      <c r="G73" s="157" t="s">
        <v>122</v>
      </c>
      <c r="H73" s="158"/>
      <c r="I73" s="158"/>
      <c r="J73" s="158"/>
      <c r="K73" s="158"/>
      <c r="L73" s="158"/>
      <c r="M73" s="158"/>
      <c r="N73" s="158"/>
      <c r="O73" s="158"/>
      <c r="P73" s="158"/>
      <c r="Q73" s="158"/>
      <c r="R73" s="158"/>
      <c r="S73" s="159"/>
    </row>
    <row r="74" spans="1:19" ht="16">
      <c r="A74" s="111"/>
      <c r="B74" s="106" t="s">
        <v>76</v>
      </c>
      <c r="C74" s="106" t="s">
        <v>78</v>
      </c>
      <c r="D74" s="106" t="s">
        <v>80</v>
      </c>
      <c r="E74" s="107" t="s">
        <v>82</v>
      </c>
      <c r="G74" s="116"/>
      <c r="H74" s="117" t="s">
        <v>123</v>
      </c>
      <c r="I74" s="117" t="s">
        <v>110</v>
      </c>
      <c r="J74" s="117" t="s">
        <v>111</v>
      </c>
      <c r="K74" s="117" t="s">
        <v>112</v>
      </c>
      <c r="L74" s="117" t="s">
        <v>113</v>
      </c>
      <c r="M74" s="117" t="s">
        <v>114</v>
      </c>
      <c r="N74" s="117" t="s">
        <v>115</v>
      </c>
      <c r="O74" s="117" t="s">
        <v>116</v>
      </c>
      <c r="P74" s="117" t="s">
        <v>117</v>
      </c>
      <c r="Q74" s="117" t="s">
        <v>118</v>
      </c>
      <c r="R74" s="117" t="s">
        <v>119</v>
      </c>
      <c r="S74" s="118" t="s">
        <v>120</v>
      </c>
    </row>
    <row r="75" spans="1:19" ht="16">
      <c r="A75" s="128" t="s">
        <v>42</v>
      </c>
      <c r="B75" s="131">
        <v>13</v>
      </c>
      <c r="C75" s="129">
        <v>14</v>
      </c>
      <c r="D75" s="129">
        <v>15</v>
      </c>
      <c r="E75" s="130">
        <v>16</v>
      </c>
      <c r="G75" s="128"/>
      <c r="H75" s="112"/>
      <c r="I75" s="113"/>
      <c r="J75" s="113"/>
      <c r="K75" s="113"/>
      <c r="L75" s="113"/>
      <c r="M75" s="113"/>
      <c r="N75" s="113"/>
      <c r="O75" s="113"/>
      <c r="P75" s="113"/>
      <c r="Q75" s="113"/>
      <c r="R75" s="113"/>
      <c r="S75" s="114"/>
    </row>
    <row r="76" spans="1:19" ht="16">
      <c r="A76" s="119" t="s">
        <v>7</v>
      </c>
      <c r="B76" s="132">
        <f>B75*$C63+$B63</f>
        <v>23215.00909090909</v>
      </c>
      <c r="C76" s="45">
        <f t="shared" ref="C76:E76" si="8">C75*$C63+$B63</f>
        <v>23691.709090909091</v>
      </c>
      <c r="D76" s="45">
        <f t="shared" si="8"/>
        <v>24168.409090909092</v>
      </c>
      <c r="E76" s="133">
        <f t="shared" si="8"/>
        <v>24645.109090909093</v>
      </c>
      <c r="G76" s="119" t="s">
        <v>7</v>
      </c>
      <c r="H76" s="132">
        <f>$B76/3</f>
        <v>7738.3363636363638</v>
      </c>
      <c r="I76" s="45">
        <f t="shared" ref="I76:J79" si="9">$B76/3</f>
        <v>7738.3363636363638</v>
      </c>
      <c r="J76" s="45">
        <f t="shared" si="9"/>
        <v>7738.3363636363638</v>
      </c>
      <c r="K76" s="45">
        <f>$C76/3</f>
        <v>7897.2363636363634</v>
      </c>
      <c r="L76" s="45">
        <f t="shared" ref="L76:M79" si="10">$C76/3</f>
        <v>7897.2363636363634</v>
      </c>
      <c r="M76" s="45">
        <f t="shared" si="10"/>
        <v>7897.2363636363634</v>
      </c>
      <c r="N76" s="45">
        <f>$D76/3</f>
        <v>8056.136363636364</v>
      </c>
      <c r="O76" s="45">
        <f t="shared" ref="O76:P79" si="11">$D76/3</f>
        <v>8056.136363636364</v>
      </c>
      <c r="P76" s="45">
        <f t="shared" si="11"/>
        <v>8056.136363636364</v>
      </c>
      <c r="Q76" s="45">
        <f>$E76/3</f>
        <v>8215.0363636363636</v>
      </c>
      <c r="R76" s="45">
        <f t="shared" ref="R76:S79" si="12">$E76/3</f>
        <v>8215.0363636363636</v>
      </c>
      <c r="S76" s="133">
        <f t="shared" si="12"/>
        <v>8215.0363636363636</v>
      </c>
    </row>
    <row r="77" spans="1:19" ht="16">
      <c r="A77" s="120"/>
      <c r="B77" s="132"/>
      <c r="C77" s="45"/>
      <c r="D77" s="45"/>
      <c r="E77" s="133"/>
      <c r="G77" s="120"/>
      <c r="H77" s="132"/>
      <c r="I77" s="45"/>
      <c r="J77" s="45"/>
      <c r="K77" s="45"/>
      <c r="L77" s="45"/>
      <c r="M77" s="45"/>
      <c r="N77" s="45"/>
      <c r="O77" s="45"/>
      <c r="P77" s="45"/>
      <c r="Q77" s="45"/>
      <c r="R77" s="45"/>
      <c r="S77" s="133"/>
    </row>
    <row r="78" spans="1:19" ht="16">
      <c r="A78" s="119" t="s">
        <v>9</v>
      </c>
      <c r="B78" s="132">
        <f>('Quarterly Income Statement'!F19+'Quarterly Income Statement'!J19)/2</f>
        <v>2818.5</v>
      </c>
      <c r="C78" s="45">
        <f>('Quarterly Income Statement'!G19+'Quarterly Income Statement'!K19)/2</f>
        <v>3052.5</v>
      </c>
      <c r="D78" s="45">
        <f>('Quarterly Income Statement'!H19+'Quarterly Income Statement'!L19)/2</f>
        <v>2811</v>
      </c>
      <c r="E78" s="133">
        <f>('Quarterly Income Statement'!I19+'Quarterly Income Statement'!M19)/2</f>
        <v>3171.5</v>
      </c>
      <c r="G78" s="119" t="s">
        <v>9</v>
      </c>
      <c r="H78" s="132">
        <f t="shared" ref="H78:H79" si="13">$B78/3</f>
        <v>939.5</v>
      </c>
      <c r="I78" s="45">
        <f t="shared" si="9"/>
        <v>939.5</v>
      </c>
      <c r="J78" s="45">
        <f t="shared" si="9"/>
        <v>939.5</v>
      </c>
      <c r="K78" s="45">
        <f t="shared" ref="K78:K79" si="14">$C78/3</f>
        <v>1017.5</v>
      </c>
      <c r="L78" s="45">
        <f t="shared" si="10"/>
        <v>1017.5</v>
      </c>
      <c r="M78" s="45">
        <f t="shared" si="10"/>
        <v>1017.5</v>
      </c>
      <c r="N78" s="45">
        <f t="shared" ref="N78:N79" si="15">$D78/3</f>
        <v>937</v>
      </c>
      <c r="O78" s="45">
        <f t="shared" si="11"/>
        <v>937</v>
      </c>
      <c r="P78" s="45">
        <f t="shared" si="11"/>
        <v>937</v>
      </c>
      <c r="Q78" s="45">
        <f t="shared" ref="Q78:Q79" si="16">$E78/3</f>
        <v>1057.1666666666667</v>
      </c>
      <c r="R78" s="45">
        <f t="shared" si="12"/>
        <v>1057.1666666666667</v>
      </c>
      <c r="S78" s="133">
        <f>$E78/3</f>
        <v>1057.1666666666667</v>
      </c>
    </row>
    <row r="79" spans="1:19" ht="16">
      <c r="A79" s="121" t="s">
        <v>10</v>
      </c>
      <c r="B79" s="134">
        <f>B75*$Q68+$P68</f>
        <v>445.91515151515159</v>
      </c>
      <c r="C79" s="135">
        <f t="shared" ref="C79:E79" si="17">C75*$Q68+$P68</f>
        <v>479.16969696969704</v>
      </c>
      <c r="D79" s="135">
        <f t="shared" si="17"/>
        <v>512.42424242424249</v>
      </c>
      <c r="E79" s="136">
        <f t="shared" si="17"/>
        <v>545.67878787878794</v>
      </c>
      <c r="G79" s="121" t="s">
        <v>10</v>
      </c>
      <c r="H79" s="134">
        <f t="shared" si="13"/>
        <v>148.63838383838387</v>
      </c>
      <c r="I79" s="135">
        <f t="shared" si="9"/>
        <v>148.63838383838387</v>
      </c>
      <c r="J79" s="135">
        <f t="shared" si="9"/>
        <v>148.63838383838387</v>
      </c>
      <c r="K79" s="135">
        <f t="shared" si="14"/>
        <v>159.72323232323234</v>
      </c>
      <c r="L79" s="135">
        <f t="shared" si="10"/>
        <v>159.72323232323234</v>
      </c>
      <c r="M79" s="135">
        <f t="shared" si="10"/>
        <v>159.72323232323234</v>
      </c>
      <c r="N79" s="135">
        <f t="shared" si="15"/>
        <v>170.80808080808083</v>
      </c>
      <c r="O79" s="135">
        <f t="shared" si="11"/>
        <v>170.80808080808083</v>
      </c>
      <c r="P79" s="135">
        <f t="shared" si="11"/>
        <v>170.80808080808083</v>
      </c>
      <c r="Q79" s="135">
        <f t="shared" si="16"/>
        <v>181.89292929292932</v>
      </c>
      <c r="R79" s="135">
        <f t="shared" si="12"/>
        <v>181.89292929292932</v>
      </c>
      <c r="S79" s="136">
        <f t="shared" si="12"/>
        <v>181.89292929292932</v>
      </c>
    </row>
    <row r="85" spans="1:5" ht="16">
      <c r="A85" s="3"/>
      <c r="B85" s="3"/>
      <c r="C85" s="3"/>
      <c r="D85" s="3"/>
      <c r="E85" s="3"/>
    </row>
    <row r="86" spans="1:5" ht="16">
      <c r="A86" s="143"/>
      <c r="B86" s="143"/>
      <c r="C86" s="143"/>
      <c r="D86" s="143"/>
      <c r="E86" s="143"/>
    </row>
    <row r="87" spans="1:5" ht="16">
      <c r="B87" s="143"/>
      <c r="C87" s="143"/>
      <c r="D87" s="143"/>
      <c r="E87" s="143"/>
    </row>
    <row r="88" spans="1:5" ht="16">
      <c r="B88" s="3"/>
      <c r="C88" s="3"/>
      <c r="D88" s="3"/>
      <c r="E88" s="3"/>
    </row>
    <row r="89" spans="1:5" ht="16">
      <c r="A89" s="4"/>
      <c r="B89" s="3"/>
      <c r="C89" s="3"/>
      <c r="D89" s="3"/>
      <c r="E89" s="3"/>
    </row>
    <row r="90" spans="1:5" ht="16">
      <c r="B90" s="3"/>
      <c r="C90" s="3"/>
      <c r="D90" s="3"/>
      <c r="E90" s="3"/>
    </row>
    <row r="91" spans="1:5" ht="16">
      <c r="A91" s="4"/>
      <c r="B91" s="3"/>
      <c r="C91" s="3"/>
      <c r="D91" s="3"/>
      <c r="E91" s="3"/>
    </row>
    <row r="92" spans="1:5" ht="16">
      <c r="A92" s="4"/>
      <c r="B92" s="3"/>
      <c r="C92" s="3"/>
      <c r="D92" s="3"/>
      <c r="E92" s="3"/>
    </row>
  </sheetData>
  <mergeCells count="4">
    <mergeCell ref="A10:E10"/>
    <mergeCell ref="G10:S10"/>
    <mergeCell ref="A73:E73"/>
    <mergeCell ref="G73:S73"/>
  </mergeCells>
  <phoneticPr fontId="4"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11BDD-15B6-E743-94DF-BEEF9559E966}">
  <dimension ref="A5:M24"/>
  <sheetViews>
    <sheetView zoomScale="83" workbookViewId="0">
      <selection activeCell="P26" sqref="P26"/>
    </sheetView>
  </sheetViews>
  <sheetFormatPr baseColWidth="10" defaultRowHeight="15"/>
  <cols>
    <col min="1" max="1" width="33.83203125" bestFit="1" customWidth="1"/>
    <col min="2" max="13" width="13" bestFit="1" customWidth="1"/>
  </cols>
  <sheetData>
    <row r="5" spans="1:13" ht="18">
      <c r="A5" s="137" t="s">
        <v>124</v>
      </c>
      <c r="B5" s="117" t="s">
        <v>109</v>
      </c>
      <c r="C5" s="117" t="s">
        <v>110</v>
      </c>
      <c r="D5" s="117" t="s">
        <v>111</v>
      </c>
      <c r="E5" s="117" t="s">
        <v>112</v>
      </c>
      <c r="F5" s="117" t="s">
        <v>113</v>
      </c>
      <c r="G5" s="117" t="s">
        <v>114</v>
      </c>
      <c r="H5" s="117" t="s">
        <v>115</v>
      </c>
      <c r="I5" s="117" t="s">
        <v>116</v>
      </c>
      <c r="J5" s="117" t="s">
        <v>117</v>
      </c>
      <c r="K5" s="117" t="s">
        <v>118</v>
      </c>
      <c r="L5" s="117" t="s">
        <v>119</v>
      </c>
      <c r="M5" s="118" t="s">
        <v>120</v>
      </c>
    </row>
    <row r="6" spans="1:13" ht="16">
      <c r="A6" s="138" t="s">
        <v>35</v>
      </c>
      <c r="B6" s="3"/>
      <c r="C6" s="3"/>
      <c r="D6" s="3"/>
      <c r="E6" s="3"/>
      <c r="F6" s="3"/>
      <c r="G6" s="3"/>
      <c r="H6" s="3"/>
      <c r="I6" s="3"/>
      <c r="J6" s="3"/>
      <c r="K6" s="3"/>
      <c r="L6" s="3"/>
      <c r="M6" s="102"/>
    </row>
    <row r="7" spans="1:13" ht="16">
      <c r="A7" s="139" t="s">
        <v>1</v>
      </c>
      <c r="B7" s="45">
        <f>Assumption!H13</f>
        <v>21272.518502490388</v>
      </c>
      <c r="C7" s="45">
        <f>Assumption!I13</f>
        <v>21272.518502490388</v>
      </c>
      <c r="D7" s="45">
        <f>Assumption!J13</f>
        <v>21272.518502490388</v>
      </c>
      <c r="E7" s="45">
        <f>Assumption!K13</f>
        <v>21416.060489170086</v>
      </c>
      <c r="F7" s="45">
        <f>Assumption!L13</f>
        <v>21416.060489170086</v>
      </c>
      <c r="G7" s="45">
        <f>Assumption!M13</f>
        <v>21416.060489170086</v>
      </c>
      <c r="H7" s="45">
        <f>Assumption!N13</f>
        <v>21574.574687886587</v>
      </c>
      <c r="I7" s="45">
        <f>Assumption!O13</f>
        <v>21574.574687886587</v>
      </c>
      <c r="J7" s="45">
        <f>Assumption!P13</f>
        <v>21574.574687886587</v>
      </c>
      <c r="K7" s="45">
        <f>Assumption!Q13</f>
        <v>22151.099167702767</v>
      </c>
      <c r="L7" s="45">
        <f>Assumption!R13</f>
        <v>22151.099167702767</v>
      </c>
      <c r="M7" s="133">
        <f>Assumption!S13</f>
        <v>22151.099167702767</v>
      </c>
    </row>
    <row r="8" spans="1:13" ht="16">
      <c r="A8" s="139" t="s">
        <v>2</v>
      </c>
      <c r="B8" s="45">
        <f>Assumption!H14</f>
        <v>26966.904199393946</v>
      </c>
      <c r="C8" s="45">
        <f>Assumption!I14</f>
        <v>26966.904199393946</v>
      </c>
      <c r="D8" s="45">
        <f>Assumption!J14</f>
        <v>26966.904199393946</v>
      </c>
      <c r="E8" s="45">
        <f>Assumption!K14</f>
        <v>28512.695684796607</v>
      </c>
      <c r="F8" s="45">
        <f>Assumption!L14</f>
        <v>28512.695684796607</v>
      </c>
      <c r="G8" s="45">
        <f>Assumption!M14</f>
        <v>28512.695684796607</v>
      </c>
      <c r="H8" s="45">
        <f>Assumption!N14</f>
        <v>29846.420857455883</v>
      </c>
      <c r="I8" s="45">
        <f>Assumption!O14</f>
        <v>29846.420857455883</v>
      </c>
      <c r="J8" s="45">
        <f>Assumption!P14</f>
        <v>29846.420857455883</v>
      </c>
      <c r="K8" s="45">
        <f>Assumption!Q14</f>
        <v>32961.119787371281</v>
      </c>
      <c r="L8" s="45">
        <f>Assumption!R14</f>
        <v>32961.119787371281</v>
      </c>
      <c r="M8" s="133">
        <f>Assumption!S14</f>
        <v>32961.119787371281</v>
      </c>
    </row>
    <row r="9" spans="1:13" ht="16">
      <c r="A9" s="139" t="s">
        <v>3</v>
      </c>
      <c r="B9" s="45">
        <f>SUM(B7:B8)</f>
        <v>48239.422701884338</v>
      </c>
      <c r="C9" s="45">
        <f t="shared" ref="C9:M9" si="0">SUM(C7:C8)</f>
        <v>48239.422701884338</v>
      </c>
      <c r="D9" s="45">
        <f t="shared" si="0"/>
        <v>48239.422701884338</v>
      </c>
      <c r="E9" s="45">
        <f t="shared" si="0"/>
        <v>49928.756173966693</v>
      </c>
      <c r="F9" s="45">
        <f t="shared" si="0"/>
        <v>49928.756173966693</v>
      </c>
      <c r="G9" s="45">
        <f t="shared" si="0"/>
        <v>49928.756173966693</v>
      </c>
      <c r="H9" s="45">
        <f t="shared" si="0"/>
        <v>51420.99554534247</v>
      </c>
      <c r="I9" s="45">
        <f t="shared" si="0"/>
        <v>51420.99554534247</v>
      </c>
      <c r="J9" s="45">
        <f t="shared" si="0"/>
        <v>51420.99554534247</v>
      </c>
      <c r="K9" s="45">
        <f t="shared" si="0"/>
        <v>55112.218955074044</v>
      </c>
      <c r="L9" s="45">
        <f t="shared" si="0"/>
        <v>55112.218955074044</v>
      </c>
      <c r="M9" s="133">
        <f t="shared" si="0"/>
        <v>55112.218955074044</v>
      </c>
    </row>
    <row r="10" spans="1:13" ht="16">
      <c r="A10" s="119"/>
      <c r="B10" s="45"/>
      <c r="C10" s="45"/>
      <c r="D10" s="45"/>
      <c r="E10" s="45"/>
      <c r="F10" s="45"/>
      <c r="G10" s="45"/>
      <c r="H10" s="45"/>
      <c r="I10" s="45"/>
      <c r="J10" s="45"/>
      <c r="K10" s="45"/>
      <c r="L10" s="45"/>
      <c r="M10" s="133"/>
    </row>
    <row r="11" spans="1:13" ht="16">
      <c r="A11" s="138" t="s">
        <v>36</v>
      </c>
      <c r="B11" s="45"/>
      <c r="C11" s="45"/>
      <c r="D11" s="45"/>
      <c r="E11" s="45"/>
      <c r="F11" s="45"/>
      <c r="G11" s="45"/>
      <c r="H11" s="45"/>
      <c r="I11" s="45"/>
      <c r="J11" s="45"/>
      <c r="K11" s="45"/>
      <c r="L11" s="45"/>
      <c r="M11" s="133"/>
    </row>
    <row r="12" spans="1:13" ht="16">
      <c r="A12" s="140" t="s">
        <v>5</v>
      </c>
      <c r="B12" s="45">
        <f>Assumption!H18</f>
        <v>25647.131590825109</v>
      </c>
      <c r="C12" s="45">
        <f>Assumption!I18</f>
        <v>25647.131590825109</v>
      </c>
      <c r="D12" s="45">
        <f>Assumption!J18</f>
        <v>25647.131590825109</v>
      </c>
      <c r="E12" s="45">
        <f>Assumption!K18</f>
        <v>25983.436515188969</v>
      </c>
      <c r="F12" s="45">
        <f>Assumption!L18</f>
        <v>25983.436515188969</v>
      </c>
      <c r="G12" s="45">
        <f>Assumption!M18</f>
        <v>25983.436515188969</v>
      </c>
      <c r="H12" s="45">
        <f>Assumption!N18</f>
        <v>26431.69614608648</v>
      </c>
      <c r="I12" s="45">
        <f>Assumption!O18</f>
        <v>26431.69614608648</v>
      </c>
      <c r="J12" s="45">
        <f>Assumption!P18</f>
        <v>26431.69614608648</v>
      </c>
      <c r="K12" s="45">
        <f>Assumption!Q18</f>
        <v>27892.406691428489</v>
      </c>
      <c r="L12" s="45">
        <f>Assumption!R18</f>
        <v>27892.406691428489</v>
      </c>
      <c r="M12" s="133">
        <f>Assumption!S18</f>
        <v>27892.406691428489</v>
      </c>
    </row>
    <row r="13" spans="1:13" ht="16">
      <c r="A13" s="140" t="s">
        <v>6</v>
      </c>
      <c r="B13" s="45">
        <f>Assumption!H19</f>
        <v>7749.3093846846459</v>
      </c>
      <c r="C13" s="45">
        <f>Assumption!I19</f>
        <v>7749.3093846846459</v>
      </c>
      <c r="D13" s="45">
        <f>Assumption!J19</f>
        <v>7749.3093846846459</v>
      </c>
      <c r="E13" s="45">
        <f>Assumption!K19</f>
        <v>7935.9251353001791</v>
      </c>
      <c r="F13" s="45">
        <f>Assumption!L19</f>
        <v>7935.9251353001791</v>
      </c>
      <c r="G13" s="45">
        <f>Assumption!M19</f>
        <v>7935.9251353001791</v>
      </c>
      <c r="H13" s="45">
        <f>Assumption!N19</f>
        <v>8148.5485914499222</v>
      </c>
      <c r="I13" s="45">
        <f>Assumption!O19</f>
        <v>8148.5485914499222</v>
      </c>
      <c r="J13" s="45">
        <f>Assumption!P19</f>
        <v>8148.5485914499222</v>
      </c>
      <c r="K13" s="45">
        <f>Assumption!Q19</f>
        <v>8675.4904724448625</v>
      </c>
      <c r="L13" s="45">
        <f>Assumption!R19</f>
        <v>8675.4904724448625</v>
      </c>
      <c r="M13" s="133">
        <f>Assumption!S19</f>
        <v>8675.4904724448625</v>
      </c>
    </row>
    <row r="14" spans="1:13" ht="16">
      <c r="A14" s="140" t="s">
        <v>7</v>
      </c>
      <c r="B14" s="45">
        <f>Assumption!H76</f>
        <v>7738.3363636363638</v>
      </c>
      <c r="C14" s="45">
        <f>Assumption!I76</f>
        <v>7738.3363636363638</v>
      </c>
      <c r="D14" s="45">
        <f>Assumption!J76</f>
        <v>7738.3363636363638</v>
      </c>
      <c r="E14" s="45">
        <f>Assumption!K76</f>
        <v>7897.2363636363634</v>
      </c>
      <c r="F14" s="45">
        <f>Assumption!L76</f>
        <v>7897.2363636363634</v>
      </c>
      <c r="G14" s="45">
        <f>Assumption!M76</f>
        <v>7897.2363636363634</v>
      </c>
      <c r="H14" s="45">
        <f>Assumption!N76</f>
        <v>8056.136363636364</v>
      </c>
      <c r="I14" s="45">
        <f>Assumption!O76</f>
        <v>8056.136363636364</v>
      </c>
      <c r="J14" s="45">
        <f>Assumption!P76</f>
        <v>8056.136363636364</v>
      </c>
      <c r="K14" s="45">
        <f>Assumption!Q76</f>
        <v>8215.0363636363636</v>
      </c>
      <c r="L14" s="45">
        <f>Assumption!R76</f>
        <v>8215.0363636363636</v>
      </c>
      <c r="M14" s="133">
        <f>Assumption!S76</f>
        <v>8215.0363636363636</v>
      </c>
    </row>
    <row r="15" spans="1:13" ht="16">
      <c r="A15" s="140" t="s">
        <v>8</v>
      </c>
      <c r="B15" s="45">
        <f>Assumption!H21</f>
        <v>3805.8986854679861</v>
      </c>
      <c r="C15" s="45">
        <f>Assumption!I21</f>
        <v>3805.8986854679861</v>
      </c>
      <c r="D15" s="45">
        <f>Assumption!J21</f>
        <v>3805.8986854679861</v>
      </c>
      <c r="E15" s="45">
        <f>Assumption!K21</f>
        <v>4101.1620631120377</v>
      </c>
      <c r="F15" s="45">
        <f>Assumption!L21</f>
        <v>4101.1620631120377</v>
      </c>
      <c r="G15" s="45">
        <f>Assumption!M21</f>
        <v>4101.1620631120377</v>
      </c>
      <c r="H15" s="45">
        <f>Assumption!N21</f>
        <v>4282.6982818169281</v>
      </c>
      <c r="I15" s="45">
        <f>Assumption!O21</f>
        <v>4282.6982818169281</v>
      </c>
      <c r="J15" s="45">
        <f>Assumption!P21</f>
        <v>4282.6982818169281</v>
      </c>
      <c r="K15" s="45">
        <f>Assumption!Q21</f>
        <v>4830.7699587149536</v>
      </c>
      <c r="L15" s="45">
        <f>Assumption!R21</f>
        <v>4830.7699587149536</v>
      </c>
      <c r="M15" s="133">
        <f>Assumption!S21</f>
        <v>4830.7699587149536</v>
      </c>
    </row>
    <row r="16" spans="1:13" ht="16">
      <c r="A16" s="140" t="s">
        <v>9</v>
      </c>
      <c r="B16" s="45">
        <f>Assumption!H78</f>
        <v>939.5</v>
      </c>
      <c r="C16" s="45">
        <f>Assumption!I78</f>
        <v>939.5</v>
      </c>
      <c r="D16" s="45">
        <f>Assumption!J78</f>
        <v>939.5</v>
      </c>
      <c r="E16" s="45">
        <f>Assumption!K78</f>
        <v>1017.5</v>
      </c>
      <c r="F16" s="45">
        <f>Assumption!L78</f>
        <v>1017.5</v>
      </c>
      <c r="G16" s="45">
        <f>Assumption!M78</f>
        <v>1017.5</v>
      </c>
      <c r="H16" s="45">
        <f>Assumption!N78</f>
        <v>937</v>
      </c>
      <c r="I16" s="45">
        <f>Assumption!O78</f>
        <v>937</v>
      </c>
      <c r="J16" s="45">
        <f>Assumption!P78</f>
        <v>937</v>
      </c>
      <c r="K16" s="45">
        <f>Assumption!Q78</f>
        <v>1057.1666666666667</v>
      </c>
      <c r="L16" s="45">
        <f>Assumption!R78</f>
        <v>1057.1666666666667</v>
      </c>
      <c r="M16" s="133">
        <f>Assumption!S78</f>
        <v>1057.1666666666667</v>
      </c>
    </row>
    <row r="17" spans="1:13" ht="16">
      <c r="A17" s="140" t="s">
        <v>10</v>
      </c>
      <c r="B17" s="45">
        <f>Assumption!H79</f>
        <v>148.63838383838387</v>
      </c>
      <c r="C17" s="45">
        <f>Assumption!I79</f>
        <v>148.63838383838387</v>
      </c>
      <c r="D17" s="45">
        <f>Assumption!J79</f>
        <v>148.63838383838387</v>
      </c>
      <c r="E17" s="45">
        <f>Assumption!K79</f>
        <v>159.72323232323234</v>
      </c>
      <c r="F17" s="45">
        <f>Assumption!L79</f>
        <v>159.72323232323234</v>
      </c>
      <c r="G17" s="45">
        <f>Assumption!M79</f>
        <v>159.72323232323234</v>
      </c>
      <c r="H17" s="45">
        <f>Assumption!N79</f>
        <v>170.80808080808083</v>
      </c>
      <c r="I17" s="45">
        <f>Assumption!O79</f>
        <v>170.80808080808083</v>
      </c>
      <c r="J17" s="45">
        <f>Assumption!P79</f>
        <v>170.80808080808083</v>
      </c>
      <c r="K17" s="45">
        <f>Assumption!Q79</f>
        <v>181.89292929292932</v>
      </c>
      <c r="L17" s="45">
        <f>Assumption!R79</f>
        <v>181.89292929292932</v>
      </c>
      <c r="M17" s="133">
        <f>Assumption!S79</f>
        <v>181.89292929292932</v>
      </c>
    </row>
    <row r="18" spans="1:13" ht="16">
      <c r="A18" s="139" t="s">
        <v>11</v>
      </c>
      <c r="B18" s="45">
        <f>SUM(B12:B17)</f>
        <v>46028.81440845249</v>
      </c>
      <c r="C18" s="45">
        <f t="shared" ref="C18:M18" si="1">SUM(C12:C17)</f>
        <v>46028.81440845249</v>
      </c>
      <c r="D18" s="45">
        <f t="shared" si="1"/>
        <v>46028.81440845249</v>
      </c>
      <c r="E18" s="45">
        <f t="shared" si="1"/>
        <v>47094.983309560783</v>
      </c>
      <c r="F18" s="45">
        <f t="shared" si="1"/>
        <v>47094.983309560783</v>
      </c>
      <c r="G18" s="45">
        <f t="shared" si="1"/>
        <v>47094.983309560783</v>
      </c>
      <c r="H18" s="45">
        <f t="shared" si="1"/>
        <v>48026.887463797771</v>
      </c>
      <c r="I18" s="45">
        <f t="shared" si="1"/>
        <v>48026.887463797771</v>
      </c>
      <c r="J18" s="45">
        <f t="shared" si="1"/>
        <v>48026.887463797771</v>
      </c>
      <c r="K18" s="45">
        <f t="shared" si="1"/>
        <v>50852.763082184261</v>
      </c>
      <c r="L18" s="45">
        <f t="shared" si="1"/>
        <v>50852.763082184261</v>
      </c>
      <c r="M18" s="133">
        <f t="shared" si="1"/>
        <v>50852.763082184261</v>
      </c>
    </row>
    <row r="19" spans="1:13" ht="16">
      <c r="A19" s="141"/>
      <c r="B19" s="45"/>
      <c r="C19" s="45"/>
      <c r="D19" s="45"/>
      <c r="E19" s="45"/>
      <c r="F19" s="45"/>
      <c r="G19" s="45"/>
      <c r="H19" s="45"/>
      <c r="I19" s="45"/>
      <c r="J19" s="45"/>
      <c r="K19" s="45"/>
      <c r="L19" s="45"/>
      <c r="M19" s="133"/>
    </row>
    <row r="20" spans="1:13" ht="16">
      <c r="A20" s="141"/>
      <c r="B20" s="45"/>
      <c r="C20" s="45"/>
      <c r="D20" s="45"/>
      <c r="E20" s="45"/>
      <c r="F20" s="45"/>
      <c r="G20" s="45"/>
      <c r="H20" s="45"/>
      <c r="I20" s="45"/>
      <c r="J20" s="45"/>
      <c r="K20" s="45"/>
      <c r="L20" s="45"/>
      <c r="M20" s="133"/>
    </row>
    <row r="21" spans="1:13" ht="16">
      <c r="A21" s="138" t="s">
        <v>37</v>
      </c>
      <c r="B21" s="45"/>
      <c r="C21" s="45"/>
      <c r="D21" s="45"/>
      <c r="E21" s="45"/>
      <c r="F21" s="45"/>
      <c r="G21" s="45"/>
      <c r="H21" s="45"/>
      <c r="I21" s="45"/>
      <c r="J21" s="45"/>
      <c r="K21" s="45"/>
      <c r="L21" s="45"/>
      <c r="M21" s="133"/>
    </row>
    <row r="22" spans="1:13" ht="16">
      <c r="A22" s="141" t="s">
        <v>38</v>
      </c>
      <c r="B22" s="45">
        <v>54253</v>
      </c>
      <c r="C22" s="45"/>
      <c r="D22" s="45"/>
      <c r="E22" s="45"/>
      <c r="F22" s="45"/>
      <c r="G22" s="45"/>
      <c r="H22" s="45"/>
      <c r="I22" s="45"/>
      <c r="J22" s="45"/>
      <c r="K22" s="45"/>
      <c r="L22" s="45"/>
      <c r="M22" s="133"/>
    </row>
    <row r="23" spans="1:13" ht="16">
      <c r="A23" s="141" t="s">
        <v>39</v>
      </c>
      <c r="B23" s="45">
        <f>B9-B18</f>
        <v>2210.6082934318474</v>
      </c>
      <c r="C23" s="45">
        <f t="shared" ref="C23:M23" si="2">C9-C18</f>
        <v>2210.6082934318474</v>
      </c>
      <c r="D23" s="45">
        <f t="shared" si="2"/>
        <v>2210.6082934318474</v>
      </c>
      <c r="E23" s="45">
        <f t="shared" si="2"/>
        <v>2833.7728644059098</v>
      </c>
      <c r="F23" s="45">
        <f t="shared" si="2"/>
        <v>2833.7728644059098</v>
      </c>
      <c r="G23" s="45">
        <f t="shared" si="2"/>
        <v>2833.7728644059098</v>
      </c>
      <c r="H23" s="45">
        <f t="shared" si="2"/>
        <v>3394.1080815446985</v>
      </c>
      <c r="I23" s="45">
        <f t="shared" si="2"/>
        <v>3394.1080815446985</v>
      </c>
      <c r="J23" s="45">
        <f t="shared" si="2"/>
        <v>3394.1080815446985</v>
      </c>
      <c r="K23" s="45">
        <f t="shared" si="2"/>
        <v>4259.4558728897828</v>
      </c>
      <c r="L23" s="45">
        <f t="shared" si="2"/>
        <v>4259.4558728897828</v>
      </c>
      <c r="M23" s="133">
        <f t="shared" si="2"/>
        <v>4259.4558728897828</v>
      </c>
    </row>
    <row r="24" spans="1:13" ht="16">
      <c r="A24" s="142" t="s">
        <v>40</v>
      </c>
      <c r="B24" s="135">
        <f>B22+B23</f>
        <v>56463.608293431847</v>
      </c>
      <c r="C24" s="135">
        <f>B24+C22+C23</f>
        <v>58674.216586863695</v>
      </c>
      <c r="D24" s="135">
        <f t="shared" ref="D24:L24" si="3">C24+D22+D23</f>
        <v>60884.824880295542</v>
      </c>
      <c r="E24" s="135">
        <f t="shared" si="3"/>
        <v>63718.597744701452</v>
      </c>
      <c r="F24" s="135">
        <f t="shared" si="3"/>
        <v>66552.370609107369</v>
      </c>
      <c r="G24" s="135">
        <f t="shared" si="3"/>
        <v>69386.143473513279</v>
      </c>
      <c r="H24" s="135">
        <f t="shared" si="3"/>
        <v>72780.25155505797</v>
      </c>
      <c r="I24" s="135">
        <f t="shared" si="3"/>
        <v>76174.359636602661</v>
      </c>
      <c r="J24" s="135">
        <f t="shared" si="3"/>
        <v>79568.467718147353</v>
      </c>
      <c r="K24" s="135">
        <f t="shared" si="3"/>
        <v>83827.923591037135</v>
      </c>
      <c r="L24" s="135">
        <f t="shared" si="3"/>
        <v>88087.379463926918</v>
      </c>
      <c r="M24" s="136">
        <f>L24+M22+M23</f>
        <v>92346.835336816701</v>
      </c>
    </row>
  </sheetData>
  <phoneticPr fontId="4"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F112-63B3-C843-9843-AB17DB152FBB}">
  <dimension ref="A1"/>
  <sheetViews>
    <sheetView workbookViewId="0">
      <selection activeCell="N28" sqref="N28"/>
    </sheetView>
  </sheetViews>
  <sheetFormatPr baseColWidth="10" defaultRowHeight="15"/>
  <sheetData/>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Income Statement Analysis</vt:lpstr>
      <vt:lpstr>Quarterly Income Statement</vt:lpstr>
      <vt:lpstr>Deseasonalize (Seasonal Data)</vt:lpstr>
      <vt:lpstr>Forecast (Seasonal Data)</vt:lpstr>
      <vt:lpstr>Assumption</vt:lpstr>
      <vt:lpstr>2024 Budget Plan</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2024-04-11T22:30:09Z</dcterms:created>
  <dcterms:modified xsi:type="dcterms:W3CDTF">2024-05-16T21:34:10Z</dcterms:modified>
</cp:coreProperties>
</file>