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DCA20E6A-1EC4-48CE-8C05-703D5CACAFA6}" xr6:coauthVersionLast="47" xr6:coauthVersionMax="47" xr10:uidLastSave="{00000000-0000-0000-0000-000000000000}"/>
  <bookViews>
    <workbookView xWindow="-108" yWindow="-108" windowWidth="23256" windowHeight="12456" firstSheet="16" activeTab="20" xr2:uid="{17001702-3C6F-4149-BC22-539ABEDFA4DC}"/>
  </bookViews>
  <sheets>
    <sheet name="CancerDT75" sheetId="3" state="hidden" r:id="rId1"/>
    <sheet name="CancerDT80" sheetId="6" state="hidden" r:id="rId2"/>
    <sheet name="cancerDT%15" sheetId="8" state="hidden" r:id="rId3"/>
    <sheet name="cancerDT%10" sheetId="7" state="hidden" r:id="rId4"/>
    <sheet name="cancerDT%corrup" sheetId="9" state="hidden" r:id="rId5"/>
    <sheet name="CancerDT85" sheetId="1" state="hidden" r:id="rId6"/>
    <sheet name="CancerSVM75" sheetId="4" state="hidden" r:id="rId7"/>
    <sheet name="CancerSVM80" sheetId="5" state="hidden" r:id="rId8"/>
    <sheet name="CancerSVM85" sheetId="2" state="hidden" r:id="rId9"/>
    <sheet name="cancerSVM%10" sheetId="10" state="hidden" r:id="rId10"/>
    <sheet name="cancerSVM%20" sheetId="13" state="hidden" r:id="rId11"/>
    <sheet name="ace recur svm75 iter" sheetId="15" state="hidden" r:id="rId12"/>
    <sheet name="cancerSVM%15" sheetId="11" state="hidden" r:id="rId13"/>
    <sheet name="cancerSVM%cor" sheetId="12" state="hidden" r:id="rId14"/>
    <sheet name="outlier removal dbscan" sheetId="22" r:id="rId15"/>
    <sheet name="ace svm%20" sheetId="14" r:id="rId16"/>
    <sheet name="Sheet2" sheetId="21" r:id="rId17"/>
    <sheet name="Sheet3" sheetId="23" r:id="rId18"/>
    <sheet name="dbscanclust_l1pca" sheetId="24" r:id="rId19"/>
    <sheet name="Sheet1" sheetId="20" r:id="rId20"/>
    <sheet name="absoluteerror" sheetId="25" r:id="rId21"/>
    <sheet name="comparison" sheetId="28" r:id="rId22"/>
    <sheet name="rmse" sheetId="26" r:id="rId23"/>
    <sheet name="MAE" sheetId="27" r:id="rId24"/>
    <sheet name="ace recur eps svm 20 % " sheetId="17" state="hidden" r:id="rId25"/>
    <sheet name="ace recur eps svm 75 percentile" sheetId="18" state="hidden" r:id="rId26"/>
    <sheet name="ace recur eps 25%" sheetId="19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24" l="1"/>
  <c r="D6" i="23" l="1"/>
  <c r="E6" i="23"/>
  <c r="E5" i="23"/>
  <c r="D5" i="23"/>
  <c r="J15" i="23"/>
  <c r="J17" i="23" s="1"/>
  <c r="F12" i="21"/>
  <c r="F12" i="23" l="1"/>
  <c r="I15" i="23"/>
  <c r="I17" i="23" s="1"/>
  <c r="K17" i="23" s="1"/>
  <c r="F15" i="23"/>
  <c r="F14" i="23"/>
  <c r="F13" i="23"/>
  <c r="N3" i="22"/>
  <c r="M3" i="22"/>
  <c r="F15" i="21"/>
  <c r="F14" i="21"/>
  <c r="F13" i="21"/>
  <c r="I15" i="21"/>
  <c r="I17" i="21" s="1"/>
  <c r="J15" i="21"/>
  <c r="J17" i="21" s="1"/>
  <c r="F4" i="20"/>
  <c r="E4" i="20"/>
  <c r="O15" i="19"/>
  <c r="N15" i="19"/>
  <c r="M15" i="19"/>
  <c r="N3" i="19"/>
  <c r="O3" i="19" s="1"/>
  <c r="M3" i="19"/>
  <c r="N3" i="18"/>
  <c r="M3" i="18"/>
  <c r="N3" i="17"/>
  <c r="M3" i="17"/>
  <c r="P3" i="17" s="1"/>
  <c r="P3" i="22" l="1"/>
  <c r="K17" i="21"/>
  <c r="O3" i="18"/>
  <c r="M4" i="4" l="1"/>
  <c r="N4" i="4"/>
  <c r="O4" i="4"/>
  <c r="P4" i="4"/>
  <c r="Q4" i="4"/>
  <c r="R4" i="4"/>
  <c r="S4" i="4"/>
  <c r="T4" i="4"/>
  <c r="U4" i="4"/>
  <c r="M5" i="4"/>
  <c r="N5" i="4"/>
  <c r="O5" i="4"/>
  <c r="P5" i="4"/>
  <c r="Q5" i="4"/>
  <c r="R5" i="4"/>
  <c r="S5" i="4"/>
  <c r="T5" i="4"/>
  <c r="U5" i="4"/>
  <c r="M6" i="4"/>
  <c r="N6" i="4"/>
  <c r="O6" i="4"/>
  <c r="P6" i="4"/>
  <c r="Q6" i="4"/>
  <c r="R6" i="4"/>
  <c r="S6" i="4"/>
  <c r="T6" i="4"/>
  <c r="U6" i="4"/>
  <c r="M7" i="4"/>
  <c r="N7" i="4"/>
  <c r="O7" i="4"/>
  <c r="P7" i="4"/>
  <c r="Q7" i="4"/>
  <c r="R7" i="4"/>
  <c r="S7" i="4"/>
  <c r="T7" i="4"/>
  <c r="U7" i="4"/>
  <c r="M8" i="4"/>
  <c r="N8" i="4"/>
  <c r="O8" i="4"/>
  <c r="P8" i="4"/>
  <c r="Q8" i="4"/>
  <c r="R8" i="4"/>
  <c r="S8" i="4"/>
  <c r="T8" i="4"/>
  <c r="U8" i="4"/>
  <c r="M9" i="4"/>
  <c r="N9" i="4"/>
  <c r="O9" i="4"/>
  <c r="P9" i="4"/>
  <c r="Q9" i="4"/>
  <c r="R9" i="4"/>
  <c r="S9" i="4"/>
  <c r="T9" i="4"/>
  <c r="U9" i="4"/>
  <c r="M10" i="4"/>
  <c r="N10" i="4"/>
  <c r="O10" i="4"/>
  <c r="P10" i="4"/>
  <c r="Q10" i="4"/>
  <c r="R10" i="4"/>
  <c r="S10" i="4"/>
  <c r="T10" i="4"/>
  <c r="U10" i="4"/>
  <c r="N3" i="4"/>
  <c r="O3" i="4"/>
  <c r="P3" i="4"/>
  <c r="Q3" i="4"/>
  <c r="AA3" i="4" s="1"/>
  <c r="R3" i="4"/>
  <c r="AB3" i="4" s="1"/>
  <c r="S3" i="4"/>
  <c r="T3" i="4"/>
  <c r="U3" i="4"/>
  <c r="M3" i="4"/>
  <c r="W3" i="4" s="1"/>
  <c r="M4" i="13"/>
  <c r="N4" i="13"/>
  <c r="O4" i="13"/>
  <c r="P4" i="13"/>
  <c r="Q4" i="13"/>
  <c r="R4" i="13"/>
  <c r="S4" i="13"/>
  <c r="T4" i="13"/>
  <c r="U4" i="13"/>
  <c r="M5" i="13"/>
  <c r="N5" i="13"/>
  <c r="O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M8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N3" i="13"/>
  <c r="O3" i="13"/>
  <c r="P3" i="13"/>
  <c r="Q3" i="13"/>
  <c r="R3" i="13"/>
  <c r="S3" i="13"/>
  <c r="T3" i="13"/>
  <c r="U3" i="13"/>
  <c r="M3" i="13"/>
  <c r="M3" i="14"/>
  <c r="X3" i="4"/>
  <c r="Y3" i="4"/>
  <c r="Z3" i="4"/>
  <c r="AC3" i="4"/>
  <c r="AD3" i="4"/>
  <c r="N3" i="14"/>
  <c r="N3" i="15"/>
  <c r="M3" i="15"/>
  <c r="P3" i="14" l="1"/>
  <c r="P3" i="15" l="1"/>
  <c r="AA10" i="13" l="1"/>
  <c r="Z10" i="13"/>
  <c r="AA9" i="13"/>
  <c r="AD9" i="13"/>
  <c r="Z9" i="13"/>
  <c r="Y8" i="13"/>
  <c r="X8" i="13"/>
  <c r="AD7" i="13"/>
  <c r="AB7" i="13"/>
  <c r="Z7" i="13"/>
  <c r="Y7" i="13"/>
  <c r="W7" i="13"/>
  <c r="AC7" i="13"/>
  <c r="AA7" i="13"/>
  <c r="X7" i="13"/>
  <c r="AD6" i="13"/>
  <c r="W6" i="13"/>
  <c r="AB6" i="13"/>
  <c r="AC6" i="13"/>
  <c r="AB5" i="13"/>
  <c r="W5" i="13"/>
  <c r="AA5" i="13"/>
  <c r="AB4" i="13"/>
  <c r="W4" i="13"/>
  <c r="Z4" i="13"/>
  <c r="AD4" i="13"/>
  <c r="AC4" i="13"/>
  <c r="AA4" i="13"/>
  <c r="X4" i="13"/>
  <c r="Z3" i="13"/>
  <c r="Y3" i="13"/>
  <c r="W3" i="13"/>
  <c r="AA3" i="13" l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A12" i="13" l="1"/>
  <c r="AC12" i="13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AC10" i="4"/>
  <c r="AA9" i="4"/>
  <c r="W8" i="4"/>
  <c r="X8" i="4"/>
  <c r="AC7" i="4"/>
  <c r="AA6" i="4"/>
  <c r="AB6" i="4"/>
  <c r="W5" i="4"/>
  <c r="AC4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Y5" i="4"/>
  <c r="AC6" i="4"/>
  <c r="Y8" i="4"/>
  <c r="AC9" i="4"/>
  <c r="AD12" i="4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AA4" i="4"/>
  <c r="W6" i="4"/>
  <c r="AA7" i="4"/>
  <c r="W9" i="4"/>
  <c r="AA10" i="4"/>
  <c r="AB4" i="4"/>
  <c r="X6" i="4"/>
  <c r="AB7" i="4"/>
  <c r="X9" i="4"/>
  <c r="AB10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A12" i="4" l="1"/>
  <c r="AB12" i="4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<sst xmlns="http://schemas.openxmlformats.org/spreadsheetml/2006/main" count="707" uniqueCount="103">
  <si>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</si>
  <si>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</si>
  <si>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</si>
  <si>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</si>
  <si>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</si>
  <si>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</si>
  <si>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</si>
  <si>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</si>
  <si>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</si>
  <si>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</si>
  <si>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</si>
  <si>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</si>
  <si>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</si>
  <si>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</si>
  <si>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</si>
  <si>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</si>
  <si>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</si>
  <si>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</si>
  <si>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</si>
  <si>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</si>
  <si>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</si>
  <si>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</si>
  <si>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</si>
  <si>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</si>
  <si>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</si>
  <si>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</si>
  <si>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</si>
  <si>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</si>
  <si>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</si>
  <si>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</si>
  <si>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</si>
  <si>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</si>
  <si>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</si>
  <si>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</si>
  <si>
    <t xml:space="preserve">Rec filtering using distance based L1pca ACE </t>
  </si>
  <si>
    <t>LIPCA ACE Rank filtered % misclassification error (100-accuracy)</t>
  </si>
  <si>
    <t xml:space="preserve">Dataset: Train: 9X478 Test: 9X205 </t>
  </si>
  <si>
    <t>Rank1</t>
  </si>
  <si>
    <t>Org file</t>
  </si>
  <si>
    <t>% error reduction</t>
  </si>
  <si>
    <t>ACE iteration =10</t>
  </si>
  <si>
    <t>ACE epsilon =0.07</t>
  </si>
  <si>
    <t>% Misclassification error reduction</t>
  </si>
  <si>
    <t>Missclassification error</t>
  </si>
  <si>
    <t>ACE iteration =1</t>
  </si>
  <si>
    <t>C:\Users\shukl\Documents\GitHub\CancerAceFiltering\ace_l1pca_dist_recur.mlx</t>
  </si>
  <si>
    <t>With Algorithm</t>
  </si>
  <si>
    <t>Without Algorithm</t>
  </si>
  <si>
    <t xml:space="preserve">% error reduction achieved </t>
  </si>
  <si>
    <t>SVM Misclassification error %</t>
  </si>
  <si>
    <t>126.6 4.8 0.8 72.8</t>
  </si>
  <si>
    <t>benign</t>
  </si>
  <si>
    <t>malignant</t>
  </si>
  <si>
    <t>PREDICTED</t>
  </si>
  <si>
    <t>SVM with L1PCA dist based Training Data Curation</t>
  </si>
  <si>
    <t>SVM on Original File without Data Curation</t>
  </si>
  <si>
    <t>TPR=tp/(tp+fn)</t>
  </si>
  <si>
    <t>FPR=fp/(fp+tn)</t>
  </si>
  <si>
    <t>TNR=tn/(tn+fp)</t>
  </si>
  <si>
    <t>Accuracy</t>
  </si>
  <si>
    <t>Miss rate, type II err</t>
  </si>
  <si>
    <t>pr of false alarm, type 1err</t>
  </si>
  <si>
    <t>Specificity</t>
  </si>
  <si>
    <t>Recall, power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</si>
  <si>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</si>
  <si>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</si>
  <si>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</si>
  <si>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</si>
  <si>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0.99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</si>
  <si>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</si>
  <si>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=0.97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</si>
  <si>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0.03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</si>
  <si>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0.94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</si>
  <si>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0.06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</si>
  <si>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  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</si>
  <si>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0.04   </t>
    </r>
  </si>
  <si>
    <t>FNR=fn/(fn+tp); 1-TNR</t>
  </si>
  <si>
    <t>TPR</t>
  </si>
  <si>
    <t>FNR</t>
  </si>
  <si>
    <t>TNR</t>
  </si>
  <si>
    <t>FPR</t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</si>
  <si>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0.96</t>
    </r>
  </si>
  <si>
    <r>
      <rPr>
        <b/>
        <sz val="11"/>
        <rFont val="Calibri"/>
        <family val="2"/>
        <scheme val="minor"/>
      </rPr>
      <t xml:space="preserve">Prob of False Alarm/ False Positive Rate </t>
    </r>
    <r>
      <rPr>
        <sz val="11"/>
        <rFont val="Calibri"/>
        <family val="2"/>
        <scheme val="minor"/>
      </rPr>
      <t xml:space="preserve">                                   = 0.04</t>
    </r>
  </si>
  <si>
    <t>C:\Users\shukl\Documents\GitHub\CancerAceFiltering\ace_dist_l1pca_dist_clustering.mlx</t>
  </si>
  <si>
    <t>Curated  Data</t>
  </si>
  <si>
    <t>Raw  Data</t>
  </si>
  <si>
    <t xml:space="preserve">Power </t>
  </si>
  <si>
    <t>Probability of False Alarm</t>
  </si>
  <si>
    <t>Error Rate</t>
  </si>
  <si>
    <t>20% excision</t>
  </si>
  <si>
    <t>Raw</t>
  </si>
  <si>
    <t>knee error</t>
  </si>
  <si>
    <t xml:space="preserve">knee opt </t>
  </si>
  <si>
    <t>RMSE</t>
  </si>
  <si>
    <t xml:space="preserve">knee </t>
  </si>
  <si>
    <t>opt</t>
  </si>
  <si>
    <t>fit</t>
  </si>
  <si>
    <t>MAE</t>
  </si>
  <si>
    <t>5 ranks</t>
  </si>
  <si>
    <t>L1 -rank 1 knee (line fit error)</t>
  </si>
  <si>
    <t>L1 rank 1 20% excision</t>
  </si>
  <si>
    <t>knee error + opt rank (1 to 3) using angle</t>
  </si>
  <si>
    <t>knee error  + opt rank(1 to 5) using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</si>
</sst>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color rgb="FFFF0000"/>
      <name val="Roboto"/>
    </font>
    <font>
      <sz val="11"/>
      <color rgb="FF000000"/>
      <name val="Calibri"/>
      <family val="2"/>
      <scheme val="minor"/>
    </font>
    <font>
      <b/>
      <sz val="11"/>
      <color rgb="FF000000"/>
      <name val="Roboto"/>
    </font>
    <font>
      <b/>
      <sz val="11"/>
      <color rgb="FF000000"/>
      <name val="Calibri"/>
      <family val="2"/>
      <scheme val="minor"/>
    </font>
    <font>
      <sz val="11"/>
      <color rgb="FF000000"/>
      <name val="Roboto"/>
    </font>
    <font>
      <sz val="11"/>
      <name val="Calibri"/>
      <family val="2"/>
      <scheme val="minor"/>
    </font>
    <font>
      <sz val="7"/>
      <color rgb="FF212121"/>
      <name val="Roboto"/>
    </font>
    <font>
      <sz val="7"/>
      <color rgb="FF212121"/>
      <name val="Courier New"/>
      <family val="3"/>
    </font>
    <font>
      <b/>
      <sz val="11"/>
      <name val="Calibri"/>
      <family val="2"/>
      <scheme val="minor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Alignment="1">
      <alignment vertical="center"/>
    </xf>
    <xf numFmtId="0" fontId="4" fillId="5" borderId="10" xfId="0" applyFont="1" applyFill="1" applyBorder="1" applyAlignment="1">
      <alignment vertic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0" fillId="4" borderId="15" xfId="0" applyFill="1" applyBorder="1"/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8" borderId="0" xfId="0" applyFill="1"/>
    <xf numFmtId="0" fontId="5" fillId="9" borderId="2" xfId="0" applyFont="1" applyFill="1" applyBorder="1" applyAlignment="1">
      <alignment horizontal="right" vertical="center" wrapText="1"/>
    </xf>
    <xf numFmtId="0" fontId="3" fillId="9" borderId="2" xfId="0" applyFont="1" applyFill="1" applyBorder="1" applyAlignment="1">
      <alignment horizontal="right" vertical="center" wrapText="1"/>
    </xf>
    <xf numFmtId="0" fontId="3" fillId="2" borderId="25" xfId="0" applyFont="1" applyFill="1" applyBorder="1" applyAlignment="1">
      <alignment horizontal="right" vertical="center" wrapText="1"/>
    </xf>
    <xf numFmtId="0" fontId="0" fillId="0" borderId="25" xfId="0" applyBorder="1"/>
    <xf numFmtId="0" fontId="0" fillId="4" borderId="26" xfId="0" applyFill="1" applyBorder="1"/>
    <xf numFmtId="0" fontId="2" fillId="3" borderId="27" xfId="0" applyFont="1" applyFill="1" applyBorder="1" applyAlignment="1">
      <alignment horizontal="right" vertical="center" wrapText="1"/>
    </xf>
    <xf numFmtId="0" fontId="4" fillId="0" borderId="28" xfId="0" applyFont="1" applyBorder="1"/>
    <xf numFmtId="0" fontId="4" fillId="0" borderId="12" xfId="0" applyFont="1" applyBorder="1"/>
    <xf numFmtId="0" fontId="4" fillId="3" borderId="13" xfId="0" applyFont="1" applyFill="1" applyBorder="1"/>
    <xf numFmtId="0" fontId="4" fillId="3" borderId="15" xfId="0" applyFont="1" applyFill="1" applyBorder="1"/>
    <xf numFmtId="0" fontId="4" fillId="5" borderId="12" xfId="0" applyFont="1" applyFill="1" applyBorder="1"/>
    <xf numFmtId="0" fontId="6" fillId="10" borderId="12" xfId="0" applyFont="1" applyFill="1" applyBorder="1" applyAlignment="1">
      <alignment vertical="center"/>
    </xf>
    <xf numFmtId="0" fontId="7" fillId="11" borderId="15" xfId="0" applyFont="1" applyFill="1" applyBorder="1" applyAlignment="1">
      <alignment horizontal="right" vertical="center" wrapText="1"/>
    </xf>
    <xf numFmtId="0" fontId="8" fillId="0" borderId="15" xfId="0" applyFont="1" applyBorder="1" applyAlignment="1">
      <alignment vertical="center"/>
    </xf>
    <xf numFmtId="0" fontId="9" fillId="0" borderId="3" xfId="0" applyFont="1" applyBorder="1" applyAlignment="1">
      <alignment horizontal="right" vertical="center" wrapText="1"/>
    </xf>
    <xf numFmtId="0" fontId="0" fillId="0" borderId="11" xfId="0" applyBorder="1" applyAlignment="1">
      <alignment horizontal="right" vertical="center"/>
    </xf>
    <xf numFmtId="0" fontId="6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0" fillId="14" borderId="16" xfId="0" applyFill="1" applyBorder="1" applyAlignment="1">
      <alignment horizontal="center"/>
    </xf>
    <xf numFmtId="0" fontId="0" fillId="15" borderId="0" xfId="0" applyFill="1"/>
    <xf numFmtId="0" fontId="12" fillId="0" borderId="0" xfId="0" applyFont="1"/>
    <xf numFmtId="2" fontId="0" fillId="0" borderId="16" xfId="0" applyNumberFormat="1" applyBorder="1"/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top" wrapText="1"/>
    </xf>
    <xf numFmtId="0" fontId="4" fillId="15" borderId="0" xfId="0" applyFont="1" applyFill="1" applyAlignment="1">
      <alignment horizontal="center" vertical="center" wrapText="1"/>
    </xf>
    <xf numFmtId="2" fontId="0" fillId="0" borderId="0" xfId="0" applyNumberFormat="1"/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quotePrefix="1" applyBorder="1" applyAlignment="1">
      <alignment vertical="center"/>
    </xf>
    <xf numFmtId="164" fontId="0" fillId="0" borderId="0" xfId="0" applyNumberFormat="1" applyAlignment="1">
      <alignment vertical="center"/>
    </xf>
    <xf numFmtId="164" fontId="10" fillId="16" borderId="20" xfId="0" applyNumberFormat="1" applyFont="1" applyFill="1" applyBorder="1" applyAlignment="1">
      <alignment vertical="center" wrapText="1"/>
    </xf>
    <xf numFmtId="164" fontId="10" fillId="16" borderId="21" xfId="0" applyNumberFormat="1" applyFont="1" applyFill="1" applyBorder="1" applyAlignment="1">
      <alignment vertical="center" wrapText="1"/>
    </xf>
    <xf numFmtId="164" fontId="10" fillId="16" borderId="22" xfId="0" applyNumberFormat="1" applyFont="1" applyFill="1" applyBorder="1" applyAlignment="1">
      <alignment vertical="center" wrapText="1"/>
    </xf>
    <xf numFmtId="164" fontId="10" fillId="16" borderId="24" xfId="0" applyNumberFormat="1" applyFont="1" applyFill="1" applyBorder="1" applyAlignment="1">
      <alignment vertical="top" wrapText="1"/>
    </xf>
    <xf numFmtId="0" fontId="14" fillId="0" borderId="0" xfId="0" applyFont="1"/>
    <xf numFmtId="0" fontId="4" fillId="0" borderId="0" xfId="0" applyFont="1" applyAlignment="1">
      <alignment vertical="center" wrapText="1"/>
    </xf>
    <xf numFmtId="0" fontId="4" fillId="0" borderId="26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9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4" fillId="0" borderId="30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4" fillId="17" borderId="29" xfId="0" applyFont="1" applyFill="1" applyBorder="1" applyAlignment="1">
      <alignment vertical="center"/>
    </xf>
    <xf numFmtId="0" fontId="15" fillId="0" borderId="4" xfId="0" applyFont="1" applyBorder="1"/>
    <xf numFmtId="0" fontId="0" fillId="0" borderId="5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17" borderId="30" xfId="0" applyFont="1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6" fillId="0" borderId="0" xfId="0" applyFont="1"/>
    <xf numFmtId="0" fontId="4" fillId="17" borderId="13" xfId="0" applyFont="1" applyFill="1" applyBorder="1" applyAlignment="1">
      <alignment vertical="center"/>
    </xf>
    <xf numFmtId="0" fontId="0" fillId="0" borderId="14" xfId="0" applyBorder="1"/>
    <xf numFmtId="0" fontId="0" fillId="0" borderId="7" xfId="0" applyBorder="1"/>
    <xf numFmtId="0" fontId="4" fillId="17" borderId="4" xfId="0" applyFont="1" applyFill="1" applyBorder="1" applyAlignment="1">
      <alignment vertical="center"/>
    </xf>
    <xf numFmtId="0" fontId="4" fillId="14" borderId="13" xfId="0" applyFont="1" applyFill="1" applyBorder="1" applyAlignment="1">
      <alignment vertical="center"/>
    </xf>
    <xf numFmtId="0" fontId="0" fillId="14" borderId="12" xfId="0" applyFill="1" applyBorder="1"/>
    <xf numFmtId="164" fontId="0" fillId="0" borderId="17" xfId="0" applyNumberFormat="1" applyBorder="1" applyAlignment="1">
      <alignment vertical="center"/>
    </xf>
    <xf numFmtId="164" fontId="0" fillId="0" borderId="19" xfId="0" applyNumberFormat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0" fillId="0" borderId="24" xfId="0" applyNumberFormat="1" applyBorder="1" applyAlignment="1">
      <alignment vertical="center"/>
    </xf>
    <xf numFmtId="164" fontId="0" fillId="0" borderId="7" xfId="0" applyNumberFormat="1" applyBorder="1"/>
    <xf numFmtId="164" fontId="0" fillId="0" borderId="8" xfId="0" applyNumberFormat="1" applyBorder="1"/>
    <xf numFmtId="164" fontId="16" fillId="0" borderId="8" xfId="0" applyNumberFormat="1" applyFont="1" applyBorder="1"/>
    <xf numFmtId="0" fontId="0" fillId="2" borderId="0" xfId="0" applyFill="1"/>
    <xf numFmtId="2" fontId="0" fillId="0" borderId="17" xfId="0" applyNumberFormat="1" applyBorder="1" applyAlignment="1">
      <alignment vertical="center"/>
    </xf>
    <xf numFmtId="2" fontId="0" fillId="0" borderId="19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24" xfId="0" applyNumberFormat="1" applyBorder="1" applyAlignment="1">
      <alignment vertical="center"/>
    </xf>
    <xf numFmtId="2" fontId="0" fillId="0" borderId="7" xfId="0" applyNumberFormat="1" applyBorder="1"/>
    <xf numFmtId="2" fontId="0" fillId="0" borderId="8" xfId="0" applyNumberFormat="1" applyBorder="1"/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4" fillId="17" borderId="17" xfId="0" applyFont="1" applyFill="1" applyBorder="1" applyAlignment="1">
      <alignment horizontal="center" vertical="center"/>
    </xf>
    <xf numFmtId="0" fontId="4" fillId="17" borderId="22" xfId="0" applyFont="1" applyFill="1" applyBorder="1" applyAlignment="1">
      <alignment horizontal="center" vertical="center"/>
    </xf>
    <xf numFmtId="0" fontId="4" fillId="17" borderId="17" xfId="0" applyFont="1" applyFill="1" applyBorder="1" applyAlignment="1">
      <alignment horizontal="center" vertical="center" wrapText="1"/>
    </xf>
    <xf numFmtId="0" fontId="4" fillId="17" borderId="19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17" borderId="13" xfId="0" applyFont="1" applyFill="1" applyBorder="1" applyAlignment="1">
      <alignment horizontal="center" vertical="center" wrapText="1"/>
    </xf>
    <xf numFmtId="0" fontId="4" fillId="17" borderId="15" xfId="0" applyFont="1" applyFill="1" applyBorder="1" applyAlignment="1">
      <alignment horizontal="center" vertical="center" wrapText="1"/>
    </xf>
    <xf numFmtId="0" fontId="4" fillId="18" borderId="13" xfId="0" applyFont="1" applyFill="1" applyBorder="1" applyAlignment="1">
      <alignment horizontal="center" vertical="center" wrapText="1"/>
    </xf>
    <xf numFmtId="0" fontId="4" fillId="18" borderId="14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/>
    </xf>
    <xf numFmtId="0" fontId="4" fillId="18" borderId="3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/>
    </xf>
    <xf numFmtId="0" fontId="4" fillId="14" borderId="13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4" fillId="12" borderId="13" xfId="0" applyFont="1" applyFill="1" applyBorder="1" applyAlignment="1">
      <alignment horizontal="center"/>
    </xf>
    <xf numFmtId="0" fontId="4" fillId="12" borderId="15" xfId="0" applyFont="1" applyFill="1" applyBorder="1" applyAlignment="1">
      <alignment horizontal="center"/>
    </xf>
  </cellXfs>
  <cellStyles count="1">
    <cellStyle name="Normal" xfId="0" builtinId="0"/>
  </cellStyles>
  <dxfs count="1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5</xdr:col>
      <xdr:colOff>495501</xdr:colOff>
      <xdr:row>18</xdr:row>
      <xdr:rowOff>175545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6A7A6-3BFE-2943-3E3E-D1EB86D6E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2880"/>
          <a:ext cx="2324301" cy="328450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10</xdr:col>
      <xdr:colOff>198296</xdr:colOff>
      <xdr:row>19</xdr:row>
      <xdr:rowOff>30768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E244CF-7DEC-1BB4-BA49-4A86D0604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7200" y="182880"/>
          <a:ext cx="2027096" cy="332260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5</xdr:col>
      <xdr:colOff>175434</xdr:colOff>
      <xdr:row>37</xdr:row>
      <xdr:rowOff>145062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41E997-F471-1D09-298A-0C5818698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3657600"/>
          <a:ext cx="2004234" cy="325402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10</xdr:col>
      <xdr:colOff>426915</xdr:colOff>
      <xdr:row>39</xdr:row>
      <xdr:rowOff>145078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AA6AA3-EEF4-A386-2F00-408B9AF40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7200" y="3840480"/>
          <a:ext cx="2255715" cy="343691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15</xdr:col>
      <xdr:colOff>594570</xdr:colOff>
      <xdr:row>39</xdr:row>
      <xdr:rowOff>7906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6C32A5-5DD7-B74E-8ADE-C303C477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840480"/>
          <a:ext cx="2423370" cy="329974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15</xdr:col>
      <xdr:colOff>137330</xdr:colOff>
      <xdr:row>19</xdr:row>
      <xdr:rowOff>175545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7002A3E-63DF-C157-2597-7767D6352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15200" y="365760"/>
          <a:ext cx="1966130" cy="32845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9</xdr:col>
      <xdr:colOff>282123</xdr:colOff>
      <xdr:row>20</xdr:row>
      <xdr:rowOff>137457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C8BAF6-4D06-3540-C9D1-F03DBB053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365760"/>
          <a:ext cx="2110923" cy="3429297"/>
        </a:xfrm>
        <a:prstGeom prst="rect">
          <a:avLst/>
        </a:prstGeom>
      </xdr:spPr>
    </xdr:pic>
    <xdr:clientData/>
  </xdr:twoCellAnchor>
  <xdr:twoCellAnchor editAs="oneCell">
    <xdr:from>
      <xdr:col>1</xdr:col>
      <xdr:colOff>274320</xdr:colOff>
      <xdr:row>2</xdr:row>
      <xdr:rowOff>152400</xdr:rowOff>
    </xdr:from>
    <xdr:to>
      <xdr:col>4</xdr:col>
      <xdr:colOff>183031</xdr:colOff>
      <xdr:row>20</xdr:row>
      <xdr:rowOff>114582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09DBC7-C6F0-C77A-9F59-73C6B0E5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3920" y="518160"/>
          <a:ext cx="1737511" cy="3254022"/>
        </a:xfrm>
        <a:prstGeom prst="rect">
          <a:avLst/>
        </a:prstGeom>
      </xdr:spPr>
    </xdr:pic>
    <xdr:clientData/>
  </xdr:twoCellAnchor>
  <xdr:twoCellAnchor editAs="oneCell">
    <xdr:from>
      <xdr:col>1</xdr:col>
      <xdr:colOff>335280</xdr:colOff>
      <xdr:row>20</xdr:row>
      <xdr:rowOff>45720</xdr:rowOff>
    </xdr:from>
    <xdr:to>
      <xdr:col>4</xdr:col>
      <xdr:colOff>221129</xdr:colOff>
      <xdr:row>37</xdr:row>
      <xdr:rowOff>152679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036541-0A5F-99D6-B913-AE2E7998C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880" y="3703320"/>
          <a:ext cx="1714649" cy="321591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121920</xdr:rowOff>
    </xdr:from>
    <xdr:to>
      <xdr:col>9</xdr:col>
      <xdr:colOff>205916</xdr:colOff>
      <xdr:row>37</xdr:row>
      <xdr:rowOff>106948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3FC133-C337-5382-0511-DA9769491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3779520"/>
          <a:ext cx="2034716" cy="3093988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0</xdr:row>
      <xdr:rowOff>167640</xdr:rowOff>
    </xdr:from>
    <xdr:to>
      <xdr:col>14</xdr:col>
      <xdr:colOff>15450</xdr:colOff>
      <xdr:row>18</xdr:row>
      <xdr:rowOff>175546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8664C0-6E3B-436E-9A5D-24BBA1175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6480" y="167640"/>
          <a:ext cx="2423370" cy="3299746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</xdr:colOff>
      <xdr:row>19</xdr:row>
      <xdr:rowOff>121920</xdr:rowOff>
    </xdr:from>
    <xdr:to>
      <xdr:col>13</xdr:col>
      <xdr:colOff>167810</xdr:colOff>
      <xdr:row>37</xdr:row>
      <xdr:rowOff>114585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3CAEBCD-CE23-A40B-C28F-DA60D4001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6480" y="3596640"/>
          <a:ext cx="1966130" cy="32845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36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63" priority="13" operator="lessThan">
      <formula>$U3</formula>
    </cfRule>
  </conditionalFormatting>
  <conditionalFormatting sqref="M3:T10">
    <cfRule type="cellIs" dxfId="62" priority="12" operator="lessThan">
      <formula>$U3</formula>
    </cfRule>
  </conditionalFormatting>
  <conditionalFormatting sqref="M3:T3">
    <cfRule type="top10" dxfId="61" priority="10" bottom="1" rank="1"/>
    <cfRule type="expression" priority="11">
      <formula>"min"</formula>
    </cfRule>
  </conditionalFormatting>
  <conditionalFormatting sqref="M4:T10">
    <cfRule type="top10" dxfId="60" priority="9" bottom="1" rank="1"/>
  </conditionalFormatting>
  <conditionalFormatting sqref="M5:T5">
    <cfRule type="top10" dxfId="59" priority="8" bottom="1" rank="1"/>
  </conditionalFormatting>
  <conditionalFormatting sqref="M6:T6">
    <cfRule type="top10" dxfId="58" priority="7" bottom="1" rank="1"/>
  </conditionalFormatting>
  <conditionalFormatting sqref="M7:T7">
    <cfRule type="top10" dxfId="57" priority="6" bottom="1" rank="1"/>
  </conditionalFormatting>
  <conditionalFormatting sqref="M8:T8">
    <cfRule type="top10" dxfId="56" priority="5" bottom="1" rank="1"/>
  </conditionalFormatting>
  <conditionalFormatting sqref="M9:T9">
    <cfRule type="top10" dxfId="55" priority="4" bottom="1" rank="1"/>
  </conditionalFormatting>
  <conditionalFormatting sqref="M10:T10">
    <cfRule type="top10" dxfId="54" priority="3" bottom="1" rank="1"/>
  </conditionalFormatting>
  <conditionalFormatting sqref="W12:AD12">
    <cfRule type="top10" dxfId="53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F1" workbookViewId="0">
      <selection activeCell="M13" sqref="M13"/>
    </sheetView>
  </sheetViews>
  <sheetFormatPr defaultRowHeight="14.4"/>
  <cols>
    <col min="13" max="13" width="10.77734375" bestFit="1" customWidth="1"/>
  </cols>
  <sheetData>
    <row r="1" spans="1:30" ht="15" thickBot="1">
      <c r="A1" s="1" t="s">
        <v>0</v>
      </c>
      <c r="L1" s="39"/>
      <c r="M1" s="149" t="s">
        <v>11</v>
      </c>
      <c r="N1" s="149"/>
      <c r="O1" s="149"/>
      <c r="P1" s="149"/>
      <c r="Q1" s="149"/>
      <c r="R1" s="149"/>
      <c r="S1" s="149"/>
      <c r="T1" s="149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40">
        <v>0</v>
      </c>
      <c r="M3" s="7">
        <f>SUM(C3,C13,C23,C33,C43,C53,C63,C73,C83,C93)/10</f>
        <v>2.7317075000000002</v>
      </c>
      <c r="N3" s="7">
        <f t="shared" ref="N3:U3" si="0">SUM(D3,D13,D23,D33,D43,D53,D63,D73,D83,D93)/10</f>
        <v>2.7317075000000002</v>
      </c>
      <c r="O3" s="7">
        <f t="shared" si="0"/>
        <v>2.8292685</v>
      </c>
      <c r="P3" s="7">
        <f t="shared" si="0"/>
        <v>2.7804880000000001</v>
      </c>
      <c r="Q3" s="7">
        <f t="shared" si="0"/>
        <v>2.8292682999999998</v>
      </c>
      <c r="R3" s="7">
        <f t="shared" si="0"/>
        <v>2.8780487999999997</v>
      </c>
      <c r="S3" s="7">
        <f t="shared" si="0"/>
        <v>2.8780486999999999</v>
      </c>
      <c r="T3" s="7">
        <f t="shared" si="0"/>
        <v>2.7317073000000005</v>
      </c>
      <c r="U3" s="7">
        <f t="shared" si="0"/>
        <v>3.609756</v>
      </c>
      <c r="W3" s="31">
        <f>$U3-M3</f>
        <v>0.87804849999999979</v>
      </c>
      <c r="X3" s="30">
        <f t="shared" ref="X3:AD10" si="1">$U3-N3</f>
        <v>0.87804849999999979</v>
      </c>
      <c r="Y3" s="30">
        <f t="shared" si="1"/>
        <v>0.7804875</v>
      </c>
      <c r="Z3" s="30">
        <f t="shared" si="1"/>
        <v>0.82926799999999989</v>
      </c>
      <c r="AA3" s="30">
        <f t="shared" si="1"/>
        <v>0.78048770000000012</v>
      </c>
      <c r="AB3" s="30">
        <f t="shared" si="1"/>
        <v>0.73170720000000022</v>
      </c>
      <c r="AC3" s="30">
        <f t="shared" si="1"/>
        <v>0.73170730000000006</v>
      </c>
      <c r="AD3" s="32">
        <f t="shared" si="1"/>
        <v>0.87804869999999946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0">
        <v>2</v>
      </c>
      <c r="M4" s="7">
        <f t="shared" ref="M4:M10" si="2">SUM(C4,C14,C24,C34,C44,C54,C64,C74,C84,C94)/10</f>
        <v>2.6341464999999995</v>
      </c>
      <c r="N4" s="7">
        <f t="shared" ref="N4:N10" si="3">SUM(D4,D14,D24,D34,D44,D54,D64,D74,D84,D94)/10</f>
        <v>2.6829270999999997</v>
      </c>
      <c r="O4" s="7">
        <f t="shared" ref="O4:O10" si="4">SUM(E4,E14,E24,E34,E44,E54,E64,E74,E84,E94)/10</f>
        <v>2.7317073999999999</v>
      </c>
      <c r="P4" s="7">
        <f t="shared" ref="P4:P10" si="5">SUM(F4,F14,F24,F34,F44,F54,F64,F74,F84,F94)/10</f>
        <v>2.8780488999999996</v>
      </c>
      <c r="Q4" s="7">
        <f t="shared" ref="Q4:Q10" si="6">SUM(G4,G14,G24,G34,G44,G54,G64,G74,G84,G94)/10</f>
        <v>2.7317073999999999</v>
      </c>
      <c r="R4" s="7">
        <f t="shared" ref="R4:R10" si="7">SUM(H4,H14,H24,H34,H44,H54,H64,H74,H84,H94)/10</f>
        <v>2.9756097000000001</v>
      </c>
      <c r="S4" s="7">
        <f t="shared" ref="S4:S10" si="8">SUM(I4,I14,I24,I34,I44,I54,I64,I74,I84,I94)/10</f>
        <v>2.7804878999999998</v>
      </c>
      <c r="T4" s="7">
        <f t="shared" ref="T4:T10" si="9">SUM(J4,J14,J24,J34,J44,J54,J64,J74,J84,J94)/10</f>
        <v>2.7804878999999998</v>
      </c>
      <c r="U4" s="7">
        <f t="shared" ref="U4:U10" si="10">SUM(K4,K14,K24,K34,K44,K54,K64,K74,K84,K94)/10</f>
        <v>3.3658535000000001</v>
      </c>
      <c r="W4" s="31">
        <f t="shared" ref="W4:X10" si="11">$U4-M4</f>
        <v>0.73170700000000055</v>
      </c>
      <c r="X4" s="30">
        <f>$U4-N4</f>
        <v>0.68292640000000038</v>
      </c>
      <c r="Y4" s="30">
        <f t="shared" si="1"/>
        <v>0.63414610000000016</v>
      </c>
      <c r="Z4" s="30">
        <f t="shared" si="1"/>
        <v>0.48780460000000048</v>
      </c>
      <c r="AA4" s="30">
        <f t="shared" si="1"/>
        <v>0.63414610000000016</v>
      </c>
      <c r="AB4" s="30">
        <f t="shared" si="1"/>
        <v>0.39024379999999992</v>
      </c>
      <c r="AC4" s="30">
        <f t="shared" si="1"/>
        <v>0.58536560000000026</v>
      </c>
      <c r="AD4" s="32">
        <f t="shared" si="1"/>
        <v>0.58536560000000026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2.7317073999999999</v>
      </c>
      <c r="N5" s="7">
        <f t="shared" si="3"/>
        <v>3.1707316000000008</v>
      </c>
      <c r="O5" s="7">
        <f t="shared" si="4"/>
        <v>3.0731706000000001</v>
      </c>
      <c r="P5" s="7">
        <f t="shared" si="5"/>
        <v>3.0243902</v>
      </c>
      <c r="Q5" s="7">
        <f t="shared" si="6"/>
        <v>3.0731705000000002</v>
      </c>
      <c r="R5" s="7">
        <f t="shared" si="7"/>
        <v>2.9756096000000003</v>
      </c>
      <c r="S5" s="7">
        <f t="shared" si="8"/>
        <v>3.0243902</v>
      </c>
      <c r="T5" s="7">
        <f t="shared" si="9"/>
        <v>3.1707315</v>
      </c>
      <c r="U5" s="7">
        <f t="shared" si="10"/>
        <v>3.5609754999999992</v>
      </c>
      <c r="W5" s="31">
        <f t="shared" si="11"/>
        <v>0.82926809999999929</v>
      </c>
      <c r="X5" s="30">
        <f t="shared" si="11"/>
        <v>0.39024389999999842</v>
      </c>
      <c r="Y5" s="30">
        <f t="shared" si="1"/>
        <v>0.4878048999999991</v>
      </c>
      <c r="Z5" s="30">
        <f t="shared" si="1"/>
        <v>0.53658529999999915</v>
      </c>
      <c r="AA5" s="30">
        <f t="shared" si="1"/>
        <v>0.48780499999999893</v>
      </c>
      <c r="AB5" s="30">
        <f t="shared" si="1"/>
        <v>0.58536589999999888</v>
      </c>
      <c r="AC5" s="30">
        <f t="shared" si="1"/>
        <v>0.53658529999999915</v>
      </c>
      <c r="AD5" s="32">
        <f t="shared" si="1"/>
        <v>0.39024399999999915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1">
        <v>10</v>
      </c>
      <c r="M6" s="7">
        <f t="shared" si="2"/>
        <v>3.0243901000000006</v>
      </c>
      <c r="N6" s="7">
        <f t="shared" si="3"/>
        <v>2.8780489</v>
      </c>
      <c r="O6" s="7">
        <f t="shared" si="4"/>
        <v>3.0731707000000004</v>
      </c>
      <c r="P6" s="7">
        <f t="shared" si="5"/>
        <v>2.9756098</v>
      </c>
      <c r="Q6" s="7">
        <f t="shared" si="6"/>
        <v>3.1219512000000003</v>
      </c>
      <c r="R6" s="7">
        <f t="shared" si="7"/>
        <v>3.0243901999999996</v>
      </c>
      <c r="S6" s="7">
        <f t="shared" si="8"/>
        <v>3.5609755999999999</v>
      </c>
      <c r="T6" s="7">
        <f t="shared" si="9"/>
        <v>3.5121950999999996</v>
      </c>
      <c r="U6" s="7">
        <f t="shared" si="10"/>
        <v>3.3658537000000002</v>
      </c>
      <c r="W6" s="31">
        <f t="shared" si="11"/>
        <v>0.34146359999999953</v>
      </c>
      <c r="X6" s="30">
        <f t="shared" si="11"/>
        <v>0.48780480000000015</v>
      </c>
      <c r="Y6" s="30">
        <f t="shared" si="1"/>
        <v>0.2926829999999998</v>
      </c>
      <c r="Z6" s="30">
        <f t="shared" si="1"/>
        <v>0.3902439000000002</v>
      </c>
      <c r="AA6" s="30">
        <f t="shared" si="1"/>
        <v>0.24390249999999991</v>
      </c>
      <c r="AB6" s="30">
        <f t="shared" si="1"/>
        <v>0.34146350000000059</v>
      </c>
      <c r="AC6" s="30">
        <f t="shared" si="1"/>
        <v>-0.19512189999999974</v>
      </c>
      <c r="AD6" s="32">
        <f t="shared" si="1"/>
        <v>-0.1463413999999994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40">
        <v>20</v>
      </c>
      <c r="M7" s="7">
        <f t="shared" si="2"/>
        <v>3.3170731000000004</v>
      </c>
      <c r="N7" s="7">
        <f t="shared" si="3"/>
        <v>3.3170731000000004</v>
      </c>
      <c r="O7" s="7">
        <f t="shared" si="4"/>
        <v>3.2195121999999996</v>
      </c>
      <c r="P7" s="7">
        <f t="shared" si="5"/>
        <v>3.0731706999999995</v>
      </c>
      <c r="Q7" s="7">
        <f t="shared" si="6"/>
        <v>3.2195121999999996</v>
      </c>
      <c r="R7" s="7">
        <f t="shared" si="7"/>
        <v>3.3170730999999996</v>
      </c>
      <c r="S7" s="7">
        <f t="shared" si="8"/>
        <v>3.5609755000000001</v>
      </c>
      <c r="T7" s="7">
        <f t="shared" si="9"/>
        <v>3.8048781000000007</v>
      </c>
      <c r="U7" s="7">
        <f t="shared" si="10"/>
        <v>3.8048780999999998</v>
      </c>
      <c r="W7" s="31">
        <f t="shared" si="11"/>
        <v>0.48780499999999938</v>
      </c>
      <c r="X7" s="30">
        <f t="shared" si="11"/>
        <v>0.48780499999999938</v>
      </c>
      <c r="Y7" s="30">
        <f t="shared" si="1"/>
        <v>0.58536590000000022</v>
      </c>
      <c r="Z7" s="30">
        <f t="shared" si="1"/>
        <v>0.73170740000000034</v>
      </c>
      <c r="AA7" s="30">
        <f t="shared" si="1"/>
        <v>0.58536590000000022</v>
      </c>
      <c r="AB7" s="30">
        <f t="shared" si="1"/>
        <v>0.48780500000000027</v>
      </c>
      <c r="AC7" s="30">
        <f t="shared" si="1"/>
        <v>0.24390259999999975</v>
      </c>
      <c r="AD7" s="32">
        <f t="shared" si="1"/>
        <v>0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40">
        <v>30</v>
      </c>
      <c r="M8" s="7">
        <f t="shared" si="2"/>
        <v>3.8536585000000003</v>
      </c>
      <c r="N8" s="7">
        <f t="shared" si="3"/>
        <v>4.146341399999999</v>
      </c>
      <c r="O8" s="7">
        <f t="shared" si="4"/>
        <v>4.0000000999999994</v>
      </c>
      <c r="P8" s="7">
        <f t="shared" si="5"/>
        <v>4.0975609999999998</v>
      </c>
      <c r="Q8" s="7">
        <f t="shared" si="6"/>
        <v>4.0975609000000004</v>
      </c>
      <c r="R8" s="7">
        <f t="shared" si="7"/>
        <v>4.2439025000000008</v>
      </c>
      <c r="S8" s="7">
        <f t="shared" si="8"/>
        <v>3.9024389999999998</v>
      </c>
      <c r="T8" s="7">
        <f t="shared" si="9"/>
        <v>4.5365852999999996</v>
      </c>
      <c r="U8" s="7">
        <f t="shared" si="10"/>
        <v>4.1463415000000001</v>
      </c>
      <c r="W8" s="31">
        <f t="shared" si="11"/>
        <v>0.2926829999999998</v>
      </c>
      <c r="X8" s="30">
        <f t="shared" si="11"/>
        <v>1.0000000116860974E-7</v>
      </c>
      <c r="Y8" s="30">
        <f t="shared" si="1"/>
        <v>0.14634140000000073</v>
      </c>
      <c r="Z8" s="30">
        <f t="shared" si="1"/>
        <v>4.8780500000000337E-2</v>
      </c>
      <c r="AA8" s="30">
        <f t="shared" si="1"/>
        <v>4.878059999999973E-2</v>
      </c>
      <c r="AB8" s="30">
        <f t="shared" si="1"/>
        <v>-9.7561000000000675E-2</v>
      </c>
      <c r="AC8" s="30">
        <f t="shared" si="1"/>
        <v>0.24390250000000036</v>
      </c>
      <c r="AD8" s="32">
        <f t="shared" si="1"/>
        <v>-0.39024379999999947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40">
        <v>40</v>
      </c>
      <c r="M9" s="7">
        <f t="shared" si="2"/>
        <v>4.6341464000000006</v>
      </c>
      <c r="N9" s="7">
        <f t="shared" si="3"/>
        <v>4.6341464999999999</v>
      </c>
      <c r="O9" s="7">
        <f t="shared" si="4"/>
        <v>4.6341464999999999</v>
      </c>
      <c r="P9" s="7">
        <f t="shared" si="5"/>
        <v>4.6829266999999994</v>
      </c>
      <c r="Q9" s="7">
        <f t="shared" si="6"/>
        <v>4.4878048000000001</v>
      </c>
      <c r="R9" s="7">
        <f t="shared" si="7"/>
        <v>4.3902437999999995</v>
      </c>
      <c r="S9" s="7">
        <f t="shared" si="8"/>
        <v>5.9024389999999993</v>
      </c>
      <c r="T9" s="7">
        <f t="shared" si="9"/>
        <v>5.0243901999999991</v>
      </c>
      <c r="U9" s="7">
        <f t="shared" si="10"/>
        <v>6.4390243999999992</v>
      </c>
      <c r="W9" s="31">
        <f t="shared" si="11"/>
        <v>1.8048779999999987</v>
      </c>
      <c r="X9" s="30">
        <f t="shared" si="11"/>
        <v>1.8048778999999993</v>
      </c>
      <c r="Y9" s="30">
        <f t="shared" si="1"/>
        <v>1.8048778999999993</v>
      </c>
      <c r="Z9" s="30">
        <f t="shared" si="1"/>
        <v>1.7560976999999998</v>
      </c>
      <c r="AA9" s="30">
        <f t="shared" si="1"/>
        <v>1.9512195999999991</v>
      </c>
      <c r="AB9" s="30">
        <f t="shared" si="1"/>
        <v>2.0487805999999997</v>
      </c>
      <c r="AC9" s="30">
        <f t="shared" si="1"/>
        <v>0.53658539999999988</v>
      </c>
      <c r="AD9" s="32">
        <f t="shared" si="1"/>
        <v>1.4146342000000001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41">
        <v>50</v>
      </c>
      <c r="M10" s="7">
        <f t="shared" si="2"/>
        <v>49.658536500000004</v>
      </c>
      <c r="N10" s="7">
        <f t="shared" si="3"/>
        <v>54.9268292</v>
      </c>
      <c r="O10" s="7">
        <f t="shared" si="4"/>
        <v>47.756097499999996</v>
      </c>
      <c r="P10" s="7">
        <f t="shared" si="5"/>
        <v>51.121951300000006</v>
      </c>
      <c r="Q10" s="7">
        <f t="shared" si="6"/>
        <v>46.829268300000003</v>
      </c>
      <c r="R10" s="7">
        <f t="shared" si="7"/>
        <v>45.658536500000004</v>
      </c>
      <c r="S10" s="7">
        <f t="shared" si="8"/>
        <v>55.658536599999991</v>
      </c>
      <c r="T10" s="7">
        <f t="shared" si="9"/>
        <v>57.365853700000002</v>
      </c>
      <c r="U10" s="7">
        <f t="shared" si="10"/>
        <v>49.853658500000002</v>
      </c>
      <c r="W10" s="31">
        <f t="shared" si="11"/>
        <v>0.1951219999999978</v>
      </c>
      <c r="X10" s="30">
        <f t="shared" si="11"/>
        <v>-5.0731706999999986</v>
      </c>
      <c r="Y10" s="30">
        <f t="shared" si="1"/>
        <v>2.097561000000006</v>
      </c>
      <c r="Z10" s="30">
        <f t="shared" si="1"/>
        <v>-1.2682928000000047</v>
      </c>
      <c r="AA10" s="30">
        <f t="shared" si="1"/>
        <v>3.0243901999999991</v>
      </c>
      <c r="AB10" s="30">
        <f t="shared" si="1"/>
        <v>4.1951219999999978</v>
      </c>
      <c r="AC10" s="30">
        <f t="shared" si="1"/>
        <v>-5.8048780999999892</v>
      </c>
      <c r="AD10" s="32">
        <f t="shared" si="1"/>
        <v>-7.5121952000000007</v>
      </c>
    </row>
    <row r="11" spans="1:30" ht="15" thickBot="1">
      <c r="A11" s="1" t="s">
        <v>2</v>
      </c>
      <c r="L11" s="24"/>
      <c r="M11" s="142" t="s">
        <v>20</v>
      </c>
      <c r="N11" s="143"/>
      <c r="O11" s="143"/>
      <c r="P11" s="143"/>
      <c r="Q11" s="143"/>
      <c r="R11" s="143"/>
      <c r="S11" s="143"/>
      <c r="T11" s="143"/>
      <c r="U11" s="144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0.71219503999999967</v>
      </c>
      <c r="X12" s="30">
        <f t="shared" ref="X12:AD12" si="12">SUM(X3:X8)/5</f>
        <v>0.58536573999999986</v>
      </c>
      <c r="Y12" s="30">
        <f t="shared" si="12"/>
        <v>0.58536575999999996</v>
      </c>
      <c r="Z12" s="30">
        <f t="shared" si="12"/>
        <v>0.60487794000000006</v>
      </c>
      <c r="AA12" s="30">
        <f t="shared" si="12"/>
        <v>0.55609755999999977</v>
      </c>
      <c r="AB12" s="30">
        <f t="shared" si="12"/>
        <v>0.48780487999999983</v>
      </c>
      <c r="AC12" s="30">
        <f t="shared" si="12"/>
        <v>0.42926827999999995</v>
      </c>
      <c r="AD12" s="32">
        <f t="shared" si="12"/>
        <v>0.26341461999999999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50" t="s">
        <v>21</v>
      </c>
      <c r="X13" s="151"/>
      <c r="Y13" s="151"/>
      <c r="Z13" s="151"/>
      <c r="AA13" s="151"/>
      <c r="AB13" s="151"/>
      <c r="AC13" s="151"/>
      <c r="AD13" s="152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U10">
    <cfRule type="cellIs" dxfId="52" priority="13" operator="lessThan">
      <formula>$U3</formula>
    </cfRule>
  </conditionalFormatting>
  <conditionalFormatting sqref="M3:U10">
    <cfRule type="cellIs" dxfId="51" priority="12" operator="lessThan">
      <formula>$U3</formula>
    </cfRule>
  </conditionalFormatting>
  <conditionalFormatting sqref="M3:U10">
    <cfRule type="top10" dxfId="50" priority="10" bottom="1" rank="1"/>
    <cfRule type="expression" priority="11">
      <formula>"min"</formula>
    </cfRule>
  </conditionalFormatting>
  <conditionalFormatting sqref="W12:AD12">
    <cfRule type="top10" dxfId="49" priority="1" rank="1"/>
    <cfRule type="top10" priority="2" rank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D7445-FA22-42BD-B3D9-6A14C8502937}">
  <dimension ref="A1:U100"/>
  <sheetViews>
    <sheetView workbookViewId="0">
      <selection activeCell="M16" sqref="M16"/>
    </sheetView>
  </sheetViews>
  <sheetFormatPr defaultRowHeight="14.4"/>
  <cols>
    <col min="7" max="9" width="0" hidden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G2" s="7"/>
      <c r="H2" s="7"/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2.6829268999999996</v>
      </c>
      <c r="N3" s="53">
        <f>SUM(D3,D6,D9,D12,D15,D18,D21,D24,D27,D30)/10</f>
        <v>3.609756</v>
      </c>
      <c r="P3" s="8">
        <f>(N3-M3)/N3*100</f>
        <v>25.675671707450597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40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2.4390239999999999</v>
      </c>
      <c r="D30" s="4">
        <v>3.4146339999999999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conditionalFormatting sqref="G2:H2">
    <cfRule type="cellIs" dxfId="48" priority="16" operator="lessThan">
      <formula>$U2</formula>
    </cfRule>
  </conditionalFormatting>
  <conditionalFormatting sqref="G2:H2">
    <cfRule type="cellIs" dxfId="47" priority="15" operator="lessThan">
      <formula>$U2</formula>
    </cfRule>
  </conditionalFormatting>
  <conditionalFormatting sqref="G2:H2">
    <cfRule type="top10" dxfId="46" priority="13" bottom="1" rank="1"/>
    <cfRule type="expression" priority="14">
      <formula>"min"</formula>
    </cfRule>
  </conditionalFormatting>
  <conditionalFormatting sqref="M3:N3">
    <cfRule type="cellIs" dxfId="45" priority="12" operator="lessThan">
      <formula>$U3</formula>
    </cfRule>
  </conditionalFormatting>
  <conditionalFormatting sqref="M3:N3">
    <cfRule type="cellIs" dxfId="44" priority="11" operator="lessThan">
      <formula>$U3</formula>
    </cfRule>
  </conditionalFormatting>
  <conditionalFormatting sqref="M3:N3">
    <cfRule type="cellIs" dxfId="43" priority="1" operator="lessThan">
      <formula>$N3</formula>
    </cfRule>
  </conditionalFormatting>
  <conditionalFormatting sqref="M3:N3">
    <cfRule type="top10" dxfId="42" priority="17" bottom="1" rank="1"/>
    <cfRule type="expression" priority="18">
      <formula>"min"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S20" sqref="S20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41" priority="13" operator="lessThan">
      <formula>$U3</formula>
    </cfRule>
  </conditionalFormatting>
  <conditionalFormatting sqref="M3:T10">
    <cfRule type="cellIs" dxfId="40" priority="12" operator="lessThan">
      <formula>$U3</formula>
    </cfRule>
  </conditionalFormatting>
  <conditionalFormatting sqref="M3:T3">
    <cfRule type="top10" dxfId="39" priority="10" bottom="1" rank="1"/>
    <cfRule type="expression" priority="11">
      <formula>"min"</formula>
    </cfRule>
  </conditionalFormatting>
  <conditionalFormatting sqref="M4:T10">
    <cfRule type="top10" dxfId="38" priority="9" bottom="1" rank="1"/>
  </conditionalFormatting>
  <conditionalFormatting sqref="M5:T5">
    <cfRule type="top10" dxfId="37" priority="8" bottom="1" rank="1"/>
  </conditionalFormatting>
  <conditionalFormatting sqref="M6:T6">
    <cfRule type="top10" dxfId="36" priority="7" bottom="1" rank="1"/>
  </conditionalFormatting>
  <conditionalFormatting sqref="M7:T7">
    <cfRule type="top10" dxfId="35" priority="6" bottom="1" rank="1"/>
  </conditionalFormatting>
  <conditionalFormatting sqref="M8:T8">
    <cfRule type="top10" dxfId="34" priority="5" bottom="1" rank="1"/>
  </conditionalFormatting>
  <conditionalFormatting sqref="M9:T9">
    <cfRule type="top10" dxfId="33" priority="4" bottom="1" rank="1"/>
  </conditionalFormatting>
  <conditionalFormatting sqref="M10:T10">
    <cfRule type="top10" dxfId="32" priority="3" bottom="1" rank="1"/>
  </conditionalFormatting>
  <conditionalFormatting sqref="W12:AD12">
    <cfRule type="top10" dxfId="31" priority="1" rank="1"/>
    <cfRule type="top10" priority="2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30" priority="13" operator="lessThan">
      <formula>$U3</formula>
    </cfRule>
  </conditionalFormatting>
  <conditionalFormatting sqref="M3:T10">
    <cfRule type="cellIs" dxfId="29" priority="12" operator="lessThan">
      <formula>$U3</formula>
    </cfRule>
  </conditionalFormatting>
  <conditionalFormatting sqref="M3:T3">
    <cfRule type="top10" dxfId="28" priority="10" bottom="1" rank="1"/>
    <cfRule type="expression" priority="11">
      <formula>"min"</formula>
    </cfRule>
  </conditionalFormatting>
  <conditionalFormatting sqref="M4:T10">
    <cfRule type="top10" dxfId="27" priority="9" bottom="1" rank="1"/>
  </conditionalFormatting>
  <conditionalFormatting sqref="M5:T5">
    <cfRule type="top10" dxfId="26" priority="8" bottom="1" rank="1"/>
  </conditionalFormatting>
  <conditionalFormatting sqref="M6:T6">
    <cfRule type="top10" dxfId="25" priority="7" bottom="1" rank="1"/>
  </conditionalFormatting>
  <conditionalFormatting sqref="M7:T7">
    <cfRule type="top10" dxfId="24" priority="6" bottom="1" rank="1"/>
  </conditionalFormatting>
  <conditionalFormatting sqref="M8:T8">
    <cfRule type="top10" dxfId="23" priority="5" bottom="1" rank="1"/>
  </conditionalFormatting>
  <conditionalFormatting sqref="M9:T9">
    <cfRule type="top10" dxfId="22" priority="4" bottom="1" rank="1"/>
  </conditionalFormatting>
  <conditionalFormatting sqref="M10:T10">
    <cfRule type="top10" dxfId="21" priority="3" bottom="1" rank="1"/>
  </conditionalFormatting>
  <conditionalFormatting sqref="W12:AD12">
    <cfRule type="top10" dxfId="20" priority="1" rank="1"/>
    <cfRule type="top10" priority="2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33D0-6E3D-4B0B-BC4F-CBF5B1ACF790}">
  <dimension ref="A1:U30"/>
  <sheetViews>
    <sheetView workbookViewId="0">
      <selection activeCell="K25" sqref="K25"/>
    </sheetView>
  </sheetViews>
  <sheetFormatPr defaultRowHeight="14.4"/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0.97560999999999998</v>
      </c>
      <c r="D3" s="4">
        <v>1.95122</v>
      </c>
      <c r="L3" s="52">
        <v>0</v>
      </c>
      <c r="M3" s="53">
        <f>SUM(C3,C6,C9,C12,C15,C18,C21,C24,C27,C30)/10</f>
        <v>2.7804878999999998</v>
      </c>
      <c r="N3" s="53">
        <f>SUM(D3,D6,D9,D12,D15,D18,D21,D24,D27,D30)/10</f>
        <v>3.609756</v>
      </c>
      <c r="P3" s="8">
        <f>(N3-M3)/N3*100</f>
        <v>22.972968256026174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6.3414630000000001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83</v>
      </c>
    </row>
    <row r="15" spans="1:21">
      <c r="A15" s="3">
        <v>0</v>
      </c>
      <c r="B15" s="4">
        <v>0</v>
      </c>
      <c r="C15" s="4">
        <v>2.9268290000000001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1.95122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4.390244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9" priority="3" operator="lessThan">
      <formula>$U3</formula>
    </cfRule>
  </conditionalFormatting>
  <conditionalFormatting sqref="M3:N3">
    <cfRule type="cellIs" dxfId="18" priority="2" operator="lessThan">
      <formula>$U3</formula>
    </cfRule>
  </conditionalFormatting>
  <conditionalFormatting sqref="M3:N3">
    <cfRule type="cellIs" dxfId="17" priority="1" operator="lessThan">
      <formula>$N3</formula>
    </cfRule>
  </conditionalFormatting>
  <conditionalFormatting sqref="M3:N3">
    <cfRule type="top10" dxfId="16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C331A-CB62-4621-8ED1-F34648A97F44}">
  <dimension ref="A1:U30"/>
  <sheetViews>
    <sheetView workbookViewId="0">
      <selection activeCell="K21" sqref="K21"/>
    </sheetView>
  </sheetViews>
  <sheetFormatPr defaultRowHeight="14.4"/>
  <cols>
    <col min="7" max="9" width="0" hidden="1" customWidth="1"/>
    <col min="13" max="13" width="9.77734375" bestFit="1" customWidth="1"/>
    <col min="14" max="14" width="9.33203125" bestFit="1" customWidth="1"/>
    <col min="16" max="16" width="15.55468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2.7317075000000002</v>
      </c>
      <c r="N3" s="53">
        <f>SUM(D3,D6,D9,D12,D15,D18,D21,D24,D27,D30)/10</f>
        <v>3.609756</v>
      </c>
      <c r="P3" s="8">
        <f>(N3-M3)/N3*100</f>
        <v>24.324317211468028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5.8536590000000004</v>
      </c>
      <c r="D6" s="4">
        <v>6.8292679999999999</v>
      </c>
      <c r="L6" s="58" t="s">
        <v>44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  <c r="L14" s="15" t="s">
        <v>45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2.9268290000000001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2.9268290000000001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1.4634149999999999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sortState xmlns:xlrd2="http://schemas.microsoft.com/office/spreadsheetml/2017/richdata2" ref="D1:D57">
    <sortCondition ref="D1:D57"/>
  </sortState>
  <conditionalFormatting sqref="M3:N3">
    <cfRule type="cellIs" dxfId="15" priority="3" operator="lessThan">
      <formula>$U3</formula>
    </cfRule>
  </conditionalFormatting>
  <conditionalFormatting sqref="M3:N3">
    <cfRule type="cellIs" dxfId="14" priority="2" operator="lessThan">
      <formula>$U3</formula>
    </cfRule>
  </conditionalFormatting>
  <conditionalFormatting sqref="M3:N3">
    <cfRule type="cellIs" dxfId="13" priority="1" operator="lessThan">
      <formula>$N3</formula>
    </cfRule>
  </conditionalFormatting>
  <conditionalFormatting sqref="M3:N3">
    <cfRule type="top10" dxfId="12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ED9F-66E8-4513-8DF6-9CB74C43AF96}">
  <dimension ref="B1:L23"/>
  <sheetViews>
    <sheetView showGridLines="0" workbookViewId="0">
      <selection sqref="A1:XFD1048576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57" t="s">
        <v>54</v>
      </c>
      <c r="E2" s="158"/>
      <c r="F2" s="76"/>
      <c r="J2" s="157" t="s">
        <v>55</v>
      </c>
      <c r="K2" s="158"/>
    </row>
    <row r="3" spans="2:12" ht="14.55" customHeight="1">
      <c r="D3" s="155" t="s">
        <v>53</v>
      </c>
      <c r="E3" s="156"/>
      <c r="F3" s="86"/>
      <c r="J3" s="155" t="s">
        <v>53</v>
      </c>
      <c r="K3" s="156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53" t="b">
        <v>1</v>
      </c>
      <c r="C5" s="81" t="s">
        <v>51</v>
      </c>
      <c r="D5" s="79">
        <v>126.6</v>
      </c>
      <c r="E5" s="80">
        <v>4.8</v>
      </c>
      <c r="F5" s="159" t="s">
        <v>74</v>
      </c>
      <c r="H5" s="153" t="b">
        <v>1</v>
      </c>
      <c r="I5" s="81" t="s">
        <v>51</v>
      </c>
      <c r="J5" s="79">
        <v>127.2</v>
      </c>
      <c r="K5" s="80">
        <v>4.2</v>
      </c>
      <c r="L5" s="159" t="s">
        <v>75</v>
      </c>
    </row>
    <row r="6" spans="2:12" ht="15" thickBot="1">
      <c r="B6" s="154"/>
      <c r="C6" s="82" t="s">
        <v>52</v>
      </c>
      <c r="D6" s="79">
        <v>0.8</v>
      </c>
      <c r="E6" s="80">
        <v>72.8</v>
      </c>
      <c r="F6" s="160"/>
      <c r="H6" s="154"/>
      <c r="I6" s="82" t="s">
        <v>52</v>
      </c>
      <c r="J6" s="79">
        <v>3.2</v>
      </c>
      <c r="K6" s="80">
        <v>70.400000000000006</v>
      </c>
      <c r="L6" s="160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0.98913043478260876</v>
      </c>
      <c r="G12" s="74" t="s">
        <v>63</v>
      </c>
    </row>
    <row r="13" spans="2:12" ht="15" thickBot="1">
      <c r="B13" s="74">
        <v>0</v>
      </c>
      <c r="C13" s="74">
        <v>127.2</v>
      </c>
      <c r="D13" s="74">
        <v>4.2</v>
      </c>
      <c r="E13" s="75" t="s">
        <v>57</v>
      </c>
      <c r="F13" s="75">
        <f>E5/(E5+D5)</f>
        <v>3.6529680365296802E-2</v>
      </c>
      <c r="G13" s="74" t="s">
        <v>61</v>
      </c>
    </row>
    <row r="14" spans="2:12">
      <c r="B14" s="74">
        <v>1</v>
      </c>
      <c r="C14" s="74">
        <v>3.2</v>
      </c>
      <c r="D14" s="74">
        <v>70.400000000000006</v>
      </c>
      <c r="E14" s="75" t="s">
        <v>58</v>
      </c>
      <c r="F14" s="75">
        <f>D5/(D5+E5)</f>
        <v>0.96347031963470309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0.95652199999999998</v>
      </c>
      <c r="D15" s="93">
        <v>4.3478000000000003E-2</v>
      </c>
      <c r="E15" s="75" t="s">
        <v>76</v>
      </c>
      <c r="F15" s="75">
        <f>D6/(D6+E6)</f>
        <v>1.0869565217391306E-2</v>
      </c>
      <c r="G15" s="74" t="s">
        <v>60</v>
      </c>
      <c r="I15" s="90">
        <f>(D5+E6)/(D5+E5+E6+D6)</f>
        <v>0.97268292682926816</v>
      </c>
      <c r="J15" s="91">
        <f>(J5+K6)/SUM(J5:K6)</f>
        <v>0.96390243902439032</v>
      </c>
    </row>
    <row r="16" spans="2:12">
      <c r="B16" s="74">
        <v>3</v>
      </c>
      <c r="C16" s="93">
        <v>0.96803700000000004</v>
      </c>
      <c r="D16" s="93">
        <v>3.1962999999999998E-2</v>
      </c>
    </row>
    <row r="17" spans="2:11">
      <c r="I17" s="74">
        <f>1-I15</f>
        <v>2.7317073170731843E-2</v>
      </c>
      <c r="J17" s="74">
        <f>1-J15</f>
        <v>3.6097560975609677E-2</v>
      </c>
      <c r="K17" s="74">
        <f>(J17-I17)/J17*100</f>
        <v>24.324324324323783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126.6</v>
      </c>
      <c r="D20" s="74">
        <v>4.8</v>
      </c>
    </row>
    <row r="21" spans="2:11">
      <c r="B21" s="74">
        <v>1</v>
      </c>
      <c r="C21" s="74">
        <v>0.8</v>
      </c>
      <c r="D21" s="74">
        <v>72.8</v>
      </c>
    </row>
    <row r="22" spans="2:11">
      <c r="B22" s="74">
        <v>2</v>
      </c>
      <c r="C22" s="93">
        <v>0.98912999999999995</v>
      </c>
      <c r="D22" s="93">
        <v>1.0869999999999999E-2</v>
      </c>
    </row>
    <row r="23" spans="2:11">
      <c r="B23" s="74">
        <v>3</v>
      </c>
      <c r="C23" s="93">
        <v>0.96347000000000005</v>
      </c>
      <c r="D23" s="93">
        <v>3.653E-2</v>
      </c>
    </row>
  </sheetData>
  <mergeCells count="8">
    <mergeCell ref="L5:L6"/>
    <mergeCell ref="D3:E3"/>
    <mergeCell ref="B5:B6"/>
    <mergeCell ref="J3:K3"/>
    <mergeCell ref="H5:H6"/>
    <mergeCell ref="D2:E2"/>
    <mergeCell ref="J2:K2"/>
    <mergeCell ref="F5:F6"/>
  </mergeCells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7528-73F7-428C-8897-4342D29A6053}">
  <dimension ref="B1:L23"/>
  <sheetViews>
    <sheetView workbookViewId="0">
      <selection activeCell="H21" sqref="H21"/>
    </sheetView>
  </sheetViews>
  <sheetFormatPr defaultColWidth="8.77734375" defaultRowHeight="14.4"/>
  <cols>
    <col min="1" max="2" width="8.77734375" style="74"/>
    <col min="3" max="3" width="9.44140625" style="74" bestFit="1" customWidth="1"/>
    <col min="4" max="4" width="27" style="74" customWidth="1"/>
    <col min="5" max="5" width="33.77734375" style="74" customWidth="1"/>
    <col min="6" max="6" width="13.77734375" style="74" customWidth="1"/>
    <col min="7" max="9" width="8.77734375" style="74"/>
    <col min="10" max="10" width="27" style="74" customWidth="1"/>
    <col min="11" max="11" width="33.77734375" style="74" customWidth="1"/>
    <col min="12" max="12" width="13" style="74" customWidth="1"/>
    <col min="13" max="16384" width="8.77734375" style="74"/>
  </cols>
  <sheetData>
    <row r="1" spans="2:12" ht="15" thickBot="1"/>
    <row r="2" spans="2:12" ht="15" thickBot="1">
      <c r="B2" s="73"/>
      <c r="C2" s="73"/>
      <c r="D2" s="157" t="s">
        <v>54</v>
      </c>
      <c r="E2" s="158"/>
      <c r="F2" s="76"/>
      <c r="J2" s="157" t="s">
        <v>55</v>
      </c>
      <c r="K2" s="158"/>
    </row>
    <row r="3" spans="2:12" ht="14.55" customHeight="1">
      <c r="D3" s="155" t="s">
        <v>53</v>
      </c>
      <c r="E3" s="156"/>
      <c r="F3" s="86"/>
      <c r="J3" s="155" t="s">
        <v>53</v>
      </c>
      <c r="K3" s="156"/>
    </row>
    <row r="4" spans="2:12" ht="15" thickBot="1">
      <c r="D4" s="77" t="s">
        <v>51</v>
      </c>
      <c r="E4" s="78" t="s">
        <v>52</v>
      </c>
      <c r="F4" s="83"/>
      <c r="J4" s="77" t="s">
        <v>51</v>
      </c>
      <c r="K4" s="78" t="s">
        <v>52</v>
      </c>
    </row>
    <row r="5" spans="2:12" ht="14.55" customHeight="1">
      <c r="B5" s="153" t="b">
        <v>1</v>
      </c>
      <c r="C5" s="81" t="s">
        <v>51</v>
      </c>
      <c r="D5" s="79">
        <f>C13</f>
        <v>127</v>
      </c>
      <c r="E5" s="80">
        <f>D13</f>
        <v>4.4000000000000004</v>
      </c>
      <c r="F5" s="159" t="s">
        <v>74</v>
      </c>
      <c r="H5" s="153" t="b">
        <v>1</v>
      </c>
      <c r="I5" s="81" t="s">
        <v>51</v>
      </c>
      <c r="J5" s="79">
        <v>127.2</v>
      </c>
      <c r="K5" s="80">
        <v>4.2</v>
      </c>
      <c r="L5" s="159" t="s">
        <v>75</v>
      </c>
    </row>
    <row r="6" spans="2:12" ht="15" thickBot="1">
      <c r="B6" s="154"/>
      <c r="C6" s="82" t="s">
        <v>52</v>
      </c>
      <c r="D6" s="79">
        <f>C14</f>
        <v>1.3</v>
      </c>
      <c r="E6" s="80">
        <f>D14</f>
        <v>72.3</v>
      </c>
      <c r="F6" s="160"/>
      <c r="H6" s="154"/>
      <c r="I6" s="82" t="s">
        <v>52</v>
      </c>
      <c r="J6" s="79">
        <v>3.2</v>
      </c>
      <c r="K6" s="80">
        <v>70.400000000000006</v>
      </c>
      <c r="L6" s="160"/>
    </row>
    <row r="7" spans="2:12" ht="28.8">
      <c r="D7" s="94" t="s">
        <v>68</v>
      </c>
      <c r="E7" s="95" t="s">
        <v>69</v>
      </c>
      <c r="F7" s="84"/>
      <c r="J7" s="94" t="s">
        <v>70</v>
      </c>
      <c r="K7" s="95" t="s">
        <v>71</v>
      </c>
    </row>
    <row r="8" spans="2:12" ht="43.8" thickBot="1">
      <c r="D8" s="96" t="s">
        <v>81</v>
      </c>
      <c r="E8" s="97" t="s">
        <v>82</v>
      </c>
      <c r="F8" s="85"/>
      <c r="J8" s="96" t="s">
        <v>72</v>
      </c>
      <c r="K8" s="97" t="s">
        <v>73</v>
      </c>
    </row>
    <row r="9" spans="2:12">
      <c r="G9" s="74" t="s">
        <v>64</v>
      </c>
      <c r="H9" s="74" t="s">
        <v>65</v>
      </c>
    </row>
    <row r="10" spans="2:12">
      <c r="G10" s="74" t="s">
        <v>66</v>
      </c>
      <c r="H10" s="74" t="s">
        <v>67</v>
      </c>
    </row>
    <row r="12" spans="2:12">
      <c r="C12" s="74">
        <v>0</v>
      </c>
      <c r="D12" s="74">
        <v>1</v>
      </c>
      <c r="E12" s="92" t="s">
        <v>56</v>
      </c>
      <c r="F12" s="75">
        <f>E6/(E6+D6)</f>
        <v>0.98233695652173914</v>
      </c>
      <c r="G12" s="74" t="s">
        <v>63</v>
      </c>
    </row>
    <row r="13" spans="2:12" ht="15" thickBot="1">
      <c r="B13" s="74">
        <v>0</v>
      </c>
      <c r="C13" s="74">
        <v>127</v>
      </c>
      <c r="D13" s="74">
        <v>4.4000000000000004</v>
      </c>
      <c r="E13" s="75" t="s">
        <v>57</v>
      </c>
      <c r="F13" s="75">
        <f>E5/(E5+D5)</f>
        <v>3.3485540334855401E-2</v>
      </c>
      <c r="G13" s="74" t="s">
        <v>61</v>
      </c>
    </row>
    <row r="14" spans="2:12">
      <c r="B14" s="74">
        <v>1</v>
      </c>
      <c r="C14" s="74">
        <v>1.3</v>
      </c>
      <c r="D14" s="74">
        <v>72.3</v>
      </c>
      <c r="E14" s="75" t="s">
        <v>58</v>
      </c>
      <c r="F14" s="75">
        <f>D5/(D5+E5)</f>
        <v>0.9665144596651446</v>
      </c>
      <c r="G14" s="74" t="s">
        <v>62</v>
      </c>
      <c r="I14" s="88" t="s">
        <v>59</v>
      </c>
      <c r="J14" s="89"/>
    </row>
    <row r="15" spans="2:12" ht="15" thickBot="1">
      <c r="B15" s="74">
        <v>2</v>
      </c>
      <c r="C15" s="93">
        <v>0.98233700000000002</v>
      </c>
      <c r="D15" s="93">
        <v>1.7663000000000002E-2</v>
      </c>
      <c r="E15" s="75" t="s">
        <v>76</v>
      </c>
      <c r="F15" s="75">
        <f>D6/(D6+E6)</f>
        <v>1.7663043478260872E-2</v>
      </c>
      <c r="G15" s="74" t="s">
        <v>60</v>
      </c>
      <c r="I15" s="90">
        <f>(D5+E6)/(D5+E5+E6+D6)</f>
        <v>0.9721951219512196</v>
      </c>
      <c r="J15" s="91">
        <f>(J5+K6)/SUM(J5:K6)</f>
        <v>0.96390243902439032</v>
      </c>
    </row>
    <row r="16" spans="2:12">
      <c r="B16" s="74">
        <v>3</v>
      </c>
      <c r="C16" s="93">
        <v>0.96651399999999998</v>
      </c>
      <c r="D16" s="93">
        <v>3.3486000000000002E-2</v>
      </c>
    </row>
    <row r="17" spans="2:11">
      <c r="I17" s="74">
        <f>1-I15</f>
        <v>2.7804878048780401E-2</v>
      </c>
      <c r="J17" s="74">
        <f>1-J15</f>
        <v>3.6097560975609677E-2</v>
      </c>
      <c r="K17" s="74">
        <f>(J17-I17)/J17*100</f>
        <v>22.972972972973043</v>
      </c>
    </row>
    <row r="19" spans="2:11">
      <c r="C19" s="74">
        <v>0</v>
      </c>
      <c r="D19" s="74">
        <v>1</v>
      </c>
    </row>
    <row r="20" spans="2:11">
      <c r="B20" s="74">
        <v>0</v>
      </c>
      <c r="C20" s="74">
        <v>127.2</v>
      </c>
      <c r="D20" s="74">
        <v>4.2</v>
      </c>
    </row>
    <row r="21" spans="2:11">
      <c r="B21" s="74">
        <v>1</v>
      </c>
      <c r="C21" s="74">
        <v>3.2</v>
      </c>
      <c r="D21" s="74">
        <v>70.400000000000006</v>
      </c>
    </row>
    <row r="22" spans="2:11">
      <c r="B22" s="74">
        <v>2</v>
      </c>
      <c r="C22" s="93">
        <v>0.95652199999999998</v>
      </c>
      <c r="D22" s="93">
        <v>4.3478000000000003E-2</v>
      </c>
    </row>
    <row r="23" spans="2:11">
      <c r="B23" s="74">
        <v>3</v>
      </c>
      <c r="C23" s="93">
        <v>0.96803700000000004</v>
      </c>
      <c r="D23" s="93">
        <v>3.1962999999999998E-2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D87D-F648-4BF3-845B-D067AC887F9E}">
  <dimension ref="A1:N14"/>
  <sheetViews>
    <sheetView workbookViewId="0">
      <selection activeCell="L4" sqref="L4:M4"/>
    </sheetView>
  </sheetViews>
  <sheetFormatPr defaultRowHeight="14.4"/>
  <cols>
    <col min="1" max="1" width="22.6640625" bestFit="1" customWidth="1"/>
  </cols>
  <sheetData>
    <row r="1" spans="1:14" ht="15" thickBot="1">
      <c r="B1" s="161" t="s">
        <v>84</v>
      </c>
      <c r="C1" s="162"/>
      <c r="D1" s="163"/>
      <c r="G1" s="161" t="s">
        <v>85</v>
      </c>
      <c r="H1" s="162"/>
      <c r="I1" s="163"/>
    </row>
    <row r="2" spans="1:14" ht="15" thickBot="1"/>
    <row r="3" spans="1:14" ht="15" thickBot="1">
      <c r="A3" s="74"/>
      <c r="B3" s="74"/>
      <c r="C3" s="164" t="s">
        <v>53</v>
      </c>
      <c r="D3" s="165"/>
      <c r="E3" s="99"/>
      <c r="H3" s="166" t="s">
        <v>53</v>
      </c>
      <c r="I3" s="167"/>
    </row>
    <row r="4" spans="1:14" ht="15" thickBot="1">
      <c r="A4" s="74"/>
      <c r="B4" s="74"/>
      <c r="C4" s="100" t="s">
        <v>51</v>
      </c>
      <c r="D4" s="101" t="s">
        <v>52</v>
      </c>
      <c r="G4" s="74"/>
      <c r="H4" s="100" t="s">
        <v>51</v>
      </c>
      <c r="I4" s="101" t="s">
        <v>52</v>
      </c>
    </row>
    <row r="5" spans="1:14">
      <c r="A5" s="168" t="b">
        <v>1</v>
      </c>
      <c r="B5" s="102" t="s">
        <v>51</v>
      </c>
      <c r="C5" s="103">
        <v>127.3</v>
      </c>
      <c r="D5" s="104">
        <v>4.0999999999999996</v>
      </c>
      <c r="G5" s="102" t="s">
        <v>51</v>
      </c>
      <c r="H5" s="103">
        <v>127.2</v>
      </c>
      <c r="I5" s="104">
        <v>4.2</v>
      </c>
    </row>
    <row r="6" spans="1:14" ht="15" thickBot="1">
      <c r="A6" s="169"/>
      <c r="B6" s="105" t="s">
        <v>52</v>
      </c>
      <c r="C6" s="106">
        <v>2.4</v>
      </c>
      <c r="D6" s="107">
        <v>71.2</v>
      </c>
      <c r="G6" s="105" t="s">
        <v>52</v>
      </c>
      <c r="H6" s="106">
        <v>3.2</v>
      </c>
      <c r="I6" s="107">
        <v>70.400000000000006</v>
      </c>
    </row>
    <row r="8" spans="1:14" ht="15" thickBot="1">
      <c r="N8" s="98"/>
    </row>
    <row r="9" spans="1:14">
      <c r="A9" s="108" t="s">
        <v>86</v>
      </c>
      <c r="B9" s="109"/>
      <c r="C9" s="110">
        <v>0.967391</v>
      </c>
      <c r="D9" s="89"/>
      <c r="G9" s="111"/>
      <c r="H9" s="112">
        <v>0.95652199999999998</v>
      </c>
      <c r="I9" s="113"/>
    </row>
    <row r="10" spans="1:14" ht="15" thickBot="1">
      <c r="A10" s="114" t="s">
        <v>87</v>
      </c>
      <c r="B10" s="24"/>
      <c r="C10" s="115">
        <v>3.1202000000000001E-2</v>
      </c>
      <c r="D10" s="91"/>
      <c r="G10" s="24"/>
      <c r="H10" s="116">
        <v>3.1962999999999998E-2</v>
      </c>
      <c r="I10" s="117"/>
    </row>
    <row r="12" spans="1:14" ht="15" thickBot="1">
      <c r="I12" s="118"/>
    </row>
    <row r="13" spans="1:14" ht="15" thickBot="1">
      <c r="A13" s="119" t="s">
        <v>88</v>
      </c>
      <c r="B13" s="39"/>
      <c r="C13" s="120">
        <v>3.1706999999999999E-2</v>
      </c>
      <c r="D13" s="43"/>
      <c r="G13" s="39"/>
      <c r="H13" s="120">
        <v>3.6097999999999998E-2</v>
      </c>
      <c r="I13" s="43"/>
      <c r="K13">
        <f>(H13-C13)/H13 *100</f>
        <v>12.164108814892789</v>
      </c>
    </row>
    <row r="14" spans="1:14">
      <c r="A14" s="118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4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35" priority="2" operator="lessThan">
      <formula>$U3</formula>
    </cfRule>
  </conditionalFormatting>
  <conditionalFormatting sqref="M3:T10">
    <cfRule type="cellIs" dxfId="134" priority="1" operator="lessThan">
      <formula>$U3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85AFE-4517-4239-AB9A-9F7F55BC8000}">
  <dimension ref="B1:F20"/>
  <sheetViews>
    <sheetView showGridLines="0" workbookViewId="0">
      <selection activeCell="B20" sqref="B20"/>
    </sheetView>
  </sheetViews>
  <sheetFormatPr defaultRowHeight="14.4"/>
  <cols>
    <col min="2" max="2" width="19.21875" bestFit="1" customWidth="1"/>
    <col min="3" max="3" width="16.33203125" bestFit="1" customWidth="1"/>
    <col min="4" max="4" width="24" bestFit="1" customWidth="1"/>
  </cols>
  <sheetData>
    <row r="1" spans="2:6" s="70" customFormat="1"/>
    <row r="2" spans="2:6">
      <c r="B2" s="170" t="s">
        <v>49</v>
      </c>
      <c r="C2" s="170"/>
      <c r="D2" s="30"/>
    </row>
    <row r="3" spans="2:6">
      <c r="B3" s="69" t="s">
        <v>46</v>
      </c>
      <c r="C3" s="69" t="s">
        <v>47</v>
      </c>
      <c r="D3" s="69" t="s">
        <v>48</v>
      </c>
    </row>
    <row r="4" spans="2:6">
      <c r="B4" s="72">
        <v>2.7317075000000002</v>
      </c>
      <c r="C4" s="72">
        <v>3.609756</v>
      </c>
      <c r="D4" s="72">
        <v>24.324317211468028</v>
      </c>
      <c r="E4">
        <f>100-2.73</f>
        <v>97.27</v>
      </c>
      <c r="F4" s="87">
        <f>100-C4</f>
        <v>96.390243999999996</v>
      </c>
    </row>
    <row r="10" spans="2:6">
      <c r="D10" s="69"/>
    </row>
    <row r="13" spans="2:6">
      <c r="D13" s="71" t="s">
        <v>50</v>
      </c>
    </row>
    <row r="18" spans="2:5">
      <c r="B18" t="s">
        <v>77</v>
      </c>
      <c r="C18" t="s">
        <v>78</v>
      </c>
      <c r="D18" t="s">
        <v>79</v>
      </c>
      <c r="E18" t="s">
        <v>80</v>
      </c>
    </row>
    <row r="19" spans="2:5">
      <c r="B19" s="98">
        <v>0.96803652968036502</v>
      </c>
      <c r="C19">
        <v>3.1963470319634701E-2</v>
      </c>
      <c r="D19">
        <v>0.95652173913043403</v>
      </c>
      <c r="E19">
        <v>4.3478260869565202E-2</v>
      </c>
    </row>
    <row r="20" spans="2:5">
      <c r="B20" s="98">
        <v>0.96347031963470298</v>
      </c>
      <c r="C20">
        <v>3.6529680365296802E-2</v>
      </c>
      <c r="D20">
        <v>0.98913043478260798</v>
      </c>
      <c r="E20">
        <v>1.0869565217391301E-2</v>
      </c>
    </row>
  </sheetData>
  <mergeCells count="1">
    <mergeCell ref="B2:C2"/>
  </mergeCells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F354-B4C5-4987-AD53-701F83618ECD}">
  <dimension ref="A1:L24"/>
  <sheetViews>
    <sheetView showGridLines="0" tabSelected="1" workbookViewId="0">
      <selection activeCell="O14" sqref="O14"/>
    </sheetView>
  </sheetViews>
  <sheetFormatPr defaultRowHeight="14.4"/>
  <cols>
    <col min="2" max="2" width="13.21875" customWidth="1"/>
    <col min="3" max="3" width="14.21875" customWidth="1"/>
    <col min="4" max="4" width="11.5546875" customWidth="1"/>
    <col min="5" max="5" width="12.21875" customWidth="1"/>
    <col min="6" max="6" width="10" customWidth="1"/>
    <col min="7" max="7" width="14.77734375" customWidth="1"/>
    <col min="8" max="8" width="19.33203125" customWidth="1"/>
    <col min="9" max="9" width="18.33203125" customWidth="1"/>
    <col min="10" max="10" width="18.5546875" customWidth="1"/>
  </cols>
  <sheetData>
    <row r="1" spans="1:12" ht="15" thickBot="1">
      <c r="C1" s="142" t="s">
        <v>99</v>
      </c>
      <c r="D1" s="144"/>
      <c r="E1" s="142" t="s">
        <v>100</v>
      </c>
      <c r="F1" s="144"/>
      <c r="G1" s="142" t="s">
        <v>101</v>
      </c>
      <c r="H1" s="144"/>
      <c r="I1" s="142" t="s">
        <v>102</v>
      </c>
      <c r="J1" s="144"/>
      <c r="K1" s="142" t="s">
        <v>90</v>
      </c>
      <c r="L1" s="144"/>
    </row>
    <row r="2" spans="1:12" ht="15" thickBot="1">
      <c r="C2" s="121"/>
      <c r="D2" s="23"/>
      <c r="E2" s="121"/>
      <c r="F2" s="23"/>
      <c r="G2" s="121"/>
      <c r="H2" s="23"/>
      <c r="I2" s="121"/>
      <c r="J2" s="23"/>
      <c r="K2" s="121"/>
      <c r="L2" s="23"/>
    </row>
    <row r="3" spans="1:12" ht="15" customHeight="1" thickBot="1">
      <c r="A3" s="74"/>
      <c r="B3" s="74"/>
      <c r="C3" s="164" t="s">
        <v>53</v>
      </c>
      <c r="D3" s="165"/>
      <c r="E3" s="164" t="s">
        <v>53</v>
      </c>
      <c r="F3" s="165"/>
      <c r="G3" s="164" t="s">
        <v>53</v>
      </c>
      <c r="H3" s="165"/>
      <c r="I3" s="164" t="s">
        <v>53</v>
      </c>
      <c r="J3" s="165"/>
      <c r="K3" s="164" t="s">
        <v>53</v>
      </c>
      <c r="L3" s="165"/>
    </row>
    <row r="4" spans="1:12" ht="15" thickBot="1">
      <c r="A4" s="74"/>
      <c r="B4" s="74"/>
      <c r="C4" s="100" t="s">
        <v>51</v>
      </c>
      <c r="D4" s="101" t="s">
        <v>52</v>
      </c>
      <c r="E4" s="100" t="s">
        <v>51</v>
      </c>
      <c r="F4" s="101" t="s">
        <v>52</v>
      </c>
      <c r="G4" s="100" t="s">
        <v>51</v>
      </c>
      <c r="H4" s="101" t="s">
        <v>52</v>
      </c>
      <c r="I4" s="100" t="s">
        <v>51</v>
      </c>
      <c r="J4" s="101" t="s">
        <v>52</v>
      </c>
      <c r="K4" s="100" t="s">
        <v>51</v>
      </c>
      <c r="L4" s="101" t="s">
        <v>52</v>
      </c>
    </row>
    <row r="5" spans="1:12">
      <c r="A5" s="168" t="b">
        <v>1</v>
      </c>
      <c r="B5" s="102" t="s">
        <v>51</v>
      </c>
      <c r="C5" s="133">
        <v>0.95758900000000002</v>
      </c>
      <c r="D5" s="134">
        <v>4.2410999999999997E-2</v>
      </c>
      <c r="E5" s="133">
        <v>0.95610099999999998</v>
      </c>
      <c r="F5" s="134">
        <v>4.3899000000000001E-2</v>
      </c>
      <c r="G5" s="133">
        <v>0.95758900000000002</v>
      </c>
      <c r="H5" s="134">
        <v>4.2410999999999997E-2</v>
      </c>
      <c r="I5" s="133">
        <v>0.95684499999999995</v>
      </c>
      <c r="J5" s="134">
        <v>4.3154999999999999E-2</v>
      </c>
      <c r="K5" s="133">
        <v>0.96428599999999998</v>
      </c>
      <c r="L5" s="134">
        <v>3.5714000000000003E-2</v>
      </c>
    </row>
    <row r="6" spans="1:12" ht="15" thickBot="1">
      <c r="A6" s="169"/>
      <c r="B6" s="105" t="s">
        <v>52</v>
      </c>
      <c r="C6" s="135">
        <v>7.0819999999999998E-3</v>
      </c>
      <c r="D6" s="136">
        <v>0.99291799999999997</v>
      </c>
      <c r="E6" s="135">
        <v>2.833E-3</v>
      </c>
      <c r="F6" s="136">
        <v>0.99716700000000003</v>
      </c>
      <c r="G6" s="135">
        <v>5.666E-3</v>
      </c>
      <c r="H6" s="136">
        <v>0.99433400000000005</v>
      </c>
      <c r="I6" s="135">
        <v>1.2748000000000001E-2</v>
      </c>
      <c r="J6" s="136">
        <v>0.98725200000000002</v>
      </c>
      <c r="K6" s="135">
        <v>2.2662999999999999E-2</v>
      </c>
      <c r="L6" s="136">
        <v>0.97733700000000001</v>
      </c>
    </row>
    <row r="7" spans="1:12">
      <c r="C7" s="137"/>
      <c r="D7" s="138"/>
      <c r="E7" s="137"/>
      <c r="F7" s="138"/>
      <c r="G7" s="137"/>
      <c r="H7" s="138"/>
      <c r="I7" s="137"/>
      <c r="J7" s="138"/>
      <c r="K7" s="137"/>
      <c r="L7" s="138"/>
    </row>
    <row r="8" spans="1:12" ht="15" thickBot="1">
      <c r="C8" s="137"/>
      <c r="D8" s="138"/>
      <c r="E8" s="137"/>
      <c r="F8" s="138"/>
      <c r="G8" s="137"/>
      <c r="H8" s="138"/>
      <c r="I8" s="137"/>
      <c r="J8" s="138"/>
      <c r="K8" s="137"/>
      <c r="L8" s="138"/>
    </row>
    <row r="9" spans="1:12" ht="15" thickBot="1">
      <c r="A9" s="171" t="s">
        <v>86</v>
      </c>
      <c r="B9" s="172"/>
      <c r="C9" s="173">
        <v>0.99291799999999997</v>
      </c>
      <c r="D9" s="174"/>
      <c r="E9" s="173">
        <v>0.99716700000000003</v>
      </c>
      <c r="F9" s="174"/>
      <c r="G9" s="173">
        <v>0.99433400000000005</v>
      </c>
      <c r="H9" s="174"/>
      <c r="I9" s="173">
        <v>0.98725200000000002</v>
      </c>
      <c r="J9" s="174"/>
      <c r="K9" s="173">
        <v>0.97733700000000001</v>
      </c>
      <c r="L9" s="174"/>
    </row>
    <row r="10" spans="1:12" ht="15" thickBot="1">
      <c r="A10" s="171" t="s">
        <v>87</v>
      </c>
      <c r="B10" s="172"/>
      <c r="C10" s="175">
        <v>4.2410999999999997E-2</v>
      </c>
      <c r="D10" s="176"/>
      <c r="E10" s="175">
        <v>4.3899000000000001E-2</v>
      </c>
      <c r="F10" s="176"/>
      <c r="G10" s="175">
        <v>4.2410999999999997E-2</v>
      </c>
      <c r="H10" s="176"/>
      <c r="I10" s="175">
        <v>4.3154999999999999E-2</v>
      </c>
      <c r="J10" s="176"/>
      <c r="K10" s="175">
        <v>3.5714000000000003E-2</v>
      </c>
      <c r="L10" s="176"/>
    </row>
    <row r="13" spans="1:12">
      <c r="E13" t="s">
        <v>98</v>
      </c>
    </row>
    <row r="14" spans="1:12" ht="15" thickBot="1"/>
    <row r="15" spans="1:12" ht="15" thickBot="1">
      <c r="I15" s="145"/>
      <c r="J15" s="147"/>
      <c r="K15" s="145"/>
      <c r="L15" s="147"/>
    </row>
    <row r="16" spans="1:12" ht="15" thickBot="1">
      <c r="B16" s="171"/>
      <c r="C16" s="172"/>
      <c r="I16" s="121"/>
      <c r="J16" s="23"/>
      <c r="K16" s="121"/>
      <c r="L16" s="23"/>
    </row>
    <row r="17" spans="4:12" ht="15" thickBot="1">
      <c r="I17" s="164"/>
      <c r="J17" s="165"/>
      <c r="K17" s="164"/>
      <c r="L17" s="165"/>
    </row>
    <row r="18" spans="4:12" ht="15" thickBot="1">
      <c r="D18" s="177"/>
      <c r="E18" s="178"/>
      <c r="I18" s="100"/>
      <c r="J18" s="101"/>
      <c r="K18" s="100"/>
      <c r="L18" s="101"/>
    </row>
    <row r="19" spans="4:12">
      <c r="I19" s="133"/>
      <c r="J19" s="134"/>
      <c r="K19" s="133"/>
      <c r="L19" s="134"/>
    </row>
    <row r="20" spans="4:12" ht="15" thickBot="1">
      <c r="I20" s="135"/>
      <c r="J20" s="136"/>
      <c r="K20" s="135"/>
      <c r="L20" s="136"/>
    </row>
    <row r="21" spans="4:12">
      <c r="I21" s="137"/>
      <c r="J21" s="138"/>
      <c r="K21" s="137"/>
      <c r="L21" s="138"/>
    </row>
    <row r="22" spans="4:12" ht="15" thickBot="1">
      <c r="I22" s="137"/>
      <c r="J22" s="138"/>
      <c r="K22" s="137"/>
      <c r="L22" s="138"/>
    </row>
    <row r="23" spans="4:12">
      <c r="I23" s="173"/>
      <c r="J23" s="174"/>
      <c r="K23" s="173"/>
      <c r="L23" s="174"/>
    </row>
    <row r="24" spans="4:12" ht="15" thickBot="1">
      <c r="I24" s="175"/>
      <c r="J24" s="176"/>
      <c r="K24" s="175"/>
      <c r="L24" s="176"/>
    </row>
  </sheetData>
  <mergeCells count="33">
    <mergeCell ref="I15:J15"/>
    <mergeCell ref="I17:J17"/>
    <mergeCell ref="I23:J23"/>
    <mergeCell ref="I24:J24"/>
    <mergeCell ref="K23:L23"/>
    <mergeCell ref="K24:L24"/>
    <mergeCell ref="K15:L15"/>
    <mergeCell ref="K17:L17"/>
    <mergeCell ref="K1:L1"/>
    <mergeCell ref="K3:L3"/>
    <mergeCell ref="K9:L9"/>
    <mergeCell ref="K10:L10"/>
    <mergeCell ref="D18:E18"/>
    <mergeCell ref="C1:D1"/>
    <mergeCell ref="C9:D9"/>
    <mergeCell ref="C10:D10"/>
    <mergeCell ref="E9:F9"/>
    <mergeCell ref="E10:F10"/>
    <mergeCell ref="I1:J1"/>
    <mergeCell ref="I3:J3"/>
    <mergeCell ref="I9:J9"/>
    <mergeCell ref="I10:J10"/>
    <mergeCell ref="G9:H9"/>
    <mergeCell ref="G10:H10"/>
    <mergeCell ref="A10:B10"/>
    <mergeCell ref="A9:B9"/>
    <mergeCell ref="B16:C16"/>
    <mergeCell ref="A5:A6"/>
    <mergeCell ref="G1:H1"/>
    <mergeCell ref="C3:D3"/>
    <mergeCell ref="G3:H3"/>
    <mergeCell ref="E1:F1"/>
    <mergeCell ref="E3:F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401CF-5DC1-4130-AADD-E813039FE74B}">
  <dimension ref="A1:J18"/>
  <sheetViews>
    <sheetView workbookViewId="0">
      <selection activeCell="E9" sqref="E9:F10"/>
    </sheetView>
  </sheetViews>
  <sheetFormatPr defaultRowHeight="14.4"/>
  <sheetData>
    <row r="1" spans="1:10" ht="15" thickBot="1">
      <c r="C1" s="145" t="s">
        <v>89</v>
      </c>
      <c r="D1" s="147"/>
      <c r="E1" s="145" t="s">
        <v>91</v>
      </c>
      <c r="F1" s="147"/>
      <c r="G1" s="145" t="s">
        <v>92</v>
      </c>
      <c r="H1" s="147"/>
      <c r="I1" s="145" t="s">
        <v>90</v>
      </c>
      <c r="J1" s="147"/>
    </row>
    <row r="2" spans="1:10" ht="15" customHeight="1" thickBot="1">
      <c r="C2" s="121"/>
      <c r="D2" s="23"/>
      <c r="E2" s="121"/>
      <c r="F2" s="23"/>
      <c r="G2" s="121"/>
      <c r="H2" s="23"/>
      <c r="I2" s="121"/>
      <c r="J2" s="23"/>
    </row>
    <row r="3" spans="1:10" ht="15" thickBot="1">
      <c r="A3" s="74"/>
      <c r="B3" s="74"/>
      <c r="C3" s="166" t="s">
        <v>53</v>
      </c>
      <c r="D3" s="182"/>
      <c r="E3" s="164" t="s">
        <v>53</v>
      </c>
      <c r="F3" s="165"/>
      <c r="G3" s="166" t="s">
        <v>53</v>
      </c>
      <c r="H3" s="182"/>
      <c r="I3" s="166" t="s">
        <v>53</v>
      </c>
      <c r="J3" s="182"/>
    </row>
    <row r="4" spans="1:10" ht="15" thickBot="1">
      <c r="A4" s="74"/>
      <c r="B4" s="74"/>
      <c r="C4" s="100" t="s">
        <v>51</v>
      </c>
      <c r="D4" s="101" t="s">
        <v>52</v>
      </c>
      <c r="E4" s="100" t="s">
        <v>51</v>
      </c>
      <c r="F4" s="101" t="s">
        <v>52</v>
      </c>
      <c r="G4" s="100" t="s">
        <v>51</v>
      </c>
      <c r="H4" s="101" t="s">
        <v>52</v>
      </c>
      <c r="I4" s="100" t="s">
        <v>51</v>
      </c>
      <c r="J4" s="101" t="s">
        <v>52</v>
      </c>
    </row>
    <row r="5" spans="1:10" ht="15" thickBot="1">
      <c r="A5" s="168" t="b">
        <v>1</v>
      </c>
      <c r="B5" s="102" t="s">
        <v>51</v>
      </c>
      <c r="C5" s="125">
        <v>0.93080399999999996</v>
      </c>
      <c r="D5" s="126">
        <v>6.9195999999999994E-2</v>
      </c>
      <c r="E5" s="125">
        <v>0.96428599999999998</v>
      </c>
      <c r="F5" s="126">
        <v>3.5714000000000003E-2</v>
      </c>
      <c r="G5" s="125">
        <v>0.96577400000000002</v>
      </c>
      <c r="H5" s="126">
        <v>3.4225999999999999E-2</v>
      </c>
      <c r="I5" s="125">
        <v>0.96875</v>
      </c>
      <c r="J5" s="126">
        <v>3.125E-2</v>
      </c>
    </row>
    <row r="6" spans="1:10" ht="15" thickBot="1">
      <c r="A6" s="169"/>
      <c r="B6" s="105" t="s">
        <v>52</v>
      </c>
      <c r="C6" s="127">
        <v>5.666E-3</v>
      </c>
      <c r="D6" s="128">
        <v>0.99433400000000005</v>
      </c>
      <c r="E6" s="127">
        <v>2.4079E-2</v>
      </c>
      <c r="F6" s="128">
        <v>0.97592100000000004</v>
      </c>
      <c r="G6" s="125">
        <v>1.983E-2</v>
      </c>
      <c r="H6" s="126">
        <v>0.98016999999999999</v>
      </c>
      <c r="I6" s="127">
        <v>2.8329E-2</v>
      </c>
      <c r="J6" s="128">
        <v>0.97167099999999995</v>
      </c>
    </row>
    <row r="7" spans="1:10">
      <c r="C7" s="129"/>
      <c r="D7" s="130"/>
      <c r="E7" s="129"/>
      <c r="F7" s="130"/>
      <c r="G7" s="129"/>
      <c r="H7" s="130"/>
      <c r="I7" s="129"/>
      <c r="J7" s="130"/>
    </row>
    <row r="8" spans="1:10" ht="15" thickBot="1">
      <c r="C8" s="129"/>
      <c r="D8" s="130"/>
      <c r="E8" s="129"/>
      <c r="F8" s="130"/>
      <c r="G8" s="129"/>
      <c r="H8" s="130"/>
      <c r="I8" s="129"/>
      <c r="J8" s="130"/>
    </row>
    <row r="9" spans="1:10" ht="15" thickBot="1">
      <c r="A9" s="122" t="s">
        <v>86</v>
      </c>
      <c r="B9" s="109"/>
      <c r="C9" s="180">
        <v>0.99433400000000005</v>
      </c>
      <c r="D9" s="180"/>
      <c r="E9" s="179">
        <v>0.97592100000000004</v>
      </c>
      <c r="F9" s="180"/>
      <c r="G9" s="180">
        <v>0.98016999999999999</v>
      </c>
      <c r="H9" s="181"/>
      <c r="I9" s="180">
        <v>0.97167099999999995</v>
      </c>
      <c r="J9" s="181"/>
    </row>
    <row r="10" spans="1:10" ht="15" thickBot="1">
      <c r="A10" s="123" t="s">
        <v>87</v>
      </c>
      <c r="B10" s="124"/>
      <c r="C10" s="184">
        <v>6.9195999999999994E-2</v>
      </c>
      <c r="D10" s="184"/>
      <c r="E10" s="183">
        <v>3.5714000000000003E-2</v>
      </c>
      <c r="F10" s="184"/>
      <c r="G10" s="184">
        <v>3.4225999999999999E-2</v>
      </c>
      <c r="H10" s="185"/>
      <c r="I10" s="184">
        <v>3.125E-2</v>
      </c>
      <c r="J10" s="185"/>
    </row>
    <row r="11" spans="1:10">
      <c r="C11" s="129"/>
      <c r="D11" s="130"/>
      <c r="E11" s="129"/>
      <c r="F11" s="130"/>
      <c r="G11" s="129"/>
      <c r="H11" s="130"/>
      <c r="I11" s="129"/>
      <c r="J11" s="130"/>
    </row>
    <row r="12" spans="1:10" ht="15" thickBot="1">
      <c r="C12" s="129"/>
      <c r="D12" s="131"/>
      <c r="E12" s="129"/>
      <c r="F12" s="130"/>
      <c r="G12" s="129"/>
      <c r="H12" s="131"/>
      <c r="I12" s="129"/>
      <c r="J12" s="131"/>
    </row>
    <row r="13" spans="1:10" ht="15" thickBot="1">
      <c r="A13" s="119" t="s">
        <v>88</v>
      </c>
      <c r="B13" s="39"/>
      <c r="C13" s="186">
        <v>4.7316999999999998E-2</v>
      </c>
      <c r="D13" s="187"/>
      <c r="E13" s="186">
        <v>3.1706999999999999E-2</v>
      </c>
      <c r="F13" s="187"/>
      <c r="G13" s="186">
        <v>2.9267999999999999E-2</v>
      </c>
      <c r="H13" s="187"/>
      <c r="I13" s="186">
        <v>3.0244E-2</v>
      </c>
      <c r="J13" s="187"/>
    </row>
    <row r="18" spans="3:3">
      <c r="C18" s="132" t="s">
        <v>97</v>
      </c>
    </row>
  </sheetData>
  <mergeCells count="21">
    <mergeCell ref="E13:F13"/>
    <mergeCell ref="C13:D13"/>
    <mergeCell ref="I13:J13"/>
    <mergeCell ref="G13:H13"/>
    <mergeCell ref="G3:H3"/>
    <mergeCell ref="A5:A6"/>
    <mergeCell ref="E10:F10"/>
    <mergeCell ref="C10:D10"/>
    <mergeCell ref="I10:J10"/>
    <mergeCell ref="G10:H10"/>
    <mergeCell ref="E1:F1"/>
    <mergeCell ref="C1:D1"/>
    <mergeCell ref="I1:J1"/>
    <mergeCell ref="G1:H1"/>
    <mergeCell ref="E9:F9"/>
    <mergeCell ref="C9:D9"/>
    <mergeCell ref="I9:J9"/>
    <mergeCell ref="G9:H9"/>
    <mergeCell ref="E3:F3"/>
    <mergeCell ref="C3:D3"/>
    <mergeCell ref="I3:J3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9A628-86B6-413E-A0B6-7CF767B83EBF}">
  <dimension ref="A1:M20"/>
  <sheetViews>
    <sheetView topLeftCell="A14" workbookViewId="0">
      <selection activeCell="M3" sqref="M3"/>
    </sheetView>
  </sheetViews>
  <sheetFormatPr defaultRowHeight="14.4"/>
  <sheetData>
    <row r="1" spans="1:7">
      <c r="A1" t="s">
        <v>93</v>
      </c>
    </row>
    <row r="2" spans="1:7">
      <c r="B2" t="s">
        <v>94</v>
      </c>
      <c r="G2" t="s">
        <v>95</v>
      </c>
    </row>
    <row r="17" spans="2:13">
      <c r="M17">
        <v>1</v>
      </c>
    </row>
    <row r="20" spans="2:13">
      <c r="B20" t="s">
        <v>96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650A-9351-487F-A67C-46E45D31A050}">
  <dimension ref="A2:F3"/>
  <sheetViews>
    <sheetView topLeftCell="A12" workbookViewId="0">
      <selection activeCell="Q25" sqref="Q25"/>
    </sheetView>
  </sheetViews>
  <sheetFormatPr defaultRowHeight="14.4"/>
  <sheetData>
    <row r="2" spans="1:6">
      <c r="A2" t="s">
        <v>94</v>
      </c>
      <c r="F2" t="s">
        <v>95</v>
      </c>
    </row>
    <row r="3" spans="1:6">
      <c r="A3" t="s">
        <v>96</v>
      </c>
      <c r="F3" t="s">
        <v>96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D1BD3-6FA7-4787-B696-04D3642D0AA5}">
  <dimension ref="A1:U30"/>
  <sheetViews>
    <sheetView workbookViewId="0"/>
  </sheetViews>
  <sheetFormatPr defaultRowHeight="14.4"/>
  <cols>
    <col min="6" max="10" width="0" hidden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P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2.7317074999999997</v>
      </c>
      <c r="N3" s="53">
        <f>SUM(D3,D6,D9,D12,D15,D18,D21,D24,D27,D30)/10</f>
        <v>3.609756</v>
      </c>
      <c r="P3" s="8">
        <f>(N3-M3)/N3*100</f>
        <v>24.324317211468038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3.4146339999999999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>
      <c r="A14" s="2"/>
      <c r="B14" s="2" t="s">
        <v>1</v>
      </c>
      <c r="C14" s="2">
        <v>1</v>
      </c>
      <c r="D14" s="2">
        <v>2</v>
      </c>
    </row>
    <row r="15" spans="1:21">
      <c r="A15" s="3">
        <v>0</v>
      </c>
      <c r="B15" s="4">
        <v>0</v>
      </c>
      <c r="C15" s="4">
        <v>1.95122</v>
      </c>
      <c r="D15" s="4">
        <v>4.390244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3.9024390000000002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</sheetData>
  <conditionalFormatting sqref="M3:N3">
    <cfRule type="cellIs" dxfId="11" priority="3" operator="lessThan">
      <formula>$U3</formula>
    </cfRule>
  </conditionalFormatting>
  <conditionalFormatting sqref="M3:N3">
    <cfRule type="cellIs" dxfId="10" priority="2" operator="lessThan">
      <formula>$U3</formula>
    </cfRule>
  </conditionalFormatting>
  <conditionalFormatting sqref="M3:N3">
    <cfRule type="cellIs" dxfId="9" priority="1" operator="lessThan">
      <formula>$N3</formula>
    </cfRule>
  </conditionalFormatting>
  <conditionalFormatting sqref="M3:N3">
    <cfRule type="top10" dxfId="8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B66D-7BD8-4F2A-9287-C113CF501316}">
  <dimension ref="A1:U30"/>
  <sheetViews>
    <sheetView workbookViewId="0">
      <selection activeCell="L15" sqref="L15:O17"/>
    </sheetView>
  </sheetViews>
  <sheetFormatPr defaultRowHeight="14.4"/>
  <cols>
    <col min="6" max="10" width="0" hidden="1" customWidth="1"/>
    <col min="14" max="14" width="10.5546875" customWidth="1"/>
    <col min="15" max="15" width="30.10937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1.95122</v>
      </c>
      <c r="D3" s="4">
        <v>1.95122</v>
      </c>
      <c r="L3" s="52">
        <v>0</v>
      </c>
      <c r="M3" s="53">
        <f>SUM(C3,C6,C9,C12,C15,C18,C21,C24,C27,C30)/10</f>
        <v>2.6341464999999995</v>
      </c>
      <c r="N3" s="53">
        <f>SUM(D3,D6,D9,D12,D15,D18,D21,D24,D27,D30)/10</f>
        <v>3.609756</v>
      </c>
      <c r="O3" s="8">
        <f>(N3-M3)/N3*100</f>
        <v>27.027020662892465</v>
      </c>
    </row>
    <row r="4" spans="1:2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</row>
    <row r="6" spans="1:21" ht="15" thickBot="1">
      <c r="A6" s="3">
        <v>0</v>
      </c>
      <c r="B6" s="4">
        <v>0</v>
      </c>
      <c r="C6" s="4">
        <v>5.3658539999999997</v>
      </c>
      <c r="D6" s="4">
        <v>6.8292679999999999</v>
      </c>
      <c r="L6" s="58" t="s">
        <v>41</v>
      </c>
      <c r="M6" s="59"/>
    </row>
    <row r="7" spans="1:21">
      <c r="A7" s="1" t="s">
        <v>3</v>
      </c>
      <c r="L7" s="11" t="s">
        <v>36</v>
      </c>
      <c r="M7" s="12"/>
      <c r="N7" s="12"/>
      <c r="O7" s="12"/>
      <c r="P7" s="13"/>
    </row>
    <row r="8" spans="1:21">
      <c r="A8" s="2"/>
      <c r="B8" s="2" t="s">
        <v>1</v>
      </c>
      <c r="C8" s="2">
        <v>1</v>
      </c>
      <c r="D8" s="2">
        <v>2</v>
      </c>
      <c r="L8" s="14" t="s">
        <v>16</v>
      </c>
      <c r="M8" s="15"/>
      <c r="N8" s="15"/>
      <c r="O8" s="15"/>
      <c r="P8" s="16"/>
    </row>
    <row r="9" spans="1:21">
      <c r="A9" s="3">
        <v>0</v>
      </c>
      <c r="B9" s="4">
        <v>0</v>
      </c>
      <c r="C9" s="4">
        <v>1.95122</v>
      </c>
      <c r="D9" s="4">
        <v>2.4390239999999999</v>
      </c>
      <c r="L9" s="14" t="s">
        <v>17</v>
      </c>
      <c r="M9" s="15"/>
      <c r="N9" s="20"/>
      <c r="O9" s="20"/>
      <c r="P9" s="16"/>
    </row>
    <row r="10" spans="1:21" ht="15" thickBot="1">
      <c r="A10" s="1" t="s">
        <v>4</v>
      </c>
      <c r="L10" s="17"/>
      <c r="M10" s="18"/>
      <c r="N10" s="21"/>
      <c r="O10" s="21"/>
      <c r="P10" s="19"/>
    </row>
    <row r="11" spans="1:21" ht="15" thickBot="1">
      <c r="A11" s="2"/>
      <c r="B11" s="2" t="s">
        <v>1</v>
      </c>
      <c r="C11" s="2">
        <v>1</v>
      </c>
      <c r="D11" s="2">
        <v>2</v>
      </c>
      <c r="L11" s="60" t="s">
        <v>32</v>
      </c>
    </row>
    <row r="12" spans="1:21">
      <c r="A12" s="3">
        <v>0</v>
      </c>
      <c r="B12" s="4">
        <v>0</v>
      </c>
      <c r="C12" s="4">
        <v>2.9268290000000001</v>
      </c>
      <c r="D12" s="4">
        <v>3.4146339999999999</v>
      </c>
      <c r="L12" s="49" t="s">
        <v>22</v>
      </c>
      <c r="M12" s="49" t="s">
        <v>23</v>
      </c>
      <c r="N12" s="49" t="s">
        <v>24</v>
      </c>
      <c r="O12" s="49" t="s">
        <v>25</v>
      </c>
      <c r="P12" s="49" t="s">
        <v>26</v>
      </c>
      <c r="Q12" s="49" t="s">
        <v>27</v>
      </c>
      <c r="R12" s="49" t="s">
        <v>28</v>
      </c>
      <c r="S12" s="49" t="s">
        <v>29</v>
      </c>
      <c r="T12" s="49" t="s">
        <v>30</v>
      </c>
      <c r="U12" s="49" t="s">
        <v>31</v>
      </c>
    </row>
    <row r="13" spans="1:21">
      <c r="A13" s="1" t="s">
        <v>5</v>
      </c>
    </row>
    <row r="14" spans="1:21" ht="15" thickBot="1">
      <c r="A14" s="2"/>
      <c r="B14" s="2" t="s">
        <v>1</v>
      </c>
      <c r="C14" s="2">
        <v>1</v>
      </c>
      <c r="D14" s="2">
        <v>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M15" s="188" t="s">
        <v>43</v>
      </c>
      <c r="N15" s="189"/>
    </row>
    <row r="16" spans="1:21" ht="15" thickBot="1">
      <c r="A16" s="1" t="s">
        <v>6</v>
      </c>
      <c r="L16" s="61" t="s">
        <v>13</v>
      </c>
      <c r="M16" s="62" t="s">
        <v>37</v>
      </c>
      <c r="N16" s="63" t="s">
        <v>38</v>
      </c>
      <c r="O16" s="63" t="s">
        <v>42</v>
      </c>
    </row>
    <row r="17" spans="1:15" ht="15" thickBot="1">
      <c r="A17" s="2"/>
      <c r="B17" s="2" t="s">
        <v>1</v>
      </c>
      <c r="C17" s="2">
        <v>1</v>
      </c>
      <c r="D17" s="2">
        <v>2</v>
      </c>
      <c r="L17" s="64">
        <v>0</v>
      </c>
      <c r="M17" s="65">
        <v>2.7317079999999998</v>
      </c>
      <c r="N17" s="66">
        <v>3.609756</v>
      </c>
      <c r="O17" s="66">
        <v>24.32431721</v>
      </c>
    </row>
    <row r="18" spans="1:15" ht="15" thickBot="1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15" ht="15" thickBot="1">
      <c r="A19" s="1" t="s">
        <v>7</v>
      </c>
      <c r="M19" s="188" t="s">
        <v>43</v>
      </c>
      <c r="N19" s="189"/>
    </row>
    <row r="20" spans="1:15" ht="15" thickBot="1">
      <c r="A20" s="2"/>
      <c r="B20" s="2" t="s">
        <v>1</v>
      </c>
      <c r="C20" s="2">
        <v>1</v>
      </c>
      <c r="D20" s="2">
        <v>2</v>
      </c>
      <c r="L20" s="61" t="s">
        <v>13</v>
      </c>
      <c r="M20" s="62" t="s">
        <v>37</v>
      </c>
      <c r="N20" s="63" t="s">
        <v>38</v>
      </c>
      <c r="O20" s="63" t="s">
        <v>42</v>
      </c>
    </row>
    <row r="21" spans="1:15" ht="15" thickBot="1">
      <c r="A21" s="3">
        <v>0</v>
      </c>
      <c r="B21" s="4">
        <v>0</v>
      </c>
      <c r="C21" s="4">
        <v>3.4146339999999999</v>
      </c>
      <c r="D21" s="4">
        <v>4.390244</v>
      </c>
      <c r="L21" s="64">
        <v>0</v>
      </c>
      <c r="M21" s="67">
        <v>2.634147</v>
      </c>
      <c r="N21" s="66">
        <v>3.609756</v>
      </c>
      <c r="O21" s="66">
        <v>27.02702</v>
      </c>
    </row>
    <row r="22" spans="1:15">
      <c r="A22" s="1" t="s">
        <v>8</v>
      </c>
    </row>
    <row r="23" spans="1:15">
      <c r="A23" s="2"/>
      <c r="B23" s="2" t="s">
        <v>1</v>
      </c>
      <c r="C23" s="2">
        <v>1</v>
      </c>
      <c r="D23" s="2">
        <v>2</v>
      </c>
    </row>
    <row r="24" spans="1:15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15">
      <c r="A25" s="1" t="s">
        <v>9</v>
      </c>
    </row>
    <row r="26" spans="1:15">
      <c r="A26" s="2"/>
      <c r="B26" s="2" t="s">
        <v>1</v>
      </c>
      <c r="C26" s="2">
        <v>1</v>
      </c>
      <c r="D26" s="2">
        <v>2</v>
      </c>
    </row>
    <row r="27" spans="1:15">
      <c r="A27" s="3">
        <v>0</v>
      </c>
      <c r="B27" s="4">
        <v>0</v>
      </c>
      <c r="C27" s="4">
        <v>1.95122</v>
      </c>
      <c r="D27" s="4">
        <v>2.9268290000000001</v>
      </c>
    </row>
    <row r="28" spans="1:15">
      <c r="A28" s="1" t="s">
        <v>10</v>
      </c>
    </row>
    <row r="29" spans="1:15">
      <c r="A29" s="2"/>
      <c r="B29" s="2" t="s">
        <v>1</v>
      </c>
      <c r="C29" s="2">
        <v>1</v>
      </c>
      <c r="D29" s="2">
        <v>2</v>
      </c>
    </row>
    <row r="30" spans="1:15">
      <c r="A30" s="3">
        <v>0</v>
      </c>
      <c r="B30" s="4">
        <v>0</v>
      </c>
      <c r="C30" s="4">
        <v>1.95122</v>
      </c>
      <c r="D30" s="4">
        <v>3.4146339999999999</v>
      </c>
    </row>
  </sheetData>
  <mergeCells count="2">
    <mergeCell ref="M15:N15"/>
    <mergeCell ref="M19:N19"/>
  </mergeCells>
  <conditionalFormatting sqref="M3:N3">
    <cfRule type="cellIs" dxfId="7" priority="3" operator="lessThan">
      <formula>$T3</formula>
    </cfRule>
  </conditionalFormatting>
  <conditionalFormatting sqref="M3:N3">
    <cfRule type="cellIs" dxfId="6" priority="2" operator="lessThan">
      <formula>$T3</formula>
    </cfRule>
  </conditionalFormatting>
  <conditionalFormatting sqref="M3:N3">
    <cfRule type="cellIs" dxfId="5" priority="1" operator="lessThan">
      <formula>$N3</formula>
    </cfRule>
  </conditionalFormatting>
  <conditionalFormatting sqref="M3:N3">
    <cfRule type="top10" dxfId="4" priority="4" bottom="1" rank="1"/>
    <cfRule type="expression" priority="5">
      <formula>"min"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A21E-70DE-47C0-9B79-6D95FAF31B83}">
  <sheetPr>
    <tabColor theme="9" tint="-0.499984740745262"/>
  </sheetPr>
  <dimension ref="A1:U50"/>
  <sheetViews>
    <sheetView workbookViewId="0">
      <selection activeCell="L2" sqref="L2:O3"/>
    </sheetView>
  </sheetViews>
  <sheetFormatPr defaultRowHeight="14.4"/>
  <cols>
    <col min="6" max="10" width="0" hidden="1" customWidth="1"/>
    <col min="14" max="14" width="12.21875" customWidth="1"/>
    <col min="15" max="15" width="30.109375" bestFit="1" customWidth="1"/>
    <col min="16" max="16" width="15.6640625" bestFit="1" customWidth="1"/>
  </cols>
  <sheetData>
    <row r="1" spans="1:21" ht="15" thickBot="1">
      <c r="A1" s="1" t="s">
        <v>0</v>
      </c>
    </row>
    <row r="2" spans="1:21" ht="15" thickBot="1">
      <c r="A2" s="2"/>
      <c r="B2" s="2" t="s">
        <v>1</v>
      </c>
      <c r="C2" s="2">
        <v>1</v>
      </c>
      <c r="D2" s="2">
        <v>2</v>
      </c>
      <c r="L2" s="54" t="s">
        <v>13</v>
      </c>
      <c r="M2" s="55" t="s">
        <v>37</v>
      </c>
      <c r="N2" s="56" t="s">
        <v>38</v>
      </c>
      <c r="O2" s="57" t="s">
        <v>39</v>
      </c>
    </row>
    <row r="3" spans="1:21" ht="15" thickBot="1">
      <c r="A3" s="3">
        <v>0</v>
      </c>
      <c r="B3" s="4">
        <v>0</v>
      </c>
      <c r="C3" s="4">
        <v>1.4634149999999999</v>
      </c>
      <c r="D3" s="4">
        <v>1.95122</v>
      </c>
      <c r="L3" s="52">
        <v>0</v>
      </c>
      <c r="M3" s="53">
        <f>SUM(C3,C6,C9,C12,C15,C18,C21,C24,C27,C30)/10</f>
        <v>2.5853659999999996</v>
      </c>
      <c r="N3" s="53">
        <f>SUM(D3,D6,D9,D12,D15,D18,D21,D24,D27,D30)/10</f>
        <v>3.609756</v>
      </c>
      <c r="O3" s="8">
        <f>(N3-M3)/N3*100</f>
        <v>28.378372388604667</v>
      </c>
    </row>
    <row r="4" spans="1:21" ht="15" thickBot="1">
      <c r="A4" s="1" t="s">
        <v>2</v>
      </c>
    </row>
    <row r="5" spans="1:21" ht="15" thickBot="1">
      <c r="A5" s="2"/>
      <c r="B5" s="2" t="s">
        <v>1</v>
      </c>
      <c r="C5" s="2">
        <v>1</v>
      </c>
      <c r="D5" s="2">
        <v>2</v>
      </c>
      <c r="L5" s="58" t="s">
        <v>41</v>
      </c>
      <c r="M5" s="59"/>
    </row>
    <row r="6" spans="1:21">
      <c r="A6" s="3">
        <v>0</v>
      </c>
      <c r="B6" s="4">
        <v>0</v>
      </c>
      <c r="C6" s="4">
        <v>5.3658539999999997</v>
      </c>
      <c r="D6" s="4">
        <v>6.8292679999999999</v>
      </c>
      <c r="L6" s="11" t="s">
        <v>36</v>
      </c>
      <c r="M6" s="12"/>
      <c r="N6" s="12"/>
      <c r="O6" s="12"/>
      <c r="P6" s="13"/>
    </row>
    <row r="7" spans="1:21">
      <c r="A7" s="1" t="s">
        <v>3</v>
      </c>
      <c r="L7" s="14" t="s">
        <v>16</v>
      </c>
      <c r="M7" s="15"/>
      <c r="N7" s="15"/>
      <c r="O7" s="15"/>
      <c r="P7" s="16"/>
    </row>
    <row r="8" spans="1:21">
      <c r="A8" s="2"/>
      <c r="B8" s="2" t="s">
        <v>1</v>
      </c>
      <c r="C8" s="2">
        <v>1</v>
      </c>
      <c r="D8" s="2">
        <v>2</v>
      </c>
      <c r="L8" s="14" t="s">
        <v>17</v>
      </c>
      <c r="M8" s="15"/>
      <c r="N8" s="20"/>
      <c r="O8" s="20"/>
      <c r="P8" s="16"/>
    </row>
    <row r="9" spans="1:21" ht="15" thickBot="1">
      <c r="A9" s="3">
        <v>0</v>
      </c>
      <c r="B9" s="4">
        <v>0</v>
      </c>
      <c r="C9" s="4">
        <v>1.95122</v>
      </c>
      <c r="D9" s="4">
        <v>2.4390239999999999</v>
      </c>
      <c r="L9" s="17"/>
      <c r="M9" s="18"/>
      <c r="N9" s="21"/>
      <c r="O9" s="21"/>
      <c r="P9" s="19"/>
    </row>
    <row r="10" spans="1:21" ht="15" thickBot="1">
      <c r="A10" s="1" t="s">
        <v>4</v>
      </c>
      <c r="L10" s="60" t="s">
        <v>32</v>
      </c>
    </row>
    <row r="11" spans="1:21">
      <c r="A11" s="2"/>
      <c r="B11" s="2" t="s">
        <v>1</v>
      </c>
      <c r="C11" s="2">
        <v>1</v>
      </c>
      <c r="D11" s="2">
        <v>2</v>
      </c>
      <c r="L11" s="49" t="s">
        <v>22</v>
      </c>
      <c r="M11" s="49" t="s">
        <v>23</v>
      </c>
      <c r="N11" s="49" t="s">
        <v>24</v>
      </c>
      <c r="O11" s="49" t="s">
        <v>25</v>
      </c>
      <c r="P11" s="49" t="s">
        <v>26</v>
      </c>
      <c r="Q11" s="49" t="s">
        <v>27</v>
      </c>
      <c r="R11" s="49" t="s">
        <v>28</v>
      </c>
      <c r="S11" s="49" t="s">
        <v>29</v>
      </c>
      <c r="T11" s="49" t="s">
        <v>30</v>
      </c>
      <c r="U11" s="49" t="s">
        <v>31</v>
      </c>
    </row>
    <row r="12" spans="1:21" ht="15" thickBot="1">
      <c r="A12" s="3">
        <v>0</v>
      </c>
      <c r="B12" s="4">
        <v>0</v>
      </c>
      <c r="C12" s="4">
        <v>2.9268290000000001</v>
      </c>
      <c r="D12" s="4">
        <v>3.4146339999999999</v>
      </c>
    </row>
    <row r="13" spans="1:21" ht="15" thickBot="1">
      <c r="A13" s="1" t="s">
        <v>5</v>
      </c>
      <c r="M13" s="188" t="s">
        <v>43</v>
      </c>
      <c r="N13" s="189"/>
    </row>
    <row r="14" spans="1:21" ht="15" thickBot="1">
      <c r="A14" s="2"/>
      <c r="B14" s="2" t="s">
        <v>1</v>
      </c>
      <c r="C14" s="2">
        <v>1</v>
      </c>
      <c r="D14" s="2">
        <v>2</v>
      </c>
      <c r="L14" s="61" t="s">
        <v>13</v>
      </c>
      <c r="M14" s="62" t="s">
        <v>37</v>
      </c>
      <c r="N14" s="63" t="s">
        <v>38</v>
      </c>
      <c r="O14" s="63" t="s">
        <v>42</v>
      </c>
    </row>
    <row r="15" spans="1:21" ht="15" thickBot="1">
      <c r="A15" s="3">
        <v>0</v>
      </c>
      <c r="B15" s="4">
        <v>0</v>
      </c>
      <c r="C15" s="4">
        <v>1.95122</v>
      </c>
      <c r="D15" s="4">
        <v>4.390244</v>
      </c>
      <c r="L15" s="64">
        <v>0</v>
      </c>
      <c r="M15" s="65">
        <f>M3</f>
        <v>2.5853659999999996</v>
      </c>
      <c r="N15" s="66">
        <f>N3</f>
        <v>3.609756</v>
      </c>
      <c r="O15" s="66">
        <f>O3</f>
        <v>28.378372388604667</v>
      </c>
    </row>
    <row r="16" spans="1:21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2.4390239999999999</v>
      </c>
      <c r="D18" s="4">
        <v>2.9268290000000001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3.4146339999999999</v>
      </c>
      <c r="D21" s="4">
        <v>4.390244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2.4390239999999999</v>
      </c>
      <c r="D24" s="4">
        <v>3.4146339999999999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1.95122</v>
      </c>
      <c r="D27" s="4">
        <v>2.9268290000000001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1.95122</v>
      </c>
      <c r="D30" s="4">
        <v>3.4146339999999999</v>
      </c>
    </row>
    <row r="31" spans="1:4">
      <c r="A31" s="1"/>
    </row>
    <row r="32" spans="1:4">
      <c r="A32" s="68"/>
    </row>
    <row r="33" spans="1:4">
      <c r="A33" s="68"/>
    </row>
    <row r="34" spans="1:4">
      <c r="A34" s="2"/>
      <c r="B34" s="2"/>
      <c r="C34" s="2"/>
      <c r="D34" s="2"/>
    </row>
    <row r="35" spans="1:4">
      <c r="A35" s="3"/>
      <c r="B35" s="4"/>
      <c r="C35" s="4"/>
      <c r="D35" s="4"/>
    </row>
    <row r="36" spans="1:4">
      <c r="A36" s="1"/>
    </row>
    <row r="37" spans="1:4">
      <c r="A37" s="68"/>
    </row>
    <row r="38" spans="1:4">
      <c r="A38" s="68"/>
    </row>
    <row r="39" spans="1:4">
      <c r="A39" s="2"/>
      <c r="B39" s="2"/>
      <c r="C39" s="2"/>
      <c r="D39" s="2"/>
    </row>
    <row r="40" spans="1:4">
      <c r="A40" s="3"/>
      <c r="B40" s="4"/>
      <c r="C40" s="4"/>
      <c r="D40" s="4"/>
    </row>
    <row r="41" spans="1:4">
      <c r="A41" s="1"/>
    </row>
    <row r="42" spans="1:4">
      <c r="A42" s="68"/>
    </row>
    <row r="43" spans="1:4">
      <c r="A43" s="68"/>
    </row>
    <row r="44" spans="1:4">
      <c r="A44" s="2"/>
      <c r="B44" s="2"/>
      <c r="C44" s="2"/>
      <c r="D44" s="2"/>
    </row>
    <row r="45" spans="1:4">
      <c r="A45" s="3"/>
      <c r="B45" s="4"/>
      <c r="C45" s="4"/>
      <c r="D45" s="4"/>
    </row>
    <row r="46" spans="1:4">
      <c r="A46" s="1"/>
    </row>
    <row r="47" spans="1:4">
      <c r="A47" s="68"/>
    </row>
    <row r="48" spans="1:4">
      <c r="A48" s="68"/>
    </row>
    <row r="49" spans="1:4">
      <c r="A49" s="2"/>
      <c r="B49" s="2"/>
      <c r="C49" s="2"/>
      <c r="D49" s="2"/>
    </row>
    <row r="50" spans="1:4">
      <c r="A50" s="3"/>
      <c r="B50" s="4"/>
      <c r="C50" s="4"/>
      <c r="D50" s="4"/>
    </row>
  </sheetData>
  <mergeCells count="1">
    <mergeCell ref="M13:N13"/>
  </mergeCells>
  <conditionalFormatting sqref="M3:N3">
    <cfRule type="cellIs" dxfId="3" priority="3" operator="lessThan">
      <formula>$T3</formula>
    </cfRule>
  </conditionalFormatting>
  <conditionalFormatting sqref="M3:N3">
    <cfRule type="cellIs" dxfId="2" priority="2" operator="lessThan">
      <formula>$T3</formula>
    </cfRule>
  </conditionalFormatting>
  <conditionalFormatting sqref="M3:N3">
    <cfRule type="cellIs" dxfId="1" priority="1" operator="lessThan">
      <formula>$N3</formula>
    </cfRule>
  </conditionalFormatting>
  <conditionalFormatting sqref="M3:N3">
    <cfRule type="top10" dxfId="0" priority="4" bottom="1" rank="1"/>
    <cfRule type="expression" priority="5">
      <formula>"min"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4"/>
  <sheetData>
    <row r="1" spans="1:30" ht="15" thickBot="1">
      <c r="A1" s="1" t="s">
        <v>0</v>
      </c>
      <c r="L1" s="25" t="s">
        <v>14</v>
      </c>
      <c r="M1" s="26">
        <v>1</v>
      </c>
      <c r="N1" s="27">
        <v>2</v>
      </c>
      <c r="O1" s="27">
        <v>3</v>
      </c>
      <c r="P1" s="27">
        <v>4</v>
      </c>
      <c r="Q1" s="27">
        <v>5</v>
      </c>
      <c r="R1" s="27">
        <v>6</v>
      </c>
      <c r="S1" s="27">
        <v>7</v>
      </c>
      <c r="T1" s="27">
        <v>8</v>
      </c>
      <c r="U1" s="28" t="s">
        <v>15</v>
      </c>
      <c r="W1" s="36">
        <v>1</v>
      </c>
      <c r="X1" s="37">
        <v>2</v>
      </c>
      <c r="Y1" s="37">
        <v>3</v>
      </c>
      <c r="Z1" s="37">
        <v>4</v>
      </c>
      <c r="AA1" s="37">
        <v>5</v>
      </c>
      <c r="AB1" s="37">
        <v>6</v>
      </c>
      <c r="AC1" s="37">
        <v>7</v>
      </c>
      <c r="AD1" s="38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2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 s="23">
        <f>SUM(K2,K12,K22,K42,K52,K62,K72,K82,K92)/10</f>
        <v>6.3</v>
      </c>
      <c r="W2" s="31">
        <f>$U2-M2</f>
        <v>5.3999999999999995</v>
      </c>
      <c r="X2" s="30">
        <f t="shared" ref="X2:AD9" si="1">$U2-N2</f>
        <v>4.5</v>
      </c>
      <c r="Y2" s="30">
        <f t="shared" si="1"/>
        <v>3.5999999999999996</v>
      </c>
      <c r="Z2" s="30">
        <f t="shared" si="1"/>
        <v>2.6999999999999997</v>
      </c>
      <c r="AA2" s="30">
        <f t="shared" si="1"/>
        <v>1.7999999999999998</v>
      </c>
      <c r="AB2" s="30">
        <f t="shared" si="1"/>
        <v>0.89999999999999947</v>
      </c>
      <c r="AC2" s="30">
        <f t="shared" si="1"/>
        <v>0</v>
      </c>
      <c r="AD2" s="32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2">
        <v>2</v>
      </c>
      <c r="M3" s="7">
        <f t="shared" ref="M3:M9" si="2">SUM(C3,C13,C23,C43,C53,C63,C73,C83,C93)/10</f>
        <v>4.3899999999999997</v>
      </c>
      <c r="N3">
        <f t="shared" si="0"/>
        <v>4.5349999999999993</v>
      </c>
      <c r="O3">
        <f t="shared" si="0"/>
        <v>4.0010000000000003</v>
      </c>
      <c r="P3">
        <f t="shared" si="0"/>
        <v>4.488999999999999</v>
      </c>
      <c r="Q3">
        <f t="shared" si="0"/>
        <v>4.3419999999999996</v>
      </c>
      <c r="R3">
        <f t="shared" si="0"/>
        <v>4.1470000000000002</v>
      </c>
      <c r="S3">
        <f t="shared" si="0"/>
        <v>4.83</v>
      </c>
      <c r="T3">
        <f t="shared" si="0"/>
        <v>4.4859999999999998</v>
      </c>
      <c r="U3" s="23">
        <f t="shared" si="0"/>
        <v>4.048</v>
      </c>
      <c r="W3" s="31">
        <f t="shared" ref="W3:X9" si="3">$U3-M3</f>
        <v>-0.34199999999999964</v>
      </c>
      <c r="X3" s="30">
        <f>$U3-N3</f>
        <v>-0.48699999999999921</v>
      </c>
      <c r="Y3" s="30">
        <f t="shared" si="1"/>
        <v>4.6999999999999709E-2</v>
      </c>
      <c r="Z3" s="30">
        <f t="shared" si="1"/>
        <v>-0.44099999999999895</v>
      </c>
      <c r="AA3" s="30">
        <f t="shared" si="1"/>
        <v>-0.29399999999999959</v>
      </c>
      <c r="AB3" s="30">
        <f t="shared" si="1"/>
        <v>-9.9000000000000199E-2</v>
      </c>
      <c r="AC3" s="30">
        <f t="shared" si="1"/>
        <v>-0.78200000000000003</v>
      </c>
      <c r="AD3" s="32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2">
        <v>5</v>
      </c>
      <c r="M4" s="7">
        <f t="shared" si="2"/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5.024</v>
      </c>
      <c r="T4">
        <f t="shared" si="0"/>
        <v>4.9269999999999996</v>
      </c>
      <c r="U4" s="23">
        <f t="shared" si="0"/>
        <v>4.5860000000000003</v>
      </c>
      <c r="W4" s="31">
        <f t="shared" si="3"/>
        <v>0.78100000000000058</v>
      </c>
      <c r="X4" s="30">
        <f t="shared" si="3"/>
        <v>0.39000000000000057</v>
      </c>
      <c r="Y4" s="30">
        <f t="shared" si="1"/>
        <v>0.63499999999999979</v>
      </c>
      <c r="Z4" s="30">
        <f t="shared" si="1"/>
        <v>1.0000000000012221E-3</v>
      </c>
      <c r="AA4" s="30">
        <f t="shared" si="1"/>
        <v>0.24500000000000011</v>
      </c>
      <c r="AB4" s="30">
        <f t="shared" si="1"/>
        <v>0.77900000000000036</v>
      </c>
      <c r="AC4" s="30">
        <f t="shared" si="1"/>
        <v>-0.43799999999999972</v>
      </c>
      <c r="AD4" s="32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2">
        <v>10</v>
      </c>
      <c r="M5" s="7">
        <f t="shared" si="2"/>
        <v>4.3409999999999993</v>
      </c>
      <c r="N5">
        <f t="shared" si="0"/>
        <v>4.3420000000000005</v>
      </c>
      <c r="O5">
        <f t="shared" si="0"/>
        <v>4.1940000000000008</v>
      </c>
      <c r="P5">
        <f t="shared" si="0"/>
        <v>4.7309999999999999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 s="23">
        <f t="shared" si="0"/>
        <v>4.6339999999999995</v>
      </c>
      <c r="W5" s="31">
        <f t="shared" si="3"/>
        <v>0.29300000000000015</v>
      </c>
      <c r="X5" s="30">
        <f t="shared" si="3"/>
        <v>0.29199999999999893</v>
      </c>
      <c r="Y5" s="30">
        <f t="shared" si="1"/>
        <v>0.43999999999999861</v>
      </c>
      <c r="Z5" s="30">
        <f t="shared" si="1"/>
        <v>-9.7000000000000419E-2</v>
      </c>
      <c r="AA5" s="30">
        <f t="shared" si="1"/>
        <v>9.7000000000000419E-2</v>
      </c>
      <c r="AB5" s="30">
        <f t="shared" si="1"/>
        <v>0.14599999999999991</v>
      </c>
      <c r="AC5" s="30">
        <f t="shared" si="1"/>
        <v>-0.48899999999999988</v>
      </c>
      <c r="AD5" s="32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2">
        <v>20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 s="23">
        <f t="shared" si="0"/>
        <v>4.7300000000000004</v>
      </c>
      <c r="W6" s="31">
        <f t="shared" si="3"/>
        <v>0.24300000000000122</v>
      </c>
      <c r="X6" s="30">
        <f t="shared" si="3"/>
        <v>0.24300000000000033</v>
      </c>
      <c r="Y6" s="30">
        <f t="shared" si="1"/>
        <v>4.8000000000000043E-2</v>
      </c>
      <c r="Z6" s="30">
        <f t="shared" si="1"/>
        <v>9.6000000000001862E-2</v>
      </c>
      <c r="AA6" s="30">
        <f t="shared" si="1"/>
        <v>0.1460000000000008</v>
      </c>
      <c r="AB6" s="30">
        <f t="shared" si="1"/>
        <v>4.8000000000000043E-2</v>
      </c>
      <c r="AC6" s="30">
        <f t="shared" si="1"/>
        <v>-0.14799999999999969</v>
      </c>
      <c r="AD6" s="32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2">
        <v>30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5.1209999999999987</v>
      </c>
      <c r="Q7">
        <f t="shared" si="0"/>
        <v>5.0250000000000004</v>
      </c>
      <c r="R7">
        <f t="shared" si="0"/>
        <v>5.4629999999999992</v>
      </c>
      <c r="S7">
        <f t="shared" si="0"/>
        <v>5.9510000000000005</v>
      </c>
      <c r="T7">
        <f t="shared" si="0"/>
        <v>6.8780000000000001</v>
      </c>
      <c r="U7" s="23">
        <f t="shared" si="0"/>
        <v>5.4619999999999997</v>
      </c>
      <c r="W7" s="31">
        <f t="shared" si="3"/>
        <v>0.4870000000000001</v>
      </c>
      <c r="X7" s="30">
        <f t="shared" si="3"/>
        <v>-0.38999999999999879</v>
      </c>
      <c r="Y7" s="30">
        <f t="shared" si="1"/>
        <v>0.24300000000000033</v>
      </c>
      <c r="Z7" s="30">
        <f t="shared" si="1"/>
        <v>0.34100000000000108</v>
      </c>
      <c r="AA7" s="30">
        <f t="shared" si="1"/>
        <v>0.43699999999999939</v>
      </c>
      <c r="AB7" s="30">
        <f t="shared" si="1"/>
        <v>-9.9999999999944578E-4</v>
      </c>
      <c r="AC7" s="30">
        <f t="shared" si="1"/>
        <v>-0.48900000000000077</v>
      </c>
      <c r="AD7" s="32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2">
        <v>40</v>
      </c>
      <c r="M8" s="7">
        <f t="shared" si="2"/>
        <v>5.2200000000000006</v>
      </c>
      <c r="N8">
        <f t="shared" si="0"/>
        <v>5.9509999999999996</v>
      </c>
      <c r="O8">
        <f t="shared" si="0"/>
        <v>6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6.0009999999999994</v>
      </c>
      <c r="T8">
        <f t="shared" si="0"/>
        <v>6.6340000000000003</v>
      </c>
      <c r="U8" s="23">
        <f t="shared" si="0"/>
        <v>6.9259999999999993</v>
      </c>
      <c r="W8" s="31">
        <f t="shared" si="3"/>
        <v>1.7059999999999986</v>
      </c>
      <c r="X8" s="30">
        <f t="shared" si="3"/>
        <v>0.97499999999999964</v>
      </c>
      <c r="Y8" s="30">
        <f t="shared" si="1"/>
        <v>0.92599999999999927</v>
      </c>
      <c r="Z8" s="30">
        <f t="shared" si="1"/>
        <v>0.53599999999999959</v>
      </c>
      <c r="AA8" s="30">
        <f t="shared" si="1"/>
        <v>0.2920000000000007</v>
      </c>
      <c r="AB8" s="30">
        <f t="shared" si="1"/>
        <v>0.43900000000000006</v>
      </c>
      <c r="AC8" s="30">
        <f t="shared" si="1"/>
        <v>0.92499999999999982</v>
      </c>
      <c r="AD8" s="32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2">
        <v>50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>SUM(F9,F19,F29,F49,F59,F69,F79,F89,F99)/10</f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 s="23">
        <f t="shared" si="0"/>
        <v>9.4619999999999997</v>
      </c>
      <c r="W9" s="31">
        <f t="shared" si="3"/>
        <v>0.78099999999999881</v>
      </c>
      <c r="X9" s="30">
        <f t="shared" si="3"/>
        <v>0.53500000000000192</v>
      </c>
      <c r="Y9" s="30">
        <f t="shared" si="1"/>
        <v>9.7000000000001307E-2</v>
      </c>
      <c r="Z9" s="30">
        <f t="shared" si="1"/>
        <v>0.73100000000000165</v>
      </c>
      <c r="AA9" s="30">
        <f t="shared" si="1"/>
        <v>-0.9269999999999996</v>
      </c>
      <c r="AB9" s="30">
        <f t="shared" si="1"/>
        <v>0.63500000000000156</v>
      </c>
      <c r="AC9" s="30">
        <f t="shared" si="1"/>
        <v>1.1230000000000011</v>
      </c>
      <c r="AD9" s="32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24"/>
      <c r="M10" s="142" t="s">
        <v>20</v>
      </c>
      <c r="N10" s="143"/>
      <c r="O10" s="143"/>
      <c r="P10" s="143"/>
      <c r="Q10" s="143"/>
      <c r="R10" s="143"/>
      <c r="S10" s="143"/>
      <c r="T10" s="143"/>
      <c r="U10" s="144"/>
      <c r="W10" s="31"/>
      <c r="X10" s="30"/>
      <c r="Y10" s="30"/>
      <c r="Z10" s="30"/>
      <c r="AA10" s="30"/>
      <c r="AB10" s="30"/>
      <c r="AC10" s="30"/>
      <c r="AD10" s="32"/>
    </row>
    <row r="11" spans="1:30" ht="15" thickBot="1">
      <c r="A11" s="1" t="s">
        <v>2</v>
      </c>
      <c r="W11" s="33">
        <f>SUM(W2:W7)/6</f>
        <v>1.1436666666666671</v>
      </c>
      <c r="X11" s="34">
        <f t="shared" ref="X11:AD11" si="4">SUM(X2:X7)/6</f>
        <v>0.75800000000000034</v>
      </c>
      <c r="Y11" s="34">
        <f t="shared" si="4"/>
        <v>0.83549999999999969</v>
      </c>
      <c r="Z11" s="34">
        <f t="shared" si="4"/>
        <v>0.43333333333333407</v>
      </c>
      <c r="AA11" s="34">
        <f t="shared" si="4"/>
        <v>0.40516666666666684</v>
      </c>
      <c r="AB11" s="34">
        <f t="shared" si="4"/>
        <v>0.29550000000000004</v>
      </c>
      <c r="AC11" s="34">
        <f t="shared" si="4"/>
        <v>-0.39100000000000001</v>
      </c>
      <c r="AD11" s="35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139" t="s">
        <v>18</v>
      </c>
      <c r="N12" s="140"/>
      <c r="O12" s="140"/>
      <c r="P12" s="140"/>
      <c r="Q12" s="141"/>
      <c r="W12" s="145" t="s">
        <v>21</v>
      </c>
      <c r="X12" s="146"/>
      <c r="Y12" s="146"/>
      <c r="Z12" s="146"/>
      <c r="AA12" s="146"/>
      <c r="AB12" s="146"/>
      <c r="AC12" s="146"/>
      <c r="AD12" s="147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1" t="s">
        <v>19</v>
      </c>
      <c r="N13" s="12"/>
      <c r="O13" s="12"/>
      <c r="P13" s="12"/>
      <c r="Q13" s="13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4" t="s">
        <v>16</v>
      </c>
      <c r="N14" s="15"/>
      <c r="O14" s="15"/>
      <c r="P14" s="15"/>
      <c r="Q14" s="16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4" t="s">
        <v>17</v>
      </c>
      <c r="N15" s="15"/>
      <c r="O15" s="20"/>
      <c r="P15" s="20"/>
      <c r="Q15" s="16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7"/>
      <c r="N16" s="18"/>
      <c r="O16" s="21"/>
      <c r="P16" s="21"/>
      <c r="Q16" s="19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33" priority="13" operator="lessThan">
      <formula>$U2</formula>
    </cfRule>
  </conditionalFormatting>
  <conditionalFormatting sqref="M2:T9">
    <cfRule type="cellIs" dxfId="132" priority="12" operator="lessThan">
      <formula>$U2</formula>
    </cfRule>
  </conditionalFormatting>
  <conditionalFormatting sqref="M2:T2">
    <cfRule type="top10" dxfId="131" priority="10" bottom="1" rank="1"/>
    <cfRule type="expression" priority="11">
      <formula>"min"</formula>
    </cfRule>
  </conditionalFormatting>
  <conditionalFormatting sqref="M3:T9">
    <cfRule type="top10" dxfId="130" priority="9" bottom="1" rank="1"/>
  </conditionalFormatting>
  <conditionalFormatting sqref="M4:T4">
    <cfRule type="top10" dxfId="129" priority="8" bottom="1" rank="1"/>
  </conditionalFormatting>
  <conditionalFormatting sqref="M5:T5">
    <cfRule type="top10" dxfId="128" priority="7" bottom="1" rank="1"/>
  </conditionalFormatting>
  <conditionalFormatting sqref="M6:T6">
    <cfRule type="top10" dxfId="127" priority="6" bottom="1" rank="1"/>
  </conditionalFormatting>
  <conditionalFormatting sqref="M7:T7">
    <cfRule type="top10" dxfId="126" priority="5" bottom="1" rank="1"/>
  </conditionalFormatting>
  <conditionalFormatting sqref="M8:T8">
    <cfRule type="top10" dxfId="125" priority="4" bottom="1" rank="1"/>
  </conditionalFormatting>
  <conditionalFormatting sqref="M9:T9">
    <cfRule type="top10" dxfId="124" priority="3" bottom="1" rank="1"/>
  </conditionalFormatting>
  <conditionalFormatting sqref="W11:AD11">
    <cfRule type="top10" dxfId="123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4"/>
  <sheetData>
    <row r="1" spans="1:30">
      <c r="A1" s="1" t="s">
        <v>0</v>
      </c>
      <c r="L1" t="s">
        <v>14</v>
      </c>
      <c r="M1" s="9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22" priority="13" operator="lessThan">
      <formula>$U2</formula>
    </cfRule>
  </conditionalFormatting>
  <conditionalFormatting sqref="M2:T9">
    <cfRule type="cellIs" dxfId="121" priority="12" operator="lessThan">
      <formula>$U2</formula>
    </cfRule>
  </conditionalFormatting>
  <conditionalFormatting sqref="M2:T2">
    <cfRule type="top10" dxfId="120" priority="10" bottom="1" rank="1"/>
    <cfRule type="expression" priority="11">
      <formula>"min"</formula>
    </cfRule>
  </conditionalFormatting>
  <conditionalFormatting sqref="M3:T9">
    <cfRule type="top10" dxfId="119" priority="9" bottom="1" rank="1"/>
  </conditionalFormatting>
  <conditionalFormatting sqref="M4:T4">
    <cfRule type="top10" dxfId="118" priority="8" bottom="1" rank="1"/>
  </conditionalFormatting>
  <conditionalFormatting sqref="M5:T5">
    <cfRule type="top10" dxfId="117" priority="7" bottom="1" rank="1"/>
  </conditionalFormatting>
  <conditionalFormatting sqref="M6:T6">
    <cfRule type="top10" dxfId="116" priority="6" bottom="1" rank="1"/>
  </conditionalFormatting>
  <conditionalFormatting sqref="M7:T7">
    <cfRule type="top10" dxfId="115" priority="5" bottom="1" rank="1"/>
  </conditionalFormatting>
  <conditionalFormatting sqref="M8:T8">
    <cfRule type="top10" dxfId="114" priority="4" bottom="1" rank="1"/>
  </conditionalFormatting>
  <conditionalFormatting sqref="M9:T9">
    <cfRule type="top10" dxfId="113" priority="3" bottom="1" rank="1"/>
  </conditionalFormatting>
  <conditionalFormatting sqref="W11:AD11">
    <cfRule type="top10" dxfId="112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111" priority="13" operator="lessThan">
      <formula>$U3</formula>
    </cfRule>
  </conditionalFormatting>
  <conditionalFormatting sqref="M3:T10">
    <cfRule type="cellIs" dxfId="110" priority="12" operator="lessThan">
      <formula>$U3</formula>
    </cfRule>
  </conditionalFormatting>
  <conditionalFormatting sqref="M3:T3">
    <cfRule type="top10" dxfId="109" priority="10" bottom="1" rank="1"/>
    <cfRule type="expression" priority="11">
      <formula>"min"</formula>
    </cfRule>
  </conditionalFormatting>
  <conditionalFormatting sqref="M4:T10">
    <cfRule type="top10" dxfId="108" priority="9" bottom="1" rank="1"/>
  </conditionalFormatting>
  <conditionalFormatting sqref="M5:T5">
    <cfRule type="top10" dxfId="107" priority="8" bottom="1" rank="1"/>
  </conditionalFormatting>
  <conditionalFormatting sqref="M6:T6">
    <cfRule type="top10" dxfId="106" priority="7" bottom="1" rank="1"/>
  </conditionalFormatting>
  <conditionalFormatting sqref="M7:T7">
    <cfRule type="top10" dxfId="105" priority="6" bottom="1" rank="1"/>
  </conditionalFormatting>
  <conditionalFormatting sqref="M8:T8">
    <cfRule type="top10" dxfId="104" priority="5" bottom="1" rank="1"/>
  </conditionalFormatting>
  <conditionalFormatting sqref="M9:T9">
    <cfRule type="top10" dxfId="103" priority="4" bottom="1" rank="1"/>
  </conditionalFormatting>
  <conditionalFormatting sqref="M10:T10">
    <cfRule type="top10" dxfId="102" priority="3" bottom="1" rank="1"/>
  </conditionalFormatting>
  <conditionalFormatting sqref="W12:AD12">
    <cfRule type="top10" dxfId="101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4"/>
  <sheetData>
    <row r="1" spans="1:30" ht="15" thickBot="1">
      <c r="A1" s="1" t="s">
        <v>0</v>
      </c>
      <c r="M1" s="148" t="s">
        <v>11</v>
      </c>
      <c r="N1" s="148"/>
      <c r="O1" s="148"/>
      <c r="P1" s="148"/>
      <c r="Q1" s="148"/>
      <c r="R1" s="148"/>
      <c r="S1" s="148"/>
      <c r="T1" s="148"/>
      <c r="U1" s="10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0" t="s">
        <v>13</v>
      </c>
      <c r="M2" s="9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100" priority="13" operator="lessThan">
      <formula>$U3</formula>
    </cfRule>
  </conditionalFormatting>
  <conditionalFormatting sqref="M3:T10">
    <cfRule type="cellIs" dxfId="99" priority="12" operator="lessThan">
      <formula>$U3</formula>
    </cfRule>
  </conditionalFormatting>
  <conditionalFormatting sqref="M3:T3">
    <cfRule type="top10" dxfId="98" priority="10" bottom="1" rank="1"/>
    <cfRule type="expression" priority="11">
      <formula>"min"</formula>
    </cfRule>
  </conditionalFormatting>
  <conditionalFormatting sqref="M4:T10">
    <cfRule type="top10" dxfId="97" priority="9" bottom="1" rank="1"/>
  </conditionalFormatting>
  <conditionalFormatting sqref="M5:T5">
    <cfRule type="top10" dxfId="96" priority="8" bottom="1" rank="1"/>
  </conditionalFormatting>
  <conditionalFormatting sqref="M6:T6">
    <cfRule type="top10" dxfId="95" priority="7" bottom="1" rank="1"/>
  </conditionalFormatting>
  <conditionalFormatting sqref="M7:T7">
    <cfRule type="top10" dxfId="94" priority="6" bottom="1" rank="1"/>
  </conditionalFormatting>
  <conditionalFormatting sqref="M8:T8">
    <cfRule type="top10" dxfId="93" priority="5" bottom="1" rank="1"/>
  </conditionalFormatting>
  <conditionalFormatting sqref="M9:T9">
    <cfRule type="top10" dxfId="92" priority="4" bottom="1" rank="1"/>
  </conditionalFormatting>
  <conditionalFormatting sqref="M10:T10">
    <cfRule type="top10" dxfId="91" priority="3" bottom="1" rank="1"/>
  </conditionalFormatting>
  <conditionalFormatting sqref="W12:AD12">
    <cfRule type="top10" dxfId="90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opLeftCell="E1" workbookViewId="0">
      <selection activeCell="T15" sqref="T15"/>
    </sheetView>
  </sheetViews>
  <sheetFormatPr defaultRowHeight="14.4"/>
  <sheetData>
    <row r="1" spans="1:30" ht="15" thickBot="1">
      <c r="A1" s="1" t="s">
        <v>0</v>
      </c>
      <c r="L1" s="39"/>
      <c r="M1" s="149" t="s">
        <v>34</v>
      </c>
      <c r="N1" s="149"/>
      <c r="O1" s="149"/>
      <c r="P1" s="149"/>
      <c r="Q1" s="149"/>
      <c r="R1" s="149"/>
      <c r="S1" s="149"/>
      <c r="T1" s="149"/>
      <c r="U1" s="28" t="s">
        <v>12</v>
      </c>
      <c r="W1" s="44"/>
      <c r="X1" s="45"/>
      <c r="Y1" s="45"/>
      <c r="Z1" s="45"/>
      <c r="AA1" s="45"/>
      <c r="AB1" s="45"/>
      <c r="AC1" s="45"/>
      <c r="AD1" s="46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42" t="s">
        <v>13</v>
      </c>
      <c r="M2" s="26">
        <v>1</v>
      </c>
      <c r="N2" s="27">
        <v>2</v>
      </c>
      <c r="O2" s="27">
        <v>3</v>
      </c>
      <c r="P2" s="27">
        <v>4</v>
      </c>
      <c r="Q2" s="27">
        <v>5</v>
      </c>
      <c r="R2" s="27">
        <v>6</v>
      </c>
      <c r="S2" s="27">
        <v>7</v>
      </c>
      <c r="T2" s="27">
        <v>8</v>
      </c>
      <c r="U2" s="43"/>
      <c r="W2" s="47">
        <v>1</v>
      </c>
      <c r="X2" s="29">
        <v>2</v>
      </c>
      <c r="Y2" s="29">
        <v>3</v>
      </c>
      <c r="Z2" s="29">
        <v>4</v>
      </c>
      <c r="AA2" s="29">
        <v>5</v>
      </c>
      <c r="AB2" s="29">
        <v>6</v>
      </c>
      <c r="AC2" s="29">
        <v>7</v>
      </c>
      <c r="AD2" s="48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40">
        <v>0</v>
      </c>
      <c r="M3" s="7">
        <f>SUM(C3,C13,C23,C33,C43,C53,C63,C73,C83,C93)/10</f>
        <v>2.7804878999999998</v>
      </c>
      <c r="N3" s="7">
        <f t="shared" ref="N3:U3" si="0">SUM(D3,D13,D23,D33,D43,D53,D63,D73,D83,D93)/10</f>
        <v>2.6829270999999997</v>
      </c>
      <c r="O3" s="7">
        <f t="shared" si="0"/>
        <v>2.6829270000000003</v>
      </c>
      <c r="P3" s="7">
        <f t="shared" si="0"/>
        <v>2.7317074999999997</v>
      </c>
      <c r="Q3" s="7">
        <f t="shared" si="0"/>
        <v>2.7804878999999998</v>
      </c>
      <c r="R3" s="7">
        <f t="shared" si="0"/>
        <v>2.8780489</v>
      </c>
      <c r="S3" s="7">
        <f t="shared" si="0"/>
        <v>2.9268291999999998</v>
      </c>
      <c r="T3" s="7">
        <f t="shared" si="0"/>
        <v>2.9756097000000001</v>
      </c>
      <c r="U3" s="7">
        <f t="shared" si="0"/>
        <v>3.609756</v>
      </c>
      <c r="W3" s="31">
        <f>($U3-M3)/U3*100</f>
        <v>22.972968256026174</v>
      </c>
      <c r="X3" s="30">
        <f t="shared" ref="X3:AD10" si="1">$U3-N3</f>
        <v>0.92682890000000029</v>
      </c>
      <c r="Y3" s="30">
        <f t="shared" si="1"/>
        <v>0.92682899999999968</v>
      </c>
      <c r="Z3" s="30">
        <f t="shared" si="1"/>
        <v>0.87804850000000023</v>
      </c>
      <c r="AA3" s="30">
        <f t="shared" si="1"/>
        <v>0.82926810000000017</v>
      </c>
      <c r="AB3" s="30">
        <f t="shared" si="1"/>
        <v>0.73170709999999994</v>
      </c>
      <c r="AC3" s="30">
        <f t="shared" si="1"/>
        <v>0.68292680000000017</v>
      </c>
      <c r="AD3" s="32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40">
        <v>2</v>
      </c>
      <c r="M4" s="7">
        <f t="shared" ref="M4:M10" si="2">SUM(C4,C14,C24,C34,C44,C54,C64,C74,C84,C94)/10</f>
        <v>2.6829269</v>
      </c>
      <c r="N4" s="7">
        <f t="shared" ref="N4:N10" si="3">SUM(D4,D14,D24,D34,D44,D54,D64,D74,D84,D94)/10</f>
        <v>2.6829270000000003</v>
      </c>
      <c r="O4" s="7">
        <f t="shared" ref="O4:O10" si="4">SUM(E4,E14,E24,E34,E44,E54,E64,E74,E84,E94)/10</f>
        <v>2.6829269999999998</v>
      </c>
      <c r="P4" s="7">
        <f t="shared" ref="P4:P10" si="5">SUM(F4,F14,F24,F34,F44,F54,F64,F74,F84,F94)/10</f>
        <v>2.7804880000000001</v>
      </c>
      <c r="Q4" s="7">
        <f t="shared" ref="Q4:Q10" si="6">SUM(G4,G14,G24,G34,G44,G54,G64,G74,G84,G94)/10</f>
        <v>2.7804880000000001</v>
      </c>
      <c r="R4" s="7">
        <f t="shared" ref="R4:R10" si="7">SUM(H4,H14,H24,H34,H44,H54,H64,H74,H84,H94)/10</f>
        <v>2.9756098</v>
      </c>
      <c r="S4" s="7">
        <f t="shared" ref="S4:S10" si="8">SUM(I4,I14,I24,I34,I44,I54,I64,I74,I84,I94)/10</f>
        <v>2.9268292999999996</v>
      </c>
      <c r="T4" s="7">
        <f t="shared" ref="T4:T10" si="9">SUM(J4,J14,J24,J34,J44,J54,J64,J74,J84,J94)/10</f>
        <v>2.8780488000000002</v>
      </c>
      <c r="U4" s="7">
        <f t="shared" ref="U4:U10" si="10">SUM(K4,K14,K24,K34,K44,K54,K64,K74,K84,K94)/10</f>
        <v>3.3658535000000001</v>
      </c>
      <c r="W4" s="31">
        <f t="shared" ref="W4:X10" si="11">$U4-M4</f>
        <v>0.68292660000000005</v>
      </c>
      <c r="X4" s="30">
        <f>$U4-N4</f>
        <v>0.68292649999999977</v>
      </c>
      <c r="Y4" s="30">
        <f t="shared" si="1"/>
        <v>0.68292650000000021</v>
      </c>
      <c r="Z4" s="30">
        <f t="shared" si="1"/>
        <v>0.58536549999999998</v>
      </c>
      <c r="AA4" s="30">
        <f t="shared" si="1"/>
        <v>0.58536549999999998</v>
      </c>
      <c r="AB4" s="30">
        <f t="shared" si="1"/>
        <v>0.39024370000000008</v>
      </c>
      <c r="AC4" s="30">
        <f t="shared" si="1"/>
        <v>0.43902420000000042</v>
      </c>
      <c r="AD4" s="32">
        <f t="shared" si="1"/>
        <v>0.48780469999999987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40">
        <v>5</v>
      </c>
      <c r="M5" s="7">
        <f t="shared" si="2"/>
        <v>2.9756098</v>
      </c>
      <c r="N5" s="7">
        <f t="shared" si="3"/>
        <v>3.0243902</v>
      </c>
      <c r="O5" s="7">
        <f t="shared" si="4"/>
        <v>3.0243901999999996</v>
      </c>
      <c r="P5" s="7">
        <f t="shared" si="5"/>
        <v>2.9756097000000001</v>
      </c>
      <c r="Q5" s="7">
        <f t="shared" si="6"/>
        <v>2.9268291999999998</v>
      </c>
      <c r="R5" s="7">
        <f t="shared" si="7"/>
        <v>2.9268292999999996</v>
      </c>
      <c r="S5" s="7">
        <f t="shared" si="8"/>
        <v>3.0731708000000002</v>
      </c>
      <c r="T5" s="7">
        <f t="shared" si="9"/>
        <v>3.1219511</v>
      </c>
      <c r="U5" s="7">
        <f t="shared" si="10"/>
        <v>3.5609754999999992</v>
      </c>
      <c r="W5" s="31">
        <f t="shared" si="11"/>
        <v>0.58536569999999921</v>
      </c>
      <c r="X5" s="30">
        <f t="shared" si="11"/>
        <v>0.53658529999999915</v>
      </c>
      <c r="Y5" s="30">
        <f t="shared" si="1"/>
        <v>0.5365852999999996</v>
      </c>
      <c r="Z5" s="30">
        <f t="shared" si="1"/>
        <v>0.58536579999999905</v>
      </c>
      <c r="AA5" s="30">
        <f t="shared" si="1"/>
        <v>0.63414629999999939</v>
      </c>
      <c r="AB5" s="30">
        <f t="shared" si="1"/>
        <v>0.63414619999999955</v>
      </c>
      <c r="AC5" s="30">
        <f t="shared" si="1"/>
        <v>0.48780469999999898</v>
      </c>
      <c r="AD5" s="32">
        <f t="shared" si="1"/>
        <v>0.4390243999999992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40">
        <v>10</v>
      </c>
      <c r="M6" s="7">
        <f t="shared" si="2"/>
        <v>2.8292683000000003</v>
      </c>
      <c r="N6" s="7">
        <f t="shared" si="3"/>
        <v>2.9268292000000002</v>
      </c>
      <c r="O6" s="7">
        <f t="shared" si="4"/>
        <v>3.1219511</v>
      </c>
      <c r="P6" s="7">
        <f t="shared" si="5"/>
        <v>3.1219512000000007</v>
      </c>
      <c r="Q6" s="7">
        <f t="shared" si="6"/>
        <v>2.9268293000000005</v>
      </c>
      <c r="R6" s="7">
        <f t="shared" si="7"/>
        <v>3.2682925999999997</v>
      </c>
      <c r="S6" s="7">
        <f t="shared" si="8"/>
        <v>3.609756</v>
      </c>
      <c r="T6" s="7">
        <f t="shared" si="9"/>
        <v>3.609756</v>
      </c>
      <c r="U6" s="7">
        <f t="shared" si="10"/>
        <v>3.3658537000000002</v>
      </c>
      <c r="W6" s="31">
        <f t="shared" si="11"/>
        <v>0.53658539999999988</v>
      </c>
      <c r="X6" s="30">
        <f t="shared" si="11"/>
        <v>0.43902449999999993</v>
      </c>
      <c r="Y6" s="30">
        <f t="shared" si="1"/>
        <v>0.24390260000000019</v>
      </c>
      <c r="Z6" s="30">
        <f t="shared" si="1"/>
        <v>0.24390249999999947</v>
      </c>
      <c r="AA6" s="30">
        <f t="shared" si="1"/>
        <v>0.43902439999999965</v>
      </c>
      <c r="AB6" s="30">
        <f t="shared" si="1"/>
        <v>9.7561100000000511E-2</v>
      </c>
      <c r="AC6" s="30">
        <f t="shared" si="1"/>
        <v>-0.24390229999999979</v>
      </c>
      <c r="AD6" s="32">
        <f t="shared" si="1"/>
        <v>-0.24390229999999979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40">
        <v>20</v>
      </c>
      <c r="M7" s="7">
        <f t="shared" si="2"/>
        <v>2.9756098</v>
      </c>
      <c r="N7" s="7">
        <f t="shared" si="3"/>
        <v>3.1219513000000001</v>
      </c>
      <c r="O7" s="7">
        <f t="shared" si="4"/>
        <v>3.2682926000000001</v>
      </c>
      <c r="P7" s="7">
        <f t="shared" si="5"/>
        <v>3.5121953000000006</v>
      </c>
      <c r="Q7" s="7">
        <f t="shared" si="6"/>
        <v>3.0243902999999999</v>
      </c>
      <c r="R7" s="7">
        <f t="shared" si="7"/>
        <v>3.3170731000000004</v>
      </c>
      <c r="S7" s="7">
        <f t="shared" si="8"/>
        <v>3.4634145000000003</v>
      </c>
      <c r="T7" s="7">
        <f t="shared" si="9"/>
        <v>3.6097559999999995</v>
      </c>
      <c r="U7" s="7">
        <f t="shared" si="10"/>
        <v>3.8048780999999998</v>
      </c>
      <c r="W7" s="31">
        <f t="shared" si="11"/>
        <v>0.82926829999999985</v>
      </c>
      <c r="X7" s="30">
        <f t="shared" si="11"/>
        <v>0.68292679999999972</v>
      </c>
      <c r="Y7" s="30">
        <f t="shared" si="1"/>
        <v>0.53658549999999972</v>
      </c>
      <c r="Z7" s="30">
        <f t="shared" si="1"/>
        <v>0.29268279999999924</v>
      </c>
      <c r="AA7" s="30">
        <f t="shared" si="1"/>
        <v>0.78048779999999995</v>
      </c>
      <c r="AB7" s="30">
        <f t="shared" si="1"/>
        <v>0.48780499999999938</v>
      </c>
      <c r="AC7" s="30">
        <f t="shared" si="1"/>
        <v>0.34146359999999953</v>
      </c>
      <c r="AD7" s="32">
        <f t="shared" si="1"/>
        <v>0.1951221000000003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40">
        <v>30</v>
      </c>
      <c r="M8" s="7">
        <f t="shared" si="2"/>
        <v>3.6585364000000005</v>
      </c>
      <c r="N8" s="7">
        <f t="shared" si="3"/>
        <v>3.9512194999999997</v>
      </c>
      <c r="O8" s="7">
        <f t="shared" si="4"/>
        <v>3.7560974000000003</v>
      </c>
      <c r="P8" s="7">
        <f t="shared" si="5"/>
        <v>3.8536585000000003</v>
      </c>
      <c r="Q8" s="7">
        <f t="shared" si="6"/>
        <v>4.0975610000000007</v>
      </c>
      <c r="R8" s="7">
        <f t="shared" si="7"/>
        <v>4.3902438999999998</v>
      </c>
      <c r="S8" s="7">
        <f t="shared" si="8"/>
        <v>3.6585365999999993</v>
      </c>
      <c r="T8" s="7">
        <f t="shared" si="9"/>
        <v>4.7317072999999992</v>
      </c>
      <c r="U8" s="7">
        <f t="shared" si="10"/>
        <v>4.1463415000000001</v>
      </c>
      <c r="W8" s="31">
        <f t="shared" si="11"/>
        <v>0.48780509999999966</v>
      </c>
      <c r="X8" s="30">
        <f t="shared" si="11"/>
        <v>0.19512200000000046</v>
      </c>
      <c r="Y8" s="30">
        <f t="shared" si="1"/>
        <v>0.39024409999999987</v>
      </c>
      <c r="Z8" s="30">
        <f t="shared" si="1"/>
        <v>0.2926829999999998</v>
      </c>
      <c r="AA8" s="30">
        <f t="shared" si="1"/>
        <v>4.8780499999999449E-2</v>
      </c>
      <c r="AB8" s="30">
        <f t="shared" si="1"/>
        <v>-0.24390239999999963</v>
      </c>
      <c r="AC8" s="30">
        <f t="shared" si="1"/>
        <v>0.48780490000000087</v>
      </c>
      <c r="AD8" s="32">
        <f t="shared" si="1"/>
        <v>-0.58536579999999905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40">
        <v>40</v>
      </c>
      <c r="M9" s="7">
        <f t="shared" si="2"/>
        <v>4.487804800000001</v>
      </c>
      <c r="N9" s="7">
        <f t="shared" si="3"/>
        <v>4.487804800000001</v>
      </c>
      <c r="O9" s="7">
        <f t="shared" si="4"/>
        <v>4.1463415000000001</v>
      </c>
      <c r="P9" s="7">
        <f t="shared" si="5"/>
        <v>4.2926829000000009</v>
      </c>
      <c r="Q9" s="7">
        <f t="shared" si="6"/>
        <v>4.1463413999999998</v>
      </c>
      <c r="R9" s="7">
        <f t="shared" si="7"/>
        <v>4.8292681999999996</v>
      </c>
      <c r="S9" s="7">
        <f t="shared" si="8"/>
        <v>6.5365853000000005</v>
      </c>
      <c r="T9" s="7">
        <f t="shared" si="9"/>
        <v>6.1951219999999996</v>
      </c>
      <c r="U9" s="7">
        <f t="shared" si="10"/>
        <v>6.4390243999999992</v>
      </c>
      <c r="W9" s="31">
        <f t="shared" si="11"/>
        <v>1.9512195999999982</v>
      </c>
      <c r="X9" s="30">
        <f t="shared" si="11"/>
        <v>1.9512195999999982</v>
      </c>
      <c r="Y9" s="30">
        <f t="shared" si="1"/>
        <v>2.2926828999999991</v>
      </c>
      <c r="Z9" s="30">
        <f t="shared" si="1"/>
        <v>2.1463414999999983</v>
      </c>
      <c r="AA9" s="30">
        <f t="shared" si="1"/>
        <v>2.2926829999999994</v>
      </c>
      <c r="AB9" s="30">
        <f t="shared" si="1"/>
        <v>1.6097561999999996</v>
      </c>
      <c r="AC9" s="30">
        <f t="shared" si="1"/>
        <v>-9.7560900000001283E-2</v>
      </c>
      <c r="AD9" s="32">
        <f t="shared" si="1"/>
        <v>0.24390239999999963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41">
        <v>50</v>
      </c>
      <c r="M10" s="7">
        <f t="shared" si="2"/>
        <v>51.365853600000001</v>
      </c>
      <c r="N10" s="7">
        <f t="shared" si="3"/>
        <v>41.365853799999996</v>
      </c>
      <c r="O10" s="7">
        <f t="shared" si="4"/>
        <v>44.048780499999999</v>
      </c>
      <c r="P10" s="7">
        <f t="shared" si="5"/>
        <v>46.4878049</v>
      </c>
      <c r="Q10" s="7">
        <f t="shared" si="6"/>
        <v>47.5609757</v>
      </c>
      <c r="R10" s="7">
        <f t="shared" si="7"/>
        <v>50.878048700000008</v>
      </c>
      <c r="S10" s="7">
        <f t="shared" si="8"/>
        <v>57.756097600000011</v>
      </c>
      <c r="T10" s="7">
        <f t="shared" si="9"/>
        <v>66.390243900000002</v>
      </c>
      <c r="U10" s="7">
        <f t="shared" si="10"/>
        <v>49.853658500000002</v>
      </c>
      <c r="W10" s="31">
        <f t="shared" si="11"/>
        <v>-1.5121950999999996</v>
      </c>
      <c r="X10" s="30">
        <f t="shared" si="11"/>
        <v>8.4878047000000052</v>
      </c>
      <c r="Y10" s="30">
        <f t="shared" si="1"/>
        <v>5.8048780000000022</v>
      </c>
      <c r="Z10" s="30">
        <f t="shared" si="1"/>
        <v>3.3658536000000012</v>
      </c>
      <c r="AA10" s="30">
        <f t="shared" si="1"/>
        <v>2.2926828000000015</v>
      </c>
      <c r="AB10" s="30">
        <f t="shared" si="1"/>
        <v>-1.0243902000000062</v>
      </c>
      <c r="AC10" s="30">
        <f t="shared" si="1"/>
        <v>-7.9024391000000094</v>
      </c>
      <c r="AD10" s="32">
        <f t="shared" si="1"/>
        <v>-16.5365854</v>
      </c>
    </row>
    <row r="11" spans="1:30" ht="15" thickBot="1">
      <c r="A11" s="1" t="s">
        <v>2</v>
      </c>
      <c r="L11" s="24"/>
      <c r="M11" s="142" t="s">
        <v>35</v>
      </c>
      <c r="N11" s="143"/>
      <c r="O11" s="143"/>
      <c r="P11" s="143"/>
      <c r="Q11" s="143"/>
      <c r="R11" s="143"/>
      <c r="S11" s="143"/>
      <c r="T11" s="143"/>
      <c r="U11" s="144"/>
      <c r="W11" s="31"/>
      <c r="X11" s="30"/>
      <c r="Y11" s="30"/>
      <c r="Z11" s="30"/>
      <c r="AA11" s="30"/>
      <c r="AB11" s="30"/>
      <c r="AC11" s="30"/>
      <c r="AD11" s="32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31">
        <f>SUM(W3:W8)/5</f>
        <v>5.2189838712052339</v>
      </c>
      <c r="X12" s="30">
        <f t="shared" ref="X12:AD12" si="12">SUM(X3:X8)/5</f>
        <v>0.69268279999999982</v>
      </c>
      <c r="Y12" s="30">
        <f t="shared" si="12"/>
        <v>0.66341459999999985</v>
      </c>
      <c r="Z12" s="30">
        <f t="shared" si="12"/>
        <v>0.5756096199999996</v>
      </c>
      <c r="AA12" s="30">
        <f t="shared" si="12"/>
        <v>0.66341451999999967</v>
      </c>
      <c r="AB12" s="30">
        <f t="shared" si="12"/>
        <v>0.41951213999999998</v>
      </c>
      <c r="AC12" s="30">
        <f t="shared" si="12"/>
        <v>0.43902438000000005</v>
      </c>
      <c r="AD12" s="32">
        <f t="shared" si="12"/>
        <v>0.18536588000000007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150" t="s">
        <v>21</v>
      </c>
      <c r="X13" s="151"/>
      <c r="Y13" s="151"/>
      <c r="Z13" s="151"/>
      <c r="AA13" s="151"/>
      <c r="AB13" s="151"/>
      <c r="AC13" s="151"/>
      <c r="AD13" s="152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139" t="s">
        <v>33</v>
      </c>
      <c r="N14" s="140"/>
      <c r="O14" s="140"/>
      <c r="P14" s="140"/>
      <c r="Q14" s="141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1" t="s">
        <v>36</v>
      </c>
      <c r="N15" s="12"/>
      <c r="O15" s="12"/>
      <c r="P15" s="12"/>
      <c r="Q15" s="13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4" t="s">
        <v>16</v>
      </c>
      <c r="N16" s="15"/>
      <c r="O16" s="15"/>
      <c r="P16" s="15"/>
      <c r="Q16" s="16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4" t="s">
        <v>17</v>
      </c>
      <c r="N17" s="15"/>
      <c r="O17" s="20"/>
      <c r="P17" s="20"/>
      <c r="Q17" s="16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7"/>
      <c r="N18" s="18"/>
      <c r="O18" s="21"/>
      <c r="P18" s="21"/>
      <c r="Q18" s="19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4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49" t="s">
        <v>22</v>
      </c>
      <c r="N20" s="49" t="s">
        <v>23</v>
      </c>
      <c r="O20" s="49" t="s">
        <v>24</v>
      </c>
      <c r="P20" s="49" t="s">
        <v>25</v>
      </c>
      <c r="Q20" s="49" t="s">
        <v>26</v>
      </c>
      <c r="R20" s="49" t="s">
        <v>27</v>
      </c>
      <c r="S20" s="49" t="s">
        <v>28</v>
      </c>
      <c r="T20" s="49" t="s">
        <v>29</v>
      </c>
      <c r="U20" s="49" t="s">
        <v>30</v>
      </c>
      <c r="V20" s="49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U10">
    <cfRule type="cellIs" dxfId="89" priority="13" operator="lessThan">
      <formula>$U3</formula>
    </cfRule>
  </conditionalFormatting>
  <conditionalFormatting sqref="M3:U10">
    <cfRule type="cellIs" dxfId="88" priority="12" operator="lessThan">
      <formula>$U3</formula>
    </cfRule>
  </conditionalFormatting>
  <conditionalFormatting sqref="M3:U10">
    <cfRule type="top10" dxfId="87" priority="10" bottom="1" rank="1"/>
    <cfRule type="expression" priority="11">
      <formula>"min"</formula>
    </cfRule>
  </conditionalFormatting>
  <conditionalFormatting sqref="W12:AD12">
    <cfRule type="top10" dxfId="86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85" priority="13" operator="lessThan">
      <formula>$U3</formula>
    </cfRule>
  </conditionalFormatting>
  <conditionalFormatting sqref="M3:T10">
    <cfRule type="cellIs" dxfId="84" priority="12" operator="lessThan">
      <formula>$U3</formula>
    </cfRule>
  </conditionalFormatting>
  <conditionalFormatting sqref="M3:T3">
    <cfRule type="top10" dxfId="83" priority="10" bottom="1" rank="1"/>
    <cfRule type="expression" priority="11">
      <formula>"min"</formula>
    </cfRule>
  </conditionalFormatting>
  <conditionalFormatting sqref="M4:T10">
    <cfRule type="top10" dxfId="82" priority="9" bottom="1" rank="1"/>
  </conditionalFormatting>
  <conditionalFormatting sqref="M5:T5">
    <cfRule type="top10" dxfId="81" priority="8" bottom="1" rank="1"/>
  </conditionalFormatting>
  <conditionalFormatting sqref="M6:T6">
    <cfRule type="top10" dxfId="80" priority="7" bottom="1" rank="1"/>
  </conditionalFormatting>
  <conditionalFormatting sqref="M7:T7">
    <cfRule type="top10" dxfId="79" priority="6" bottom="1" rank="1"/>
  </conditionalFormatting>
  <conditionalFormatting sqref="M8:T8">
    <cfRule type="top10" dxfId="78" priority="5" bottom="1" rank="1"/>
  </conditionalFormatting>
  <conditionalFormatting sqref="M9:T9">
    <cfRule type="top10" dxfId="77" priority="4" bottom="1" rank="1"/>
  </conditionalFormatting>
  <conditionalFormatting sqref="M10:T10">
    <cfRule type="top10" dxfId="76" priority="3" bottom="1" rank="1"/>
  </conditionalFormatting>
  <conditionalFormatting sqref="W12:AD12">
    <cfRule type="top10" dxfId="75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4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74" priority="13" operator="lessThan">
      <formula>$U3</formula>
    </cfRule>
  </conditionalFormatting>
  <conditionalFormatting sqref="M3:T10">
    <cfRule type="cellIs" dxfId="73" priority="12" operator="lessThan">
      <formula>$U3</formula>
    </cfRule>
  </conditionalFormatting>
  <conditionalFormatting sqref="M3:T3">
    <cfRule type="top10" dxfId="72" priority="10" bottom="1" rank="1"/>
    <cfRule type="expression" priority="11">
      <formula>"min"</formula>
    </cfRule>
  </conditionalFormatting>
  <conditionalFormatting sqref="M4:T10">
    <cfRule type="top10" dxfId="71" priority="9" bottom="1" rank="1"/>
  </conditionalFormatting>
  <conditionalFormatting sqref="M5:T5">
    <cfRule type="top10" dxfId="70" priority="8" bottom="1" rank="1"/>
  </conditionalFormatting>
  <conditionalFormatting sqref="M6:T6">
    <cfRule type="top10" dxfId="69" priority="7" bottom="1" rank="1"/>
  </conditionalFormatting>
  <conditionalFormatting sqref="M7:T7">
    <cfRule type="top10" dxfId="68" priority="6" bottom="1" rank="1"/>
  </conditionalFormatting>
  <conditionalFormatting sqref="M8:T8">
    <cfRule type="top10" dxfId="67" priority="5" bottom="1" rank="1"/>
  </conditionalFormatting>
  <conditionalFormatting sqref="M9:T9">
    <cfRule type="top10" dxfId="66" priority="4" bottom="1" rank="1"/>
  </conditionalFormatting>
  <conditionalFormatting sqref="M10:T10">
    <cfRule type="top10" dxfId="65" priority="3" bottom="1" rank="1"/>
  </conditionalFormatting>
  <conditionalFormatting sqref="W12:AD12">
    <cfRule type="top10" dxfId="64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ace recur svm75 iter</vt:lpstr>
      <vt:lpstr>cancerSVM%15</vt:lpstr>
      <vt:lpstr>cancerSVM%cor</vt:lpstr>
      <vt:lpstr>outlier removal dbscan</vt:lpstr>
      <vt:lpstr>ace svm%20</vt:lpstr>
      <vt:lpstr>Sheet2</vt:lpstr>
      <vt:lpstr>Sheet3</vt:lpstr>
      <vt:lpstr>dbscanclust_l1pca</vt:lpstr>
      <vt:lpstr>Sheet1</vt:lpstr>
      <vt:lpstr>absoluteerror</vt:lpstr>
      <vt:lpstr>comparison</vt:lpstr>
      <vt:lpstr>rmse</vt:lpstr>
      <vt:lpstr>MAE</vt:lpstr>
      <vt:lpstr>ace recur eps svm 20 % </vt:lpstr>
      <vt:lpstr>ace recur eps svm 75 percentile</vt:lpstr>
      <vt:lpstr>ace recur eps 25%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2023-02-25T01:58:57Z</dcterms:modified>
</cp:coreProperties>
</file>