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ngxuedong\Desktop\"/>
    </mc:Choice>
  </mc:AlternateContent>
  <xr:revisionPtr revIDLastSave="0" documentId="13_ncr:1_{A41DFF85-E560-4E20-9127-DBE71C15B76F}" xr6:coauthVersionLast="43" xr6:coauthVersionMax="43" xr10:uidLastSave="{00000000-0000-0000-0000-000000000000}"/>
  <bookViews>
    <workbookView xWindow="-108" yWindow="-108" windowWidth="23256" windowHeight="12576" activeTab="5" xr2:uid="{228F22FA-067A-4BD3-BF1F-7217AAA1FE3A}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6" r:id="rId5"/>
    <sheet name="Sheet1 (6)" sheetId="7" r:id="rId6"/>
    <sheet name="Sheet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7" l="1"/>
  <c r="K6" i="7"/>
  <c r="K5" i="7"/>
  <c r="G5" i="7"/>
  <c r="G8" i="7" s="1"/>
  <c r="E17" i="6"/>
  <c r="K6" i="6"/>
  <c r="K5" i="6"/>
  <c r="G5" i="6"/>
  <c r="G7" i="6" s="1"/>
  <c r="E17" i="5"/>
  <c r="K6" i="5"/>
  <c r="K5" i="5"/>
  <c r="G5" i="5"/>
  <c r="G7" i="5" s="1"/>
  <c r="K6" i="4"/>
  <c r="K5" i="4"/>
  <c r="G5" i="4"/>
  <c r="G7" i="4" s="1"/>
  <c r="K6" i="3"/>
  <c r="K5" i="3"/>
  <c r="G5" i="3"/>
  <c r="H9" i="3" s="1"/>
  <c r="H10" i="3" s="1"/>
  <c r="H11" i="3" s="1"/>
  <c r="E17" i="1"/>
  <c r="G5" i="1"/>
  <c r="E9" i="1" s="1"/>
  <c r="E10" i="1" s="1"/>
  <c r="E11" i="1" s="1"/>
  <c r="K6" i="1"/>
  <c r="K5" i="1"/>
  <c r="G7" i="7" l="1"/>
  <c r="E9" i="7"/>
  <c r="E10" i="7" s="1"/>
  <c r="E11" i="7" s="1"/>
  <c r="G6" i="7"/>
  <c r="H9" i="7"/>
  <c r="H10" i="7" s="1"/>
  <c r="H11" i="7" s="1"/>
  <c r="B10" i="7"/>
  <c r="B11" i="7" s="1"/>
  <c r="G8" i="6"/>
  <c r="B9" i="6"/>
  <c r="B10" i="6" s="1"/>
  <c r="B11" i="6" s="1"/>
  <c r="E9" i="6"/>
  <c r="H9" i="6"/>
  <c r="H10" i="6" s="1"/>
  <c r="H11" i="6" s="1"/>
  <c r="G6" i="6"/>
  <c r="E10" i="6"/>
  <c r="E11" i="6" s="1"/>
  <c r="G8" i="5"/>
  <c r="B9" i="5"/>
  <c r="B10" i="5" s="1"/>
  <c r="B11" i="5" s="1"/>
  <c r="E9" i="5"/>
  <c r="E10" i="5" s="1"/>
  <c r="E11" i="5" s="1"/>
  <c r="H9" i="5"/>
  <c r="H10" i="5" s="1"/>
  <c r="H11" i="5" s="1"/>
  <c r="G6" i="5"/>
  <c r="G8" i="4"/>
  <c r="B9" i="4"/>
  <c r="E9" i="4"/>
  <c r="H9" i="4"/>
  <c r="B10" i="4"/>
  <c r="B11" i="4" s="1"/>
  <c r="G6" i="4"/>
  <c r="H10" i="4"/>
  <c r="H11" i="4" s="1"/>
  <c r="E10" i="4"/>
  <c r="E11" i="4" s="1"/>
  <c r="G6" i="3"/>
  <c r="G7" i="3"/>
  <c r="G8" i="3"/>
  <c r="B9" i="3"/>
  <c r="B10" i="3" s="1"/>
  <c r="B11" i="3" s="1"/>
  <c r="E9" i="3"/>
  <c r="E10" i="3" s="1"/>
  <c r="E11" i="3" s="1"/>
  <c r="E17" i="3"/>
  <c r="B9" i="1"/>
  <c r="B10" i="1" s="1"/>
  <c r="B11" i="1" s="1"/>
  <c r="H9" i="1"/>
  <c r="H10" i="1" s="1"/>
  <c r="H11" i="1" s="1"/>
  <c r="G6" i="1"/>
  <c r="G7" i="1"/>
  <c r="G8" i="1"/>
  <c r="E17" i="7" l="1"/>
  <c r="G17" i="7" s="1"/>
  <c r="G18" i="7" s="1"/>
  <c r="G19" i="7" s="1"/>
  <c r="G20" i="7" s="1"/>
  <c r="G21" i="7" s="1"/>
  <c r="G22" i="7" s="1"/>
  <c r="G23" i="7" s="1"/>
  <c r="G17" i="6"/>
  <c r="G18" i="6" s="1"/>
  <c r="G19" i="6" s="1"/>
  <c r="G20" i="6" s="1"/>
  <c r="G21" i="6" s="1"/>
  <c r="G22" i="6" s="1"/>
  <c r="G23" i="6" s="1"/>
  <c r="G17" i="5"/>
  <c r="G18" i="5" s="1"/>
  <c r="G19" i="5" s="1"/>
  <c r="G20" i="5" s="1"/>
  <c r="G21" i="5" s="1"/>
  <c r="G22" i="5" s="1"/>
  <c r="G23" i="5" s="1"/>
  <c r="E17" i="4"/>
  <c r="G17" i="4" s="1"/>
  <c r="G18" i="4" s="1"/>
  <c r="G19" i="4" s="1"/>
  <c r="G20" i="4" s="1"/>
  <c r="G21" i="4" s="1"/>
  <c r="G22" i="4" s="1"/>
  <c r="G23" i="4" s="1"/>
  <c r="G17" i="3"/>
  <c r="G18" i="3" s="1"/>
  <c r="G19" i="3" s="1"/>
  <c r="G20" i="3" s="1"/>
  <c r="G21" i="3" s="1"/>
  <c r="G22" i="3" s="1"/>
  <c r="G23" i="3" s="1"/>
  <c r="G17" i="1"/>
  <c r="G18" i="1" s="1"/>
  <c r="G19" i="1" s="1"/>
  <c r="G20" i="1" s="1"/>
  <c r="G21" i="1" s="1"/>
  <c r="G22" i="1" s="1"/>
  <c r="G23" i="1" s="1"/>
</calcChain>
</file>

<file path=xl/sharedStrings.xml><?xml version="1.0" encoding="utf-8"?>
<sst xmlns="http://schemas.openxmlformats.org/spreadsheetml/2006/main" count="270" uniqueCount="48">
  <si>
    <t>利津县</t>
  </si>
  <si>
    <t>螺纹</t>
  </si>
  <si>
    <t>区</t>
    <phoneticPr fontId="1" type="noConversion"/>
  </si>
  <si>
    <t>品种</t>
    <phoneticPr fontId="1" type="noConversion"/>
  </si>
  <si>
    <t>weight</t>
    <phoneticPr fontId="1" type="noConversion"/>
  </si>
  <si>
    <t>origintotalprice</t>
    <phoneticPr fontId="1" type="noConversion"/>
  </si>
  <si>
    <t>lasttotalprice</t>
    <phoneticPr fontId="1" type="noConversion"/>
  </si>
  <si>
    <t>lastunitprice</t>
    <phoneticPr fontId="1" type="noConversion"/>
  </si>
  <si>
    <t>lasttotaltime</t>
    <phoneticPr fontId="1" type="noConversion"/>
  </si>
  <si>
    <t>date</t>
    <phoneticPr fontId="1" type="noConversion"/>
  </si>
  <si>
    <t>mark</t>
    <phoneticPr fontId="1" type="noConversion"/>
  </si>
  <si>
    <t>historyunitprice</t>
    <phoneticPr fontId="1" type="noConversion"/>
  </si>
  <si>
    <t>t</t>
    <phoneticPr fontId="1" type="noConversion"/>
  </si>
  <si>
    <t>adjustlastunitprice</t>
    <phoneticPr fontId="1" type="noConversion"/>
  </si>
  <si>
    <t>avgnum</t>
    <phoneticPr fontId="1" type="noConversion"/>
  </si>
  <si>
    <t>max</t>
    <phoneticPr fontId="1" type="noConversion"/>
  </si>
  <si>
    <t>theoryunitprice</t>
    <phoneticPr fontId="1" type="noConversion"/>
  </si>
  <si>
    <t>originunitprice</t>
    <phoneticPr fontId="1" type="noConversion"/>
  </si>
  <si>
    <t>0-4</t>
    <phoneticPr fontId="1" type="noConversion"/>
  </si>
  <si>
    <t>4-8</t>
    <phoneticPr fontId="1" type="noConversion"/>
  </si>
  <si>
    <t>8-12</t>
    <phoneticPr fontId="1" type="noConversion"/>
  </si>
  <si>
    <t>12-16</t>
    <phoneticPr fontId="1" type="noConversion"/>
  </si>
  <si>
    <t>16-20</t>
    <phoneticPr fontId="1" type="noConversion"/>
  </si>
  <si>
    <t>20-24</t>
    <phoneticPr fontId="1" type="noConversion"/>
  </si>
  <si>
    <t>onlinenum</t>
    <phoneticPr fontId="1" type="noConversion"/>
  </si>
  <si>
    <t>maxnum</t>
    <phoneticPr fontId="1" type="noConversion"/>
  </si>
  <si>
    <t>线材</t>
  </si>
  <si>
    <t>P1</t>
    <phoneticPr fontId="1" type="noConversion"/>
  </si>
  <si>
    <t>P2</t>
    <phoneticPr fontId="1" type="noConversion"/>
  </si>
  <si>
    <t>P3</t>
    <phoneticPr fontId="1" type="noConversion"/>
  </si>
  <si>
    <t>w</t>
    <phoneticPr fontId="1" type="noConversion"/>
  </si>
  <si>
    <t>权重</t>
    <phoneticPr fontId="1" type="noConversion"/>
  </si>
  <si>
    <t>黑卷</t>
  </si>
  <si>
    <t>历史抢单1</t>
    <phoneticPr fontId="1" type="noConversion"/>
  </si>
  <si>
    <t>历史抢单2</t>
    <phoneticPr fontId="1" type="noConversion"/>
  </si>
  <si>
    <t>历史抢单3</t>
    <phoneticPr fontId="1" type="noConversion"/>
  </si>
  <si>
    <t>岱岳区</t>
  </si>
  <si>
    <t>型钢</t>
  </si>
  <si>
    <t>524.3253</t>
  </si>
  <si>
    <t>525.3486</t>
  </si>
  <si>
    <t>新泰市</t>
  </si>
  <si>
    <t>冷板</t>
  </si>
  <si>
    <t>550.5000</t>
  </si>
  <si>
    <t>肥城市</t>
  </si>
  <si>
    <t>506.9126</t>
  </si>
  <si>
    <t>天桥区</t>
  </si>
  <si>
    <t>白卷</t>
  </si>
  <si>
    <t>514.8434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</si>
</sst>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200" formatCode="0.0000"/>
    <numFmt numFmtId="201" formatCode="yyyy/m/d\ h:mm:ss"/>
    <numFmt numFmtId="202" formatCode="yyyy\-mm\-dd\ hh:mm:ss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9" fontId="0" fillId="0" borderId="0" xfId="0" applyNumberFormat="1">
      <alignment vertical="center"/>
    </xf>
    <xf numFmtId="20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/>
    <xf numFmtId="201" fontId="0" fillId="0" borderId="0" xfId="0" applyNumberFormat="1" applyAlignment="1"/>
    <xf numFmtId="202" fontId="0" fillId="0" borderId="0" xfId="0" applyNumberFormat="1" applyAlignment="1"/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0A735-98F1-4EF5-9FB6-C69F10A64252}">
  <dimension ref="A1:N23"/>
  <sheetViews>
    <sheetView workbookViewId="0">
      <selection activeCell="I18" sqref="I18"/>
    </sheetView>
  </sheetViews>
  <sheetFormatPr defaultRowHeight="13.8" x14ac:dyDescent="0.25"/>
  <cols>
    <col min="1" max="1" width="17.6640625" customWidth="1"/>
    <col min="5" max="5" width="14.88671875" customWidth="1"/>
    <col min="6" max="6" width="14.44140625" customWidth="1"/>
    <col min="7" max="7" width="13.5546875" customWidth="1"/>
    <col min="8" max="8" width="14.88671875" customWidth="1"/>
    <col min="11" max="11" width="12" customWidth="1"/>
    <col min="12" max="12" width="15.77734375" customWidth="1"/>
  </cols>
  <sheetData>
    <row r="1" spans="1:14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24</v>
      </c>
      <c r="L1" t="s">
        <v>11</v>
      </c>
      <c r="M1" t="s">
        <v>14</v>
      </c>
      <c r="N1" t="s">
        <v>25</v>
      </c>
    </row>
    <row r="2" spans="1:14" x14ac:dyDescent="0.25">
      <c r="A2" t="s">
        <v>33</v>
      </c>
      <c r="B2" s="4" t="s">
        <v>0</v>
      </c>
      <c r="C2" s="4" t="s">
        <v>1</v>
      </c>
      <c r="D2" s="4">
        <v>40.277999999999999</v>
      </c>
      <c r="E2" s="4">
        <v>3767.6</v>
      </c>
      <c r="F2" s="4">
        <v>4144.3594999999996</v>
      </c>
      <c r="G2" s="4">
        <v>102.8939</v>
      </c>
      <c r="H2" s="4">
        <v>20.100000000000001</v>
      </c>
      <c r="I2" s="5">
        <v>43704.806504629625</v>
      </c>
      <c r="J2" s="4">
        <v>1</v>
      </c>
      <c r="K2" s="4">
        <v>59</v>
      </c>
      <c r="L2" s="4">
        <v>93.5398</v>
      </c>
      <c r="M2" s="4">
        <v>443.9375</v>
      </c>
      <c r="N2" s="4">
        <v>916</v>
      </c>
    </row>
    <row r="3" spans="1:14" x14ac:dyDescent="0.25">
      <c r="A3" t="s">
        <v>34</v>
      </c>
      <c r="B3" s="4" t="s">
        <v>0</v>
      </c>
      <c r="C3" s="4" t="s">
        <v>1</v>
      </c>
      <c r="D3" s="4">
        <v>31.283999999999999</v>
      </c>
      <c r="E3" s="4">
        <v>2926.31</v>
      </c>
      <c r="F3" s="4">
        <v>3160.4139</v>
      </c>
      <c r="G3" s="4">
        <v>101.02330000000001</v>
      </c>
      <c r="H3" s="4">
        <v>17.600000000000001</v>
      </c>
      <c r="I3" s="5">
        <v>43693.864756944444</v>
      </c>
      <c r="J3" s="4">
        <v>1</v>
      </c>
      <c r="K3" s="4">
        <v>526</v>
      </c>
      <c r="L3" s="4">
        <v>93.5398</v>
      </c>
      <c r="M3" s="4">
        <v>443.9375</v>
      </c>
      <c r="N3" s="4">
        <v>916</v>
      </c>
    </row>
    <row r="4" spans="1:14" x14ac:dyDescent="0.25">
      <c r="A4" t="s">
        <v>35</v>
      </c>
      <c r="B4" s="4" t="s">
        <v>0</v>
      </c>
      <c r="C4" s="4" t="s">
        <v>1</v>
      </c>
      <c r="D4" s="4">
        <v>34.128</v>
      </c>
      <c r="E4" s="4">
        <v>3192.33</v>
      </c>
      <c r="F4" s="4">
        <v>3383.8694999999998</v>
      </c>
      <c r="G4" s="4">
        <v>99.152299999999997</v>
      </c>
      <c r="H4" s="4">
        <v>13</v>
      </c>
      <c r="I4" s="5">
        <v>43686.832754629628</v>
      </c>
      <c r="J4" s="4">
        <v>1</v>
      </c>
      <c r="K4" s="4">
        <v>501</v>
      </c>
      <c r="L4" s="4">
        <v>93.5398</v>
      </c>
      <c r="M4" s="4">
        <v>443.9375</v>
      </c>
      <c r="N4" s="4">
        <v>916</v>
      </c>
    </row>
    <row r="5" spans="1:14" x14ac:dyDescent="0.25">
      <c r="F5" t="s">
        <v>11</v>
      </c>
      <c r="G5">
        <f>L2</f>
        <v>93.5398</v>
      </c>
      <c r="J5" t="s">
        <v>14</v>
      </c>
      <c r="K5">
        <f>M2</f>
        <v>443.9375</v>
      </c>
    </row>
    <row r="6" spans="1:14" x14ac:dyDescent="0.25">
      <c r="F6" s="1">
        <v>1.3</v>
      </c>
      <c r="G6">
        <f>G5*1.3</f>
        <v>121.60174000000001</v>
      </c>
      <c r="J6" t="s">
        <v>15</v>
      </c>
      <c r="K6">
        <f>N2</f>
        <v>916</v>
      </c>
    </row>
    <row r="7" spans="1:14" x14ac:dyDescent="0.25">
      <c r="F7" s="1">
        <v>1.04</v>
      </c>
      <c r="G7">
        <f>G5*1.04</f>
        <v>97.281391999999997</v>
      </c>
    </row>
    <row r="8" spans="1:14" x14ac:dyDescent="0.25">
      <c r="F8" s="1">
        <v>1.2</v>
      </c>
      <c r="G8">
        <f>G5*1.2</f>
        <v>112.24776</v>
      </c>
    </row>
    <row r="9" spans="1:14" x14ac:dyDescent="0.25">
      <c r="A9" t="s">
        <v>12</v>
      </c>
      <c r="B9">
        <f>ROUND((H2-4*(F2/D2-E2/D2)/(G5*0.02))*60,0)</f>
        <v>6</v>
      </c>
      <c r="D9" t="s">
        <v>12</v>
      </c>
      <c r="E9">
        <f>ROUND((H3-4*(F3/D3-E3/D3)/(G5*0.02))*60,0)</f>
        <v>96</v>
      </c>
      <c r="G9" t="s">
        <v>12</v>
      </c>
      <c r="H9">
        <f>ROUND((H4-4*(F4/D4-E4/D4)/(G5*0.02))*60,0)</f>
        <v>60</v>
      </c>
    </row>
    <row r="10" spans="1:14" x14ac:dyDescent="0.25">
      <c r="A10" t="s">
        <v>13</v>
      </c>
      <c r="B10">
        <f>F2/D2-G5*0.02*(240-B9)/240</f>
        <v>101.06984896827548</v>
      </c>
      <c r="D10" t="s">
        <v>13</v>
      </c>
      <c r="E10" s="2">
        <f>F3/D3-G5*0.02*(240-E9)/240</f>
        <v>99.900853815420035</v>
      </c>
      <c r="G10" t="s">
        <v>13</v>
      </c>
      <c r="H10" s="2">
        <f>F4/D4-G5*0.02*(240-H9)/240</f>
        <v>97.749197303797459</v>
      </c>
    </row>
    <row r="11" spans="1:14" x14ac:dyDescent="0.25">
      <c r="A11" t="s">
        <v>27</v>
      </c>
      <c r="B11">
        <f>B10-(K2-K5)/(K6-K5+0.0000000000000001)*G5*0.02</f>
        <v>102.59536632085062</v>
      </c>
      <c r="D11" t="s">
        <v>28</v>
      </c>
      <c r="E11">
        <f>E10-(K3-K5)/(K6-K5+0.0000000000000001)*G5*0.02</f>
        <v>99.575637987537078</v>
      </c>
      <c r="G11" t="s">
        <v>29</v>
      </c>
      <c r="H11">
        <f>H10-(K4-K5)/(K6-K5+0.0000000000000001)*G5*0.02</f>
        <v>97.523057127973289</v>
      </c>
    </row>
    <row r="12" spans="1:14" x14ac:dyDescent="0.25">
      <c r="A12" t="s">
        <v>31</v>
      </c>
    </row>
    <row r="13" spans="1:14" x14ac:dyDescent="0.25">
      <c r="A13" t="s">
        <v>30</v>
      </c>
      <c r="B13">
        <v>0.4</v>
      </c>
      <c r="E13">
        <v>0.3</v>
      </c>
      <c r="H13">
        <v>0.3</v>
      </c>
    </row>
    <row r="17" spans="4:8" x14ac:dyDescent="0.25">
      <c r="D17" s="7" t="s">
        <v>16</v>
      </c>
      <c r="E17" s="7">
        <f>E11*E13+B11*B13+H11*H13</f>
        <v>100.16775506299335</v>
      </c>
      <c r="G17">
        <f>IF(E17&lt;=G7,(E17+G5)/2,E17-G5*0.04)</f>
        <v>96.426163062993353</v>
      </c>
    </row>
    <row r="18" spans="4:8" x14ac:dyDescent="0.25">
      <c r="F18" s="7" t="s">
        <v>17</v>
      </c>
      <c r="G18" s="7">
        <f>MIN(G17,G8)</f>
        <v>96.426163062993353</v>
      </c>
      <c r="H18" s="3" t="s">
        <v>18</v>
      </c>
    </row>
    <row r="19" spans="4:8" x14ac:dyDescent="0.25">
      <c r="G19">
        <f>G18+G$5*0.02</f>
        <v>98.296959062993352</v>
      </c>
      <c r="H19" s="3" t="s">
        <v>19</v>
      </c>
    </row>
    <row r="20" spans="4:8" x14ac:dyDescent="0.25">
      <c r="G20">
        <f t="shared" ref="G20:G23" si="0">G19+G$5*0.02</f>
        <v>100.16775506299335</v>
      </c>
      <c r="H20" s="3" t="s">
        <v>20</v>
      </c>
    </row>
    <row r="21" spans="4:8" x14ac:dyDescent="0.25">
      <c r="G21">
        <f t="shared" si="0"/>
        <v>102.03855106299335</v>
      </c>
      <c r="H21" s="3" t="s">
        <v>21</v>
      </c>
    </row>
    <row r="22" spans="4:8" x14ac:dyDescent="0.25">
      <c r="G22">
        <f t="shared" si="0"/>
        <v>103.90934706299335</v>
      </c>
      <c r="H22" s="3" t="s">
        <v>22</v>
      </c>
    </row>
    <row r="23" spans="4:8" x14ac:dyDescent="0.25">
      <c r="G23">
        <f t="shared" si="0"/>
        <v>105.78014306299335</v>
      </c>
      <c r="H23" s="3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983BE-720C-4F82-8B33-84A976AFC5AA}">
  <dimension ref="A1:N23"/>
  <sheetViews>
    <sheetView workbookViewId="0">
      <selection activeCell="E28" sqref="E28"/>
    </sheetView>
  </sheetViews>
  <sheetFormatPr defaultRowHeight="13.8" x14ac:dyDescent="0.25"/>
  <cols>
    <col min="1" max="1" width="17.6640625" customWidth="1"/>
    <col min="5" max="5" width="14.88671875" customWidth="1"/>
    <col min="6" max="6" width="14.44140625" customWidth="1"/>
    <col min="7" max="7" width="13.5546875" customWidth="1"/>
    <col min="8" max="8" width="14.88671875" customWidth="1"/>
    <col min="11" max="11" width="12" customWidth="1"/>
    <col min="12" max="12" width="15.77734375" customWidth="1"/>
  </cols>
  <sheetData>
    <row r="1" spans="1:14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24</v>
      </c>
      <c r="L1" t="s">
        <v>11</v>
      </c>
      <c r="M1" t="s">
        <v>14</v>
      </c>
      <c r="N1" t="s">
        <v>25</v>
      </c>
    </row>
    <row r="2" spans="1:14" x14ac:dyDescent="0.25">
      <c r="A2" t="s">
        <v>33</v>
      </c>
      <c r="B2" s="4" t="s">
        <v>36</v>
      </c>
      <c r="C2" s="4" t="s">
        <v>37</v>
      </c>
      <c r="D2" s="4">
        <v>35.207999999999998</v>
      </c>
      <c r="E2" s="4">
        <v>2323.73</v>
      </c>
      <c r="F2" s="4">
        <v>2454.0659999999998</v>
      </c>
      <c r="G2" s="4">
        <v>69.701899999999995</v>
      </c>
      <c r="H2" s="4">
        <v>14.5</v>
      </c>
      <c r="I2" s="6">
        <v>43707.604895833327</v>
      </c>
      <c r="J2" s="4">
        <v>1</v>
      </c>
      <c r="K2" s="4">
        <v>394</v>
      </c>
      <c r="L2" s="4">
        <v>61.698099999999997</v>
      </c>
      <c r="M2" s="4" t="s">
        <v>38</v>
      </c>
      <c r="N2" s="4">
        <v>1019</v>
      </c>
    </row>
    <row r="3" spans="1:14" x14ac:dyDescent="0.25">
      <c r="A3" t="s">
        <v>34</v>
      </c>
      <c r="B3" s="4" t="s">
        <v>36</v>
      </c>
      <c r="C3" s="4" t="s">
        <v>37</v>
      </c>
      <c r="D3" s="4">
        <v>30.24</v>
      </c>
      <c r="E3" s="4">
        <v>1995.84</v>
      </c>
      <c r="F3" s="4">
        <v>2033.155</v>
      </c>
      <c r="G3" s="4">
        <v>67.233999999999995</v>
      </c>
      <c r="H3" s="4">
        <v>7.3</v>
      </c>
      <c r="I3" s="6">
        <v>43707.655543981477</v>
      </c>
      <c r="J3" s="4">
        <v>1</v>
      </c>
      <c r="K3" s="4">
        <v>704</v>
      </c>
      <c r="L3" s="4">
        <v>61.698099999999997</v>
      </c>
      <c r="M3" s="4" t="s">
        <v>38</v>
      </c>
      <c r="N3" s="4">
        <v>1019</v>
      </c>
    </row>
    <row r="4" spans="1:14" x14ac:dyDescent="0.25">
      <c r="A4" t="s">
        <v>35</v>
      </c>
      <c r="B4" s="4" t="s">
        <v>36</v>
      </c>
      <c r="C4" s="4" t="s">
        <v>37</v>
      </c>
      <c r="D4" s="4">
        <v>10.933999999999999</v>
      </c>
      <c r="E4" s="4">
        <v>721.64</v>
      </c>
      <c r="F4" s="4">
        <v>789.10069999999996</v>
      </c>
      <c r="G4" s="4">
        <v>72.169399999999996</v>
      </c>
      <c r="H4" s="4">
        <v>22.7</v>
      </c>
      <c r="I4" s="6">
        <v>43707.655543981477</v>
      </c>
      <c r="J4" s="4">
        <v>1</v>
      </c>
      <c r="K4" s="4">
        <v>374</v>
      </c>
      <c r="L4" s="4">
        <v>61.698099999999997</v>
      </c>
      <c r="M4" s="4" t="s">
        <v>38</v>
      </c>
      <c r="N4" s="4">
        <v>1019</v>
      </c>
    </row>
    <row r="5" spans="1:14" x14ac:dyDescent="0.25">
      <c r="F5" t="s">
        <v>11</v>
      </c>
      <c r="G5">
        <f>L2</f>
        <v>61.698099999999997</v>
      </c>
      <c r="J5" t="s">
        <v>14</v>
      </c>
      <c r="K5" t="str">
        <f>M2</f>
        <v>524.3253</v>
      </c>
    </row>
    <row r="6" spans="1:14" x14ac:dyDescent="0.25">
      <c r="F6" s="1">
        <v>1.3</v>
      </c>
      <c r="G6">
        <f>G5*1.3</f>
        <v>80.207529999999991</v>
      </c>
      <c r="J6" t="s">
        <v>15</v>
      </c>
      <c r="K6">
        <f>N2</f>
        <v>1019</v>
      </c>
    </row>
    <row r="7" spans="1:14" x14ac:dyDescent="0.25">
      <c r="F7" s="1">
        <v>1.04</v>
      </c>
      <c r="G7">
        <f>G5*1.04</f>
        <v>64.166023999999993</v>
      </c>
    </row>
    <row r="8" spans="1:14" x14ac:dyDescent="0.25">
      <c r="F8" s="1">
        <v>1.2</v>
      </c>
      <c r="G8">
        <f>G5*1.2</f>
        <v>74.037719999999993</v>
      </c>
    </row>
    <row r="9" spans="1:14" x14ac:dyDescent="0.25">
      <c r="A9" t="s">
        <v>12</v>
      </c>
      <c r="B9">
        <f>ROUND((H2-4*(F2/D2-E2/D2)/(G5*0.02))*60,0)</f>
        <v>150</v>
      </c>
      <c r="D9" t="s">
        <v>12</v>
      </c>
      <c r="E9">
        <f>ROUND((H3-4*(F3/D3-E3/D3)/(G5*0.02))*60,0)</f>
        <v>198</v>
      </c>
      <c r="G9" t="s">
        <v>12</v>
      </c>
      <c r="H9">
        <f>ROUND((H4-4*(F4/D4-E4/D4)/(G5*0.02))*60,0)</f>
        <v>162</v>
      </c>
    </row>
    <row r="10" spans="1:14" x14ac:dyDescent="0.25">
      <c r="A10" t="s">
        <v>13</v>
      </c>
      <c r="B10">
        <f>F2/D2-G5*0.02*(240-B9)/240</f>
        <v>69.239206990286306</v>
      </c>
      <c r="D10" t="s">
        <v>13</v>
      </c>
      <c r="E10" s="2">
        <f>F3/D3-G5*0.02*(240-E9)/240</f>
        <v>67.018018290211643</v>
      </c>
      <c r="G10" t="s">
        <v>13</v>
      </c>
      <c r="H10" s="2">
        <f>F4/D4-G5*0.02*(240-H9)/240</f>
        <v>71.768406286345339</v>
      </c>
    </row>
    <row r="11" spans="1:14" x14ac:dyDescent="0.25">
      <c r="A11" t="s">
        <v>27</v>
      </c>
      <c r="B11">
        <f>B10-(K2-K5)/(K6-K5+0.0000000000000001)*G5*0.02</f>
        <v>69.564302386995692</v>
      </c>
      <c r="D11" t="s">
        <v>28</v>
      </c>
      <c r="E11">
        <f>E10-(K3-K5)/(K6-K5+0.0000000000000001)*G5*0.02</f>
        <v>66.56982121815318</v>
      </c>
      <c r="G11" t="s">
        <v>29</v>
      </c>
      <c r="H11">
        <f>H10-(K4-K5)/(K6-K5+0.0000000000000001)*G5*0.02</f>
        <v>72.143391519749429</v>
      </c>
    </row>
    <row r="12" spans="1:14" x14ac:dyDescent="0.25">
      <c r="A12" t="s">
        <v>31</v>
      </c>
    </row>
    <row r="13" spans="1:14" x14ac:dyDescent="0.25">
      <c r="A13" t="s">
        <v>30</v>
      </c>
      <c r="B13">
        <v>0.4</v>
      </c>
      <c r="E13">
        <v>0.3</v>
      </c>
      <c r="H13">
        <v>0.3</v>
      </c>
    </row>
    <row r="17" spans="4:8" x14ac:dyDescent="0.25">
      <c r="D17" s="7" t="s">
        <v>16</v>
      </c>
      <c r="E17" s="7">
        <f>E11*E13+B11*B13+H11*H13</f>
        <v>69.439684776169059</v>
      </c>
      <c r="G17">
        <f>IF(E17&lt;=G7,(E17+G5)/2,E17-G5*0.04)</f>
        <v>66.971760776169063</v>
      </c>
    </row>
    <row r="18" spans="4:8" x14ac:dyDescent="0.25">
      <c r="F18" s="7" t="s">
        <v>17</v>
      </c>
      <c r="G18" s="7">
        <f>MIN(G17,G8)</f>
        <v>66.971760776169063</v>
      </c>
      <c r="H18" s="3" t="s">
        <v>18</v>
      </c>
    </row>
    <row r="19" spans="4:8" x14ac:dyDescent="0.25">
      <c r="G19">
        <f>G18+G$5*0.02</f>
        <v>68.205722776169068</v>
      </c>
      <c r="H19" s="3" t="s">
        <v>19</v>
      </c>
    </row>
    <row r="20" spans="4:8" x14ac:dyDescent="0.25">
      <c r="G20">
        <f t="shared" ref="G20:G23" si="0">G19+G$5*0.02</f>
        <v>69.439684776169074</v>
      </c>
      <c r="H20" s="3" t="s">
        <v>20</v>
      </c>
    </row>
    <row r="21" spans="4:8" x14ac:dyDescent="0.25">
      <c r="G21">
        <f t="shared" si="0"/>
        <v>70.673646776169079</v>
      </c>
      <c r="H21" s="3" t="s">
        <v>21</v>
      </c>
    </row>
    <row r="22" spans="4:8" x14ac:dyDescent="0.25">
      <c r="G22">
        <f t="shared" si="0"/>
        <v>71.907608776169084</v>
      </c>
      <c r="H22" s="3" t="s">
        <v>22</v>
      </c>
    </row>
    <row r="23" spans="4:8" x14ac:dyDescent="0.25">
      <c r="G23">
        <f t="shared" si="0"/>
        <v>73.14157077616909</v>
      </c>
      <c r="H23" s="3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43B03-0F1C-4F42-9BC0-B381E2F68907}">
  <dimension ref="A1:N23"/>
  <sheetViews>
    <sheetView workbookViewId="0">
      <selection activeCell="G17" sqref="G17"/>
    </sheetView>
  </sheetViews>
  <sheetFormatPr defaultRowHeight="13.8" x14ac:dyDescent="0.25"/>
  <cols>
    <col min="1" max="1" width="17.6640625" customWidth="1"/>
    <col min="5" max="5" width="14.88671875" customWidth="1"/>
    <col min="6" max="6" width="14.44140625" customWidth="1"/>
    <col min="7" max="7" width="13.5546875" customWidth="1"/>
    <col min="8" max="8" width="14.88671875" customWidth="1"/>
    <col min="11" max="11" width="12" customWidth="1"/>
    <col min="12" max="12" width="15.77734375" customWidth="1"/>
  </cols>
  <sheetData>
    <row r="1" spans="1:14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24</v>
      </c>
      <c r="L1" t="s">
        <v>11</v>
      </c>
      <c r="M1" t="s">
        <v>14</v>
      </c>
      <c r="N1" t="s">
        <v>25</v>
      </c>
    </row>
    <row r="2" spans="1:14" x14ac:dyDescent="0.25">
      <c r="A2" t="s">
        <v>33</v>
      </c>
      <c r="B2" s="4" t="s">
        <v>36</v>
      </c>
      <c r="C2" s="4" t="s">
        <v>32</v>
      </c>
      <c r="D2" s="4">
        <v>130.49</v>
      </c>
      <c r="E2" s="4">
        <v>8279.5969000000005</v>
      </c>
      <c r="F2" s="4">
        <v>9160.4017999999996</v>
      </c>
      <c r="G2" s="4">
        <v>70.2</v>
      </c>
      <c r="H2" s="4">
        <v>24</v>
      </c>
      <c r="I2" s="6">
        <v>43707.224224537043</v>
      </c>
      <c r="J2" s="4">
        <v>0</v>
      </c>
      <c r="K2" s="4">
        <v>202</v>
      </c>
      <c r="L2" s="4">
        <v>67.499799999999993</v>
      </c>
      <c r="M2" s="4" t="s">
        <v>39</v>
      </c>
      <c r="N2" s="4">
        <v>1017</v>
      </c>
    </row>
    <row r="3" spans="1:14" x14ac:dyDescent="0.25">
      <c r="A3" t="s">
        <v>34</v>
      </c>
      <c r="B3" s="4" t="s">
        <v>36</v>
      </c>
      <c r="C3" s="4" t="s">
        <v>32</v>
      </c>
      <c r="D3" s="4">
        <v>22.295000000000002</v>
      </c>
      <c r="E3" s="4">
        <v>1504.91</v>
      </c>
      <c r="F3" s="4">
        <v>1595.2044000000001</v>
      </c>
      <c r="G3" s="4">
        <v>71.549899999999994</v>
      </c>
      <c r="H3" s="4">
        <v>15.3</v>
      </c>
      <c r="I3" s="6">
        <v>43707.558576388888</v>
      </c>
      <c r="J3" s="4">
        <v>1</v>
      </c>
      <c r="K3" s="4">
        <v>48</v>
      </c>
      <c r="L3" s="4">
        <v>67.499799999999993</v>
      </c>
      <c r="M3" s="4" t="s">
        <v>39</v>
      </c>
      <c r="N3" s="4">
        <v>1017</v>
      </c>
    </row>
    <row r="4" spans="1:14" x14ac:dyDescent="0.25">
      <c r="A4" t="s">
        <v>35</v>
      </c>
      <c r="B4" s="4" t="s">
        <v>36</v>
      </c>
      <c r="C4" s="4" t="s">
        <v>32</v>
      </c>
      <c r="D4" s="4">
        <v>22.035</v>
      </c>
      <c r="E4" s="4">
        <v>1338.6242</v>
      </c>
      <c r="F4" s="4">
        <v>1487.36</v>
      </c>
      <c r="G4" s="4">
        <v>67.499899999999997</v>
      </c>
      <c r="H4" s="4">
        <v>24</v>
      </c>
      <c r="I4" s="6">
        <v>43707.564618055563</v>
      </c>
      <c r="J4" s="4">
        <v>0</v>
      </c>
      <c r="K4" s="4">
        <v>508</v>
      </c>
      <c r="L4" s="4">
        <v>67.499799999999993</v>
      </c>
      <c r="M4" s="4" t="s">
        <v>39</v>
      </c>
      <c r="N4" s="4">
        <v>1017</v>
      </c>
    </row>
    <row r="5" spans="1:14" x14ac:dyDescent="0.25">
      <c r="F5" t="s">
        <v>11</v>
      </c>
      <c r="G5">
        <f>L2</f>
        <v>67.499799999999993</v>
      </c>
      <c r="J5" t="s">
        <v>14</v>
      </c>
      <c r="K5" t="str">
        <f>M2</f>
        <v>525.3486</v>
      </c>
    </row>
    <row r="6" spans="1:14" x14ac:dyDescent="0.25">
      <c r="F6" s="1">
        <v>1.3</v>
      </c>
      <c r="G6">
        <f>G5*1.3</f>
        <v>87.749739999999989</v>
      </c>
      <c r="J6" t="s">
        <v>15</v>
      </c>
      <c r="K6">
        <f>N2</f>
        <v>1017</v>
      </c>
    </row>
    <row r="7" spans="1:14" x14ac:dyDescent="0.25">
      <c r="F7" s="1">
        <v>1.04</v>
      </c>
      <c r="G7">
        <f>G5*1.04</f>
        <v>70.199792000000002</v>
      </c>
    </row>
    <row r="8" spans="1:14" x14ac:dyDescent="0.25">
      <c r="F8" s="1">
        <v>1.2</v>
      </c>
      <c r="G8">
        <f>G5*1.2</f>
        <v>80.999759999999995</v>
      </c>
    </row>
    <row r="9" spans="1:14" x14ac:dyDescent="0.25">
      <c r="A9" t="s">
        <v>12</v>
      </c>
      <c r="B9">
        <f>ROUND((H2-4*(F2/D2-E2/D2)/(G5*0.02))*60,0)</f>
        <v>240</v>
      </c>
      <c r="D9" t="s">
        <v>12</v>
      </c>
      <c r="E9">
        <f>ROUND((H3-4*(F3/D3-E3/D3)/(G5*0.02))*60,0)</f>
        <v>198</v>
      </c>
      <c r="G9" t="s">
        <v>12</v>
      </c>
      <c r="H9">
        <f>ROUND((H4-4*(F4/D4-E4/D4)/(G5*0.02))*60,0)</f>
        <v>240</v>
      </c>
    </row>
    <row r="10" spans="1:14" x14ac:dyDescent="0.25">
      <c r="A10" t="s">
        <v>13</v>
      </c>
      <c r="B10">
        <f>F2/D2-G5*0.02*(240-B9)/240</f>
        <v>70.200029121005429</v>
      </c>
      <c r="D10" t="s">
        <v>13</v>
      </c>
      <c r="E10" s="2">
        <f>F3/D3-G5*0.02*(240-E9)/240</f>
        <v>71.313622868647684</v>
      </c>
      <c r="G10" t="s">
        <v>13</v>
      </c>
      <c r="H10" s="2">
        <f>F4/D4-G5*0.02*(240-H9)/240</f>
        <v>67.499886544134327</v>
      </c>
    </row>
    <row r="11" spans="1:14" x14ac:dyDescent="0.25">
      <c r="A11" t="s">
        <v>27</v>
      </c>
      <c r="B11">
        <f>B10-(K2-K5)/(K6-K5+0.0000000000000001)*G5*0.02</f>
        <v>71.087892588099393</v>
      </c>
      <c r="D11" t="s">
        <v>28</v>
      </c>
      <c r="E11">
        <f>E10-(K3-K5)/(K6-K5+0.0000000000000001)*G5*0.02</f>
        <v>72.624345670628117</v>
      </c>
      <c r="G11" t="s">
        <v>29</v>
      </c>
      <c r="H11">
        <f>H10-(K4-K5)/(K6-K5+0.0000000000000001)*G5*0.02</f>
        <v>67.547523021129209</v>
      </c>
    </row>
    <row r="12" spans="1:14" x14ac:dyDescent="0.25">
      <c r="A12" t="s">
        <v>31</v>
      </c>
    </row>
    <row r="13" spans="1:14" x14ac:dyDescent="0.25">
      <c r="A13" t="s">
        <v>30</v>
      </c>
      <c r="B13">
        <v>0</v>
      </c>
      <c r="E13">
        <v>0.95</v>
      </c>
      <c r="H13">
        <v>0</v>
      </c>
    </row>
    <row r="17" spans="4:8" x14ac:dyDescent="0.25">
      <c r="D17" s="7" t="s">
        <v>16</v>
      </c>
      <c r="E17" s="7">
        <f>E11*E13+B11*B13+H11*H13</f>
        <v>68.993128387096704</v>
      </c>
      <c r="G17">
        <f>IF(E17&lt;=G7,(E17+G5)/2,E17-G5*0.04)</f>
        <v>68.246464193548348</v>
      </c>
    </row>
    <row r="18" spans="4:8" x14ac:dyDescent="0.25">
      <c r="F18" s="7" t="s">
        <v>17</v>
      </c>
      <c r="G18" s="7">
        <f>MIN(G17,G8)</f>
        <v>68.246464193548348</v>
      </c>
      <c r="H18" s="3" t="s">
        <v>18</v>
      </c>
    </row>
    <row r="19" spans="4:8" x14ac:dyDescent="0.25">
      <c r="G19">
        <f>G18+G$5*0.02</f>
        <v>69.596460193548353</v>
      </c>
      <c r="H19" s="3" t="s">
        <v>19</v>
      </c>
    </row>
    <row r="20" spans="4:8" x14ac:dyDescent="0.25">
      <c r="G20">
        <f t="shared" ref="G20:G23" si="0">G19+G$5*0.02</f>
        <v>70.946456193548357</v>
      </c>
      <c r="H20" s="3" t="s">
        <v>20</v>
      </c>
    </row>
    <row r="21" spans="4:8" x14ac:dyDescent="0.25">
      <c r="G21">
        <f t="shared" si="0"/>
        <v>72.296452193548362</v>
      </c>
      <c r="H21" s="3" t="s">
        <v>21</v>
      </c>
    </row>
    <row r="22" spans="4:8" x14ac:dyDescent="0.25">
      <c r="G22">
        <f t="shared" si="0"/>
        <v>73.646448193548366</v>
      </c>
      <c r="H22" s="3" t="s">
        <v>22</v>
      </c>
    </row>
    <row r="23" spans="4:8" x14ac:dyDescent="0.25">
      <c r="G23">
        <f t="shared" si="0"/>
        <v>74.996444193548371</v>
      </c>
      <c r="H23" s="3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2AE1-32B5-471B-9063-417CC1D7F765}">
  <dimension ref="A1:N23"/>
  <sheetViews>
    <sheetView workbookViewId="0">
      <selection activeCell="E18" sqref="E18"/>
    </sheetView>
  </sheetViews>
  <sheetFormatPr defaultRowHeight="13.8" x14ac:dyDescent="0.25"/>
  <cols>
    <col min="1" max="1" width="17.6640625" customWidth="1"/>
    <col min="5" max="5" width="14.88671875" customWidth="1"/>
    <col min="6" max="6" width="14.44140625" customWidth="1"/>
    <col min="7" max="7" width="13.5546875" customWidth="1"/>
    <col min="8" max="8" width="14.88671875" customWidth="1"/>
    <col min="11" max="11" width="12" customWidth="1"/>
    <col min="12" max="12" width="15.77734375" customWidth="1"/>
  </cols>
  <sheetData>
    <row r="1" spans="1:14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24</v>
      </c>
      <c r="L1" t="s">
        <v>11</v>
      </c>
      <c r="M1" t="s">
        <v>14</v>
      </c>
      <c r="N1" t="s">
        <v>25</v>
      </c>
    </row>
    <row r="2" spans="1:14" x14ac:dyDescent="0.25">
      <c r="A2" t="s">
        <v>33</v>
      </c>
      <c r="B2" s="4" t="s">
        <v>40</v>
      </c>
      <c r="C2" s="4" t="s">
        <v>41</v>
      </c>
      <c r="D2" s="4">
        <v>23.222000000000001</v>
      </c>
      <c r="E2" s="4">
        <v>1271.1732999999999</v>
      </c>
      <c r="F2" s="4">
        <v>1409.3442</v>
      </c>
      <c r="G2" s="4">
        <v>60.69</v>
      </c>
      <c r="H2" s="4">
        <v>24</v>
      </c>
      <c r="I2" s="6">
        <v>43700.659942129627</v>
      </c>
      <c r="J2" s="4">
        <v>0</v>
      </c>
      <c r="K2" s="4">
        <v>645</v>
      </c>
      <c r="L2" s="4">
        <v>59.5</v>
      </c>
      <c r="M2" s="4" t="s">
        <v>42</v>
      </c>
      <c r="N2" s="4">
        <v>645</v>
      </c>
    </row>
    <row r="3" spans="1:14" x14ac:dyDescent="0.25">
      <c r="A3" t="s">
        <v>34</v>
      </c>
      <c r="B3" s="4"/>
      <c r="C3" s="4"/>
      <c r="D3" s="4"/>
      <c r="E3" s="4"/>
      <c r="F3" s="4"/>
      <c r="G3" s="4"/>
      <c r="H3" s="4"/>
      <c r="I3" s="6"/>
      <c r="J3" s="4"/>
      <c r="K3" s="4"/>
      <c r="L3" s="4"/>
      <c r="M3" s="4"/>
      <c r="N3" s="4"/>
    </row>
    <row r="4" spans="1:14" x14ac:dyDescent="0.25">
      <c r="A4" t="s">
        <v>35</v>
      </c>
      <c r="B4" s="4"/>
      <c r="C4" s="4"/>
      <c r="D4" s="4"/>
      <c r="E4" s="4"/>
      <c r="F4" s="4"/>
      <c r="G4" s="4"/>
      <c r="H4" s="4"/>
      <c r="I4" s="6"/>
      <c r="J4" s="4"/>
      <c r="K4" s="4"/>
      <c r="L4" s="4"/>
      <c r="M4" s="4"/>
      <c r="N4" s="4"/>
    </row>
    <row r="5" spans="1:14" x14ac:dyDescent="0.25">
      <c r="F5" t="s">
        <v>11</v>
      </c>
      <c r="G5">
        <f>L2</f>
        <v>59.5</v>
      </c>
      <c r="J5" t="s">
        <v>14</v>
      </c>
      <c r="K5" t="str">
        <f>M2</f>
        <v>550.5000</v>
      </c>
    </row>
    <row r="6" spans="1:14" x14ac:dyDescent="0.25">
      <c r="F6" s="1">
        <v>1.3</v>
      </c>
      <c r="G6">
        <f>G5*1.3</f>
        <v>77.350000000000009</v>
      </c>
      <c r="J6" t="s">
        <v>15</v>
      </c>
      <c r="K6">
        <f>N2</f>
        <v>645</v>
      </c>
    </row>
    <row r="7" spans="1:14" x14ac:dyDescent="0.25">
      <c r="F7" s="1">
        <v>1.04</v>
      </c>
      <c r="G7">
        <f>G5*1.04</f>
        <v>61.88</v>
      </c>
    </row>
    <row r="8" spans="1:14" x14ac:dyDescent="0.25">
      <c r="F8" s="1">
        <v>1.2</v>
      </c>
      <c r="G8">
        <f>G5*1.2</f>
        <v>71.399999999999991</v>
      </c>
    </row>
    <row r="9" spans="1:14" x14ac:dyDescent="0.25">
      <c r="A9" t="s">
        <v>12</v>
      </c>
      <c r="B9">
        <f>ROUND((H2-4*(F2/D2-E2/D2)/(G5*0.02))*60,0)</f>
        <v>240</v>
      </c>
      <c r="D9" t="s">
        <v>12</v>
      </c>
      <c r="E9" t="e">
        <f>ROUND((H3-4*(F3/D3-E3/D3)/(G5*0.02))*60,0)</f>
        <v>#DIV/0!</v>
      </c>
      <c r="G9" t="s">
        <v>12</v>
      </c>
      <c r="H9" t="e">
        <f>ROUND((H4-4*(F4/D4-E4/D4)/(G5*0.02))*60,0)</f>
        <v>#DIV/0!</v>
      </c>
    </row>
    <row r="10" spans="1:14" x14ac:dyDescent="0.25">
      <c r="A10" t="s">
        <v>13</v>
      </c>
      <c r="B10">
        <f>F2/D2-G5*0.02*(240-B9)/240</f>
        <v>60.690043923865296</v>
      </c>
      <c r="D10" t="s">
        <v>13</v>
      </c>
      <c r="E10" s="2" t="e">
        <f>F3/D3-G5*0.02*(240-E9)/240</f>
        <v>#DIV/0!</v>
      </c>
      <c r="G10" t="s">
        <v>13</v>
      </c>
      <c r="H10" s="2" t="e">
        <f>F4/D4-G5*0.02*(240-H9)/240</f>
        <v>#DIV/0!</v>
      </c>
    </row>
    <row r="11" spans="1:14" x14ac:dyDescent="0.25">
      <c r="A11" t="s">
        <v>27</v>
      </c>
      <c r="B11">
        <f>B10-(K2-K5)/(K6-K5+0.0000000000000001)*G5*0.02</f>
        <v>59.500043923865299</v>
      </c>
      <c r="D11" t="s">
        <v>28</v>
      </c>
      <c r="E11" t="e">
        <f>E10-(K3-K5)/(K6-K5+0.0000000000000001)*G5*0.02</f>
        <v>#DIV/0!</v>
      </c>
      <c r="G11" t="s">
        <v>29</v>
      </c>
      <c r="H11" t="e">
        <f>H10-(K4-K5)/(K6-K5+0.0000000000000001)*G5*0.02</f>
        <v>#DIV/0!</v>
      </c>
    </row>
    <row r="12" spans="1:14" x14ac:dyDescent="0.25">
      <c r="A12" t="s">
        <v>31</v>
      </c>
    </row>
    <row r="13" spans="1:14" x14ac:dyDescent="0.25">
      <c r="A13" t="s">
        <v>30</v>
      </c>
      <c r="B13">
        <v>0.95</v>
      </c>
      <c r="E13">
        <v>0</v>
      </c>
      <c r="H13">
        <v>0</v>
      </c>
    </row>
    <row r="17" spans="4:8" x14ac:dyDescent="0.25">
      <c r="D17" s="7" t="s">
        <v>16</v>
      </c>
      <c r="E17" s="7">
        <f>B11*B13</f>
        <v>56.525041727672033</v>
      </c>
      <c r="G17">
        <f>IF(E17&lt;=G7,(E17+G5)/2,E17-G5*0.04)</f>
        <v>58.012520863836016</v>
      </c>
    </row>
    <row r="18" spans="4:8" x14ac:dyDescent="0.25">
      <c r="F18" s="7" t="s">
        <v>17</v>
      </c>
      <c r="G18" s="7">
        <f>MIN(G17,G8)</f>
        <v>58.012520863836016</v>
      </c>
      <c r="H18" s="3" t="s">
        <v>18</v>
      </c>
    </row>
    <row r="19" spans="4:8" x14ac:dyDescent="0.25">
      <c r="G19">
        <f>G18+G$5*0.02</f>
        <v>59.202520863836014</v>
      </c>
      <c r="H19" s="3" t="s">
        <v>19</v>
      </c>
    </row>
    <row r="20" spans="4:8" x14ac:dyDescent="0.25">
      <c r="G20">
        <f t="shared" ref="G20:G23" si="0">G19+G$5*0.02</f>
        <v>60.392520863836012</v>
      </c>
      <c r="H20" s="3" t="s">
        <v>20</v>
      </c>
    </row>
    <row r="21" spans="4:8" x14ac:dyDescent="0.25">
      <c r="G21">
        <f t="shared" si="0"/>
        <v>61.58252086383601</v>
      </c>
      <c r="H21" s="3" t="s">
        <v>21</v>
      </c>
    </row>
    <row r="22" spans="4:8" x14ac:dyDescent="0.25">
      <c r="G22">
        <f t="shared" si="0"/>
        <v>62.772520863836007</v>
      </c>
      <c r="H22" s="3" t="s">
        <v>22</v>
      </c>
    </row>
    <row r="23" spans="4:8" x14ac:dyDescent="0.25">
      <c r="G23">
        <f t="shared" si="0"/>
        <v>63.962520863836005</v>
      </c>
      <c r="H23" s="3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6043-34DC-4A2A-A000-4136E71069AF}">
  <dimension ref="A1:N23"/>
  <sheetViews>
    <sheetView workbookViewId="0">
      <selection activeCell="F27" sqref="F27"/>
    </sheetView>
  </sheetViews>
  <sheetFormatPr defaultRowHeight="13.8" x14ac:dyDescent="0.25"/>
  <cols>
    <col min="1" max="1" width="17.6640625" customWidth="1"/>
    <col min="5" max="5" width="14.88671875" customWidth="1"/>
    <col min="6" max="6" width="14.44140625" customWidth="1"/>
    <col min="7" max="7" width="13.5546875" customWidth="1"/>
    <col min="8" max="8" width="14.88671875" customWidth="1"/>
    <col min="11" max="11" width="12" customWidth="1"/>
    <col min="12" max="12" width="15.77734375" customWidth="1"/>
  </cols>
  <sheetData>
    <row r="1" spans="1:14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24</v>
      </c>
      <c r="L1" t="s">
        <v>11</v>
      </c>
      <c r="M1" t="s">
        <v>14</v>
      </c>
      <c r="N1" t="s">
        <v>25</v>
      </c>
    </row>
    <row r="2" spans="1:14" x14ac:dyDescent="0.25">
      <c r="A2" t="s">
        <v>33</v>
      </c>
      <c r="B2" s="4" t="s">
        <v>43</v>
      </c>
      <c r="C2" s="4" t="s">
        <v>26</v>
      </c>
      <c r="D2" s="4">
        <v>21.428999999999998</v>
      </c>
      <c r="E2" s="4">
        <v>1553.6</v>
      </c>
      <c r="F2" s="4">
        <v>1646.8158000000001</v>
      </c>
      <c r="G2" s="4">
        <v>76.849900000000005</v>
      </c>
      <c r="H2" s="4">
        <v>12.6</v>
      </c>
      <c r="I2" s="6">
        <v>43704.652187500003</v>
      </c>
      <c r="J2" s="4">
        <v>1</v>
      </c>
      <c r="K2" s="4">
        <v>998</v>
      </c>
      <c r="L2" s="4">
        <v>72.499700000000004</v>
      </c>
      <c r="M2" s="4" t="s">
        <v>44</v>
      </c>
      <c r="N2" s="4">
        <v>1009</v>
      </c>
    </row>
    <row r="3" spans="1:14" x14ac:dyDescent="0.25">
      <c r="A3" t="s">
        <v>34</v>
      </c>
      <c r="B3" s="4" t="s">
        <v>43</v>
      </c>
      <c r="C3" s="4" t="s">
        <v>26</v>
      </c>
      <c r="D3" s="4">
        <v>33.811999999999998</v>
      </c>
      <c r="E3" s="4">
        <v>2451.37</v>
      </c>
      <c r="F3" s="4">
        <v>2696.5061000000001</v>
      </c>
      <c r="G3" s="4">
        <v>79.75</v>
      </c>
      <c r="H3" s="4">
        <v>20.6</v>
      </c>
      <c r="I3" s="6">
        <v>43706.880254629628</v>
      </c>
      <c r="J3" s="4">
        <v>1</v>
      </c>
      <c r="K3" s="4">
        <v>96</v>
      </c>
      <c r="L3" s="4">
        <v>72.499700000000004</v>
      </c>
      <c r="M3" s="4" t="s">
        <v>44</v>
      </c>
      <c r="N3" s="4">
        <v>1009</v>
      </c>
    </row>
    <row r="4" spans="1:14" x14ac:dyDescent="0.25">
      <c r="A4" t="s">
        <v>35</v>
      </c>
      <c r="B4" s="4"/>
      <c r="C4" s="4"/>
      <c r="D4" s="4"/>
      <c r="E4" s="4"/>
      <c r="F4" s="4"/>
      <c r="G4" s="4"/>
      <c r="H4" s="4"/>
      <c r="I4" s="6"/>
      <c r="J4" s="4"/>
      <c r="K4" s="4"/>
      <c r="L4" s="4"/>
      <c r="M4" s="4"/>
      <c r="N4" s="4"/>
    </row>
    <row r="5" spans="1:14" x14ac:dyDescent="0.25">
      <c r="F5" t="s">
        <v>11</v>
      </c>
      <c r="G5">
        <f>L2</f>
        <v>72.499700000000004</v>
      </c>
      <c r="J5" t="s">
        <v>14</v>
      </c>
      <c r="K5" t="str">
        <f>M2</f>
        <v>506.9126</v>
      </c>
    </row>
    <row r="6" spans="1:14" x14ac:dyDescent="0.25">
      <c r="F6" s="1">
        <v>1.3</v>
      </c>
      <c r="G6">
        <f>G5*1.3</f>
        <v>94.249610000000004</v>
      </c>
      <c r="J6" t="s">
        <v>15</v>
      </c>
      <c r="K6">
        <f>N2</f>
        <v>1009</v>
      </c>
    </row>
    <row r="7" spans="1:14" x14ac:dyDescent="0.25">
      <c r="F7" s="1">
        <v>1.04</v>
      </c>
      <c r="G7">
        <f>G5*1.04</f>
        <v>75.399688000000012</v>
      </c>
    </row>
    <row r="8" spans="1:14" x14ac:dyDescent="0.25">
      <c r="F8" s="1">
        <v>1.2</v>
      </c>
      <c r="G8">
        <f>G5*1.2</f>
        <v>86.999639999999999</v>
      </c>
    </row>
    <row r="9" spans="1:14" x14ac:dyDescent="0.25">
      <c r="A9" t="s">
        <v>12</v>
      </c>
      <c r="B9">
        <f>ROUND((H2-4*(F2/D2-E2/D2)/(G5*0.02))*60,0)</f>
        <v>36</v>
      </c>
      <c r="D9" t="s">
        <v>12</v>
      </c>
      <c r="E9">
        <f>ROUND((H3-4*(F3/D3-E3/D3)/(G5*0.02))*60,0)</f>
        <v>36</v>
      </c>
      <c r="G9" t="s">
        <v>12</v>
      </c>
      <c r="H9" t="e">
        <f>ROUND((H4-4*(F4/D4-E4/D4)/(G5*0.02))*60,0)</f>
        <v>#DIV/0!</v>
      </c>
    </row>
    <row r="10" spans="1:14" x14ac:dyDescent="0.25">
      <c r="A10" t="s">
        <v>13</v>
      </c>
      <c r="B10">
        <f>F2/D2-G5*0.02*(240-B9)/240</f>
        <v>75.617372102659957</v>
      </c>
      <c r="D10" t="s">
        <v>13</v>
      </c>
      <c r="E10" s="2">
        <f>F3/D3-G5*0.02*(240-E9)/240</f>
        <v>78.517478482231155</v>
      </c>
      <c r="G10" t="s">
        <v>13</v>
      </c>
      <c r="H10" s="2" t="e">
        <f>F4/D4-G5*0.02*(240-H9)/240</f>
        <v>#DIV/0!</v>
      </c>
    </row>
    <row r="11" spans="1:14" x14ac:dyDescent="0.25">
      <c r="A11" t="s">
        <v>27</v>
      </c>
      <c r="B11">
        <f>B10-(K2-K5)/(K6-K5+0.0000000000000001)*G5*0.02</f>
        <v>74.199145348760936</v>
      </c>
      <c r="D11" t="s">
        <v>28</v>
      </c>
      <c r="E11">
        <f>E10-(K3-K5)/(K6-K5+0.0000000000000001)*G5*0.02</f>
        <v>79.704165908612296</v>
      </c>
      <c r="G11" t="s">
        <v>29</v>
      </c>
      <c r="H11" t="e">
        <f>H10-(K4-K5)/(K6-K5+0.0000000000000001)*G5*0.02</f>
        <v>#DIV/0!</v>
      </c>
    </row>
    <row r="12" spans="1:14" x14ac:dyDescent="0.25">
      <c r="A12" t="s">
        <v>31</v>
      </c>
    </row>
    <row r="13" spans="1:14" x14ac:dyDescent="0.25">
      <c r="A13" t="s">
        <v>30</v>
      </c>
      <c r="B13">
        <v>0.6</v>
      </c>
      <c r="E13">
        <v>0.4</v>
      </c>
      <c r="H13">
        <v>0</v>
      </c>
    </row>
    <row r="17" spans="4:8" x14ac:dyDescent="0.25">
      <c r="D17" s="7" t="s">
        <v>16</v>
      </c>
      <c r="E17" s="7">
        <f>E11*E13+B11*B13</f>
        <v>76.401153572701475</v>
      </c>
      <c r="G17">
        <f>IF(E17&lt;=G7,(E17+G5)/2,E17-G5*0.04)</f>
        <v>73.501165572701481</v>
      </c>
    </row>
    <row r="18" spans="4:8" x14ac:dyDescent="0.25">
      <c r="F18" s="7" t="s">
        <v>17</v>
      </c>
      <c r="G18" s="7">
        <f>MIN(G17,G8)</f>
        <v>73.501165572701481</v>
      </c>
      <c r="H18" s="3" t="s">
        <v>18</v>
      </c>
    </row>
    <row r="19" spans="4:8" x14ac:dyDescent="0.25">
      <c r="G19">
        <f>G18+G$5*0.02</f>
        <v>74.951159572701485</v>
      </c>
      <c r="H19" s="3" t="s">
        <v>19</v>
      </c>
    </row>
    <row r="20" spans="4:8" x14ac:dyDescent="0.25">
      <c r="G20">
        <f t="shared" ref="G20:G23" si="0">G19+G$5*0.02</f>
        <v>76.401153572701489</v>
      </c>
      <c r="H20" s="3" t="s">
        <v>20</v>
      </c>
    </row>
    <row r="21" spans="4:8" x14ac:dyDescent="0.25">
      <c r="G21">
        <f t="shared" si="0"/>
        <v>77.851147572701493</v>
      </c>
      <c r="H21" s="3" t="s">
        <v>21</v>
      </c>
    </row>
    <row r="22" spans="4:8" x14ac:dyDescent="0.25">
      <c r="G22">
        <f t="shared" si="0"/>
        <v>79.301141572701496</v>
      </c>
      <c r="H22" s="3" t="s">
        <v>22</v>
      </c>
    </row>
    <row r="23" spans="4:8" x14ac:dyDescent="0.25">
      <c r="G23">
        <f t="shared" si="0"/>
        <v>80.7511355727015</v>
      </c>
      <c r="H23" s="3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71D5-394E-4547-9860-3D3BDB4EC8D8}">
  <dimension ref="A1:N23"/>
  <sheetViews>
    <sheetView tabSelected="1" workbookViewId="0">
      <selection activeCell="I17" sqref="I17"/>
    </sheetView>
  </sheetViews>
  <sheetFormatPr defaultRowHeight="13.8" x14ac:dyDescent="0.25"/>
  <cols>
    <col min="1" max="1" width="17.6640625" customWidth="1"/>
    <col min="5" max="5" width="14.88671875" customWidth="1"/>
    <col min="6" max="6" width="14.44140625" customWidth="1"/>
    <col min="7" max="7" width="13.5546875" customWidth="1"/>
    <col min="8" max="8" width="14.88671875" customWidth="1"/>
    <col min="11" max="11" width="12" customWidth="1"/>
    <col min="12" max="12" width="15.77734375" customWidth="1"/>
  </cols>
  <sheetData>
    <row r="1" spans="1:14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24</v>
      </c>
      <c r="L1" t="s">
        <v>11</v>
      </c>
      <c r="M1" t="s">
        <v>14</v>
      </c>
      <c r="N1" t="s">
        <v>25</v>
      </c>
    </row>
    <row r="2" spans="1:14" x14ac:dyDescent="0.25">
      <c r="A2" t="s">
        <v>33</v>
      </c>
      <c r="B2" s="4" t="s">
        <v>45</v>
      </c>
      <c r="C2" s="4" t="s">
        <v>46</v>
      </c>
      <c r="D2" s="4">
        <v>37.380000000000003</v>
      </c>
      <c r="E2" s="4">
        <v>2834.5160999999998</v>
      </c>
      <c r="F2" s="4">
        <v>3136.0560999999998</v>
      </c>
      <c r="G2" s="4">
        <v>83.896600000000007</v>
      </c>
      <c r="H2" s="4">
        <v>24</v>
      </c>
      <c r="I2" s="6">
        <v>43702.597210648149</v>
      </c>
      <c r="J2" s="4">
        <v>0</v>
      </c>
      <c r="K2" s="4">
        <v>676</v>
      </c>
      <c r="L2" s="4">
        <v>80.668800000000005</v>
      </c>
      <c r="M2" s="4" t="s">
        <v>47</v>
      </c>
      <c r="N2" s="4">
        <v>991</v>
      </c>
    </row>
    <row r="3" spans="1:14" x14ac:dyDescent="0.25">
      <c r="A3" t="s">
        <v>34</v>
      </c>
      <c r="B3" s="4" t="s">
        <v>45</v>
      </c>
      <c r="C3" s="4" t="s">
        <v>46</v>
      </c>
      <c r="D3" s="4">
        <v>21.965</v>
      </c>
      <c r="E3" s="4">
        <v>1771.92</v>
      </c>
      <c r="F3" s="4">
        <v>1913.6713</v>
      </c>
      <c r="G3" s="4">
        <v>87.123699999999999</v>
      </c>
      <c r="H3" s="4">
        <v>19.8</v>
      </c>
      <c r="I3" s="6">
        <v>43703.491261574083</v>
      </c>
      <c r="J3" s="4">
        <v>1</v>
      </c>
      <c r="K3" s="4">
        <v>473</v>
      </c>
      <c r="L3" s="4">
        <v>80.668800000000005</v>
      </c>
      <c r="M3" s="4" t="s">
        <v>47</v>
      </c>
      <c r="N3" s="4">
        <v>991</v>
      </c>
    </row>
    <row r="4" spans="1:14" x14ac:dyDescent="0.25">
      <c r="A4" t="s">
        <v>35</v>
      </c>
      <c r="B4" s="4" t="s">
        <v>45</v>
      </c>
      <c r="C4" s="4" t="s">
        <v>46</v>
      </c>
      <c r="D4" s="4">
        <v>11.935</v>
      </c>
      <c r="E4" s="4">
        <v>962.8</v>
      </c>
      <c r="F4" s="4">
        <v>1039.8226</v>
      </c>
      <c r="G4" s="4">
        <v>87.123800000000003</v>
      </c>
      <c r="H4" s="4">
        <v>17.100000000000001</v>
      </c>
      <c r="I4" s="6">
        <v>43703.491261574083</v>
      </c>
      <c r="J4" s="4">
        <v>1</v>
      </c>
      <c r="K4" s="4">
        <v>144</v>
      </c>
      <c r="L4" s="4">
        <v>80.668800000000005</v>
      </c>
      <c r="M4" s="4" t="s">
        <v>47</v>
      </c>
      <c r="N4" s="4">
        <v>991</v>
      </c>
    </row>
    <row r="5" spans="1:14" x14ac:dyDescent="0.25">
      <c r="F5" t="s">
        <v>11</v>
      </c>
      <c r="G5">
        <f>L2</f>
        <v>80.668800000000005</v>
      </c>
      <c r="J5" t="s">
        <v>14</v>
      </c>
      <c r="K5" t="str">
        <f>M2</f>
        <v>514.8434</v>
      </c>
    </row>
    <row r="6" spans="1:14" x14ac:dyDescent="0.25">
      <c r="F6" s="1">
        <v>1.3</v>
      </c>
      <c r="G6">
        <f>G5*1.3</f>
        <v>104.86944000000001</v>
      </c>
      <c r="J6" t="s">
        <v>15</v>
      </c>
      <c r="K6">
        <f>N2</f>
        <v>991</v>
      </c>
    </row>
    <row r="7" spans="1:14" x14ac:dyDescent="0.25">
      <c r="F7" s="1">
        <v>1.04</v>
      </c>
      <c r="G7">
        <f>G5*1.04</f>
        <v>83.895552000000009</v>
      </c>
    </row>
    <row r="8" spans="1:14" x14ac:dyDescent="0.25">
      <c r="F8" s="1">
        <v>1.2</v>
      </c>
      <c r="G8">
        <f>G5*1.2</f>
        <v>96.80256</v>
      </c>
    </row>
    <row r="9" spans="1:14" x14ac:dyDescent="0.25">
      <c r="A9" t="s">
        <v>12</v>
      </c>
      <c r="B9">
        <f>ROUND((H2-4*(F2/D2-E2/D2)/(G5*0.02))*60,0)</f>
        <v>240</v>
      </c>
      <c r="D9" t="s">
        <v>12</v>
      </c>
      <c r="E9">
        <f>ROUND((H3-4*(F3/D3-E3/D3)/(G5*0.02))*60,0)</f>
        <v>228</v>
      </c>
      <c r="G9" t="s">
        <v>12</v>
      </c>
      <c r="H9">
        <f>ROUND((H4-4*(F4/D4-E4/D4)/(G5*0.02))*60,0)</f>
        <v>66</v>
      </c>
    </row>
    <row r="10" spans="1:14" x14ac:dyDescent="0.25">
      <c r="A10" t="s">
        <v>13</v>
      </c>
      <c r="B10">
        <f>F2/D2-G5*0.02*(240-B9)/240</f>
        <v>83.89663188871053</v>
      </c>
      <c r="D10" t="s">
        <v>13</v>
      </c>
      <c r="E10" s="2">
        <f>F3/D3-G5*0.02*(240-E9)/240</f>
        <v>87.042996121465976</v>
      </c>
      <c r="G10" t="s">
        <v>13</v>
      </c>
      <c r="H10" s="2">
        <f>F4/D4-G5*0.02*(240-H9)/240</f>
        <v>85.954106337997473</v>
      </c>
    </row>
    <row r="11" spans="1:14" x14ac:dyDescent="0.25">
      <c r="A11" t="s">
        <v>27</v>
      </c>
      <c r="B11">
        <f>B10-(K2-K5)/(K6-K5+0.0000000000000001)*G5*0.02</f>
        <v>83.35058004215081</v>
      </c>
      <c r="D11" t="s">
        <v>28</v>
      </c>
      <c r="E11">
        <f>E10-(K3-K5)/(K6-K5+0.0000000000000001)*G5*0.02</f>
        <v>87.184775396012213</v>
      </c>
      <c r="G11" t="s">
        <v>29</v>
      </c>
      <c r="H11">
        <f>H10-(K4-K5)/(K6-K5+0.0000000000000001)*G5*0.02</f>
        <v>87.210646395025776</v>
      </c>
    </row>
    <row r="12" spans="1:14" x14ac:dyDescent="0.25">
      <c r="A12" t="s">
        <v>31</v>
      </c>
    </row>
    <row r="13" spans="1:14" x14ac:dyDescent="0.25">
      <c r="A13" t="s">
        <v>30</v>
      </c>
      <c r="B13">
        <v>0</v>
      </c>
      <c r="E13">
        <v>0.6</v>
      </c>
      <c r="H13">
        <v>0.4</v>
      </c>
    </row>
    <row r="17" spans="4:8" x14ac:dyDescent="0.25">
      <c r="D17" s="7" t="s">
        <v>16</v>
      </c>
      <c r="E17" s="7">
        <f>E11*E13+B11*B13+H11*H13</f>
        <v>87.195123795617633</v>
      </c>
      <c r="G17">
        <f>IF(E17&lt;=G7,(E17+G5)/2,E17-G5*0.04)</f>
        <v>83.968371795617628</v>
      </c>
    </row>
    <row r="18" spans="4:8" x14ac:dyDescent="0.25">
      <c r="F18" s="7" t="s">
        <v>17</v>
      </c>
      <c r="G18" s="7">
        <f>MIN(G17,G8)</f>
        <v>83.968371795617628</v>
      </c>
      <c r="H18" s="3" t="s">
        <v>18</v>
      </c>
    </row>
    <row r="19" spans="4:8" x14ac:dyDescent="0.25">
      <c r="G19">
        <f>G18+G$5*0.02</f>
        <v>85.58174779561763</v>
      </c>
      <c r="H19" s="3" t="s">
        <v>19</v>
      </c>
    </row>
    <row r="20" spans="4:8" x14ac:dyDescent="0.25">
      <c r="G20">
        <f t="shared" ref="G20:G23" si="0">G19+G$5*0.02</f>
        <v>87.195123795617633</v>
      </c>
      <c r="H20" s="3" t="s">
        <v>20</v>
      </c>
    </row>
    <row r="21" spans="4:8" x14ac:dyDescent="0.25">
      <c r="G21">
        <f t="shared" si="0"/>
        <v>88.808499795617635</v>
      </c>
      <c r="H21" s="3" t="s">
        <v>21</v>
      </c>
    </row>
    <row r="22" spans="4:8" x14ac:dyDescent="0.25">
      <c r="G22">
        <f t="shared" si="0"/>
        <v>90.421875795617638</v>
      </c>
      <c r="H22" s="3" t="s">
        <v>22</v>
      </c>
    </row>
    <row r="23" spans="4:8" x14ac:dyDescent="0.25">
      <c r="G23">
        <f t="shared" si="0"/>
        <v>92.03525179561764</v>
      </c>
      <c r="H23" s="3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E0EAC-CAB7-418B-8AEA-400356D21E7D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Sheet1 (2)</vt:lpstr>
      <vt:lpstr>Sheet1 (3)</vt:lpstr>
      <vt:lpstr>Sheet1 (4)</vt:lpstr>
      <vt:lpstr>Sheet1 (5)</vt:lpstr>
      <vt:lpstr>Sheet1 (6)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fengxuedong</dc:creator>
  <cp:lastModifiedBy>fengxuedong</cp:lastModifiedBy>
  <dcterms:created xsi:type="dcterms:W3CDTF">2019-08-30T02:25:21Z</dcterms:created>
  <dcterms:modified xsi:type="dcterms:W3CDTF">2019-08-30T09:00:41Z</dcterms:modified>
</cp:coreProperties>
</file>