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5CC4D122-21F8-4429-A6BB-CF299D18D23D}" xr6:coauthVersionLast="47" xr6:coauthVersionMax="47" xr10:uidLastSave="{00000000-0000-0000-0000-000000000000}"/>
  <bookViews>
    <workbookView xWindow="-110" yWindow="-110" windowWidth="19420" windowHeight="10420" xr2:uid="{54460B3D-C88F-4872-8DA2-B7DD02636222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1" l="1"/>
  <c r="F8" i="1"/>
  <c r="F2" i="1"/>
  <c r="F19" i="1"/>
  <c r="B5" i="1"/>
  <c r="F18" i="1" s="1"/>
  <c r="F20" i="1" s="1"/>
  <c r="F9" i="1"/>
  <c r="F17" i="1"/>
  <c r="D1" i="1"/>
  <c r="F4" i="1" s="1"/>
  <c r="F12" i="1"/>
  <c r="F10" i="1"/>
  <c r="F27" i="1"/>
  <c r="F24" i="1"/>
  <c r="F23" i="1"/>
  <c r="H24" i="1" s="1"/>
  <c r="F16" i="1"/>
  <c r="F6" i="1"/>
  <c r="F21" i="1"/>
  <c r="F14" i="1"/>
  <c r="F13" i="1"/>
  <c r="F11" i="1"/>
  <c r="B1" i="1"/>
  <c r="F3" i="1"/>
  <c r="F26" i="1" l="1"/>
  <c r="F22" i="1"/>
  <c r="F25" i="1"/>
  <c r="G22" i="1"/>
  <c r="F15" i="1"/>
  <c r="H15" i="1"/>
  <c r="F1" i="1"/>
</calcChain>
</file>

<file path=xl/sharedStrings.xml><?xml version="1.0" encoding="utf-8"?>
<sst xmlns="http://schemas.openxmlformats.org/spreadsheetml/2006/main" count="59" uniqueCount="59">
  <si>
    <t>所得稅費用</t>
    <phoneticPr fontId="1" type="noConversion"/>
  </si>
  <si>
    <t>營運利潤率</t>
    <phoneticPr fontId="1" type="noConversion"/>
  </si>
  <si>
    <t>淨利潤率</t>
    <phoneticPr fontId="1" type="noConversion"/>
  </si>
  <si>
    <t>ROA 總資產報酬率</t>
    <phoneticPr fontId="1" type="noConversion"/>
  </si>
  <si>
    <t>總資產</t>
    <phoneticPr fontId="1" type="noConversion"/>
  </si>
  <si>
    <t>財務成本(利息支出)</t>
    <phoneticPr fontId="1" type="noConversion"/>
  </si>
  <si>
    <t>總負債</t>
    <phoneticPr fontId="1" type="noConversion"/>
  </si>
  <si>
    <t>負債比率</t>
    <phoneticPr fontId="1" type="noConversion"/>
  </si>
  <si>
    <t>流動負債</t>
    <phoneticPr fontId="1" type="noConversion"/>
  </si>
  <si>
    <t>流動比率</t>
    <phoneticPr fontId="1" type="noConversion"/>
  </si>
  <si>
    <t>稅後淨利=淨所得(營業收入淨額-所有成本-所得稅)</t>
    <phoneticPr fontId="1" type="noConversion"/>
  </si>
  <si>
    <t>獲利性比率</t>
    <phoneticPr fontId="1" type="noConversion"/>
  </si>
  <si>
    <t>普通股權益(權益合計)</t>
    <phoneticPr fontId="1" type="noConversion"/>
  </si>
  <si>
    <t>TIE 利息保障倍數</t>
    <phoneticPr fontId="1" type="noConversion"/>
  </si>
  <si>
    <t>ROE 普通股權益報酬率</t>
    <phoneticPr fontId="1" type="noConversion"/>
  </si>
  <si>
    <t>P/E 股價盈餘比率</t>
    <phoneticPr fontId="1" type="noConversion"/>
  </si>
  <si>
    <t>BEP 基本盈餘能力</t>
    <phoneticPr fontId="1" type="noConversion"/>
  </si>
  <si>
    <t>每股價格</t>
    <phoneticPr fontId="1" type="noConversion"/>
  </si>
  <si>
    <t>每股盈餘</t>
    <phoneticPr fontId="1" type="noConversion"/>
  </si>
  <si>
    <t>M/B 股價淨值比率</t>
    <phoneticPr fontId="1" type="noConversion"/>
  </si>
  <si>
    <t>流通在外股數</t>
    <phoneticPr fontId="1" type="noConversion"/>
  </si>
  <si>
    <t>每股淨值</t>
    <phoneticPr fontId="1" type="noConversion"/>
  </si>
  <si>
    <t>股權乘數</t>
    <phoneticPr fontId="1" type="noConversion"/>
  </si>
  <si>
    <t>銷售=淨銷貨收入=營業收入淨額(全部賺的-折讓)</t>
    <phoneticPr fontId="1" type="noConversion"/>
  </si>
  <si>
    <t>總資產周轉率</t>
    <phoneticPr fontId="1" type="noConversion"/>
  </si>
  <si>
    <t>速動比率</t>
    <phoneticPr fontId="1" type="noConversion"/>
  </si>
  <si>
    <t>存貨</t>
    <phoneticPr fontId="1" type="noConversion"/>
  </si>
  <si>
    <t>營業成本=銷貨成本</t>
    <phoneticPr fontId="1" type="noConversion"/>
  </si>
  <si>
    <t>去年存貨</t>
    <phoneticPr fontId="1" type="noConversion"/>
  </si>
  <si>
    <t>去年總資產</t>
    <phoneticPr fontId="1" type="noConversion"/>
  </si>
  <si>
    <t>存貨周轉率</t>
    <phoneticPr fontId="1" type="noConversion"/>
  </si>
  <si>
    <t>銷售流通天數</t>
    <phoneticPr fontId="1" type="noConversion"/>
  </si>
  <si>
    <t>固定資產周轉率</t>
    <phoneticPr fontId="1" type="noConversion"/>
  </si>
  <si>
    <t>應收帳款周轉率</t>
    <phoneticPr fontId="1" type="noConversion"/>
  </si>
  <si>
    <t>淨固定資產(不動產、廠房、設備)</t>
    <phoneticPr fontId="1" type="noConversion"/>
  </si>
  <si>
    <t>去年淨固定資產(不動產、廠房、設備)</t>
    <phoneticPr fontId="1" type="noConversion"/>
  </si>
  <si>
    <t>應收帳款(應收票據及帳款淨額)</t>
    <phoneticPr fontId="1" type="noConversion"/>
  </si>
  <si>
    <t>去年應收帳款(應收票據及帳款淨額)</t>
    <phoneticPr fontId="1" type="noConversion"/>
  </si>
  <si>
    <t>流動資產(營運資本)</t>
    <phoneticPr fontId="1" type="noConversion"/>
  </si>
  <si>
    <t>淨營運資本</t>
    <phoneticPr fontId="1" type="noConversion"/>
  </si>
  <si>
    <t>稅前淨利(營業收入淨額-所有成本)</t>
    <phoneticPr fontId="1" type="noConversion"/>
  </si>
  <si>
    <t>ROE 杜邦方程式(ROA 總資產報酬率*股權乘數)</t>
    <phoneticPr fontId="1" type="noConversion"/>
  </si>
  <si>
    <t>淨利潤率*股權乘數*總資產周轉率</t>
    <phoneticPr fontId="1" type="noConversion"/>
  </si>
  <si>
    <t>折舊</t>
    <phoneticPr fontId="1" type="noConversion"/>
  </si>
  <si>
    <t>攤銷</t>
    <phoneticPr fontId="1" type="noConversion"/>
  </si>
  <si>
    <t>EBITDA</t>
    <phoneticPr fontId="1" type="noConversion"/>
  </si>
  <si>
    <t>NWC 淨營運資本</t>
    <phoneticPr fontId="1" type="noConversion"/>
  </si>
  <si>
    <t>短期借款</t>
    <phoneticPr fontId="1" type="noConversion"/>
  </si>
  <si>
    <r>
      <rPr>
        <sz val="12"/>
        <color rgb="FFFF0000"/>
        <rFont val="新細明體"/>
        <family val="1"/>
        <charset val="136"/>
        <scheme val="minor"/>
      </rPr>
      <t xml:space="preserve">EBIT </t>
    </r>
    <r>
      <rPr>
        <sz val="12"/>
        <color theme="1"/>
        <rFont val="新細明體"/>
        <family val="2"/>
        <charset val="136"/>
        <scheme val="minor"/>
      </rPr>
      <t>(稅前淨利+財務成本)</t>
    </r>
    <phoneticPr fontId="1" type="noConversion"/>
  </si>
  <si>
    <t>EBIT (1 – T) + 折舊和攤提=未繳利息以前淨利+折舊和攤提</t>
    <phoneticPr fontId="1" type="noConversion"/>
  </si>
  <si>
    <r>
      <rPr>
        <sz val="12"/>
        <color rgb="FFFF0000"/>
        <rFont val="新細明體"/>
        <family val="1"/>
        <charset val="136"/>
        <scheme val="minor"/>
      </rPr>
      <t>EBIT</t>
    </r>
    <r>
      <rPr>
        <sz val="12"/>
        <color theme="1"/>
        <rFont val="新細明體"/>
        <family val="2"/>
        <charset val="136"/>
        <scheme val="minor"/>
      </rPr>
      <t xml:space="preserve"> 息前稅前盈餘(稅後淨利+所得稅+財務成本)</t>
    </r>
    <phoneticPr fontId="1" type="noConversion"/>
  </si>
  <si>
    <t>NOWC(流動資產-(流動負債-短期借款))</t>
    <phoneticPr fontId="1" type="noConversion"/>
  </si>
  <si>
    <t>NWC+短期借款</t>
  </si>
  <si>
    <t>△NOWC</t>
  </si>
  <si>
    <t>去年流動資產</t>
    <phoneticPr fontId="1" type="noConversion"/>
  </si>
  <si>
    <t>去年流動負債</t>
    <phoneticPr fontId="1" type="noConversion"/>
  </si>
  <si>
    <t>去年短期借款</t>
    <phoneticPr fontId="1" type="noConversion"/>
  </si>
  <si>
    <t>資本支出(購買不動產、廠房、設備)</t>
    <phoneticPr fontId="1" type="noConversion"/>
  </si>
  <si>
    <t>FCF 自由現金流量  (EBIT (1 – T) + 折舊和攤提-[資本支出+△NOWC])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</si>
</sst>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7"/>
      <color rgb="FF505565"/>
      <name val="微軟正黑體"/>
      <family val="2"/>
      <charset val="136"/>
    </font>
    <font>
      <sz val="12"/>
      <color rgb="FFFF0000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  <font>
      <sz val="12"/>
      <color rgb="FFFF0000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3" fontId="0" fillId="0" borderId="0" xfId="0" applyNumberFormat="1">
      <alignment vertical="center"/>
    </xf>
    <xf numFmtId="3" fontId="2" fillId="0" borderId="0" xfId="0" applyNumberFormat="1" applyFont="1">
      <alignment vertical="center"/>
    </xf>
    <xf numFmtId="3" fontId="4" fillId="0" borderId="0" xfId="0" applyNumberFormat="1" applyFont="1">
      <alignment vertical="center"/>
    </xf>
    <xf numFmtId="0" fontId="4" fillId="0" borderId="0" xfId="0" applyFont="1">
      <alignment vertical="center"/>
    </xf>
    <xf numFmtId="0" fontId="0" fillId="2" borderId="0" xfId="0" applyFill="1">
      <alignment vertical="center"/>
    </xf>
    <xf numFmtId="0" fontId="5" fillId="0" borderId="0" xfId="0" applyFont="1">
      <alignment vertical="center"/>
    </xf>
    <xf numFmtId="0" fontId="3" fillId="0" borderId="0" xfId="0" applyFo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F12D4-FBB9-4C06-950E-5EF84161991F}">
  <dimension ref="A1:I29"/>
  <sheetViews>
    <sheetView tabSelected="1" zoomScale="90" zoomScaleNormal="90" workbookViewId="0">
      <selection activeCell="A5" sqref="A5"/>
    </sheetView>
  </sheetViews>
  <sheetFormatPr defaultRowHeight="17" x14ac:dyDescent="0.4"/>
  <cols>
    <col min="1" max="1" width="52.08984375" bestFit="1" customWidth="1"/>
    <col min="2" max="2" width="13.1796875" bestFit="1" customWidth="1"/>
    <col min="3" max="3" width="27.7265625" customWidth="1"/>
    <col min="4" max="4" width="11.453125" bestFit="1" customWidth="1"/>
    <col min="5" max="5" width="63" bestFit="1" customWidth="1"/>
    <col min="6" max="6" width="12.453125" bestFit="1" customWidth="1"/>
    <col min="7" max="7" width="17.1796875" customWidth="1"/>
    <col min="8" max="8" width="11.6328125" bestFit="1" customWidth="1"/>
    <col min="9" max="9" width="11.453125" bestFit="1" customWidth="1"/>
  </cols>
  <sheetData>
    <row r="1" spans="1:9" x14ac:dyDescent="0.4">
      <c r="A1" s="4" t="s">
        <v>50</v>
      </c>
      <c r="B1">
        <f>B2+B3+B4</f>
        <v>48001527</v>
      </c>
      <c r="C1" s="3" t="s">
        <v>48</v>
      </c>
      <c r="D1" s="1">
        <f>B22+B4</f>
        <v>4500000</v>
      </c>
      <c r="E1" t="s">
        <v>1</v>
      </c>
      <c r="F1">
        <f>B1/B5</f>
        <v>4.8001527000000002E-2</v>
      </c>
    </row>
    <row r="2" spans="1:9" x14ac:dyDescent="0.4">
      <c r="A2" t="s">
        <v>10</v>
      </c>
      <c r="B2" s="1">
        <v>3000000</v>
      </c>
      <c r="E2" t="s">
        <v>2</v>
      </c>
      <c r="F2">
        <f>B2/B5</f>
        <v>3.0000000000000001E-3</v>
      </c>
    </row>
    <row r="3" spans="1:9" x14ac:dyDescent="0.4">
      <c r="A3" t="s">
        <v>0</v>
      </c>
      <c r="B3" s="1">
        <v>44501527</v>
      </c>
      <c r="E3" t="s">
        <v>3</v>
      </c>
      <c r="F3">
        <f>B2/B8</f>
        <v>0.15</v>
      </c>
    </row>
    <row r="4" spans="1:9" x14ac:dyDescent="0.4">
      <c r="A4" t="s">
        <v>5</v>
      </c>
      <c r="B4" s="1">
        <v>500000</v>
      </c>
      <c r="E4" t="s">
        <v>13</v>
      </c>
      <c r="F4">
        <f>D1/B4</f>
        <v>9</v>
      </c>
    </row>
    <row r="5" spans="1:9" x14ac:dyDescent="0.4">
      <c r="A5" t="s">
        <v>23</v>
      </c>
      <c r="B5" s="1">
        <f>2000000000/2</f>
        <v>1000000000</v>
      </c>
      <c r="E5" t="s">
        <v>7</v>
      </c>
      <c r="F5">
        <f>B9/B8</f>
        <v>5.0000000000000001E-3</v>
      </c>
      <c r="I5" s="1"/>
    </row>
    <row r="6" spans="1:9" x14ac:dyDescent="0.4">
      <c r="A6" t="s">
        <v>4</v>
      </c>
      <c r="E6" t="s">
        <v>9</v>
      </c>
      <c r="F6">
        <f>B8/B9</f>
        <v>200</v>
      </c>
      <c r="I6" s="1"/>
    </row>
    <row r="7" spans="1:9" x14ac:dyDescent="0.4">
      <c r="A7" t="s">
        <v>6</v>
      </c>
      <c r="E7" t="s">
        <v>11</v>
      </c>
      <c r="I7" s="1"/>
    </row>
    <row r="8" spans="1:9" x14ac:dyDescent="0.4">
      <c r="A8" t="s">
        <v>38</v>
      </c>
      <c r="B8" s="1">
        <v>20000000</v>
      </c>
      <c r="E8" t="s">
        <v>16</v>
      </c>
      <c r="F8">
        <f>D1/B8</f>
        <v>0.22500000000000001</v>
      </c>
      <c r="I8" s="1"/>
    </row>
    <row r="9" spans="1:9" x14ac:dyDescent="0.4">
      <c r="A9" t="s">
        <v>8</v>
      </c>
      <c r="B9" s="1">
        <v>100000</v>
      </c>
      <c r="E9" t="s">
        <v>14</v>
      </c>
      <c r="F9">
        <f>B2/B10</f>
        <v>1.2</v>
      </c>
    </row>
    <row r="10" spans="1:9" x14ac:dyDescent="0.4">
      <c r="A10" t="s">
        <v>12</v>
      </c>
      <c r="B10" s="1">
        <v>2500000</v>
      </c>
      <c r="E10" t="s">
        <v>15</v>
      </c>
      <c r="F10">
        <f>B11/B12</f>
        <v>10</v>
      </c>
    </row>
    <row r="11" spans="1:9" x14ac:dyDescent="0.4">
      <c r="A11" t="s">
        <v>17</v>
      </c>
      <c r="B11" s="1">
        <v>80</v>
      </c>
      <c r="E11" t="s">
        <v>21</v>
      </c>
      <c r="F11">
        <f>B10/B13</f>
        <v>250</v>
      </c>
    </row>
    <row r="12" spans="1:9" x14ac:dyDescent="0.4">
      <c r="A12" t="s">
        <v>18</v>
      </c>
      <c r="B12" s="1">
        <v>8</v>
      </c>
      <c r="E12" t="s">
        <v>19</v>
      </c>
      <c r="F12">
        <f>B11/F11</f>
        <v>0.32</v>
      </c>
    </row>
    <row r="13" spans="1:9" x14ac:dyDescent="0.4">
      <c r="A13" t="s">
        <v>20</v>
      </c>
      <c r="B13" s="1">
        <v>10000</v>
      </c>
      <c r="E13" t="s">
        <v>22</v>
      </c>
      <c r="F13">
        <f>B8/B10</f>
        <v>8</v>
      </c>
      <c r="I13" s="2"/>
    </row>
    <row r="14" spans="1:9" x14ac:dyDescent="0.4">
      <c r="A14" s="6" t="s">
        <v>29</v>
      </c>
      <c r="E14" t="s">
        <v>24</v>
      </c>
      <c r="F14">
        <f>B5/((B8+B14)/2)</f>
        <v>100</v>
      </c>
      <c r="I14" s="1"/>
    </row>
    <row r="15" spans="1:9" x14ac:dyDescent="0.4">
      <c r="A15" t="s">
        <v>26</v>
      </c>
      <c r="B15" s="1">
        <v>40000</v>
      </c>
      <c r="E15" t="s">
        <v>41</v>
      </c>
      <c r="F15">
        <f>F3*F13</f>
        <v>1.2</v>
      </c>
      <c r="G15" t="s">
        <v>42</v>
      </c>
      <c r="H15">
        <f>F2*F14*F13</f>
        <v>2.4</v>
      </c>
    </row>
    <row r="16" spans="1:9" x14ac:dyDescent="0.4">
      <c r="A16" s="6" t="s">
        <v>28</v>
      </c>
      <c r="B16" s="1">
        <v>26</v>
      </c>
      <c r="E16" t="s">
        <v>25</v>
      </c>
      <c r="F16">
        <f>(B8-B15)/B9</f>
        <v>199.6</v>
      </c>
    </row>
    <row r="17" spans="1:8" x14ac:dyDescent="0.4">
      <c r="A17" t="s">
        <v>27</v>
      </c>
      <c r="B17" s="1">
        <v>90000</v>
      </c>
      <c r="E17" t="s">
        <v>30</v>
      </c>
      <c r="F17">
        <f>B17/((B15+B16)/2)</f>
        <v>4.4970769000149904</v>
      </c>
    </row>
    <row r="18" spans="1:8" x14ac:dyDescent="0.4">
      <c r="A18" t="s">
        <v>34</v>
      </c>
      <c r="B18" s="1">
        <v>1000000000</v>
      </c>
      <c r="E18" t="s">
        <v>33</v>
      </c>
      <c r="F18">
        <f>B5/((B20+B21)/2)</f>
        <v>27.913497077442898</v>
      </c>
    </row>
    <row r="19" spans="1:8" x14ac:dyDescent="0.4">
      <c r="A19" s="6" t="s">
        <v>35</v>
      </c>
      <c r="E19" t="s">
        <v>32</v>
      </c>
      <c r="F19">
        <f>B5/((B18+B19)/2)</f>
        <v>2</v>
      </c>
    </row>
    <row r="20" spans="1:8" x14ac:dyDescent="0.4">
      <c r="A20" t="s">
        <v>36</v>
      </c>
      <c r="B20">
        <v>71649926</v>
      </c>
      <c r="E20" t="s">
        <v>31</v>
      </c>
      <c r="F20">
        <f>365/F18</f>
        <v>13.076111495000001</v>
      </c>
    </row>
    <row r="21" spans="1:8" x14ac:dyDescent="0.4">
      <c r="A21" s="6" t="s">
        <v>37</v>
      </c>
      <c r="E21" t="s">
        <v>39</v>
      </c>
      <c r="F21" s="1">
        <f>B8-B9</f>
        <v>19900000</v>
      </c>
    </row>
    <row r="22" spans="1:8" x14ac:dyDescent="0.4">
      <c r="A22" t="s">
        <v>40</v>
      </c>
      <c r="B22" s="1">
        <v>4000000</v>
      </c>
      <c r="E22" t="s">
        <v>45</v>
      </c>
      <c r="F22" s="1">
        <f>D1+B23+B24</f>
        <v>291384241</v>
      </c>
      <c r="G22" s="1">
        <f>B1+B23+B24</f>
        <v>334885768</v>
      </c>
    </row>
    <row r="23" spans="1:8" x14ac:dyDescent="0.4">
      <c r="A23" t="s">
        <v>43</v>
      </c>
      <c r="B23" s="1">
        <v>281411832</v>
      </c>
      <c r="D23" s="1"/>
      <c r="E23" t="s">
        <v>46</v>
      </c>
      <c r="F23" s="1">
        <f>B8-B9</f>
        <v>19900000</v>
      </c>
    </row>
    <row r="24" spans="1:8" x14ac:dyDescent="0.4">
      <c r="A24" t="s">
        <v>44</v>
      </c>
      <c r="B24" s="1">
        <v>5472409</v>
      </c>
      <c r="E24" t="s">
        <v>51</v>
      </c>
      <c r="F24" s="1">
        <f>B8-(B9-B25)</f>
        <v>138422290</v>
      </c>
      <c r="G24" t="s">
        <v>52</v>
      </c>
      <c r="H24" s="1">
        <f>F23+B25</f>
        <v>138422290</v>
      </c>
    </row>
    <row r="25" spans="1:8" x14ac:dyDescent="0.4">
      <c r="A25" t="s">
        <v>47</v>
      </c>
      <c r="B25" s="1">
        <v>118522290</v>
      </c>
      <c r="E25" s="5" t="s">
        <v>58</v>
      </c>
      <c r="F25" s="1">
        <f>D1-B3+B23+B24-(B29+F27)</f>
        <v>-314586771</v>
      </c>
    </row>
    <row r="26" spans="1:8" x14ac:dyDescent="0.4">
      <c r="A26" s="6" t="s">
        <v>54</v>
      </c>
      <c r="B26" s="1">
        <v>951679721</v>
      </c>
      <c r="E26" s="5" t="s">
        <v>49</v>
      </c>
      <c r="F26" s="1">
        <f>D1-B3+B23+B24</f>
        <v>246882714</v>
      </c>
    </row>
    <row r="27" spans="1:8" x14ac:dyDescent="0.4">
      <c r="A27" s="7" t="s">
        <v>55</v>
      </c>
      <c r="B27" s="1">
        <v>340542586</v>
      </c>
      <c r="E27" t="s">
        <v>53</v>
      </c>
      <c r="F27">
        <f>ABS((B8-(B9-B25))-(B26-(B27-B28)))</f>
        <v>561469485</v>
      </c>
    </row>
    <row r="28" spans="1:8" x14ac:dyDescent="0.4">
      <c r="A28" s="7" t="s">
        <v>56</v>
      </c>
      <c r="B28" s="1">
        <v>88754640</v>
      </c>
    </row>
    <row r="29" spans="1:8" x14ac:dyDescent="0.4">
      <c r="A29" t="s">
        <v>57</v>
      </c>
      <c r="E29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黃暄涵</dc:creator>
  <cp:lastModifiedBy>黃暄涵</cp:lastModifiedBy>
  <dcterms:created xsi:type="dcterms:W3CDTF">2022-10-22T08:06:19Z</dcterms:created>
  <dcterms:modified xsi:type="dcterms:W3CDTF">2022-10-24T09:48:54Z</dcterms:modified>
</cp:coreProperties>
</file>