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esktop/SO/"/>
    </mc:Choice>
  </mc:AlternateContent>
  <xr:revisionPtr revIDLastSave="0" documentId="13_ncr:1_{CDD3461C-DBC9-ED44-A63B-37DC0FFDA2BA}" xr6:coauthVersionLast="40" xr6:coauthVersionMax="40" xr10:uidLastSave="{00000000-0000-0000-0000-000000000000}"/>
  <bookViews>
    <workbookView xWindow="1080" yWindow="1220" windowWidth="28040" windowHeight="17440" activeTab="1" xr2:uid="{00000000-000D-0000-FFFF-FFFF00000000}"/>
  </bookViews>
  <sheets>
    <sheet name="Definition" sheetId="17" r:id="rId1"/>
    <sheet name="GanttChart" sheetId="16" r:id="rId2"/>
    <sheet name="Holidays" sheetId="5" r:id="rId3"/>
    <sheet name="Help" sheetId="6" r:id="rId4"/>
    <sheet name="TermsOfUse" sheetId="10" r:id="rId5"/>
  </sheets>
  <definedNames>
    <definedName name="chart_area" localSheetId="1">GanttChart!$AC$12:$OB$214</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GanttChart!$C$17</definedName>
    <definedName name="prevLevel" localSheetId="1">GanttChart!$D1048576</definedName>
    <definedName name="prevWBS" localSheetId="1">GanttChart!$E1048576</definedName>
    <definedName name="_xlnm.Print_Area" localSheetId="1">GanttChart!$D$1:$IK$181</definedName>
    <definedName name="_xlnm.Print_Area" localSheetId="3">Help!$A$1:$C$239</definedName>
    <definedName name="show_weekends">Help!$D$164</definedName>
    <definedName name="startday">Help!$E$159</definedName>
    <definedName name="tassMMB">GanttChart!$C$16</definedName>
    <definedName name="tassNIST">GanttChart!$C$20</definedName>
    <definedName name="tassSP">GanttChart!$C$25</definedName>
    <definedName name="tassUCB">GanttChart!$C$23</definedName>
    <definedName name="tbondMMB">GanttChart!$C$15</definedName>
    <definedName name="tfabDC">GanttChart!$C$12</definedName>
    <definedName name="tfabMMB">GanttChart!$C$13</definedName>
    <definedName name="tfabNIST">GanttChart!$C$19</definedName>
    <definedName name="tfabUCB">GanttChart!$C$22</definedName>
    <definedName name="tvalDC">GanttChart!$C$28</definedName>
    <definedName name="tvalLenslet">GanttChart!$C$29</definedName>
    <definedName name="tvalMMB">GanttChart!$C$17</definedName>
    <definedName name="tvalOPT">GanttChart!$C$27</definedName>
    <definedName name="tvalres">GanttChart!$C$14</definedName>
    <definedName name="tvalSP">GanttChart!$C$26</definedName>
    <definedName name="tvalUFM">GanttChart!$C$24</definedName>
    <definedName name="UCBbatch">GanttChart!$C$21</definedName>
    <definedName name="urgency">Help!$D$177:$D$179</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71" i="16" l="1"/>
  <c r="I170" i="16"/>
  <c r="L164" i="16"/>
  <c r="L161" i="16"/>
  <c r="I160" i="16"/>
  <c r="L154" i="16"/>
  <c r="L151" i="16"/>
  <c r="I153" i="16"/>
  <c r="I150"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I167" i="16"/>
  <c r="J167" i="16"/>
  <c r="K167" i="16"/>
  <c r="I166" i="16"/>
  <c r="I156" i="16"/>
  <c r="I144" i="16"/>
  <c r="I121" i="16"/>
  <c r="I101" i="16"/>
  <c r="I84" i="16"/>
  <c r="I55" i="16"/>
  <c r="I28" i="16"/>
  <c r="S27" i="16"/>
  <c r="T27" i="16"/>
  <c r="E168" i="16"/>
  <c r="E169" i="16"/>
  <c r="E170" i="16"/>
  <c r="E171" i="16"/>
  <c r="E172" i="16"/>
  <c r="E173" i="16"/>
  <c r="E174" i="16"/>
  <c r="E175" i="16"/>
  <c r="E176" i="16"/>
  <c r="E177" i="16"/>
  <c r="E178" i="16"/>
  <c r="E179" i="16"/>
  <c r="E180" i="16"/>
  <c r="E181" i="16"/>
  <c r="S28" i="16"/>
  <c r="O28" i="16"/>
  <c r="T28" i="16"/>
  <c r="S55" i="16"/>
  <c r="O55" i="16"/>
  <c r="T55" i="16"/>
  <c r="S84" i="16"/>
  <c r="O84" i="16"/>
  <c r="T84" i="16"/>
  <c r="S101" i="16"/>
  <c r="O101" i="16"/>
  <c r="T101" i="16"/>
  <c r="S121" i="16"/>
  <c r="O121" i="16"/>
  <c r="T121" i="16"/>
  <c r="S144" i="16"/>
  <c r="O144" i="16"/>
  <c r="T144" i="16"/>
  <c r="S156" i="16"/>
  <c r="O156" i="16"/>
  <c r="T156" i="16"/>
  <c r="S166" i="16"/>
  <c r="O166" i="16"/>
  <c r="T166" i="16"/>
  <c r="S12" i="16"/>
  <c r="T12" i="16"/>
  <c r="S13" i="16"/>
  <c r="T13" i="16"/>
  <c r="I14" i="16"/>
  <c r="S14" i="16"/>
  <c r="O14" i="16"/>
  <c r="T14" i="16"/>
  <c r="I15" i="16"/>
  <c r="S15" i="16"/>
  <c r="O15" i="16"/>
  <c r="T15" i="16"/>
  <c r="I16" i="16"/>
  <c r="S16" i="16"/>
  <c r="O16" i="16"/>
  <c r="T16" i="16"/>
  <c r="I17" i="16"/>
  <c r="S17" i="16"/>
  <c r="O17" i="16"/>
  <c r="T17" i="16"/>
  <c r="I18" i="16"/>
  <c r="J18" i="16"/>
  <c r="S18" i="16"/>
  <c r="O18" i="16"/>
  <c r="T18" i="16"/>
  <c r="I19" i="16"/>
  <c r="S19" i="16"/>
  <c r="O19" i="16"/>
  <c r="T19" i="16"/>
  <c r="I20" i="16"/>
  <c r="S20" i="16"/>
  <c r="O20" i="16"/>
  <c r="T20" i="16"/>
  <c r="I21" i="16"/>
  <c r="S21" i="16"/>
  <c r="O21" i="16"/>
  <c r="T21" i="16"/>
  <c r="I22" i="16"/>
  <c r="J22" i="16"/>
  <c r="S22" i="16"/>
  <c r="O22" i="16"/>
  <c r="T22" i="16"/>
  <c r="I23" i="16"/>
  <c r="J23" i="16"/>
  <c r="S23" i="16"/>
  <c r="O23" i="16"/>
  <c r="T23" i="16"/>
  <c r="I24" i="16"/>
  <c r="J24" i="16"/>
  <c r="K24" i="16"/>
  <c r="S24" i="16"/>
  <c r="O24" i="16"/>
  <c r="T24" i="16"/>
  <c r="I25" i="16"/>
  <c r="J25" i="16"/>
  <c r="S25" i="16"/>
  <c r="O25" i="16"/>
  <c r="T25" i="16"/>
  <c r="I26" i="16"/>
  <c r="S26" i="16"/>
  <c r="O26" i="16"/>
  <c r="T26" i="16"/>
  <c r="I29" i="16"/>
  <c r="S29" i="16"/>
  <c r="O29" i="16"/>
  <c r="T29" i="16"/>
  <c r="I30" i="16"/>
  <c r="S30" i="16"/>
  <c r="O30" i="16"/>
  <c r="T30" i="16"/>
  <c r="I31" i="16"/>
  <c r="J31" i="16"/>
  <c r="S31" i="16"/>
  <c r="O31" i="16"/>
  <c r="T31" i="16"/>
  <c r="I32" i="16"/>
  <c r="J32" i="16"/>
  <c r="S32" i="16"/>
  <c r="O32" i="16"/>
  <c r="T32" i="16"/>
  <c r="I33" i="16"/>
  <c r="S33" i="16"/>
  <c r="O33" i="16"/>
  <c r="T33" i="16"/>
  <c r="I34" i="16"/>
  <c r="S34" i="16"/>
  <c r="O34" i="16"/>
  <c r="T34" i="16"/>
  <c r="I35" i="16"/>
  <c r="S35" i="16"/>
  <c r="O35" i="16"/>
  <c r="T35" i="16"/>
  <c r="N36" i="16"/>
  <c r="T36" i="16"/>
  <c r="I37" i="16"/>
  <c r="J37" i="16"/>
  <c r="S37" i="16"/>
  <c r="O37" i="16"/>
  <c r="T37" i="16"/>
  <c r="I38" i="16"/>
  <c r="J38" i="16"/>
  <c r="K38" i="16"/>
  <c r="S38" i="16"/>
  <c r="O38" i="16"/>
  <c r="T38" i="16"/>
  <c r="I39" i="16"/>
  <c r="J39" i="16"/>
  <c r="S39" i="16"/>
  <c r="O39" i="16"/>
  <c r="T39" i="16"/>
  <c r="I40" i="16"/>
  <c r="J40" i="16"/>
  <c r="S40" i="16"/>
  <c r="O40" i="16"/>
  <c r="T40" i="16"/>
  <c r="I41" i="16"/>
  <c r="S41" i="16"/>
  <c r="O41" i="16"/>
  <c r="T41" i="16"/>
  <c r="I42" i="16"/>
  <c r="S42" i="16"/>
  <c r="O42" i="16"/>
  <c r="T42" i="16"/>
  <c r="I43" i="16"/>
  <c r="J43" i="16"/>
  <c r="S43" i="16"/>
  <c r="O43" i="16"/>
  <c r="T43" i="16"/>
  <c r="I44" i="16"/>
  <c r="S44" i="16"/>
  <c r="O44" i="16"/>
  <c r="T44" i="16"/>
  <c r="I45" i="16"/>
  <c r="J45" i="16"/>
  <c r="K45" i="16"/>
  <c r="S45" i="16"/>
  <c r="O45" i="16"/>
  <c r="T45" i="16"/>
  <c r="I46" i="16"/>
  <c r="J46" i="16"/>
  <c r="S46" i="16"/>
  <c r="O46" i="16"/>
  <c r="T46" i="16"/>
  <c r="I47" i="16"/>
  <c r="J47" i="16"/>
  <c r="S47" i="16"/>
  <c r="O47" i="16"/>
  <c r="T47" i="16"/>
  <c r="I48" i="16"/>
  <c r="S48" i="16"/>
  <c r="O48" i="16"/>
  <c r="T48" i="16"/>
  <c r="I49" i="16"/>
  <c r="S49" i="16"/>
  <c r="O49" i="16"/>
  <c r="T49" i="16"/>
  <c r="N50" i="16"/>
  <c r="T50" i="16"/>
  <c r="I51" i="16"/>
  <c r="S51" i="16"/>
  <c r="O51" i="16"/>
  <c r="T51" i="16"/>
  <c r="I52" i="16"/>
  <c r="J52" i="16"/>
  <c r="K52" i="16"/>
  <c r="S52" i="16"/>
  <c r="O52" i="16"/>
  <c r="T52" i="16"/>
  <c r="I53" i="16"/>
  <c r="J53" i="16"/>
  <c r="I64" i="16"/>
  <c r="J64" i="16"/>
  <c r="S64" i="16"/>
  <c r="O64" i="16"/>
  <c r="T64" i="16"/>
  <c r="S53" i="16"/>
  <c r="O53" i="16"/>
  <c r="T53" i="16"/>
  <c r="I54" i="16"/>
  <c r="J54" i="16"/>
  <c r="I68" i="16"/>
  <c r="I67" i="16"/>
  <c r="J67" i="16"/>
  <c r="K67" i="16"/>
  <c r="L67" i="16"/>
  <c r="I56" i="16"/>
  <c r="J56" i="16"/>
  <c r="K56" i="16"/>
  <c r="S56" i="16"/>
  <c r="O56" i="16"/>
  <c r="T56" i="16"/>
  <c r="I57" i="16"/>
  <c r="J57" i="16"/>
  <c r="S57" i="16"/>
  <c r="O57" i="16"/>
  <c r="T57" i="16"/>
  <c r="S58" i="16"/>
  <c r="T58" i="16"/>
  <c r="I59" i="16"/>
  <c r="S59" i="16"/>
  <c r="O59" i="16"/>
  <c r="T59" i="16"/>
  <c r="I60" i="16"/>
  <c r="S60" i="16"/>
  <c r="O60" i="16"/>
  <c r="T60" i="16"/>
  <c r="I61" i="16"/>
  <c r="J61" i="16"/>
  <c r="S61" i="16"/>
  <c r="O61" i="16"/>
  <c r="T61" i="16"/>
  <c r="I62" i="16"/>
  <c r="J62" i="16"/>
  <c r="S62" i="16"/>
  <c r="O62" i="16"/>
  <c r="T62" i="16"/>
  <c r="I63" i="16"/>
  <c r="J63" i="16"/>
  <c r="K63" i="16"/>
  <c r="S63" i="16"/>
  <c r="O63" i="16"/>
  <c r="T63" i="16"/>
  <c r="I65" i="16"/>
  <c r="J65" i="16"/>
  <c r="S65" i="16"/>
  <c r="O65" i="16"/>
  <c r="T65" i="16"/>
  <c r="I66" i="16"/>
  <c r="S66" i="16"/>
  <c r="O66" i="16"/>
  <c r="T66" i="16"/>
  <c r="I69" i="16"/>
  <c r="J69" i="16"/>
  <c r="S70" i="16"/>
  <c r="O70" i="16"/>
  <c r="T70" i="16"/>
  <c r="S71" i="16"/>
  <c r="O71" i="16"/>
  <c r="T71" i="16"/>
  <c r="I73" i="16"/>
  <c r="S73" i="16"/>
  <c r="O73" i="16"/>
  <c r="T73" i="16"/>
  <c r="I75" i="16"/>
  <c r="S75" i="16"/>
  <c r="O75" i="16"/>
  <c r="T75" i="16"/>
  <c r="I76" i="16"/>
  <c r="J76" i="16"/>
  <c r="I77" i="16"/>
  <c r="S77" i="16"/>
  <c r="O77" i="16"/>
  <c r="T77" i="16"/>
  <c r="I78" i="16"/>
  <c r="S78" i="16"/>
  <c r="O78" i="16"/>
  <c r="T78" i="16"/>
  <c r="I80" i="16"/>
  <c r="S80" i="16"/>
  <c r="O80" i="16"/>
  <c r="T80" i="16"/>
  <c r="I81" i="16"/>
  <c r="I85" i="16"/>
  <c r="K85" i="16"/>
  <c r="S85" i="16"/>
  <c r="O85" i="16"/>
  <c r="T85" i="16"/>
  <c r="J82" i="16"/>
  <c r="S82" i="16"/>
  <c r="O82" i="16"/>
  <c r="T82" i="16"/>
  <c r="J83" i="16"/>
  <c r="I86" i="16"/>
  <c r="J86" i="16"/>
  <c r="S86" i="16"/>
  <c r="O86" i="16"/>
  <c r="T86" i="16"/>
  <c r="I87" i="16"/>
  <c r="S87" i="16"/>
  <c r="O87" i="16"/>
  <c r="T87" i="16"/>
  <c r="I88" i="16"/>
  <c r="S88" i="16"/>
  <c r="O88" i="16"/>
  <c r="T88" i="16"/>
  <c r="I103" i="16"/>
  <c r="J103" i="16"/>
  <c r="I102" i="16"/>
  <c r="S102" i="16"/>
  <c r="O102" i="16"/>
  <c r="T102" i="16"/>
  <c r="S103" i="16"/>
  <c r="O103" i="16"/>
  <c r="T103" i="16"/>
  <c r="N89" i="16"/>
  <c r="T89" i="16"/>
  <c r="I90" i="16"/>
  <c r="J90" i="16"/>
  <c r="S90" i="16"/>
  <c r="O90" i="16"/>
  <c r="T90" i="16"/>
  <c r="S91" i="16"/>
  <c r="O91" i="16"/>
  <c r="T91" i="16"/>
  <c r="I92" i="16"/>
  <c r="J92" i="16"/>
  <c r="S92" i="16"/>
  <c r="O92" i="16"/>
  <c r="T92" i="16"/>
  <c r="I93" i="16"/>
  <c r="J93" i="16"/>
  <c r="S93" i="16"/>
  <c r="O93" i="16"/>
  <c r="T93" i="16"/>
  <c r="I94" i="16"/>
  <c r="S94" i="16"/>
  <c r="O94" i="16"/>
  <c r="T94" i="16"/>
  <c r="I95" i="16"/>
  <c r="S95" i="16"/>
  <c r="O95" i="16"/>
  <c r="T95" i="16"/>
  <c r="I96" i="16"/>
  <c r="J96" i="16"/>
  <c r="K96" i="16"/>
  <c r="L96" i="16"/>
  <c r="I97" i="16"/>
  <c r="J97" i="16"/>
  <c r="I98" i="16"/>
  <c r="S98" i="16"/>
  <c r="O98" i="16"/>
  <c r="T98" i="16"/>
  <c r="I99" i="16"/>
  <c r="K99" i="16"/>
  <c r="L99" i="16"/>
  <c r="I100" i="16"/>
  <c r="J100" i="16"/>
  <c r="I104" i="16"/>
  <c r="J104" i="16"/>
  <c r="K104" i="16"/>
  <c r="S104" i="16"/>
  <c r="O104" i="16"/>
  <c r="T104" i="16"/>
  <c r="J105" i="16"/>
  <c r="S105" i="16"/>
  <c r="O105" i="16"/>
  <c r="T105" i="16"/>
  <c r="I106" i="16"/>
  <c r="J106" i="16"/>
  <c r="I107" i="16"/>
  <c r="S107" i="16"/>
  <c r="O107" i="16"/>
  <c r="T107" i="16"/>
  <c r="I108" i="16"/>
  <c r="S108" i="16"/>
  <c r="O108" i="16"/>
  <c r="T108" i="16"/>
  <c r="N109" i="16"/>
  <c r="T109" i="16"/>
  <c r="I110" i="16"/>
  <c r="S110" i="16"/>
  <c r="O110" i="16"/>
  <c r="T110" i="16"/>
  <c r="I111" i="16"/>
  <c r="K111" i="16"/>
  <c r="S111" i="16"/>
  <c r="O111" i="16"/>
  <c r="T111" i="16"/>
  <c r="I112" i="16"/>
  <c r="J112" i="16"/>
  <c r="I116" i="16"/>
  <c r="J116" i="16"/>
  <c r="I114" i="16"/>
  <c r="S114" i="16"/>
  <c r="O114" i="16"/>
  <c r="T114" i="16"/>
  <c r="S116" i="16"/>
  <c r="O116" i="16"/>
  <c r="T116" i="16"/>
  <c r="S112" i="16"/>
  <c r="O112" i="16"/>
  <c r="T112" i="16"/>
  <c r="I113" i="16"/>
  <c r="J113" i="16"/>
  <c r="S113" i="16"/>
  <c r="O113" i="16"/>
  <c r="T113" i="16"/>
  <c r="I115" i="16"/>
  <c r="S115" i="16"/>
  <c r="O115" i="16"/>
  <c r="T115" i="16"/>
  <c r="I117" i="16"/>
  <c r="J117" i="16"/>
  <c r="S117" i="16"/>
  <c r="O117" i="16"/>
  <c r="T117" i="16"/>
  <c r="I118" i="16"/>
  <c r="J118" i="16"/>
  <c r="K118" i="16"/>
  <c r="S118" i="16"/>
  <c r="O118" i="16"/>
  <c r="T118" i="16"/>
  <c r="I119" i="16"/>
  <c r="J119" i="16"/>
  <c r="S119" i="16"/>
  <c r="O119" i="16"/>
  <c r="T119" i="16"/>
  <c r="I120" i="16"/>
  <c r="J120" i="16"/>
  <c r="S120" i="16"/>
  <c r="O120" i="16"/>
  <c r="T120" i="16"/>
  <c r="I122" i="16"/>
  <c r="J122" i="16"/>
  <c r="K122" i="16"/>
  <c r="I123" i="16"/>
  <c r="J123" i="16"/>
  <c r="I124" i="16"/>
  <c r="S124" i="16"/>
  <c r="O124" i="16"/>
  <c r="T124" i="16"/>
  <c r="I125" i="16"/>
  <c r="S125" i="16"/>
  <c r="O125" i="16"/>
  <c r="T125" i="16"/>
  <c r="I126" i="16"/>
  <c r="J126" i="16"/>
  <c r="K126" i="16"/>
  <c r="L126" i="16"/>
  <c r="I127" i="16"/>
  <c r="J127" i="16"/>
  <c r="I128" i="16"/>
  <c r="S128" i="16"/>
  <c r="O128" i="16"/>
  <c r="T128" i="16"/>
  <c r="I129" i="16"/>
  <c r="J129" i="16"/>
  <c r="K129" i="16"/>
  <c r="L129" i="16"/>
  <c r="I130" i="16"/>
  <c r="J130" i="16"/>
  <c r="I131" i="16"/>
  <c r="S131" i="16"/>
  <c r="O131" i="16"/>
  <c r="T131" i="16"/>
  <c r="I132" i="16"/>
  <c r="S132" i="16"/>
  <c r="O132" i="16"/>
  <c r="T132" i="16"/>
  <c r="N133" i="16"/>
  <c r="T133" i="16"/>
  <c r="I134" i="16"/>
  <c r="J134" i="16"/>
  <c r="S134" i="16"/>
  <c r="O134" i="16"/>
  <c r="T134" i="16"/>
  <c r="I135" i="16"/>
  <c r="J135" i="16"/>
  <c r="K135" i="16"/>
  <c r="I136" i="16"/>
  <c r="J136" i="16"/>
  <c r="I137" i="16"/>
  <c r="J137" i="16"/>
  <c r="I138" i="16"/>
  <c r="S138" i="16"/>
  <c r="O138" i="16"/>
  <c r="T138" i="16"/>
  <c r="I139" i="16"/>
  <c r="S139" i="16"/>
  <c r="O139" i="16"/>
  <c r="T139" i="16"/>
  <c r="N140" i="16"/>
  <c r="T140" i="16"/>
  <c r="I141" i="16"/>
  <c r="J141" i="16"/>
  <c r="S141" i="16"/>
  <c r="O141" i="16"/>
  <c r="T141" i="16"/>
  <c r="I142" i="16"/>
  <c r="J142" i="16"/>
  <c r="K142" i="16"/>
  <c r="I143" i="16"/>
  <c r="J143" i="16"/>
  <c r="I145" i="16"/>
  <c r="J145" i="16"/>
  <c r="K145" i="16"/>
  <c r="I146" i="16"/>
  <c r="J146" i="16"/>
  <c r="I147" i="16"/>
  <c r="S147" i="16"/>
  <c r="O147" i="16"/>
  <c r="T147" i="16"/>
  <c r="I148" i="16"/>
  <c r="J148" i="16"/>
  <c r="I149" i="16"/>
  <c r="J149" i="16"/>
  <c r="S150" i="16"/>
  <c r="O150" i="16"/>
  <c r="T150" i="16"/>
  <c r="I151" i="16"/>
  <c r="J151" i="16"/>
  <c r="K151" i="16"/>
  <c r="I152" i="16"/>
  <c r="J152" i="16"/>
  <c r="S153" i="16"/>
  <c r="O153" i="16"/>
  <c r="T153" i="16"/>
  <c r="I154" i="16"/>
  <c r="J154" i="16"/>
  <c r="K154" i="16"/>
  <c r="I155" i="16"/>
  <c r="J155" i="16"/>
  <c r="I157" i="16"/>
  <c r="J157" i="16"/>
  <c r="K157" i="16"/>
  <c r="I158" i="16"/>
  <c r="J158" i="16"/>
  <c r="I159" i="16"/>
  <c r="S159" i="16"/>
  <c r="O159" i="16"/>
  <c r="T159" i="16"/>
  <c r="I161" i="16"/>
  <c r="J161" i="16"/>
  <c r="K161" i="16"/>
  <c r="I162" i="16"/>
  <c r="J162" i="16"/>
  <c r="I163" i="16"/>
  <c r="I164" i="16"/>
  <c r="J164" i="16"/>
  <c r="K164" i="16"/>
  <c r="I165" i="16"/>
  <c r="J165" i="16"/>
  <c r="I168" i="16"/>
  <c r="J168" i="16"/>
  <c r="I169" i="16"/>
  <c r="S169" i="16"/>
  <c r="O169" i="16"/>
  <c r="T169" i="16"/>
  <c r="I171" i="16"/>
  <c r="J171" i="16"/>
  <c r="K171" i="16"/>
  <c r="I172" i="16"/>
  <c r="J172" i="16"/>
  <c r="I173" i="16"/>
  <c r="S173" i="16"/>
  <c r="T173" i="16"/>
  <c r="I174" i="16"/>
  <c r="J174" i="16"/>
  <c r="K174" i="16"/>
  <c r="I175" i="16"/>
  <c r="J175" i="16"/>
  <c r="I176" i="16"/>
  <c r="S176" i="16"/>
  <c r="T176" i="16"/>
  <c r="I177" i="16"/>
  <c r="J177" i="16"/>
  <c r="K177" i="16"/>
  <c r="I178" i="16"/>
  <c r="J178" i="16"/>
  <c r="I179" i="16"/>
  <c r="S179" i="16"/>
  <c r="T179" i="16"/>
  <c r="I180" i="16"/>
  <c r="J180" i="16"/>
  <c r="K180" i="16"/>
  <c r="I181" i="16"/>
  <c r="J181" i="16"/>
  <c r="O170" i="16"/>
  <c r="O163" i="16"/>
  <c r="O160" i="16"/>
  <c r="O161" i="16"/>
  <c r="O67" i="16"/>
  <c r="O68" i="16"/>
  <c r="O69" i="16"/>
  <c r="O74" i="16"/>
  <c r="O76" i="16"/>
  <c r="O81" i="16"/>
  <c r="O83" i="16"/>
  <c r="O96" i="16"/>
  <c r="O97" i="16"/>
  <c r="O99" i="16"/>
  <c r="O126" i="16"/>
  <c r="O129" i="16"/>
  <c r="M50" i="16"/>
  <c r="S50" i="16"/>
  <c r="O54" i="16"/>
  <c r="I89" i="16"/>
  <c r="J89" i="16"/>
  <c r="O122" i="16"/>
  <c r="O100" i="16"/>
  <c r="O135" i="16"/>
  <c r="O123" i="16"/>
  <c r="O136" i="16"/>
  <c r="O142" i="16"/>
  <c r="O137" i="16"/>
  <c r="O145" i="16"/>
  <c r="O127" i="16"/>
  <c r="O148" i="16"/>
  <c r="O106" i="16"/>
  <c r="O151" i="16"/>
  <c r="O130" i="16"/>
  <c r="O154" i="16"/>
  <c r="O152" i="16"/>
  <c r="O157" i="16"/>
  <c r="O146" i="16"/>
  <c r="O155" i="16"/>
  <c r="O164" i="16"/>
  <c r="O143" i="16"/>
  <c r="O167" i="16"/>
  <c r="O158" i="16"/>
  <c r="O171" i="16"/>
  <c r="O162" i="16"/>
  <c r="O168" i="16"/>
  <c r="O165" i="16"/>
  <c r="M36" i="16"/>
  <c r="S36" i="16"/>
  <c r="F8" i="16"/>
  <c r="O172" i="16"/>
  <c r="O149" i="16"/>
  <c r="O140" i="16"/>
  <c r="O89" i="16"/>
  <c r="O79" i="16"/>
  <c r="O36" i="16"/>
  <c r="O133" i="16"/>
  <c r="I133" i="16"/>
  <c r="J133" i="16"/>
  <c r="I140" i="16"/>
  <c r="J140" i="16"/>
  <c r="I72" i="16"/>
  <c r="O109" i="16"/>
  <c r="K79" i="16"/>
  <c r="I36" i="16"/>
  <c r="I50" i="16"/>
  <c r="I79" i="16"/>
  <c r="I109" i="16"/>
  <c r="O72" i="16"/>
  <c r="O50" i="16"/>
  <c r="E159" i="6"/>
  <c r="AC9" i="16"/>
  <c r="S7" i="16"/>
  <c r="W12" i="16"/>
  <c r="V13" i="16"/>
  <c r="U13" i="16"/>
  <c r="W13" i="16"/>
  <c r="X13" i="16"/>
  <c r="U12" i="16"/>
  <c r="V12" i="16"/>
  <c r="X12" i="16"/>
  <c r="AJ9" i="16"/>
  <c r="AC11" i="16"/>
  <c r="AC8" i="16"/>
  <c r="AD8" i="16"/>
  <c r="AE8" i="16"/>
  <c r="AF8" i="16"/>
  <c r="AG8" i="16"/>
  <c r="AH8" i="16"/>
  <c r="AI8" i="16"/>
  <c r="AJ8" i="16"/>
  <c r="AC10" i="16"/>
  <c r="AQ9" i="16"/>
  <c r="AJ11" i="16"/>
  <c r="AX9" i="16"/>
  <c r="AQ11" i="16"/>
  <c r="AK8" i="16"/>
  <c r="AL8" i="16"/>
  <c r="AM8" i="16"/>
  <c r="AN8" i="16"/>
  <c r="AO8" i="16"/>
  <c r="AP8" i="16"/>
  <c r="AQ8" i="16"/>
  <c r="AJ10" i="16"/>
  <c r="AR8" i="16"/>
  <c r="AS8" i="16"/>
  <c r="AT8" i="16"/>
  <c r="AU8" i="16"/>
  <c r="AV8" i="16"/>
  <c r="AW8" i="16"/>
  <c r="AQ10" i="16"/>
  <c r="AX8" i="16"/>
  <c r="BE9" i="16"/>
  <c r="AX11" i="16"/>
  <c r="AY8" i="16"/>
  <c r="AZ8" i="16"/>
  <c r="BA8" i="16"/>
  <c r="BB8" i="16"/>
  <c r="BC8" i="16"/>
  <c r="BD8" i="16"/>
  <c r="AX10" i="16"/>
  <c r="BE8" i="16"/>
  <c r="BL9" i="16"/>
  <c r="BE11" i="16"/>
  <c r="BF8" i="16"/>
  <c r="BG8" i="16"/>
  <c r="BH8" i="16"/>
  <c r="BI8" i="16"/>
  <c r="BJ8" i="16"/>
  <c r="BK8" i="16"/>
  <c r="BL8" i="16"/>
  <c r="BS9" i="16"/>
  <c r="BL11" i="16"/>
  <c r="BE10" i="16"/>
  <c r="BM8" i="16"/>
  <c r="BN8" i="16"/>
  <c r="BO8" i="16"/>
  <c r="BP8" i="16"/>
  <c r="BQ8" i="16"/>
  <c r="BR8" i="16"/>
  <c r="BS8" i="16"/>
  <c r="BZ9" i="16"/>
  <c r="BS11" i="16"/>
  <c r="BL10" i="16"/>
  <c r="BT8" i="16"/>
  <c r="BU8" i="16"/>
  <c r="BV8" i="16"/>
  <c r="BW8" i="16"/>
  <c r="BX8" i="16"/>
  <c r="BY8" i="16"/>
  <c r="BZ8" i="16"/>
  <c r="CG9" i="16"/>
  <c r="BZ11" i="16"/>
  <c r="BS10" i="16"/>
  <c r="CA8" i="16"/>
  <c r="CB8" i="16"/>
  <c r="CC8" i="16"/>
  <c r="CD8" i="16"/>
  <c r="CE8" i="16"/>
  <c r="CF8" i="16"/>
  <c r="CG8" i="16"/>
  <c r="CN9" i="16"/>
  <c r="CG11" i="16"/>
  <c r="BZ10" i="16"/>
  <c r="CN11" i="16"/>
  <c r="CH8" i="16"/>
  <c r="CI8" i="16"/>
  <c r="CJ8" i="16"/>
  <c r="CK8" i="16"/>
  <c r="CL8" i="16"/>
  <c r="CM8" i="16"/>
  <c r="CN8" i="16"/>
  <c r="CU9" i="16"/>
  <c r="CG10" i="16"/>
  <c r="DB9" i="16"/>
  <c r="CU11" i="16"/>
  <c r="CO8" i="16"/>
  <c r="CP8" i="16"/>
  <c r="CQ8" i="16"/>
  <c r="CR8" i="16"/>
  <c r="CS8" i="16"/>
  <c r="CT8" i="16"/>
  <c r="CU8" i="16"/>
  <c r="CN10" i="16"/>
  <c r="CV8" i="16"/>
  <c r="CW8" i="16"/>
  <c r="CX8" i="16"/>
  <c r="CY8" i="16"/>
  <c r="CZ8" i="16"/>
  <c r="DA8" i="16"/>
  <c r="CU10" i="16"/>
  <c r="DI9" i="16"/>
  <c r="DB8" i="16"/>
  <c r="DB11" i="16"/>
  <c r="DI11" i="16"/>
  <c r="DP9" i="16"/>
  <c r="DC8" i="16"/>
  <c r="DD8" i="16"/>
  <c r="DE8" i="16"/>
  <c r="DF8" i="16"/>
  <c r="DG8" i="16"/>
  <c r="DH8" i="16"/>
  <c r="DI8" i="16"/>
  <c r="DB10" i="16"/>
  <c r="DJ8" i="16"/>
  <c r="DK8" i="16"/>
  <c r="DL8" i="16"/>
  <c r="DM8" i="16"/>
  <c r="DN8" i="16"/>
  <c r="DO8" i="16"/>
  <c r="DI10" i="16"/>
  <c r="DP11" i="16"/>
  <c r="DW9" i="16"/>
  <c r="DP8" i="16"/>
  <c r="DQ8" i="16"/>
  <c r="DR8" i="16"/>
  <c r="DS8" i="16"/>
  <c r="DT8" i="16"/>
  <c r="DU8" i="16"/>
  <c r="DV8" i="16"/>
  <c r="DW8" i="16"/>
  <c r="DP10" i="16"/>
  <c r="ED9" i="16"/>
  <c r="DW11" i="16"/>
  <c r="DX8" i="16"/>
  <c r="DY8" i="16"/>
  <c r="DZ8" i="16"/>
  <c r="EA8" i="16"/>
  <c r="EB8" i="16"/>
  <c r="EC8" i="16"/>
  <c r="ED8" i="16"/>
  <c r="EK9" i="16"/>
  <c r="ED11" i="16"/>
  <c r="DW10" i="16"/>
  <c r="EE8" i="16"/>
  <c r="EF8" i="16"/>
  <c r="EG8" i="16"/>
  <c r="EH8" i="16"/>
  <c r="EI8" i="16"/>
  <c r="EJ8" i="16"/>
  <c r="EK8" i="16"/>
  <c r="ER9" i="16"/>
  <c r="EK11" i="16"/>
  <c r="ED10" i="16"/>
  <c r="EL8" i="16"/>
  <c r="EM8" i="16"/>
  <c r="EN8" i="16"/>
  <c r="EO8" i="16"/>
  <c r="EP8" i="16"/>
  <c r="EQ8" i="16"/>
  <c r="ER8" i="16"/>
  <c r="EY9" i="16"/>
  <c r="ER11" i="16"/>
  <c r="EK10" i="16"/>
  <c r="ES8" i="16"/>
  <c r="ET8" i="16"/>
  <c r="EU8" i="16"/>
  <c r="EV8" i="16"/>
  <c r="EW8" i="16"/>
  <c r="EX8" i="16"/>
  <c r="EY8" i="16"/>
  <c r="EY11" i="16"/>
  <c r="FF9" i="16"/>
  <c r="ER10" i="16"/>
  <c r="FM9" i="16"/>
  <c r="EZ8" i="16"/>
  <c r="FA8" i="16"/>
  <c r="FB8" i="16"/>
  <c r="FC8" i="16"/>
  <c r="FD8" i="16"/>
  <c r="FE8" i="16"/>
  <c r="FF8" i="16"/>
  <c r="FF11" i="16"/>
  <c r="EY10" i="16"/>
  <c r="FG8" i="16"/>
  <c r="FH8" i="16"/>
  <c r="FI8" i="16"/>
  <c r="FJ8" i="16"/>
  <c r="FK8" i="16"/>
  <c r="FL8" i="16"/>
  <c r="FM8" i="16"/>
  <c r="FF10" i="16"/>
  <c r="FM11" i="16"/>
  <c r="FT9" i="16"/>
  <c r="FN8" i="16"/>
  <c r="FO8" i="16"/>
  <c r="FP8" i="16"/>
  <c r="FQ8" i="16"/>
  <c r="FR8" i="16"/>
  <c r="FS8" i="16"/>
  <c r="FT8" i="16"/>
  <c r="GA9" i="16"/>
  <c r="FT11" i="16"/>
  <c r="FM10" i="16"/>
  <c r="GH9" i="16"/>
  <c r="GA11" i="16"/>
  <c r="FU8" i="16"/>
  <c r="FV8" i="16"/>
  <c r="FW8" i="16"/>
  <c r="FX8" i="16"/>
  <c r="FY8" i="16"/>
  <c r="FZ8" i="16"/>
  <c r="GA8" i="16"/>
  <c r="FT10" i="16"/>
  <c r="GB8" i="16"/>
  <c r="GC8" i="16"/>
  <c r="GD8" i="16"/>
  <c r="GE8" i="16"/>
  <c r="GF8" i="16"/>
  <c r="GG8" i="16"/>
  <c r="GA10" i="16"/>
  <c r="GH11" i="16"/>
  <c r="GO9" i="16"/>
  <c r="GH8" i="16"/>
  <c r="GI8" i="16"/>
  <c r="GJ8" i="16"/>
  <c r="GK8" i="16"/>
  <c r="GL8" i="16"/>
  <c r="GM8" i="16"/>
  <c r="GN8" i="16"/>
  <c r="GO8" i="16"/>
  <c r="GH10" i="16"/>
  <c r="GO11" i="16"/>
  <c r="GV9" i="16"/>
  <c r="GV11" i="16"/>
  <c r="HC9" i="16"/>
  <c r="GP8" i="16"/>
  <c r="GQ8" i="16"/>
  <c r="GR8" i="16"/>
  <c r="GS8" i="16"/>
  <c r="GT8" i="16"/>
  <c r="GU8" i="16"/>
  <c r="GV8" i="16"/>
  <c r="GO10" i="16"/>
  <c r="GW8" i="16"/>
  <c r="GX8" i="16"/>
  <c r="GY8" i="16"/>
  <c r="GZ8" i="16"/>
  <c r="HA8" i="16"/>
  <c r="HB8" i="16"/>
  <c r="HC8" i="16"/>
  <c r="GV10" i="16"/>
  <c r="HJ9" i="16"/>
  <c r="HC11" i="16"/>
  <c r="HQ9" i="16"/>
  <c r="HD8" i="16"/>
  <c r="HE8" i="16"/>
  <c r="HF8" i="16"/>
  <c r="HG8" i="16"/>
  <c r="HH8" i="16"/>
  <c r="HI8" i="16"/>
  <c r="HJ8" i="16"/>
  <c r="HJ11" i="16"/>
  <c r="HC10" i="16"/>
  <c r="HK8" i="16"/>
  <c r="HL8" i="16"/>
  <c r="HM8" i="16"/>
  <c r="HN8" i="16"/>
  <c r="HO8" i="16"/>
  <c r="HP8" i="16"/>
  <c r="HQ8" i="16"/>
  <c r="HJ10" i="16"/>
  <c r="HX9" i="16"/>
  <c r="HQ11" i="16"/>
  <c r="IE9" i="16"/>
  <c r="HX11" i="16"/>
  <c r="HR8" i="16"/>
  <c r="HS8" i="16"/>
  <c r="HT8" i="16"/>
  <c r="HU8" i="16"/>
  <c r="HV8" i="16"/>
  <c r="HW8" i="16"/>
  <c r="HX8" i="16"/>
  <c r="HQ10" i="16"/>
  <c r="HY8" i="16"/>
  <c r="HZ8" i="16"/>
  <c r="IA8" i="16"/>
  <c r="IB8" i="16"/>
  <c r="IC8" i="16"/>
  <c r="ID8" i="16"/>
  <c r="IE8" i="16"/>
  <c r="HX10" i="16"/>
  <c r="IE11" i="16"/>
  <c r="IL9" i="16"/>
  <c r="IS9" i="16"/>
  <c r="IL11" i="16"/>
  <c r="IF8" i="16"/>
  <c r="IG8" i="16"/>
  <c r="IH8" i="16"/>
  <c r="II8" i="16"/>
  <c r="IJ8" i="16"/>
  <c r="IK8" i="16"/>
  <c r="IL8" i="16"/>
  <c r="IE10" i="16"/>
  <c r="IM8" i="16"/>
  <c r="IN8" i="16"/>
  <c r="IO8" i="16"/>
  <c r="IP8" i="16"/>
  <c r="IQ8" i="16"/>
  <c r="IR8" i="16"/>
  <c r="IS8" i="16"/>
  <c r="IL10" i="16"/>
  <c r="IS11" i="16"/>
  <c r="IZ9" i="16"/>
  <c r="JG9" i="16"/>
  <c r="IT8" i="16"/>
  <c r="IU8" i="16"/>
  <c r="IV8" i="16"/>
  <c r="IW8" i="16"/>
  <c r="IX8" i="16"/>
  <c r="IY8" i="16"/>
  <c r="IZ8" i="16"/>
  <c r="IZ11" i="16"/>
  <c r="IS10" i="16"/>
  <c r="JA8" i="16"/>
  <c r="JB8" i="16"/>
  <c r="JC8" i="16"/>
  <c r="JD8" i="16"/>
  <c r="JE8" i="16"/>
  <c r="JF8" i="16"/>
  <c r="JG8" i="16"/>
  <c r="IZ10" i="16"/>
  <c r="JN9" i="16"/>
  <c r="JG11" i="16"/>
  <c r="JH8" i="16"/>
  <c r="JI8" i="16"/>
  <c r="JJ8" i="16"/>
  <c r="JK8" i="16"/>
  <c r="JL8" i="16"/>
  <c r="JM8" i="16"/>
  <c r="JN8" i="16"/>
  <c r="JN11" i="16"/>
  <c r="JU9" i="16"/>
  <c r="JG10" i="16"/>
  <c r="JO8" i="16"/>
  <c r="JP8" i="16"/>
  <c r="JQ8" i="16"/>
  <c r="JR8" i="16"/>
  <c r="JS8" i="16"/>
  <c r="JT8" i="16"/>
  <c r="JN10" i="16"/>
  <c r="JU8" i="16"/>
  <c r="KB9" i="16"/>
  <c r="JU11" i="16"/>
  <c r="JV8" i="16"/>
  <c r="JW8" i="16"/>
  <c r="JX8" i="16"/>
  <c r="JY8" i="16"/>
  <c r="JZ8" i="16"/>
  <c r="KA8" i="16"/>
  <c r="JU10" i="16"/>
  <c r="KB8" i="16"/>
  <c r="KB11" i="16"/>
  <c r="KI9" i="16"/>
  <c r="KC8" i="16"/>
  <c r="KD8" i="16"/>
  <c r="KE8" i="16"/>
  <c r="KF8" i="16"/>
  <c r="KG8" i="16"/>
  <c r="KH8" i="16"/>
  <c r="KI8" i="16"/>
  <c r="KP9" i="16"/>
  <c r="KI11" i="16"/>
  <c r="KB10" i="16"/>
  <c r="KJ8" i="16"/>
  <c r="KK8" i="16"/>
  <c r="KL8" i="16"/>
  <c r="KM8" i="16"/>
  <c r="KN8" i="16"/>
  <c r="KO8" i="16"/>
  <c r="KP8" i="16"/>
  <c r="KW9" i="16"/>
  <c r="KP11" i="16"/>
  <c r="KI10" i="16"/>
  <c r="LD9" i="16"/>
  <c r="KW11" i="16"/>
  <c r="KQ8" i="16"/>
  <c r="KR8" i="16"/>
  <c r="KS8" i="16"/>
  <c r="KT8" i="16"/>
  <c r="KU8" i="16"/>
  <c r="KV8" i="16"/>
  <c r="KW8" i="16"/>
  <c r="KP10" i="16"/>
  <c r="KX8" i="16"/>
  <c r="KY8" i="16"/>
  <c r="KZ8" i="16"/>
  <c r="LA8" i="16"/>
  <c r="LB8" i="16"/>
  <c r="LC8" i="16"/>
  <c r="KW10" i="16"/>
  <c r="LK9" i="16"/>
  <c r="LD8" i="16"/>
  <c r="LD11" i="16"/>
  <c r="LE8" i="16"/>
  <c r="LF8" i="16"/>
  <c r="LG8" i="16"/>
  <c r="LH8" i="16"/>
  <c r="LI8" i="16"/>
  <c r="LJ8" i="16"/>
  <c r="LK8" i="16"/>
  <c r="LD10" i="16"/>
  <c r="LK11" i="16"/>
  <c r="LR9" i="16"/>
  <c r="LY9" i="16"/>
  <c r="LL8" i="16"/>
  <c r="LM8" i="16"/>
  <c r="LN8" i="16"/>
  <c r="LO8" i="16"/>
  <c r="LP8" i="16"/>
  <c r="LQ8" i="16"/>
  <c r="LR8" i="16"/>
  <c r="LR11" i="16"/>
  <c r="LK10" i="16"/>
  <c r="LS8" i="16"/>
  <c r="LT8" i="16"/>
  <c r="LU8" i="16"/>
  <c r="LV8" i="16"/>
  <c r="LW8" i="16"/>
  <c r="LX8" i="16"/>
  <c r="LY8" i="16"/>
  <c r="LR10" i="16"/>
  <c r="LY11" i="16"/>
  <c r="MF9" i="16"/>
  <c r="LZ8" i="16"/>
  <c r="MA8" i="16"/>
  <c r="MB8" i="16"/>
  <c r="MC8" i="16"/>
  <c r="MD8" i="16"/>
  <c r="ME8" i="16"/>
  <c r="MF8" i="16"/>
  <c r="MM9" i="16"/>
  <c r="MF11" i="16"/>
  <c r="LY10" i="16"/>
  <c r="MM11" i="16"/>
  <c r="MT9" i="16"/>
  <c r="MG8" i="16"/>
  <c r="MH8" i="16"/>
  <c r="MI8" i="16"/>
  <c r="MJ8" i="16"/>
  <c r="MK8" i="16"/>
  <c r="ML8" i="16"/>
  <c r="MM8" i="16"/>
  <c r="MF10" i="16"/>
  <c r="MN8" i="16"/>
  <c r="MO8" i="16"/>
  <c r="MP8" i="16"/>
  <c r="MQ8" i="16"/>
  <c r="MR8" i="16"/>
  <c r="MS8" i="16"/>
  <c r="MM10" i="16"/>
  <c r="MT8" i="16"/>
  <c r="NA9" i="16"/>
  <c r="MT11" i="16"/>
  <c r="NH9" i="16"/>
  <c r="MU8" i="16"/>
  <c r="MV8" i="16"/>
  <c r="MW8" i="16"/>
  <c r="MX8" i="16"/>
  <c r="MY8" i="16"/>
  <c r="MZ8" i="16"/>
  <c r="NA8" i="16"/>
  <c r="NA11" i="16"/>
  <c r="MT10" i="16"/>
  <c r="NB8" i="16"/>
  <c r="NC8" i="16"/>
  <c r="ND8" i="16"/>
  <c r="NE8" i="16"/>
  <c r="NF8" i="16"/>
  <c r="NG8" i="16"/>
  <c r="NH8" i="16"/>
  <c r="NA10" i="16"/>
  <c r="NO9" i="16"/>
  <c r="NH11" i="16"/>
  <c r="NO11" i="16"/>
  <c r="NV9" i="16"/>
  <c r="NV11" i="16"/>
  <c r="NI8" i="16"/>
  <c r="NJ8" i="16"/>
  <c r="NK8" i="16"/>
  <c r="NL8" i="16"/>
  <c r="NM8" i="16"/>
  <c r="NN8" i="16"/>
  <c r="NO8" i="16"/>
  <c r="NH10" i="16"/>
  <c r="NP8" i="16"/>
  <c r="NQ8" i="16"/>
  <c r="NR8" i="16"/>
  <c r="NS8" i="16"/>
  <c r="NT8" i="16"/>
  <c r="NU8" i="16"/>
  <c r="NV8" i="16"/>
  <c r="NO10" i="16"/>
  <c r="NW8" i="16"/>
  <c r="NX8" i="16"/>
  <c r="NY8" i="16"/>
  <c r="NZ8" i="16"/>
  <c r="OA8" i="16"/>
  <c r="OB8" i="16"/>
  <c r="NV10" i="16"/>
  <c r="M133" i="16"/>
  <c r="S133" i="16"/>
  <c r="M140" i="16"/>
  <c r="S140" i="16"/>
  <c r="M109" i="16"/>
  <c r="S109" i="16"/>
  <c r="S67" i="16"/>
  <c r="T67" i="16"/>
  <c r="S68" i="16"/>
  <c r="T68" i="16"/>
  <c r="S54" i="16"/>
  <c r="T54" i="16"/>
  <c r="N79" i="16"/>
  <c r="T79" i="16"/>
  <c r="S89" i="16"/>
  <c r="M79" i="16"/>
  <c r="S79" i="16"/>
  <c r="M72" i="16"/>
  <c r="S72" i="16"/>
  <c r="S122" i="16"/>
  <c r="T122" i="16"/>
  <c r="S135" i="16"/>
  <c r="T135" i="16"/>
  <c r="S96" i="16"/>
  <c r="T96" i="16"/>
  <c r="S99" i="16"/>
  <c r="T99" i="16"/>
  <c r="S100" i="16"/>
  <c r="T100" i="16"/>
  <c r="S123" i="16"/>
  <c r="T123" i="16"/>
  <c r="S136" i="16"/>
  <c r="T136" i="16"/>
  <c r="S137" i="16"/>
  <c r="T137" i="16"/>
  <c r="S69" i="16"/>
  <c r="T69" i="16"/>
  <c r="S74" i="16"/>
  <c r="T74" i="16"/>
  <c r="S76" i="16"/>
  <c r="T76" i="16"/>
  <c r="S83" i="16"/>
  <c r="T83" i="16"/>
  <c r="S145" i="16"/>
  <c r="T145" i="16"/>
  <c r="S148" i="16"/>
  <c r="T148" i="16"/>
  <c r="S157" i="16"/>
  <c r="T157" i="16"/>
  <c r="S167" i="16"/>
  <c r="T167" i="16"/>
  <c r="S174" i="16"/>
  <c r="T174" i="16"/>
  <c r="S177" i="16"/>
  <c r="T177" i="16"/>
  <c r="S142" i="16"/>
  <c r="T142" i="16"/>
  <c r="S143" i="16"/>
  <c r="T143" i="16"/>
  <c r="S180" i="16"/>
  <c r="T180" i="16"/>
  <c r="S126" i="16"/>
  <c r="T126" i="16"/>
  <c r="S127" i="16"/>
  <c r="T127" i="16"/>
  <c r="S146" i="16"/>
  <c r="T146" i="16"/>
  <c r="S158" i="16"/>
  <c r="T158" i="16"/>
  <c r="S168" i="16"/>
  <c r="T168" i="16"/>
  <c r="S175" i="16"/>
  <c r="T175" i="16"/>
  <c r="S181" i="16"/>
  <c r="T181" i="16"/>
  <c r="S129" i="16"/>
  <c r="T129" i="16"/>
  <c r="S160" i="16"/>
  <c r="T160" i="16"/>
  <c r="S163" i="16"/>
  <c r="T163" i="16"/>
  <c r="S170" i="16"/>
  <c r="T170" i="16"/>
  <c r="S151" i="16"/>
  <c r="T151" i="16"/>
  <c r="S154" i="16"/>
  <c r="T154" i="16"/>
  <c r="S161" i="16"/>
  <c r="T161" i="16"/>
  <c r="S164" i="16"/>
  <c r="T164" i="16"/>
  <c r="S165" i="16"/>
  <c r="T165" i="16"/>
  <c r="S178" i="16"/>
  <c r="T178" i="16"/>
  <c r="S171" i="16"/>
  <c r="T171" i="16"/>
  <c r="S130" i="16"/>
  <c r="T130" i="16"/>
  <c r="S152" i="16"/>
  <c r="T152" i="16"/>
  <c r="S155" i="16"/>
  <c r="T155" i="16"/>
  <c r="S162" i="16"/>
  <c r="T162" i="16"/>
  <c r="S172" i="16"/>
  <c r="T172" i="16"/>
  <c r="S106" i="16"/>
  <c r="T106" i="16"/>
  <c r="S149" i="16"/>
  <c r="T149" i="16"/>
  <c r="S97" i="16"/>
  <c r="T97" i="16"/>
  <c r="S81" i="16"/>
  <c r="T81" i="16"/>
  <c r="N72" i="16"/>
  <c r="T7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00000000-0006-0000-0000-00000100000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S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00000000-0006-0000-0000-000003000000}">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00000000-0006-0000-0000-000004000000}">
      <text>
        <r>
          <rPr>
            <b/>
            <sz val="8"/>
            <color indexed="81"/>
            <rFont val="Tahoma"/>
            <family val="2"/>
          </rPr>
          <t>Today's Date:</t>
        </r>
        <r>
          <rPr>
            <sz val="8"/>
            <color indexed="81"/>
            <rFont val="Tahoma"/>
            <family val="2"/>
          </rPr>
          <t xml:space="preserve">
Use the formula =TODAY() to make the red line in the gantt chart display the current day, or enter the date manually.</t>
        </r>
      </text>
    </comment>
    <comment ref="D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9" authorId="0" shapeId="0" xr:uid="{00000000-0006-0000-0000-000016000000}">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<sst xmlns="http://schemas.openxmlformats.org/spreadsheetml/2006/main" count="1109" uniqueCount="561">
  <si>
    <t>[42]</t>
  </si>
  <si>
    <t>WBS</t>
  </si>
  <si>
    <t>Date</t>
  </si>
  <si>
    <t>New Year's Day</t>
  </si>
  <si>
    <t>Christmas</t>
  </si>
  <si>
    <t>Work Days</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</si>
  <si>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</si>
  <si>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</si>
  <si>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</si>
  <si>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</si>
  <si>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</si>
  <si>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</si>
  <si>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</si>
  <si>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</si>
  <si>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</si>
  <si>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</si>
  <si>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</si>
  <si>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</si>
  <si>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</si>
  <si>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</si>
  <si>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</si>
  <si>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</si>
  <si>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</si>
  <si>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</si>
  <si>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</si>
  <si>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</si>
  <si>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</si>
  <si>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</si>
  <si>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</si>
  <si>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</si>
  <si>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</si>
  <si>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</si>
  <si>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</si>
  <si>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</si>
  <si>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</si>
  <si>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</si>
  <si>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</si>
  <si>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</si>
  <si>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</si>
  <si>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</si>
  <si>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</si>
  <si>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</si>
  <si>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</si>
  <si>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</si>
  <si>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</si>
  <si>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</si>
  <si>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</si>
  <si>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</si>
  <si>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</si>
  <si>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</si>
  <si>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</si>
  <si>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</si>
  <si>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</si>
  <si>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</si>
  <si>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</si>
  <si>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</si>
  <si>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</si>
  <si>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</si>
  <si>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</si>
  <si>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</si>
  <si>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</si>
  <si>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</si>
  <si>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</si>
  <si>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</si>
  <si>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</si>
  <si>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</si>
  <si>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</si>
  <si>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</si>
  <si>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</si>
  <si>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</si>
  <si>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</si>
  <si>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</si>
  <si>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</si>
  <si>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</si>
  <si>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</si>
  <si>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</si>
  <si>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</si>
  <si>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</si>
  <si>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</si>
  <si>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</si>
  <si>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</si>
  <si>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</si>
  <si>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</si>
  <si>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</si>
  <si>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</si>
  <si>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</si>
  <si>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</si>
  <si>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</si>
  <si>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</si>
  <si>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</si>
  <si>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</si>
  <si>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</si>
  <si>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</si>
  <si>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</si>
  <si>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</si>
  <si>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</si>
  <si>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</si>
  <si>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</si>
  <si>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</si>
  <si>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</si>
  <si>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</si>
  <si>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</si>
  <si>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</si>
  <si>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</si>
  <si>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</si>
  <si>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</si>
  <si>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</si>
  <si>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</si>
  <si>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</si>
  <si>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</si>
  <si>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</si>
  <si>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</si>
  <si>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</si>
  <si>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</si>
  <si>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</si>
  <si>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</si>
  <si>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</si>
  <si>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</si>
  <si>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</si>
  <si>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</si>
  <si>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</si>
  <si>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</si>
  <si>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</si>
  <si>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</si>
  <si>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</si>
  <si>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</si>
  <si>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</si>
  <si>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</si>
  <si>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</si>
  <si>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</si>
  <si>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</si>
  <si>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</si>
  <si>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</si>
  <si>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</si>
  <si>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</si>
  <si>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</si>
  <si>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</si>
  <si>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</si>
  <si>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</si>
  <si>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</si>
  <si>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</si>
  <si>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</si>
  <si>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</si>
  <si>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</si>
  <si>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</si>
  <si>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</si>
  <si>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</si>
  <si>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</si>
  <si>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</si>
  <si>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</si>
  <si>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</si>
  <si>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</si>
  <si>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</si>
  <si>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</si>
  <si>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</si>
  <si>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</si>
  <si>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</si>
  <si>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</si>
  <si>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</si>
  <si>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</si>
  <si>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</si>
  <si>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</si>
  <si>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</si>
  <si>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</si>
  <si>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</si>
  <si>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</si>
  <si>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</si>
  <si>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</si>
  <si>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</si>
  <si>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</si>
  <si>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</si>
  <si>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</si>
  <si>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</si>
  <si>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</si>
  <si>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</si>
  <si>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</si>
  <si>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</si>
  <si>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</si>
  <si>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</si>
  <si>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</si>
  <si>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</si>
  <si>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</si>
  <si>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</si>
  <si>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</si>
  <si>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</si>
  <si>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</si>
  <si>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</si>
  <si>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</si>
  <si>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</si>
  <si>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</si>
  <si>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</si>
  <si>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</si>
  <si>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</si>
  <si>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</si>
  <si>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</si>
  <si>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</si>
  <si>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</si>
  <si>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</si>
  <si>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</si>
  <si>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</si>
  <si>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</si>
  <si>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</si>
  <si>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</si>
  <si>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</si>
  <si>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</si>
  <si>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</si>
  <si>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</si>
  <si>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</si>
  <si>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</si>
  <si>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</si>
  <si>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</si>
  <si>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</si>
  <si>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</si>
  <si>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</si>
  <si>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</si>
  <si>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</si>
  <si>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</si>
  <si>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</si>
  <si>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</si>
  <si>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</si>
  <si>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</si>
  <si>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</si>
  <si>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</si>
  <si>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</si>
  <si>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</si>
  <si>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</si>
  <si>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</si>
  <si>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</si>
  <si>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</si>
  <si>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</si>
  <si>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</si>
  <si>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</si>
  <si>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</si>
  <si>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</si>
  <si>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</si>
  <si>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</si>
  <si>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</si>
  <si>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</si>
  <si>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</si>
  <si>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</si>
  <si>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</si>
  <si>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</si>
  <si>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</si>
  <si>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</si>
  <si>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</si>
  <si>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</si>
  <si>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</si>
  <si>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</si>
  <si>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</si>
  <si>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</si>
  <si>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</si>
  <si>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</si>
  <si>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</si>
  <si>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</si>
  <si>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</si>
  <si>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</si>
  <si>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</si>
  <si>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</si>
  <si>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</si>
  <si>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</si>
  <si>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</si>
  <si>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</si>
  <si>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</si>
  <si>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</si>
  <si>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</si>
  <si>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</si>
  <si>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</si>
  <si>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</si>
  <si>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</si>
  <si>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</si>
  <si>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</si>
  <si>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</si>
  <si>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</si>
  <si>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</si>
  <si>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</si>
  <si>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</si>
  <si>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</si>
  <si>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</si>
  <si>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</si>
  <si>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</si>
  <si>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</si>
  <si>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</si>
  <si>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</si>
  <si>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NIST Detector PRR</t>
  </si>
  <si>
    <t>Assemble 6 MMBs (B1-B6)</t>
  </si>
  <si>
    <t>Test 3 MMBs (B1-B3) in DR3</t>
  </si>
  <si>
    <t>Test 3 MMBs (B4-B6) in DR1</t>
  </si>
  <si>
    <t>Assemble  6 MMBs (C1-C6)</t>
  </si>
  <si>
    <t>Test 3 UFMs in DR2</t>
  </si>
  <si>
    <t>NIST fabs 3 arrays</t>
  </si>
  <si>
    <t>Assemble 3 UFMs w/ B1-B3</t>
  </si>
  <si>
    <t>Test 3 UFMs in DR3</t>
  </si>
  <si>
    <t>Test 3 MMBs (C4-C6) in DR1</t>
  </si>
  <si>
    <t>Test 3 UFMs in DR1</t>
  </si>
  <si>
    <t>Test 1 of the above 3 UFM @ UCSD</t>
  </si>
  <si>
    <t>Test 3 MMBs (C1-C3) in DR1</t>
  </si>
  <si>
    <t>Test 3 MMBs (D1-D3) in DR1</t>
  </si>
  <si>
    <t>Assemble  6 MMBs (E1-E6)</t>
  </si>
  <si>
    <t>Test 3 MMBs (E1-E3) in DR1</t>
  </si>
  <si>
    <t>Assemble 3 UFMs w/ B4-B6</t>
  </si>
  <si>
    <t>UCB Detector PRR</t>
  </si>
  <si>
    <t>Test 3 MMBs (D4-D6) in DR3</t>
  </si>
  <si>
    <t>Test 3 MMBs (E4-E6) in DR3</t>
  </si>
  <si>
    <t>UCB  fabs 6 arrays + 1 single pixel</t>
  </si>
  <si>
    <t>Assemble 3 UCB UFMs w/ C1-C3</t>
  </si>
  <si>
    <t>Assemble 3 UCB UFMs w/ C4-C6</t>
  </si>
  <si>
    <t>Assemble  6 MMBs (F1-F6)</t>
  </si>
  <si>
    <t>Test 3 MMBs (F1-F3) in DR1</t>
  </si>
  <si>
    <t>Assemble  6 MMBs (G1-G6)</t>
  </si>
  <si>
    <t>Test 3 MMBs (G1-G3) in DR1</t>
  </si>
  <si>
    <t>Test 3 MMBs (G4-G6) in DR2</t>
  </si>
  <si>
    <t>UCB  fabs 6 arrays</t>
  </si>
  <si>
    <t>Assemble 3 UCB UFMs w/ D1-D3</t>
  </si>
  <si>
    <t>Assemble 3 UCB UFMs w/ D4-D6</t>
  </si>
  <si>
    <t>Assemble  6 MMBs (H1-H6)</t>
  </si>
  <si>
    <t>Test 3 MMBs (H1-H3) in DR1</t>
  </si>
  <si>
    <t>Assemble 3 UFMs w/ E1-E3</t>
  </si>
  <si>
    <t>Assemble  6 MMBs (I1-I6)</t>
  </si>
  <si>
    <t>Assemble  6 MMBs (J1-J6)</t>
  </si>
  <si>
    <t>Test 3 MMBs (H4-H6) in DR1</t>
  </si>
  <si>
    <t>Test 3 MMBs (J4-J6) in DR3</t>
  </si>
  <si>
    <t>Assemble 3 UFMs w/ E4-E6</t>
  </si>
  <si>
    <t>Assemble 3 UCB UFMs w/ F1-F3</t>
  </si>
  <si>
    <t>Assemble 3 UCB UFMs w/ F4-F6</t>
  </si>
  <si>
    <t>Test 3 MMBs (I4-I6) in DR2</t>
  </si>
  <si>
    <t>Test 3 MMBs (J1-J3) in DR3</t>
  </si>
  <si>
    <t>Assemble  6 MMBs (K1-K6)</t>
  </si>
  <si>
    <t>Test 3 MMBs (K1-K3) in DR1</t>
  </si>
  <si>
    <t>Test 3 MMBs (K4-K6) in DR1</t>
  </si>
  <si>
    <t>Assemble 3 UFMs w/G1-G3</t>
  </si>
  <si>
    <t>Assemble 3 UCB UFMs w/ H1-H3</t>
  </si>
  <si>
    <t>Assemble 3 UCB UFMs w/ H4-H6</t>
  </si>
  <si>
    <t>Assemble 3 UFMs w/G4-G6</t>
  </si>
  <si>
    <t>Assemble 3 UCB UFMs w/ I1-I3</t>
  </si>
  <si>
    <t>Assemble 3 UCB UFMs w/ I4-I6</t>
  </si>
  <si>
    <t>Assemble 3 UFMs w/ J1-J3</t>
  </si>
  <si>
    <t>UCB  fabs 3  arrays</t>
  </si>
  <si>
    <t>Assemble 3 UCB UFMs w/ J4-J6</t>
  </si>
  <si>
    <t>Assemble 3 UFMs w/ K1-K3</t>
  </si>
  <si>
    <t>Assemble 3 UFMs w/ K4-K6</t>
  </si>
  <si>
    <t>Monthly</t>
  </si>
  <si>
    <t>(WBS 1.5)</t>
  </si>
  <si>
    <t>WBS 1.5 Gantt Chart for Detector &amp; Readout Production &amp; Validation, Simons Observatory</t>
  </si>
  <si>
    <t>Project Lead: Suzanne Staggs</t>
  </si>
  <si>
    <t>Test 3 MMBs (L1-L3) in DR1</t>
  </si>
  <si>
    <t>UCB  fabs 6 LF arrays &amp; single pixels</t>
  </si>
  <si>
    <t>Note</t>
  </si>
  <si>
    <t>Total Counts</t>
  </si>
  <si>
    <t>3 MF-h</t>
  </si>
  <si>
    <t>6 MF-h</t>
  </si>
  <si>
    <t>3 MF-l</t>
  </si>
  <si>
    <t>6 MF-l</t>
  </si>
  <si>
    <t>9 MF-h</t>
  </si>
  <si>
    <t>SAT1</t>
  </si>
  <si>
    <t>12 MF-l</t>
  </si>
  <si>
    <t>NIST fabs 3 UHF arrays + 1 single pixel</t>
  </si>
  <si>
    <t>LATR1</t>
  </si>
  <si>
    <t>9 MF-l</t>
  </si>
  <si>
    <t>LATR2</t>
  </si>
  <si>
    <t>3 UHF-h</t>
  </si>
  <si>
    <t>6 UHF-h</t>
  </si>
  <si>
    <t>15 MF-l</t>
  </si>
  <si>
    <t>LATR3</t>
  </si>
  <si>
    <t>18 MF-l</t>
  </si>
  <si>
    <t>LATR4</t>
  </si>
  <si>
    <t>9 UHF-h</t>
  </si>
  <si>
    <t>SAT2</t>
  </si>
  <si>
    <t>3 LF-l</t>
  </si>
  <si>
    <t>6 LF-l</t>
  </si>
  <si>
    <t>LATR5</t>
  </si>
  <si>
    <t>LATR6</t>
  </si>
  <si>
    <t>LATR7</t>
  </si>
  <si>
    <t>12 UFM-h</t>
  </si>
  <si>
    <t>9 LF-l</t>
  </si>
  <si>
    <t>12 LF-l</t>
  </si>
  <si>
    <t>12 MF-h</t>
  </si>
  <si>
    <t>15 MF-h</t>
  </si>
  <si>
    <t>18 MF-h</t>
  </si>
  <si>
    <t>Assemble 3 UFMs w/ L1-L3</t>
  </si>
  <si>
    <t>SAT3</t>
  </si>
  <si>
    <t>Value</t>
  </si>
  <si>
    <t>Parameter</t>
  </si>
  <si>
    <t>Days to assemble 6 sets MMBs</t>
  </si>
  <si>
    <t>Days to test 3 MMBs</t>
  </si>
  <si>
    <t>NIST batch size</t>
  </si>
  <si>
    <t>Days to fabricate NIST batch</t>
  </si>
  <si>
    <t>UCB batch size</t>
  </si>
  <si>
    <t>Days to fabrication UCB batch</t>
  </si>
  <si>
    <t>Days to assemble NIST UFM</t>
  </si>
  <si>
    <t>Days to assemble UCB UFM</t>
  </si>
  <si>
    <t>Days to test 3 UFMs</t>
  </si>
  <si>
    <t>Test 3 MMBs  (A1-A3)  in DR2</t>
  </si>
  <si>
    <t xml:space="preserve">Assemble 3 MMBs (A1-A3) </t>
  </si>
  <si>
    <t>3 MMBs</t>
  </si>
  <si>
    <t>6 MMBs</t>
  </si>
  <si>
    <t>9 MMBs</t>
  </si>
  <si>
    <t>12 MMBs</t>
  </si>
  <si>
    <t>15 MMBs</t>
  </si>
  <si>
    <t>18 MMBs</t>
  </si>
  <si>
    <t>21 MMBs</t>
  </si>
  <si>
    <t>24 MMBs</t>
  </si>
  <si>
    <t>27 MMBs</t>
  </si>
  <si>
    <t>30 MMBs</t>
  </si>
  <si>
    <t>33 MMBs</t>
  </si>
  <si>
    <t>36 MMBs</t>
  </si>
  <si>
    <t>39 MMBs</t>
  </si>
  <si>
    <t>42 MMBs</t>
  </si>
  <si>
    <t>45 MMBs</t>
  </si>
  <si>
    <t>48 MMBs</t>
  </si>
  <si>
    <t>51 MMBs</t>
  </si>
  <si>
    <t>54 MMBs</t>
  </si>
  <si>
    <t>57 MMBs</t>
  </si>
  <si>
    <t>60 MMBs</t>
  </si>
  <si>
    <t>63 MMBs</t>
  </si>
  <si>
    <t>66 MMBs</t>
  </si>
  <si>
    <t>NIST fabs 3 MF arrays + 1 single pixel</t>
  </si>
  <si>
    <t>Assemble 3 MF-h UFMs with A1-A3</t>
  </si>
  <si>
    <t>Test 3 MF-h UFMs in DR2</t>
  </si>
  <si>
    <t>Test 1 of the above MF-h UFM @ UCSD</t>
  </si>
  <si>
    <t xml:space="preserve">Days for optical test 1 UFM </t>
  </si>
  <si>
    <t>Screen DC wafers (C1-C6) in DR3</t>
  </si>
  <si>
    <t>Days to screen DC wafers</t>
  </si>
  <si>
    <t>Screen  resonators for A1-A3</t>
  </si>
  <si>
    <t>Screen DC wafers (A1-A3) in DR3</t>
  </si>
  <si>
    <t>Screen resonators B1-B6</t>
  </si>
  <si>
    <t>Screen DC wafers (B1-B6) in DR3</t>
  </si>
  <si>
    <t>Days to bond 1 MMB</t>
  </si>
  <si>
    <t>Lbonder</t>
  </si>
  <si>
    <t>Screen resonators C1-C6</t>
  </si>
  <si>
    <t>Assemble single pixels</t>
  </si>
  <si>
    <t>Sbonder</t>
  </si>
  <si>
    <t>Screen DC wafers (D1-D6) in DR3</t>
  </si>
  <si>
    <t>Screen resonators D1-D6</t>
  </si>
  <si>
    <t>Assemble  6 MMBs (D1-D6)</t>
  </si>
  <si>
    <t>Screen DC wafers (E1-E6) in DR3</t>
  </si>
  <si>
    <t>Screen resonators E1-E6</t>
  </si>
  <si>
    <t>Bbonder</t>
  </si>
  <si>
    <t>Screen DC wafers (F1-F6) in DR3</t>
  </si>
  <si>
    <t>Screen resonators F1-F6</t>
  </si>
  <si>
    <t>1.37</t>
  </si>
  <si>
    <t>1.39</t>
  </si>
  <si>
    <t>1.32</t>
  </si>
  <si>
    <t>1.25</t>
  </si>
  <si>
    <t>1.57</t>
  </si>
  <si>
    <t>1.58</t>
  </si>
  <si>
    <t>1.59</t>
  </si>
  <si>
    <t>1.44</t>
  </si>
  <si>
    <t>Editor: Patty Ho</t>
  </si>
  <si>
    <t>Screen DC wafers (G1-G6) in DR3</t>
  </si>
  <si>
    <t>Screen resonators G1-G6</t>
  </si>
  <si>
    <t>1.64</t>
  </si>
  <si>
    <t>1.65</t>
  </si>
  <si>
    <t>1.66</t>
  </si>
  <si>
    <t>Screen resonators H1-H6</t>
  </si>
  <si>
    <t>Screen DC wafers (H1-H6) in DR3</t>
  </si>
  <si>
    <t>1.74</t>
  </si>
  <si>
    <t>1.75</t>
  </si>
  <si>
    <t>1.70</t>
  </si>
  <si>
    <t>1.35</t>
  </si>
  <si>
    <t>1.80</t>
  </si>
  <si>
    <t>Screen DC wafers (I1-I6) in DR3</t>
  </si>
  <si>
    <t>Screen resonators I1-I6</t>
  </si>
  <si>
    <t>1.87</t>
  </si>
  <si>
    <t>1.81</t>
  </si>
  <si>
    <t>Fabrication 6 sets DC/RF/caps (J1-J6)</t>
  </si>
  <si>
    <t>Fabrication 6 sets resonators (J1-J6)</t>
  </si>
  <si>
    <t>Screen DC wafers (J1-J6) in DR3</t>
  </si>
  <si>
    <t>Screen resonators J1-J6</t>
  </si>
  <si>
    <t>Screen DC wafers (K1-K6) in DR3</t>
  </si>
  <si>
    <t>Screen resonators K1-K6</t>
  </si>
  <si>
    <t>Screen DC wafers (L1-L6) in DR3</t>
  </si>
  <si>
    <t>Screen resonators L1-L6</t>
  </si>
  <si>
    <t>Assemble  6 MMBs (L1-L6)</t>
  </si>
  <si>
    <t>Test 3 MMBs (F4-F6) in DR2</t>
  </si>
  <si>
    <t>1.36</t>
  </si>
  <si>
    <t>1.14</t>
  </si>
  <si>
    <t>Test 3 MMBs (I1-I3) in DR3</t>
  </si>
  <si>
    <t xml:space="preserve">Assemble  single pixels </t>
  </si>
  <si>
    <t>test single pixels UCSD</t>
  </si>
  <si>
    <t>Fabrication 3 sets DC(A1-A3)</t>
  </si>
  <si>
    <t>Fabrication 6 sets resonators/RF/caps  (B1-B6)</t>
  </si>
  <si>
    <t>Fabrication 6 sets DC (B1-B6)</t>
  </si>
  <si>
    <t>Test single pixels in DR4</t>
  </si>
  <si>
    <t>test single pixels In DR4</t>
  </si>
  <si>
    <t>Name</t>
  </si>
  <si>
    <t>Days to fabricate 3 set of DC</t>
  </si>
  <si>
    <t>Including DC wafer being shipped to Cornell</t>
  </si>
  <si>
    <t>Days to fabricate resonators/RF/RF cap for 3 MMB</t>
  </si>
  <si>
    <t xml:space="preserve">uMUX and RF/cap fabrication decoupled from DC wafers, the day count does not include shipping days </t>
  </si>
  <si>
    <t>Days to screen resonators and shipping of resonators/RF/RF cap</t>
  </si>
  <si>
    <t>Screening time + shipment to Princeton</t>
  </si>
  <si>
    <t>Assuming 1MMB 1d:gluing/assem, 3d:bonding, 1d:gluing/assem; during the bonding of MMB, the next one can be started; so for getting 6 MMBs done, need 20 days; continuity check included</t>
  </si>
  <si>
    <t xml:space="preserve">Including shipping time, mounting, cooldown, warmup, open-up -&gt; ready for next cool-down </t>
  </si>
  <si>
    <t>Typically it is 3 arrays, but if there is single pixel, this can happen in the 4th batch</t>
  </si>
  <si>
    <t>Including shipping to Princeton</t>
  </si>
  <si>
    <t>Assuming 1 NIST UFM 1d: assem, 2d: bonding, 1d:close-up</t>
  </si>
  <si>
    <t>Assuming 1 UCB UFM 1d:shipping MMB, 1d: assem, 2d: bonding, 1d:close-up</t>
  </si>
  <si>
    <t>tfabDC</t>
  </si>
  <si>
    <t>tfabMMB</t>
  </si>
  <si>
    <t>tbondMMB</t>
  </si>
  <si>
    <t>tassMMB</t>
  </si>
  <si>
    <t>tvalMMB</t>
  </si>
  <si>
    <t>tvalres</t>
  </si>
  <si>
    <t>tfabNIST</t>
  </si>
  <si>
    <t>tassNIST</t>
  </si>
  <si>
    <t>tfabUCB</t>
  </si>
  <si>
    <t>tassUCB</t>
  </si>
  <si>
    <t>tvalUFM</t>
  </si>
  <si>
    <t>tassSP</t>
  </si>
  <si>
    <t>tvalDC</t>
  </si>
  <si>
    <t>Days to assmble single pix</t>
  </si>
  <si>
    <t>Days to test single pix</t>
  </si>
  <si>
    <t>tvalSP</t>
  </si>
  <si>
    <t>Including shipping to Cornell</t>
  </si>
  <si>
    <t>Including shipping to UCSD</t>
  </si>
  <si>
    <t>Including shipping tested DC to Princeton</t>
  </si>
  <si>
    <t>UCBbatch</t>
  </si>
  <si>
    <t>NISTbatch</t>
  </si>
  <si>
    <t>Fabrication 3 sets resonators/RF/cap  (A1-A3)</t>
  </si>
  <si>
    <t>tvalOPT</t>
  </si>
  <si>
    <t>Fabrication 6 sets DC (C1-C6)</t>
  </si>
  <si>
    <t>Fabrication 6 sets resonators/RF/caps (C1-C6)</t>
  </si>
  <si>
    <t>Fabrication 6 sets DC (D1-D6)</t>
  </si>
  <si>
    <t>Fabrication 6 sets resonators/RF/caps (D1-D6)</t>
  </si>
  <si>
    <t>Fabrication 6 sets DC (E1-E6)</t>
  </si>
  <si>
    <t>Fabrication 6 sets resonators/RF/caps (E1-E6)</t>
  </si>
  <si>
    <t>Fabrication 6 sets DC (F1-F6)</t>
  </si>
  <si>
    <t>Fabrication 6 sets resonators/RF/caps (F1-F6)</t>
  </si>
  <si>
    <t>Fabrication 6 sets DC (G1-G6)</t>
  </si>
  <si>
    <t>Fabrication 6 sets resonators/RF/caps (G1-G6)</t>
  </si>
  <si>
    <t>Fabrication 6 sets DC (H1-H6)</t>
  </si>
  <si>
    <t>Fabrication 6 sets resonators/RF/caps (H1-H6)</t>
  </si>
  <si>
    <t>Fabrication 6 sets DC (I1-I6)</t>
  </si>
  <si>
    <t>Fabrication 6 sets resonators/RF/caps (I1-I6)</t>
  </si>
  <si>
    <t>Fabrication 6 sets DC (K1-K6)</t>
  </si>
  <si>
    <t>Fabrication 6 sets resonators/RF/caps (K1-K6)</t>
  </si>
  <si>
    <t>Fabrication 6 sets DC (L1-L6)</t>
  </si>
  <si>
    <t>Fabrication 6 sets resonators/RF/caps (L1-L6)</t>
  </si>
  <si>
    <t>DR1</t>
  </si>
  <si>
    <t>DR2</t>
  </si>
  <si>
    <t>DR3</t>
  </si>
  <si>
    <t>DR4</t>
  </si>
  <si>
    <t>PTONLBASS</t>
  </si>
  <si>
    <t>PTONSBASS</t>
  </si>
  <si>
    <t>UCBASS</t>
  </si>
  <si>
    <t>UCSD</t>
  </si>
  <si>
    <t>NIST</t>
  </si>
  <si>
    <t>UCB</t>
  </si>
  <si>
    <t>P</t>
  </si>
  <si>
    <t>O</t>
  </si>
  <si>
    <t>G</t>
  </si>
  <si>
    <t>K</t>
  </si>
  <si>
    <t>R</t>
  </si>
  <si>
    <t>Gantt Chart</t>
  </si>
  <si>
    <t>*Assuming all the mechnical parts are ready to be used. Also assuming horns and lenslets are ready.</t>
  </si>
  <si>
    <t>tvalLenslet</t>
  </si>
  <si>
    <t>Days to fabricate 3 sets of lenslet</t>
  </si>
  <si>
    <t>3 sets of lenslet wafers fabricated</t>
  </si>
  <si>
    <t>I12&lt;&gt;"",J12&lt;&gt;"",K12&lt;&gt;"",L12&lt;&gt;""</t>
  </si>
  <si>
    <t>Lenslet</t>
  </si>
  <si>
    <t>15 UHF-h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</si>
</sst>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0">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sz val="8"/>
      <color rgb="FF000000"/>
      <name val="Segoe UI"/>
    </font>
  </fonts>
  <fills count="23">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theme="8" tint="0.79998168889431442"/>
        <bgColor indexed="65"/>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5" tint="0.59999389629810485"/>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4DFEC"/>
        <bgColor rgb="FF000000"/>
      </patternFill>
    </fill>
    <fill>
      <patternFill patternType="solid">
        <fgColor theme="4" tint="0.59996337778862885"/>
        <bgColor rgb="FF000000"/>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4">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1" borderId="0" applyNumberFormat="0" applyBorder="0" applyAlignment="0" applyProtection="0"/>
  </cellStyleXfs>
  <cellXfs count="193">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165" fontId="47" fillId="8" borderId="1" xfId="0" applyNumberFormat="1" applyFont="1" applyFill="1" applyBorder="1" applyAlignment="1" applyProtection="1">
      <alignment horizontal="center" vertical="center" shrinkToFit="1"/>
    </xf>
    <xf numFmtId="9" fontId="47"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 fontId="4" fillId="8" borderId="1" xfId="0" applyNumberFormat="1" applyFont="1" applyFill="1" applyBorder="1" applyAlignment="1" applyProtection="1">
      <alignment horizontal="center" vertical="center"/>
      <protection locked="0"/>
    </xf>
    <xf numFmtId="0" fontId="4" fillId="9" borderId="0" xfId="0" applyFont="1" applyFill="1" applyBorder="1" applyAlignment="1" applyProtection="1">
      <alignment vertical="center"/>
    </xf>
    <xf numFmtId="0" fontId="0" fillId="12" borderId="0" xfId="0" applyFill="1"/>
    <xf numFmtId="0" fontId="0" fillId="16" borderId="0" xfId="0" applyFill="1"/>
    <xf numFmtId="0" fontId="0" fillId="15" borderId="0" xfId="0" applyFill="1"/>
    <xf numFmtId="0" fontId="0" fillId="13" borderId="0" xfId="0" applyFill="1"/>
    <xf numFmtId="0" fontId="0" fillId="14" borderId="0" xfId="0" applyFill="1"/>
    <xf numFmtId="0" fontId="0" fillId="17" borderId="0" xfId="0" applyFill="1"/>
    <xf numFmtId="0" fontId="0" fillId="18" borderId="0" xfId="0" applyFill="1"/>
    <xf numFmtId="0" fontId="0" fillId="19" borderId="0" xfId="0" applyFill="1"/>
    <xf numFmtId="0" fontId="0" fillId="20" borderId="0" xfId="0" applyFill="1"/>
    <xf numFmtId="0" fontId="1" fillId="11" borderId="0" xfId="3"/>
    <xf numFmtId="0" fontId="0" fillId="0" borderId="0" xfId="0" applyAlignment="1">
      <alignment horizontal="right"/>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21" borderId="0" xfId="0" applyFont="1" applyFill="1" applyAlignment="1">
      <alignment vertical="center"/>
    </xf>
    <xf numFmtId="0" fontId="2" fillId="22" borderId="0" xfId="0" applyFont="1" applyFill="1"/>
  </cellXfs>
  <cellStyles count="4">
    <cellStyle name="20% - Accent5" xfId="3" builtinId="46"/>
    <cellStyle name="Hyperlink" xfId="1" builtinId="8"/>
    <cellStyle name="Normal" xfId="0" builtinId="0"/>
    <cellStyle name="Percent" xfId="2" builtinId="5"/>
  </cellStyles>
  <dxfs count="924">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border>
        <left style="thin">
          <color theme="0" tint="-0.34998626667073579"/>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BAE0BD"/>
      <color rgb="FFEAEAEA"/>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16" fmlaLink="$T$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101600</xdr:colOff>
          <xdr:row>4</xdr:row>
          <xdr:rowOff>139700</xdr:rowOff>
        </xdr:from>
        <xdr:to>
          <xdr:col>141</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1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xdr:row>
          <xdr:rowOff>203200</xdr:rowOff>
        </xdr:from>
        <xdr:to>
          <xdr:col>122</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1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4A6-FF1D-E346-8BED-AC614B0114A7}">
  <dimension ref="A1:D31"/>
  <sheetViews>
    <sheetView topLeftCell="A18" zoomScale="310" zoomScaleNormal="310" workbookViewId="0">
      <selection activeCell="B31" sqref="B31"/>
    </sheetView>
  </sheetViews>
  <sheetFormatPr baseColWidth="10" defaultRowHeight="13"/>
  <cols>
    <col min="1" max="1" width="8.5" customWidth="1"/>
    <col min="2" max="2" width="41.1640625" customWidth="1"/>
    <col min="3" max="3" width="7.5" customWidth="1"/>
    <col min="4" max="4" width="18.33203125" customWidth="1"/>
  </cols>
  <sheetData>
    <row r="1" spans="1:4">
      <c r="A1" s="141" t="s">
        <v>484</v>
      </c>
      <c r="B1" s="141" t="s">
        <v>381</v>
      </c>
      <c r="C1" s="141" t="s">
        <v>380</v>
      </c>
      <c r="D1" s="24" t="s">
        <v>346</v>
      </c>
    </row>
    <row r="2" spans="1:4">
      <c r="A2" s="142" t="s">
        <v>497</v>
      </c>
      <c r="B2" s="142" t="s">
        <v>485</v>
      </c>
      <c r="C2" s="139">
        <v>10</v>
      </c>
      <c r="D2" s="24" t="s">
        <v>486</v>
      </c>
    </row>
    <row r="3" spans="1:4">
      <c r="A3" s="142" t="s">
        <v>498</v>
      </c>
      <c r="B3" s="142" t="s">
        <v>487</v>
      </c>
      <c r="C3" s="139">
        <v>10</v>
      </c>
      <c r="D3" s="24" t="s">
        <v>488</v>
      </c>
    </row>
    <row r="4" spans="1:4">
      <c r="A4" s="142" t="s">
        <v>502</v>
      </c>
      <c r="B4" s="142" t="s">
        <v>489</v>
      </c>
      <c r="C4" s="139">
        <v>5</v>
      </c>
      <c r="D4" s="24" t="s">
        <v>490</v>
      </c>
    </row>
    <row r="5" spans="1:4">
      <c r="A5" s="142" t="s">
        <v>499</v>
      </c>
      <c r="B5" s="142" t="s">
        <v>426</v>
      </c>
      <c r="C5" s="139">
        <v>3</v>
      </c>
    </row>
    <row r="6" spans="1:4">
      <c r="A6" s="142" t="s">
        <v>500</v>
      </c>
      <c r="B6" s="142" t="s">
        <v>382</v>
      </c>
      <c r="C6" s="139">
        <v>20</v>
      </c>
      <c r="D6" s="24" t="s">
        <v>491</v>
      </c>
    </row>
    <row r="7" spans="1:4">
      <c r="A7" s="142" t="s">
        <v>501</v>
      </c>
      <c r="B7" s="142" t="s">
        <v>383</v>
      </c>
      <c r="C7" s="139">
        <v>15</v>
      </c>
      <c r="D7" s="24" t="s">
        <v>492</v>
      </c>
    </row>
    <row r="8" spans="1:4">
      <c r="A8" s="142" t="s">
        <v>517</v>
      </c>
      <c r="B8" s="142" t="s">
        <v>384</v>
      </c>
      <c r="C8" s="139">
        <v>4</v>
      </c>
      <c r="D8" s="24" t="s">
        <v>493</v>
      </c>
    </row>
    <row r="9" spans="1:4">
      <c r="A9" s="142" t="s">
        <v>503</v>
      </c>
      <c r="B9" s="142" t="s">
        <v>385</v>
      </c>
      <c r="C9" s="139">
        <v>30</v>
      </c>
      <c r="D9" s="24" t="s">
        <v>494</v>
      </c>
    </row>
    <row r="10" spans="1:4">
      <c r="A10" s="142" t="s">
        <v>504</v>
      </c>
      <c r="B10" s="142" t="s">
        <v>388</v>
      </c>
      <c r="C10" s="139">
        <v>6</v>
      </c>
      <c r="D10" s="24" t="s">
        <v>495</v>
      </c>
    </row>
    <row r="11" spans="1:4">
      <c r="A11" s="142" t="s">
        <v>516</v>
      </c>
      <c r="B11" s="142" t="s">
        <v>386</v>
      </c>
      <c r="C11" s="139">
        <v>6</v>
      </c>
    </row>
    <row r="12" spans="1:4">
      <c r="A12" s="142" t="s">
        <v>505</v>
      </c>
      <c r="B12" s="142" t="s">
        <v>387</v>
      </c>
      <c r="C12" s="139">
        <v>50</v>
      </c>
    </row>
    <row r="13" spans="1:4">
      <c r="A13" s="142" t="s">
        <v>506</v>
      </c>
      <c r="B13" s="142" t="s">
        <v>389</v>
      </c>
      <c r="C13" s="139">
        <v>7</v>
      </c>
      <c r="D13" s="24" t="s">
        <v>496</v>
      </c>
    </row>
    <row r="14" spans="1:4">
      <c r="A14" s="142" t="s">
        <v>507</v>
      </c>
      <c r="B14" s="142" t="s">
        <v>390</v>
      </c>
      <c r="C14" s="139">
        <v>30</v>
      </c>
      <c r="D14" s="24" t="s">
        <v>492</v>
      </c>
    </row>
    <row r="15" spans="1:4" s="82" customFormat="1">
      <c r="A15" s="142" t="s">
        <v>508</v>
      </c>
      <c r="B15" s="142" t="s">
        <v>510</v>
      </c>
      <c r="C15" s="139">
        <v>3</v>
      </c>
      <c r="D15" s="24"/>
    </row>
    <row r="16" spans="1:4">
      <c r="A16" s="142" t="s">
        <v>512</v>
      </c>
      <c r="B16" s="142" t="s">
        <v>511</v>
      </c>
      <c r="C16" s="139">
        <v>17</v>
      </c>
      <c r="D16" s="24" t="s">
        <v>513</v>
      </c>
    </row>
    <row r="17" spans="1:4">
      <c r="A17" s="142" t="s">
        <v>519</v>
      </c>
      <c r="B17" s="142" t="s">
        <v>419</v>
      </c>
      <c r="C17" s="139">
        <v>30</v>
      </c>
      <c r="D17" s="24" t="s">
        <v>514</v>
      </c>
    </row>
    <row r="18" spans="1:4">
      <c r="A18" s="142" t="s">
        <v>509</v>
      </c>
      <c r="B18" s="142" t="s">
        <v>421</v>
      </c>
      <c r="C18" s="139">
        <v>10</v>
      </c>
      <c r="D18" s="24" t="s">
        <v>515</v>
      </c>
    </row>
    <row r="19" spans="1:4">
      <c r="A19" s="152" t="s">
        <v>554</v>
      </c>
    </row>
    <row r="21" spans="1:4">
      <c r="A21" s="152" t="s">
        <v>538</v>
      </c>
      <c r="B21" s="155"/>
      <c r="C21" s="51" t="s">
        <v>548</v>
      </c>
    </row>
    <row r="22" spans="1:4">
      <c r="A22" s="152" t="s">
        <v>539</v>
      </c>
      <c r="B22" s="156"/>
      <c r="C22" s="51" t="s">
        <v>549</v>
      </c>
    </row>
    <row r="23" spans="1:4">
      <c r="A23" s="152" t="s">
        <v>540</v>
      </c>
      <c r="B23" s="157"/>
      <c r="C23" s="51" t="s">
        <v>550</v>
      </c>
    </row>
    <row r="24" spans="1:4">
      <c r="A24" s="152" t="s">
        <v>541</v>
      </c>
      <c r="B24" s="161"/>
      <c r="C24" s="163">
        <v>6</v>
      </c>
    </row>
    <row r="25" spans="1:4">
      <c r="A25" s="152" t="s">
        <v>542</v>
      </c>
      <c r="B25" s="158"/>
      <c r="C25" s="51" t="s">
        <v>551</v>
      </c>
    </row>
    <row r="26" spans="1:4" ht="16">
      <c r="A26" s="152" t="s">
        <v>543</v>
      </c>
      <c r="B26" s="162"/>
      <c r="C26" s="163">
        <v>5</v>
      </c>
    </row>
    <row r="27" spans="1:4">
      <c r="A27" s="152" t="s">
        <v>544</v>
      </c>
      <c r="B27" s="160"/>
      <c r="C27" s="163">
        <v>3</v>
      </c>
    </row>
    <row r="28" spans="1:4">
      <c r="A28" s="152" t="s">
        <v>545</v>
      </c>
      <c r="B28" s="154"/>
      <c r="C28" s="51" t="s">
        <v>552</v>
      </c>
    </row>
    <row r="29" spans="1:4">
      <c r="A29" s="152" t="s">
        <v>546</v>
      </c>
      <c r="B29" s="153"/>
      <c r="C29" s="163"/>
    </row>
    <row r="30" spans="1:4">
      <c r="A30" s="152" t="s">
        <v>547</v>
      </c>
      <c r="B30" s="159"/>
      <c r="C30" s="163">
        <v>2</v>
      </c>
    </row>
    <row r="31" spans="1:4">
      <c r="A31" s="191" t="s">
        <v>559</v>
      </c>
      <c r="B31" s="192"/>
      <c r="C31" s="5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B216"/>
  <sheetViews>
    <sheetView showGridLines="0" tabSelected="1" topLeftCell="C1" zoomScale="121" zoomScaleNormal="121" workbookViewId="0">
      <pane ySplit="11" topLeftCell="A12" activePane="bottomLeft" state="frozen"/>
      <selection pane="bottomLeft" activeCell="M14" sqref="M14"/>
    </sheetView>
  </sheetViews>
  <sheetFormatPr baseColWidth="10" defaultColWidth="9.1640625" defaultRowHeight="13"/>
  <cols>
    <col min="1" max="1" width="9.1640625" style="92" customWidth="1"/>
    <col min="2" max="2" width="42" style="92" customWidth="1"/>
    <col min="3" max="3" width="6.33203125" style="92" customWidth="1"/>
    <col min="4" max="4" width="3" style="92" customWidth="1"/>
    <col min="5" max="5" width="4.6640625" style="92" customWidth="1"/>
    <col min="6" max="6" width="33.1640625" style="90" customWidth="1"/>
    <col min="7" max="7" width="6.5" style="90" customWidth="1"/>
    <col min="8" max="8" width="7.5" style="90" customWidth="1"/>
    <col min="9" max="9" width="5.5" style="90" customWidth="1"/>
    <col min="10" max="10" width="6.1640625" style="90" customWidth="1"/>
    <col min="11" max="12" width="5.5" style="90" customWidth="1"/>
    <col min="13" max="13" width="10.33203125" style="90" customWidth="1"/>
    <col min="14" max="14" width="12" style="90" customWidth="1"/>
    <col min="15" max="15" width="9" style="90" customWidth="1"/>
    <col min="16" max="16" width="5.5" style="90" customWidth="1"/>
    <col min="17" max="17" width="5.83203125" style="90" customWidth="1"/>
    <col min="18" max="18" width="3.5" style="90" customWidth="1"/>
    <col min="19" max="20" width="9.6640625" style="90" customWidth="1"/>
    <col min="21" max="22" width="4.83203125" style="90" hidden="1" customWidth="1"/>
    <col min="23" max="24" width="4.5" style="90" hidden="1" customWidth="1"/>
    <col min="25" max="27" width="9" style="90" hidden="1" customWidth="1"/>
    <col min="28" max="28" width="2" style="92" customWidth="1"/>
    <col min="29" max="244" width="0.5" style="90" customWidth="1"/>
    <col min="245" max="266" width="0.5" style="92" customWidth="1"/>
    <col min="267" max="272" width="0.5" style="90" customWidth="1"/>
    <col min="273" max="308" width="0.5" style="92" customWidth="1"/>
    <col min="309" max="314" width="0.5" style="90" customWidth="1"/>
    <col min="315" max="350" width="0.5" style="92" customWidth="1"/>
    <col min="351" max="356" width="0.5" style="90" customWidth="1"/>
    <col min="357" max="392" width="0.5" style="92" customWidth="1"/>
    <col min="393" max="16384" width="9.1640625" style="92"/>
  </cols>
  <sheetData>
    <row r="1" spans="1:392" s="90" customFormat="1" ht="18">
      <c r="D1" s="85"/>
      <c r="E1" s="86" t="s">
        <v>553</v>
      </c>
      <c r="F1" s="87"/>
      <c r="G1" s="85"/>
      <c r="H1" s="85"/>
      <c r="I1" s="85"/>
      <c r="J1" s="85"/>
      <c r="K1" s="85"/>
      <c r="L1" s="85"/>
      <c r="M1" s="85"/>
      <c r="N1" s="85"/>
      <c r="O1" s="88" t="s">
        <v>280</v>
      </c>
      <c r="P1" s="88"/>
      <c r="Q1" s="88"/>
      <c r="R1" s="89" t="s">
        <v>74</v>
      </c>
      <c r="S1" s="88"/>
      <c r="T1" s="85"/>
      <c r="U1" s="85"/>
      <c r="V1" s="85"/>
      <c r="W1" s="85"/>
      <c r="X1" s="88"/>
      <c r="Y1" s="88"/>
      <c r="Z1" s="88"/>
      <c r="AA1" s="88"/>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row>
    <row r="2" spans="1:392">
      <c r="F2" s="93"/>
      <c r="G2" s="93"/>
      <c r="H2" s="93"/>
      <c r="I2" s="93"/>
      <c r="J2" s="93"/>
      <c r="K2" s="93"/>
      <c r="L2" s="93"/>
      <c r="M2" s="93"/>
      <c r="N2" s="93"/>
      <c r="O2" s="93"/>
      <c r="P2" s="93"/>
      <c r="Q2" s="92"/>
      <c r="S2" s="93"/>
      <c r="T2" s="93"/>
      <c r="U2" s="93"/>
      <c r="V2" s="93"/>
      <c r="W2" s="94"/>
      <c r="X2" s="92"/>
      <c r="Y2" s="93"/>
      <c r="Z2" s="93"/>
      <c r="AA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JG2" s="93"/>
      <c r="JH2" s="93"/>
      <c r="JI2" s="93"/>
      <c r="JJ2" s="93"/>
      <c r="JK2" s="93"/>
      <c r="JL2" s="93"/>
      <c r="KW2" s="93"/>
      <c r="KX2" s="93"/>
      <c r="KY2" s="93"/>
      <c r="KZ2" s="93"/>
      <c r="LA2" s="93"/>
      <c r="LB2" s="93"/>
      <c r="MM2" s="93"/>
      <c r="MN2" s="93"/>
      <c r="MO2" s="93"/>
      <c r="MP2" s="93"/>
      <c r="MQ2" s="93"/>
      <c r="MR2" s="93"/>
    </row>
    <row r="3" spans="1:392" ht="18">
      <c r="E3" s="95" t="s">
        <v>342</v>
      </c>
      <c r="S3" s="96"/>
      <c r="T3" s="96"/>
      <c r="Y3" s="96"/>
      <c r="Z3" s="96"/>
      <c r="AA3" s="96"/>
    </row>
    <row r="4" spans="1:392">
      <c r="E4" s="134" t="s">
        <v>343</v>
      </c>
      <c r="G4" s="144" t="s">
        <v>447</v>
      </c>
      <c r="M4" s="97"/>
      <c r="O4" s="93"/>
      <c r="P4" s="93"/>
      <c r="Q4" s="98"/>
      <c r="R4" s="93"/>
      <c r="U4" s="98"/>
      <c r="V4" s="98"/>
      <c r="W4" s="93"/>
      <c r="X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JG4" s="93"/>
      <c r="JH4" s="93"/>
      <c r="JI4" s="93"/>
      <c r="JJ4" s="93"/>
      <c r="JK4" s="93"/>
      <c r="JL4" s="93"/>
      <c r="KW4" s="93"/>
      <c r="KX4" s="93"/>
      <c r="KY4" s="93"/>
      <c r="KZ4" s="93"/>
      <c r="LA4" s="93"/>
      <c r="LB4" s="93"/>
      <c r="MM4" s="93"/>
      <c r="MN4" s="93"/>
      <c r="MO4" s="93"/>
      <c r="MP4" s="93"/>
      <c r="MQ4" s="93"/>
      <c r="MR4" s="93"/>
    </row>
    <row r="5" spans="1:392">
      <c r="F5" s="92"/>
      <c r="G5" s="92"/>
      <c r="H5" s="92"/>
      <c r="I5" s="92"/>
      <c r="J5" s="92"/>
      <c r="K5" s="92"/>
      <c r="L5" s="92"/>
      <c r="M5" s="92"/>
      <c r="N5" s="92"/>
      <c r="O5" s="93"/>
      <c r="P5" s="93"/>
      <c r="Q5" s="98"/>
      <c r="R5" s="93"/>
      <c r="U5" s="98"/>
      <c r="V5" s="98"/>
      <c r="W5" s="93"/>
      <c r="X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JG5" s="93"/>
      <c r="JH5" s="93"/>
      <c r="JI5" s="93"/>
      <c r="JJ5" s="93"/>
      <c r="JK5" s="93"/>
      <c r="JL5" s="93"/>
      <c r="KW5" s="93"/>
      <c r="KX5" s="93"/>
      <c r="KY5" s="93"/>
      <c r="KZ5" s="93"/>
      <c r="LA5" s="93"/>
      <c r="LB5" s="93"/>
      <c r="MM5" s="93"/>
      <c r="MN5" s="93"/>
      <c r="MO5" s="93"/>
      <c r="MP5" s="93"/>
      <c r="MQ5" s="93"/>
      <c r="MR5" s="93"/>
    </row>
    <row r="6" spans="1:392" s="93" customFormat="1">
      <c r="E6" s="99" t="s">
        <v>112</v>
      </c>
      <c r="F6" s="100">
        <v>43423</v>
      </c>
      <c r="G6" s="98"/>
      <c r="H6" s="98"/>
      <c r="I6" s="98"/>
      <c r="J6" s="98"/>
      <c r="K6" s="98"/>
      <c r="L6" s="98"/>
      <c r="M6" s="98"/>
      <c r="N6" s="98"/>
      <c r="Q6" s="98"/>
      <c r="S6" s="101" t="s">
        <v>128</v>
      </c>
      <c r="T6" s="102" t="s">
        <v>340</v>
      </c>
      <c r="U6" s="103"/>
      <c r="V6" s="103"/>
      <c r="W6" s="98"/>
      <c r="Y6" s="90"/>
      <c r="Z6" s="90"/>
      <c r="AA6" s="90"/>
    </row>
    <row r="7" spans="1:392" s="93" customFormat="1">
      <c r="E7" s="99" t="s">
        <v>113</v>
      </c>
      <c r="F7" s="104">
        <v>44179</v>
      </c>
      <c r="G7" s="98"/>
      <c r="H7" s="98"/>
      <c r="I7" s="98"/>
      <c r="J7" s="98"/>
      <c r="K7" s="98"/>
      <c r="L7" s="98"/>
      <c r="M7" s="98"/>
      <c r="N7" s="98"/>
      <c r="Q7" s="98"/>
      <c r="S7" s="101" t="str">
        <f>IF(T6="Quarterly","Year:",IF(T6="Monthly","Month:","Week:"))</f>
        <v>Month:</v>
      </c>
      <c r="T7" s="105">
        <v>1</v>
      </c>
      <c r="U7" s="103"/>
      <c r="V7" s="103"/>
      <c r="W7" s="98"/>
      <c r="Y7" s="90"/>
      <c r="Z7" s="90"/>
      <c r="AA7" s="90"/>
    </row>
    <row r="8" spans="1:392">
      <c r="E8" s="99" t="s">
        <v>111</v>
      </c>
      <c r="F8" s="132">
        <f ca="1">TODAY()</f>
        <v>43504</v>
      </c>
      <c r="G8" s="98"/>
      <c r="H8" s="98"/>
      <c r="I8" s="98"/>
      <c r="J8" s="98"/>
      <c r="K8" s="98"/>
      <c r="L8" s="98"/>
      <c r="M8" s="98"/>
      <c r="N8" s="98"/>
      <c r="O8" s="93"/>
      <c r="P8" s="93"/>
      <c r="R8" s="92"/>
      <c r="X8" s="106" t="s">
        <v>0</v>
      </c>
      <c r="AC8" s="107">
        <f>AC9</f>
        <v>43405</v>
      </c>
      <c r="AD8" s="107">
        <f>IF(NOT($T$6="Weekly"),IF(MOD(COLUMN(AD8)-COLUMN($AC$8),7)=0,AD9,IF($T$6="Daily",AC8,IF($T$6="Monthly",AC8+4,AC8+13))),AC8+1)</f>
        <v>43409</v>
      </c>
      <c r="AE8" s="107">
        <f>IF(NOT($T$6="Weekly"),IF(MOD(COLUMN(AE8)-COLUMN($AC$8),7)=0,AE9,IF($T$6="Daily",AD8,IF($T$6="Monthly",AD8+4,AD8+13))),AD8+1)</f>
        <v>43413</v>
      </c>
      <c r="AF8" s="107">
        <f>IF(NOT($T$6="Weekly"),IF(MOD(COLUMN(AF8)-COLUMN($AC$8),7)=0,AF9,IF($T$6="Daily",AE8,IF($T$6="Monthly",AE8+4,AE8+13))),AE8+1)</f>
        <v>43417</v>
      </c>
      <c r="AG8" s="107">
        <f>IF(NOT($T$6="Weekly"),IF(MOD(COLUMN(AG8)-COLUMN($AC$8),7)=0,AG9,IF($T$6="Daily",AF8,IF($T$6="Monthly",AF8+4,AF8+13))),AF8+1)</f>
        <v>43421</v>
      </c>
      <c r="AH8" s="107">
        <f>IF(NOT($T$6="Weekly"),IF(MOD(COLUMN(AH8)-COLUMN($AC$8),7)=0,AH9,IF($T$6="Daily",AG8,IF($T$6="Monthly",AG8+4,AG8+13))),AG8+1)</f>
        <v>43425</v>
      </c>
      <c r="AI8" s="107">
        <f>IF(NOT($T$6="Weekly"),IF(MOD(COLUMN(AI8)-COLUMN($AC$8),7)=0,AI9,IF($T$6="Daily",AH8,IF($T$6="Monthly",AH8+4,AH8+13))),AH8+1)</f>
        <v>43429</v>
      </c>
      <c r="AJ8" s="107">
        <f>IF(NOT($T$6="Weekly"),IF(MOD(COLUMN(AJ8)-COLUMN($AC$8),7)=0,AJ9,IF($T$6="Daily",AI8,IF($T$6="Monthly",AI8+4,AI8+13))),AI8+1)</f>
        <v>43435</v>
      </c>
      <c r="AK8" s="107">
        <f>IF(NOT($T$6="Weekly"),IF(MOD(COLUMN(AK8)-COLUMN($AC$8),7)=0,AK9,IF($T$6="Daily",AJ8,IF($T$6="Monthly",AJ8+4,AJ8+13))),AJ8+1)</f>
        <v>43439</v>
      </c>
      <c r="AL8" s="107">
        <f>IF(NOT($T$6="Weekly"),IF(MOD(COLUMN(AL8)-COLUMN($AC$8),7)=0,AL9,IF($T$6="Daily",AK8,IF($T$6="Monthly",AK8+4,AK8+13))),AK8+1)</f>
        <v>43443</v>
      </c>
      <c r="AM8" s="107">
        <f>IF(NOT($T$6="Weekly"),IF(MOD(COLUMN(AM8)-COLUMN($AC$8),7)=0,AM9,IF($T$6="Daily",AL8,IF($T$6="Monthly",AL8+4,AL8+13))),AL8+1)</f>
        <v>43447</v>
      </c>
      <c r="AN8" s="107">
        <f>IF(NOT($T$6="Weekly"),IF(MOD(COLUMN(AN8)-COLUMN($AC$8),7)=0,AN9,IF($T$6="Daily",AM8,IF($T$6="Monthly",AM8+4,AM8+13))),AM8+1)</f>
        <v>43451</v>
      </c>
      <c r="AO8" s="107">
        <f>IF(NOT($T$6="Weekly"),IF(MOD(COLUMN(AO8)-COLUMN($AC$8),7)=0,AO9,IF($T$6="Daily",AN8,IF($T$6="Monthly",AN8+4,AN8+13))),AN8+1)</f>
        <v>43455</v>
      </c>
      <c r="AP8" s="107">
        <f>IF(NOT($T$6="Weekly"),IF(MOD(COLUMN(AP8)-COLUMN($AC$8),7)=0,AP9,IF($T$6="Daily",AO8,IF($T$6="Monthly",AO8+4,AO8+13))),AO8+1)</f>
        <v>43459</v>
      </c>
      <c r="AQ8" s="107">
        <f>IF(NOT($T$6="Weekly"),IF(MOD(COLUMN(AQ8)-COLUMN($AC$8),7)=0,AQ9,IF($T$6="Daily",AP8,IF($T$6="Monthly",AP8+4,AP8+13))),AP8+1)</f>
        <v>43466</v>
      </c>
      <c r="AR8" s="107">
        <f>IF(NOT($T$6="Weekly"),IF(MOD(COLUMN(AR8)-COLUMN($AC$8),7)=0,AR9,IF($T$6="Daily",AQ8,IF($T$6="Monthly",AQ8+4,AQ8+13))),AQ8+1)</f>
        <v>43470</v>
      </c>
      <c r="AS8" s="107">
        <f>IF(NOT($T$6="Weekly"),IF(MOD(COLUMN(AS8)-COLUMN($AC$8),7)=0,AS9,IF($T$6="Daily",AR8,IF($T$6="Monthly",AR8+4,AR8+13))),AR8+1)</f>
        <v>43474</v>
      </c>
      <c r="AT8" s="107">
        <f>IF(NOT($T$6="Weekly"),IF(MOD(COLUMN(AT8)-COLUMN($AC$8),7)=0,AT9,IF($T$6="Daily",AS8,IF($T$6="Monthly",AS8+4,AS8+13))),AS8+1)</f>
        <v>43478</v>
      </c>
      <c r="AU8" s="107">
        <f>IF(NOT($T$6="Weekly"),IF(MOD(COLUMN(AU8)-COLUMN($AC$8),7)=0,AU9,IF($T$6="Daily",AT8,IF($T$6="Monthly",AT8+4,AT8+13))),AT8+1)</f>
        <v>43482</v>
      </c>
      <c r="AV8" s="107">
        <f>IF(NOT($T$6="Weekly"),IF(MOD(COLUMN(AV8)-COLUMN($AC$8),7)=0,AV9,IF($T$6="Daily",AU8,IF($T$6="Monthly",AU8+4,AU8+13))),AU8+1)</f>
        <v>43486</v>
      </c>
      <c r="AW8" s="107">
        <f>IF(NOT($T$6="Weekly"),IF(MOD(COLUMN(AW8)-COLUMN($AC$8),7)=0,AW9,IF($T$6="Daily",AV8,IF($T$6="Monthly",AV8+4,AV8+13))),AV8+1)</f>
        <v>43490</v>
      </c>
      <c r="AX8" s="107">
        <f>IF(NOT($T$6="Weekly"),IF(MOD(COLUMN(AX8)-COLUMN($AC$8),7)=0,AX9,IF($T$6="Daily",AW8,IF($T$6="Monthly",AW8+4,AW8+13))),AW8+1)</f>
        <v>43497</v>
      </c>
      <c r="AY8" s="107">
        <f>IF(NOT($T$6="Weekly"),IF(MOD(COLUMN(AY8)-COLUMN($AC$8),7)=0,AY9,IF($T$6="Daily",AX8,IF($T$6="Monthly",AX8+4,AX8+13))),AX8+1)</f>
        <v>43501</v>
      </c>
      <c r="AZ8" s="107">
        <f>IF(NOT($T$6="Weekly"),IF(MOD(COLUMN(AZ8)-COLUMN($AC$8),7)=0,AZ9,IF($T$6="Daily",AY8,IF($T$6="Monthly",AY8+4,AY8+13))),AY8+1)</f>
        <v>43505</v>
      </c>
      <c r="BA8" s="107">
        <f>IF(NOT($T$6="Weekly"),IF(MOD(COLUMN(BA8)-COLUMN($AC$8),7)=0,BA9,IF($T$6="Daily",AZ8,IF($T$6="Monthly",AZ8+4,AZ8+13))),AZ8+1)</f>
        <v>43509</v>
      </c>
      <c r="BB8" s="107">
        <f>IF(NOT($T$6="Weekly"),IF(MOD(COLUMN(BB8)-COLUMN($AC$8),7)=0,BB9,IF($T$6="Daily",BA8,IF($T$6="Monthly",BA8+4,BA8+13))),BA8+1)</f>
        <v>43513</v>
      </c>
      <c r="BC8" s="107">
        <f>IF(NOT($T$6="Weekly"),IF(MOD(COLUMN(BC8)-COLUMN($AC$8),7)=0,BC9,IF($T$6="Daily",BB8,IF($T$6="Monthly",BB8+4,BB8+13))),BB8+1)</f>
        <v>43517</v>
      </c>
      <c r="BD8" s="107">
        <f>IF(NOT($T$6="Weekly"),IF(MOD(COLUMN(BD8)-COLUMN($AC$8),7)=0,BD9,IF($T$6="Daily",BC8,IF($T$6="Monthly",BC8+4,BC8+13))),BC8+1)</f>
        <v>43521</v>
      </c>
      <c r="BE8" s="107">
        <f>IF(NOT($T$6="Weekly"),IF(MOD(COLUMN(BE8)-COLUMN($AC$8),7)=0,BE9,IF($T$6="Daily",BD8,IF($T$6="Monthly",BD8+4,BD8+13))),BD8+1)</f>
        <v>43525</v>
      </c>
      <c r="BF8" s="107">
        <f>IF(NOT($T$6="Weekly"),IF(MOD(COLUMN(BF8)-COLUMN($AC$8),7)=0,BF9,IF($T$6="Daily",BE8,IF($T$6="Monthly",BE8+4,BE8+13))),BE8+1)</f>
        <v>43529</v>
      </c>
      <c r="BG8" s="107">
        <f>IF(NOT($T$6="Weekly"),IF(MOD(COLUMN(BG8)-COLUMN($AC$8),7)=0,BG9,IF($T$6="Daily",BF8,IF($T$6="Monthly",BF8+4,BF8+13))),BF8+1)</f>
        <v>43533</v>
      </c>
      <c r="BH8" s="107">
        <f>IF(NOT($T$6="Weekly"),IF(MOD(COLUMN(BH8)-COLUMN($AC$8),7)=0,BH9,IF($T$6="Daily",BG8,IF($T$6="Monthly",BG8+4,BG8+13))),BG8+1)</f>
        <v>43537</v>
      </c>
      <c r="BI8" s="107">
        <f>IF(NOT($T$6="Weekly"),IF(MOD(COLUMN(BI8)-COLUMN($AC$8),7)=0,BI9,IF($T$6="Daily",BH8,IF($T$6="Monthly",BH8+4,BH8+13))),BH8+1)</f>
        <v>43541</v>
      </c>
      <c r="BJ8" s="107">
        <f>IF(NOT($T$6="Weekly"),IF(MOD(COLUMN(BJ8)-COLUMN($AC$8),7)=0,BJ9,IF($T$6="Daily",BI8,IF($T$6="Monthly",BI8+4,BI8+13))),BI8+1)</f>
        <v>43545</v>
      </c>
      <c r="BK8" s="107">
        <f>IF(NOT($T$6="Weekly"),IF(MOD(COLUMN(BK8)-COLUMN($AC$8),7)=0,BK9,IF($T$6="Daily",BJ8,IF($T$6="Monthly",BJ8+4,BJ8+13))),BJ8+1)</f>
        <v>43549</v>
      </c>
      <c r="BL8" s="107">
        <f>IF(NOT($T$6="Weekly"),IF(MOD(COLUMN(BL8)-COLUMN($AC$8),7)=0,BL9,IF($T$6="Daily",BK8,IF($T$6="Monthly",BK8+4,BK8+13))),BK8+1)</f>
        <v>43556</v>
      </c>
      <c r="BM8" s="107">
        <f>IF(NOT($T$6="Weekly"),IF(MOD(COLUMN(BM8)-COLUMN($AC$8),7)=0,BM9,IF($T$6="Daily",BL8,IF($T$6="Monthly",BL8+4,BL8+13))),BL8+1)</f>
        <v>43560</v>
      </c>
      <c r="BN8" s="107">
        <f>IF(NOT($T$6="Weekly"),IF(MOD(COLUMN(BN8)-COLUMN($AC$8),7)=0,BN9,IF($T$6="Daily",BM8,IF($T$6="Monthly",BM8+4,BM8+13))),BM8+1)</f>
        <v>43564</v>
      </c>
      <c r="BO8" s="107">
        <f>IF(NOT($T$6="Weekly"),IF(MOD(COLUMN(BO8)-COLUMN($AC$8),7)=0,BO9,IF($T$6="Daily",BN8,IF($T$6="Monthly",BN8+4,BN8+13))),BN8+1)</f>
        <v>43568</v>
      </c>
      <c r="BP8" s="107">
        <f>IF(NOT($T$6="Weekly"),IF(MOD(COLUMN(BP8)-COLUMN($AC$8),7)=0,BP9,IF($T$6="Daily",BO8,IF($T$6="Monthly",BO8+4,BO8+13))),BO8+1)</f>
        <v>43572</v>
      </c>
      <c r="BQ8" s="107">
        <f>IF(NOT($T$6="Weekly"),IF(MOD(COLUMN(BQ8)-COLUMN($AC$8),7)=0,BQ9,IF($T$6="Daily",BP8,IF($T$6="Monthly",BP8+4,BP8+13))),BP8+1)</f>
        <v>43576</v>
      </c>
      <c r="BR8" s="107">
        <f>IF(NOT($T$6="Weekly"),IF(MOD(COLUMN(BR8)-COLUMN($AC$8),7)=0,BR9,IF($T$6="Daily",BQ8,IF($T$6="Monthly",BQ8+4,BQ8+13))),BQ8+1)</f>
        <v>43580</v>
      </c>
      <c r="BS8" s="107">
        <f>IF(NOT($T$6="Weekly"),IF(MOD(COLUMN(BS8)-COLUMN($AC$8),7)=0,BS9,IF($T$6="Daily",BR8,IF($T$6="Monthly",BR8+4,BR8+13))),BR8+1)</f>
        <v>43586</v>
      </c>
      <c r="BT8" s="107">
        <f>IF(NOT($T$6="Weekly"),IF(MOD(COLUMN(BT8)-COLUMN($AC$8),7)=0,BT9,IF($T$6="Daily",BS8,IF($T$6="Monthly",BS8+4,BS8+13))),BS8+1)</f>
        <v>43590</v>
      </c>
      <c r="BU8" s="107">
        <f>IF(NOT($T$6="Weekly"),IF(MOD(COLUMN(BU8)-COLUMN($AC$8),7)=0,BU9,IF($T$6="Daily",BT8,IF($T$6="Monthly",BT8+4,BT8+13))),BT8+1)</f>
        <v>43594</v>
      </c>
      <c r="BV8" s="107">
        <f>IF(NOT($T$6="Weekly"),IF(MOD(COLUMN(BV8)-COLUMN($AC$8),7)=0,BV9,IF($T$6="Daily",BU8,IF($T$6="Monthly",BU8+4,BU8+13))),BU8+1)</f>
        <v>43598</v>
      </c>
      <c r="BW8" s="107">
        <f>IF(NOT($T$6="Weekly"),IF(MOD(COLUMN(BW8)-COLUMN($AC$8),7)=0,BW9,IF($T$6="Daily",BV8,IF($T$6="Monthly",BV8+4,BV8+13))),BV8+1)</f>
        <v>43602</v>
      </c>
      <c r="BX8" s="107">
        <f>IF(NOT($T$6="Weekly"),IF(MOD(COLUMN(BX8)-COLUMN($AC$8),7)=0,BX9,IF($T$6="Daily",BW8,IF($T$6="Monthly",BW8+4,BW8+13))),BW8+1)</f>
        <v>43606</v>
      </c>
      <c r="BY8" s="107">
        <f>IF(NOT($T$6="Weekly"),IF(MOD(COLUMN(BY8)-COLUMN($AC$8),7)=0,BY9,IF($T$6="Daily",BX8,IF($T$6="Monthly",BX8+4,BX8+13))),BX8+1)</f>
        <v>43610</v>
      </c>
      <c r="BZ8" s="107">
        <f>IF(NOT($T$6="Weekly"),IF(MOD(COLUMN(BZ8)-COLUMN($AC$8),7)=0,BZ9,IF($T$6="Daily",BY8,IF($T$6="Monthly",BY8+4,BY8+13))),BY8+1)</f>
        <v>43617</v>
      </c>
      <c r="CA8" s="107">
        <f>IF(NOT($T$6="Weekly"),IF(MOD(COLUMN(CA8)-COLUMN($AC$8),7)=0,CA9,IF($T$6="Daily",BZ8,IF($T$6="Monthly",BZ8+4,BZ8+13))),BZ8+1)</f>
        <v>43621</v>
      </c>
      <c r="CB8" s="107">
        <f>IF(NOT($T$6="Weekly"),IF(MOD(COLUMN(CB8)-COLUMN($AC$8),7)=0,CB9,IF($T$6="Daily",CA8,IF($T$6="Monthly",CA8+4,CA8+13))),CA8+1)</f>
        <v>43625</v>
      </c>
      <c r="CC8" s="107">
        <f>IF(NOT($T$6="Weekly"),IF(MOD(COLUMN(CC8)-COLUMN($AC$8),7)=0,CC9,IF($T$6="Daily",CB8,IF($T$6="Monthly",CB8+4,CB8+13))),CB8+1)</f>
        <v>43629</v>
      </c>
      <c r="CD8" s="107">
        <f>IF(NOT($T$6="Weekly"),IF(MOD(COLUMN(CD8)-COLUMN($AC$8),7)=0,CD9,IF($T$6="Daily",CC8,IF($T$6="Monthly",CC8+4,CC8+13))),CC8+1)</f>
        <v>43633</v>
      </c>
      <c r="CE8" s="107">
        <f>IF(NOT($T$6="Weekly"),IF(MOD(COLUMN(CE8)-COLUMN($AC$8),7)=0,CE9,IF($T$6="Daily",CD8,IF($T$6="Monthly",CD8+4,CD8+13))),CD8+1)</f>
        <v>43637</v>
      </c>
      <c r="CF8" s="107">
        <f>IF(NOT($T$6="Weekly"),IF(MOD(COLUMN(CF8)-COLUMN($AC$8),7)=0,CF9,IF($T$6="Daily",CE8,IF($T$6="Monthly",CE8+4,CE8+13))),CE8+1)</f>
        <v>43641</v>
      </c>
      <c r="CG8" s="107">
        <f>IF(NOT($T$6="Weekly"),IF(MOD(COLUMN(CG8)-COLUMN($AC$8),7)=0,CG9,IF($T$6="Daily",CF8,IF($T$6="Monthly",CF8+4,CF8+13))),CF8+1)</f>
        <v>43647</v>
      </c>
      <c r="CH8" s="107">
        <f>IF(NOT($T$6="Weekly"),IF(MOD(COLUMN(CH8)-COLUMN($AC$8),7)=0,CH9,IF($T$6="Daily",CG8,IF($T$6="Monthly",CG8+4,CG8+13))),CG8+1)</f>
        <v>43651</v>
      </c>
      <c r="CI8" s="107">
        <f>IF(NOT($T$6="Weekly"),IF(MOD(COLUMN(CI8)-COLUMN($AC$8),7)=0,CI9,IF($T$6="Daily",CH8,IF($T$6="Monthly",CH8+4,CH8+13))),CH8+1)</f>
        <v>43655</v>
      </c>
      <c r="CJ8" s="107">
        <f>IF(NOT($T$6="Weekly"),IF(MOD(COLUMN(CJ8)-COLUMN($AC$8),7)=0,CJ9,IF($T$6="Daily",CI8,IF($T$6="Monthly",CI8+4,CI8+13))),CI8+1)</f>
        <v>43659</v>
      </c>
      <c r="CK8" s="107">
        <f>IF(NOT($T$6="Weekly"),IF(MOD(COLUMN(CK8)-COLUMN($AC$8),7)=0,CK9,IF($T$6="Daily",CJ8,IF($T$6="Monthly",CJ8+4,CJ8+13))),CJ8+1)</f>
        <v>43663</v>
      </c>
      <c r="CL8" s="107">
        <f>IF(NOT($T$6="Weekly"),IF(MOD(COLUMN(CL8)-COLUMN($AC$8),7)=0,CL9,IF($T$6="Daily",CK8,IF($T$6="Monthly",CK8+4,CK8+13))),CK8+1)</f>
        <v>43667</v>
      </c>
      <c r="CM8" s="107">
        <f>IF(NOT($T$6="Weekly"),IF(MOD(COLUMN(CM8)-COLUMN($AC$8),7)=0,CM9,IF($T$6="Daily",CL8,IF($T$6="Monthly",CL8+4,CL8+13))),CL8+1)</f>
        <v>43671</v>
      </c>
      <c r="CN8" s="107">
        <f>IF(NOT($T$6="Weekly"),IF(MOD(COLUMN(CN8)-COLUMN($AC$8),7)=0,CN9,IF($T$6="Daily",CM8,IF($T$6="Monthly",CM8+4,CM8+13))),CM8+1)</f>
        <v>43678</v>
      </c>
      <c r="CO8" s="107">
        <f>IF(NOT($T$6="Weekly"),IF(MOD(COLUMN(CO8)-COLUMN($AC$8),7)=0,CO9,IF($T$6="Daily",CN8,IF($T$6="Monthly",CN8+4,CN8+13))),CN8+1)</f>
        <v>43682</v>
      </c>
      <c r="CP8" s="107">
        <f>IF(NOT($T$6="Weekly"),IF(MOD(COLUMN(CP8)-COLUMN($AC$8),7)=0,CP9,IF($T$6="Daily",CO8,IF($T$6="Monthly",CO8+4,CO8+13))),CO8+1)</f>
        <v>43686</v>
      </c>
      <c r="CQ8" s="107">
        <f>IF(NOT($T$6="Weekly"),IF(MOD(COLUMN(CQ8)-COLUMN($AC$8),7)=0,CQ9,IF($T$6="Daily",CP8,IF($T$6="Monthly",CP8+4,CP8+13))),CP8+1)</f>
        <v>43690</v>
      </c>
      <c r="CR8" s="107">
        <f>IF(NOT($T$6="Weekly"),IF(MOD(COLUMN(CR8)-COLUMN($AC$8),7)=0,CR9,IF($T$6="Daily",CQ8,IF($T$6="Monthly",CQ8+4,CQ8+13))),CQ8+1)</f>
        <v>43694</v>
      </c>
      <c r="CS8" s="107">
        <f>IF(NOT($T$6="Weekly"),IF(MOD(COLUMN(CS8)-COLUMN($AC$8),7)=0,CS9,IF($T$6="Daily",CR8,IF($T$6="Monthly",CR8+4,CR8+13))),CR8+1)</f>
        <v>43698</v>
      </c>
      <c r="CT8" s="107">
        <f>IF(NOT($T$6="Weekly"),IF(MOD(COLUMN(CT8)-COLUMN($AC$8),7)=0,CT9,IF($T$6="Daily",CS8,IF($T$6="Monthly",CS8+4,CS8+13))),CS8+1)</f>
        <v>43702</v>
      </c>
      <c r="CU8" s="107">
        <f>IF(NOT($T$6="Weekly"),IF(MOD(COLUMN(CU8)-COLUMN($AC$8),7)=0,CU9,IF($T$6="Daily",CT8,IF($T$6="Monthly",CT8+4,CT8+13))),CT8+1)</f>
        <v>43709</v>
      </c>
      <c r="CV8" s="107">
        <f>IF(NOT($T$6="Weekly"),IF(MOD(COLUMN(CV8)-COLUMN($AC$8),7)=0,CV9,IF($T$6="Daily",CU8,IF($T$6="Monthly",CU8+4,CU8+13))),CU8+1)</f>
        <v>43713</v>
      </c>
      <c r="CW8" s="107">
        <f>IF(NOT($T$6="Weekly"),IF(MOD(COLUMN(CW8)-COLUMN($AC$8),7)=0,CW9,IF($T$6="Daily",CV8,IF($T$6="Monthly",CV8+4,CV8+13))),CV8+1)</f>
        <v>43717</v>
      </c>
      <c r="CX8" s="107">
        <f>IF(NOT($T$6="Weekly"),IF(MOD(COLUMN(CX8)-COLUMN($AC$8),7)=0,CX9,IF($T$6="Daily",CW8,IF($T$6="Monthly",CW8+4,CW8+13))),CW8+1)</f>
        <v>43721</v>
      </c>
      <c r="CY8" s="107">
        <f>IF(NOT($T$6="Weekly"),IF(MOD(COLUMN(CY8)-COLUMN($AC$8),7)=0,CY9,IF($T$6="Daily",CX8,IF($T$6="Monthly",CX8+4,CX8+13))),CX8+1)</f>
        <v>43725</v>
      </c>
      <c r="CZ8" s="107">
        <f>IF(NOT($T$6="Weekly"),IF(MOD(COLUMN(CZ8)-COLUMN($AC$8),7)=0,CZ9,IF($T$6="Daily",CY8,IF($T$6="Monthly",CY8+4,CY8+13))),CY8+1)</f>
        <v>43729</v>
      </c>
      <c r="DA8" s="107">
        <f>IF(NOT($T$6="Weekly"),IF(MOD(COLUMN(DA8)-COLUMN($AC$8),7)=0,DA9,IF($T$6="Daily",CZ8,IF($T$6="Monthly",CZ8+4,CZ8+13))),CZ8+1)</f>
        <v>43733</v>
      </c>
      <c r="DB8" s="107">
        <f>IF(NOT($T$6="Weekly"),IF(MOD(COLUMN(DB8)-COLUMN($AC$8),7)=0,DB9,IF($T$6="Daily",DA8,IF($T$6="Monthly",DA8+4,DA8+13))),DA8+1)</f>
        <v>43739</v>
      </c>
      <c r="DC8" s="107">
        <f>IF(NOT($T$6="Weekly"),IF(MOD(COLUMN(DC8)-COLUMN($AC$8),7)=0,DC9,IF($T$6="Daily",DB8,IF($T$6="Monthly",DB8+4,DB8+13))),DB8+1)</f>
        <v>43743</v>
      </c>
      <c r="DD8" s="107">
        <f>IF(NOT($T$6="Weekly"),IF(MOD(COLUMN(DD8)-COLUMN($AC$8),7)=0,DD9,IF($T$6="Daily",DC8,IF($T$6="Monthly",DC8+4,DC8+13))),DC8+1)</f>
        <v>43747</v>
      </c>
      <c r="DE8" s="107">
        <f>IF(NOT($T$6="Weekly"),IF(MOD(COLUMN(DE8)-COLUMN($AC$8),7)=0,DE9,IF($T$6="Daily",DD8,IF($T$6="Monthly",DD8+4,DD8+13))),DD8+1)</f>
        <v>43751</v>
      </c>
      <c r="DF8" s="107">
        <f>IF(NOT($T$6="Weekly"),IF(MOD(COLUMN(DF8)-COLUMN($AC$8),7)=0,DF9,IF($T$6="Daily",DE8,IF($T$6="Monthly",DE8+4,DE8+13))),DE8+1)</f>
        <v>43755</v>
      </c>
      <c r="DG8" s="107">
        <f>IF(NOT($T$6="Weekly"),IF(MOD(COLUMN(DG8)-COLUMN($AC$8),7)=0,DG9,IF($T$6="Daily",DF8,IF($T$6="Monthly",DF8+4,DF8+13))),DF8+1)</f>
        <v>43759</v>
      </c>
      <c r="DH8" s="107">
        <f>IF(NOT($T$6="Weekly"),IF(MOD(COLUMN(DH8)-COLUMN($AC$8),7)=0,DH9,IF($T$6="Daily",DG8,IF($T$6="Monthly",DG8+4,DG8+13))),DG8+1)</f>
        <v>43763</v>
      </c>
      <c r="DI8" s="107">
        <f>IF(NOT($T$6="Weekly"),IF(MOD(COLUMN(DI8)-COLUMN($AC$8),7)=0,DI9,IF($T$6="Daily",DH8,IF($T$6="Monthly",DH8+4,DH8+13))),DH8+1)</f>
        <v>43770</v>
      </c>
      <c r="DJ8" s="107">
        <f>IF(NOT($T$6="Weekly"),IF(MOD(COLUMN(DJ8)-COLUMN($AC$8),7)=0,DJ9,IF($T$6="Daily",DI8,IF($T$6="Monthly",DI8+4,DI8+13))),DI8+1)</f>
        <v>43774</v>
      </c>
      <c r="DK8" s="107">
        <f>IF(NOT($T$6="Weekly"),IF(MOD(COLUMN(DK8)-COLUMN($AC$8),7)=0,DK9,IF($T$6="Daily",DJ8,IF($T$6="Monthly",DJ8+4,DJ8+13))),DJ8+1)</f>
        <v>43778</v>
      </c>
      <c r="DL8" s="107">
        <f>IF(NOT($T$6="Weekly"),IF(MOD(COLUMN(DL8)-COLUMN($AC$8),7)=0,DL9,IF($T$6="Daily",DK8,IF($T$6="Monthly",DK8+4,DK8+13))),DK8+1)</f>
        <v>43782</v>
      </c>
      <c r="DM8" s="107">
        <f>IF(NOT($T$6="Weekly"),IF(MOD(COLUMN(DM8)-COLUMN($AC$8),7)=0,DM9,IF($T$6="Daily",DL8,IF($T$6="Monthly",DL8+4,DL8+13))),DL8+1)</f>
        <v>43786</v>
      </c>
      <c r="DN8" s="107">
        <f>IF(NOT($T$6="Weekly"),IF(MOD(COLUMN(DN8)-COLUMN($AC$8),7)=0,DN9,IF($T$6="Daily",DM8,IF($T$6="Monthly",DM8+4,DM8+13))),DM8+1)</f>
        <v>43790</v>
      </c>
      <c r="DO8" s="107">
        <f>IF(NOT($T$6="Weekly"),IF(MOD(COLUMN(DO8)-COLUMN($AC$8),7)=0,DO9,IF($T$6="Daily",DN8,IF($T$6="Monthly",DN8+4,DN8+13))),DN8+1)</f>
        <v>43794</v>
      </c>
      <c r="DP8" s="107">
        <f>IF(NOT($T$6="Weekly"),IF(MOD(COLUMN(DP8)-COLUMN($AC$8),7)=0,DP9,IF($T$6="Daily",DO8,IF($T$6="Monthly",DO8+4,DO8+13))),DO8+1)</f>
        <v>43800</v>
      </c>
      <c r="DQ8" s="107">
        <f>IF(NOT($T$6="Weekly"),IF(MOD(COLUMN(DQ8)-COLUMN($AC$8),7)=0,DQ9,IF($T$6="Daily",DP8,IF($T$6="Monthly",DP8+4,DP8+13))),DP8+1)</f>
        <v>43804</v>
      </c>
      <c r="DR8" s="107">
        <f>IF(NOT($T$6="Weekly"),IF(MOD(COLUMN(DR8)-COLUMN($AC$8),7)=0,DR9,IF($T$6="Daily",DQ8,IF($T$6="Monthly",DQ8+4,DQ8+13))),DQ8+1)</f>
        <v>43808</v>
      </c>
      <c r="DS8" s="107">
        <f>IF(NOT($T$6="Weekly"),IF(MOD(COLUMN(DS8)-COLUMN($AC$8),7)=0,DS9,IF($T$6="Daily",DR8,IF($T$6="Monthly",DR8+4,DR8+13))),DR8+1)</f>
        <v>43812</v>
      </c>
      <c r="DT8" s="107">
        <f>IF(NOT($T$6="Weekly"),IF(MOD(COLUMN(DT8)-COLUMN($AC$8),7)=0,DT9,IF($T$6="Daily",DS8,IF($T$6="Monthly",DS8+4,DS8+13))),DS8+1)</f>
        <v>43816</v>
      </c>
      <c r="DU8" s="107">
        <f>IF(NOT($T$6="Weekly"),IF(MOD(COLUMN(DU8)-COLUMN($AC$8),7)=0,DU9,IF($T$6="Daily",DT8,IF($T$6="Monthly",DT8+4,DT8+13))),DT8+1)</f>
        <v>43820</v>
      </c>
      <c r="DV8" s="107">
        <f>IF(NOT($T$6="Weekly"),IF(MOD(COLUMN(DV8)-COLUMN($AC$8),7)=0,DV9,IF($T$6="Daily",DU8,IF($T$6="Monthly",DU8+4,DU8+13))),DU8+1)</f>
        <v>43824</v>
      </c>
      <c r="DW8" s="107">
        <f>IF(NOT($T$6="Weekly"),IF(MOD(COLUMN(DW8)-COLUMN($AC$8),7)=0,DW9,IF($T$6="Daily",DV8,IF($T$6="Monthly",DV8+4,DV8+13))),DV8+1)</f>
        <v>43831</v>
      </c>
      <c r="DX8" s="107">
        <f>IF(NOT($T$6="Weekly"),IF(MOD(COLUMN(DX8)-COLUMN($AC$8),7)=0,DX9,IF($T$6="Daily",DW8,IF($T$6="Monthly",DW8+4,DW8+13))),DW8+1)</f>
        <v>43835</v>
      </c>
      <c r="DY8" s="107">
        <f>IF(NOT($T$6="Weekly"),IF(MOD(COLUMN(DY8)-COLUMN($AC$8),7)=0,DY9,IF($T$6="Daily",DX8,IF($T$6="Monthly",DX8+4,DX8+13))),DX8+1)</f>
        <v>43839</v>
      </c>
      <c r="DZ8" s="107">
        <f>IF(NOT($T$6="Weekly"),IF(MOD(COLUMN(DZ8)-COLUMN($AC$8),7)=0,DZ9,IF($T$6="Daily",DY8,IF($T$6="Monthly",DY8+4,DY8+13))),DY8+1)</f>
        <v>43843</v>
      </c>
      <c r="EA8" s="107">
        <f>IF(NOT($T$6="Weekly"),IF(MOD(COLUMN(EA8)-COLUMN($AC$8),7)=0,EA9,IF($T$6="Daily",DZ8,IF($T$6="Monthly",DZ8+4,DZ8+13))),DZ8+1)</f>
        <v>43847</v>
      </c>
      <c r="EB8" s="107">
        <f>IF(NOT($T$6="Weekly"),IF(MOD(COLUMN(EB8)-COLUMN($AC$8),7)=0,EB9,IF($T$6="Daily",EA8,IF($T$6="Monthly",EA8+4,EA8+13))),EA8+1)</f>
        <v>43851</v>
      </c>
      <c r="EC8" s="107">
        <f>IF(NOT($T$6="Weekly"),IF(MOD(COLUMN(EC8)-COLUMN($AC$8),7)=0,EC9,IF($T$6="Daily",EB8,IF($T$6="Monthly",EB8+4,EB8+13))),EB8+1)</f>
        <v>43855</v>
      </c>
      <c r="ED8" s="107">
        <f>IF(NOT($T$6="Weekly"),IF(MOD(COLUMN(ED8)-COLUMN($AC$8),7)=0,ED9,IF($T$6="Daily",EC8,IF($T$6="Monthly",EC8+4,EC8+13))),EC8+1)</f>
        <v>43862</v>
      </c>
      <c r="EE8" s="107">
        <f>IF(NOT($T$6="Weekly"),IF(MOD(COLUMN(EE8)-COLUMN($AC$8),7)=0,EE9,IF($T$6="Daily",ED8,IF($T$6="Monthly",ED8+4,ED8+13))),ED8+1)</f>
        <v>43866</v>
      </c>
      <c r="EF8" s="107">
        <f>IF(NOT($T$6="Weekly"),IF(MOD(COLUMN(EF8)-COLUMN($AC$8),7)=0,EF9,IF($T$6="Daily",EE8,IF($T$6="Monthly",EE8+4,EE8+13))),EE8+1)</f>
        <v>43870</v>
      </c>
      <c r="EG8" s="107">
        <f>IF(NOT($T$6="Weekly"),IF(MOD(COLUMN(EG8)-COLUMN($AC$8),7)=0,EG9,IF($T$6="Daily",EF8,IF($T$6="Monthly",EF8+4,EF8+13))),EF8+1)</f>
        <v>43874</v>
      </c>
      <c r="EH8" s="107">
        <f>IF(NOT($T$6="Weekly"),IF(MOD(COLUMN(EH8)-COLUMN($AC$8),7)=0,EH9,IF($T$6="Daily",EG8,IF($T$6="Monthly",EG8+4,EG8+13))),EG8+1)</f>
        <v>43878</v>
      </c>
      <c r="EI8" s="107">
        <f>IF(NOT($T$6="Weekly"),IF(MOD(COLUMN(EI8)-COLUMN($AC$8),7)=0,EI9,IF($T$6="Daily",EH8,IF($T$6="Monthly",EH8+4,EH8+13))),EH8+1)</f>
        <v>43882</v>
      </c>
      <c r="EJ8" s="107">
        <f>IF(NOT($T$6="Weekly"),IF(MOD(COLUMN(EJ8)-COLUMN($AC$8),7)=0,EJ9,IF($T$6="Daily",EI8,IF($T$6="Monthly",EI8+4,EI8+13))),EI8+1)</f>
        <v>43886</v>
      </c>
      <c r="EK8" s="107">
        <f>IF(NOT($T$6="Weekly"),IF(MOD(COLUMN(EK8)-COLUMN($AC$8),7)=0,EK9,IF($T$6="Daily",EJ8,IF($T$6="Monthly",EJ8+4,EJ8+13))),EJ8+1)</f>
        <v>43891</v>
      </c>
      <c r="EL8" s="107">
        <f>IF(NOT($T$6="Weekly"),IF(MOD(COLUMN(EL8)-COLUMN($AC$8),7)=0,EL9,IF($T$6="Daily",EK8,IF($T$6="Monthly",EK8+4,EK8+13))),EK8+1)</f>
        <v>43895</v>
      </c>
      <c r="EM8" s="107">
        <f>IF(NOT($T$6="Weekly"),IF(MOD(COLUMN(EM8)-COLUMN($AC$8),7)=0,EM9,IF($T$6="Daily",EL8,IF($T$6="Monthly",EL8+4,EL8+13))),EL8+1)</f>
        <v>43899</v>
      </c>
      <c r="EN8" s="107">
        <f>IF(NOT($T$6="Weekly"),IF(MOD(COLUMN(EN8)-COLUMN($AC$8),7)=0,EN9,IF($T$6="Daily",EM8,IF($T$6="Monthly",EM8+4,EM8+13))),EM8+1)</f>
        <v>43903</v>
      </c>
      <c r="EO8" s="107">
        <f>IF(NOT($T$6="Weekly"),IF(MOD(COLUMN(EO8)-COLUMN($AC$8),7)=0,EO9,IF($T$6="Daily",EN8,IF($T$6="Monthly",EN8+4,EN8+13))),EN8+1)</f>
        <v>43907</v>
      </c>
      <c r="EP8" s="107">
        <f>IF(NOT($T$6="Weekly"),IF(MOD(COLUMN(EP8)-COLUMN($AC$8),7)=0,EP9,IF($T$6="Daily",EO8,IF($T$6="Monthly",EO8+4,EO8+13))),EO8+1)</f>
        <v>43911</v>
      </c>
      <c r="EQ8" s="107">
        <f>IF(NOT($T$6="Weekly"),IF(MOD(COLUMN(EQ8)-COLUMN($AC$8),7)=0,EQ9,IF($T$6="Daily",EP8,IF($T$6="Monthly",EP8+4,EP8+13))),EP8+1)</f>
        <v>43915</v>
      </c>
      <c r="ER8" s="107">
        <f>IF(NOT($T$6="Weekly"),IF(MOD(COLUMN(ER8)-COLUMN($AC$8),7)=0,ER9,IF($T$6="Daily",EQ8,IF($T$6="Monthly",EQ8+4,EQ8+13))),EQ8+1)</f>
        <v>43922</v>
      </c>
      <c r="ES8" s="107">
        <f>IF(NOT($T$6="Weekly"),IF(MOD(COLUMN(ES8)-COLUMN($AC$8),7)=0,ES9,IF($T$6="Daily",ER8,IF($T$6="Monthly",ER8+4,ER8+13))),ER8+1)</f>
        <v>43926</v>
      </c>
      <c r="ET8" s="107">
        <f>IF(NOT($T$6="Weekly"),IF(MOD(COLUMN(ET8)-COLUMN($AC$8),7)=0,ET9,IF($T$6="Daily",ES8,IF($T$6="Monthly",ES8+4,ES8+13))),ES8+1)</f>
        <v>43930</v>
      </c>
      <c r="EU8" s="107">
        <f>IF(NOT($T$6="Weekly"),IF(MOD(COLUMN(EU8)-COLUMN($AC$8),7)=0,EU9,IF($T$6="Daily",ET8,IF($T$6="Monthly",ET8+4,ET8+13))),ET8+1)</f>
        <v>43934</v>
      </c>
      <c r="EV8" s="107">
        <f>IF(NOT($T$6="Weekly"),IF(MOD(COLUMN(EV8)-COLUMN($AC$8),7)=0,EV9,IF($T$6="Daily",EU8,IF($T$6="Monthly",EU8+4,EU8+13))),EU8+1)</f>
        <v>43938</v>
      </c>
      <c r="EW8" s="107">
        <f>IF(NOT($T$6="Weekly"),IF(MOD(COLUMN(EW8)-COLUMN($AC$8),7)=0,EW9,IF($T$6="Daily",EV8,IF($T$6="Monthly",EV8+4,EV8+13))),EV8+1)</f>
        <v>43942</v>
      </c>
      <c r="EX8" s="107">
        <f>IF(NOT($T$6="Weekly"),IF(MOD(COLUMN(EX8)-COLUMN($AC$8),7)=0,EX9,IF($T$6="Daily",EW8,IF($T$6="Monthly",EW8+4,EW8+13))),EW8+1)</f>
        <v>43946</v>
      </c>
      <c r="EY8" s="107">
        <f>IF(NOT($T$6="Weekly"),IF(MOD(COLUMN(EY8)-COLUMN($AC$8),7)=0,EY9,IF($T$6="Daily",EX8,IF($T$6="Monthly",EX8+4,EX8+13))),EX8+1)</f>
        <v>43952</v>
      </c>
      <c r="EZ8" s="107">
        <f>IF(NOT($T$6="Weekly"),IF(MOD(COLUMN(EZ8)-COLUMN($AC$8),7)=0,EZ9,IF($T$6="Daily",EY8,IF($T$6="Monthly",EY8+4,EY8+13))),EY8+1)</f>
        <v>43956</v>
      </c>
      <c r="FA8" s="107">
        <f>IF(NOT($T$6="Weekly"),IF(MOD(COLUMN(FA8)-COLUMN($AC$8),7)=0,FA9,IF($T$6="Daily",EZ8,IF($T$6="Monthly",EZ8+4,EZ8+13))),EZ8+1)</f>
        <v>43960</v>
      </c>
      <c r="FB8" s="107">
        <f>IF(NOT($T$6="Weekly"),IF(MOD(COLUMN(FB8)-COLUMN($AC$8),7)=0,FB9,IF($T$6="Daily",FA8,IF($T$6="Monthly",FA8+4,FA8+13))),FA8+1)</f>
        <v>43964</v>
      </c>
      <c r="FC8" s="107">
        <f>IF(NOT($T$6="Weekly"),IF(MOD(COLUMN(FC8)-COLUMN($AC$8),7)=0,FC9,IF($T$6="Daily",FB8,IF($T$6="Monthly",FB8+4,FB8+13))),FB8+1)</f>
        <v>43968</v>
      </c>
      <c r="FD8" s="107">
        <f>IF(NOT($T$6="Weekly"),IF(MOD(COLUMN(FD8)-COLUMN($AC$8),7)=0,FD9,IF($T$6="Daily",FC8,IF($T$6="Monthly",FC8+4,FC8+13))),FC8+1)</f>
        <v>43972</v>
      </c>
      <c r="FE8" s="107">
        <f>IF(NOT($T$6="Weekly"),IF(MOD(COLUMN(FE8)-COLUMN($AC$8),7)=0,FE9,IF($T$6="Daily",FD8,IF($T$6="Monthly",FD8+4,FD8+13))),FD8+1)</f>
        <v>43976</v>
      </c>
      <c r="FF8" s="107">
        <f>IF(NOT($T$6="Weekly"),IF(MOD(COLUMN(FF8)-COLUMN($AC$8),7)=0,FF9,IF($T$6="Daily",FE8,IF($T$6="Monthly",FE8+4,FE8+13))),FE8+1)</f>
        <v>43983</v>
      </c>
      <c r="FG8" s="107">
        <f>IF(NOT($T$6="Weekly"),IF(MOD(COLUMN(FG8)-COLUMN($AC$8),7)=0,FG9,IF($T$6="Daily",FF8,IF($T$6="Monthly",FF8+4,FF8+13))),FF8+1)</f>
        <v>43987</v>
      </c>
      <c r="FH8" s="107">
        <f>IF(NOT($T$6="Weekly"),IF(MOD(COLUMN(FH8)-COLUMN($AC$8),7)=0,FH9,IF($T$6="Daily",FG8,IF($T$6="Monthly",FG8+4,FG8+13))),FG8+1)</f>
        <v>43991</v>
      </c>
      <c r="FI8" s="107">
        <f>IF(NOT($T$6="Weekly"),IF(MOD(COLUMN(FI8)-COLUMN($AC$8),7)=0,FI9,IF($T$6="Daily",FH8,IF($T$6="Monthly",FH8+4,FH8+13))),FH8+1)</f>
        <v>43995</v>
      </c>
      <c r="FJ8" s="107">
        <f>IF(NOT($T$6="Weekly"),IF(MOD(COLUMN(FJ8)-COLUMN($AC$8),7)=0,FJ9,IF($T$6="Daily",FI8,IF($T$6="Monthly",FI8+4,FI8+13))),FI8+1)</f>
        <v>43999</v>
      </c>
      <c r="FK8" s="107">
        <f>IF(NOT($T$6="Weekly"),IF(MOD(COLUMN(FK8)-COLUMN($AC$8),7)=0,FK9,IF($T$6="Daily",FJ8,IF($T$6="Monthly",FJ8+4,FJ8+13))),FJ8+1)</f>
        <v>44003</v>
      </c>
      <c r="FL8" s="107">
        <f>IF(NOT($T$6="Weekly"),IF(MOD(COLUMN(FL8)-COLUMN($AC$8),7)=0,FL9,IF($T$6="Daily",FK8,IF($T$6="Monthly",FK8+4,FK8+13))),FK8+1)</f>
        <v>44007</v>
      </c>
      <c r="FM8" s="107">
        <f>IF(NOT($T$6="Weekly"),IF(MOD(COLUMN(FM8)-COLUMN($AC$8),7)=0,FM9,IF($T$6="Daily",FL8,IF($T$6="Monthly",FL8+4,FL8+13))),FL8+1)</f>
        <v>44013</v>
      </c>
      <c r="FN8" s="107">
        <f>IF(NOT($T$6="Weekly"),IF(MOD(COLUMN(FN8)-COLUMN($AC$8),7)=0,FN9,IF($T$6="Daily",FM8,IF($T$6="Monthly",FM8+4,FM8+13))),FM8+1)</f>
        <v>44017</v>
      </c>
      <c r="FO8" s="107">
        <f>IF(NOT($T$6="Weekly"),IF(MOD(COLUMN(FO8)-COLUMN($AC$8),7)=0,FO9,IF($T$6="Daily",FN8,IF($T$6="Monthly",FN8+4,FN8+13))),FN8+1)</f>
        <v>44021</v>
      </c>
      <c r="FP8" s="107">
        <f>IF(NOT($T$6="Weekly"),IF(MOD(COLUMN(FP8)-COLUMN($AC$8),7)=0,FP9,IF($T$6="Daily",FO8,IF($T$6="Monthly",FO8+4,FO8+13))),FO8+1)</f>
        <v>44025</v>
      </c>
      <c r="FQ8" s="107">
        <f>IF(NOT($T$6="Weekly"),IF(MOD(COLUMN(FQ8)-COLUMN($AC$8),7)=0,FQ9,IF($T$6="Daily",FP8,IF($T$6="Monthly",FP8+4,FP8+13))),FP8+1)</f>
        <v>44029</v>
      </c>
      <c r="FR8" s="107">
        <f>IF(NOT($T$6="Weekly"),IF(MOD(COLUMN(FR8)-COLUMN($AC$8),7)=0,FR9,IF($T$6="Daily",FQ8,IF($T$6="Monthly",FQ8+4,FQ8+13))),FQ8+1)</f>
        <v>44033</v>
      </c>
      <c r="FS8" s="107">
        <f>IF(NOT($T$6="Weekly"),IF(MOD(COLUMN(FS8)-COLUMN($AC$8),7)=0,FS9,IF($T$6="Daily",FR8,IF($T$6="Monthly",FR8+4,FR8+13))),FR8+1)</f>
        <v>44037</v>
      </c>
      <c r="FT8" s="107">
        <f>IF(NOT($T$6="Weekly"),IF(MOD(COLUMN(FT8)-COLUMN($AC$8),7)=0,FT9,IF($T$6="Daily",FS8,IF($T$6="Monthly",FS8+4,FS8+13))),FS8+1)</f>
        <v>44044</v>
      </c>
      <c r="FU8" s="107">
        <f>IF(NOT($T$6="Weekly"),IF(MOD(COLUMN(FU8)-COLUMN($AC$8),7)=0,FU9,IF($T$6="Daily",FT8,IF($T$6="Monthly",FT8+4,FT8+13))),FT8+1)</f>
        <v>44048</v>
      </c>
      <c r="FV8" s="107">
        <f>IF(NOT($T$6="Weekly"),IF(MOD(COLUMN(FV8)-COLUMN($AC$8),7)=0,FV9,IF($T$6="Daily",FU8,IF($T$6="Monthly",FU8+4,FU8+13))),FU8+1)</f>
        <v>44052</v>
      </c>
      <c r="FW8" s="107">
        <f>IF(NOT($T$6="Weekly"),IF(MOD(COLUMN(FW8)-COLUMN($AC$8),7)=0,FW9,IF($T$6="Daily",FV8,IF($T$6="Monthly",FV8+4,FV8+13))),FV8+1)</f>
        <v>44056</v>
      </c>
      <c r="FX8" s="107">
        <f>IF(NOT($T$6="Weekly"),IF(MOD(COLUMN(FX8)-COLUMN($AC$8),7)=0,FX9,IF($T$6="Daily",FW8,IF($T$6="Monthly",FW8+4,FW8+13))),FW8+1)</f>
        <v>44060</v>
      </c>
      <c r="FY8" s="107">
        <f>IF(NOT($T$6="Weekly"),IF(MOD(COLUMN(FY8)-COLUMN($AC$8),7)=0,FY9,IF($T$6="Daily",FX8,IF($T$6="Monthly",FX8+4,FX8+13))),FX8+1)</f>
        <v>44064</v>
      </c>
      <c r="FZ8" s="107">
        <f>IF(NOT($T$6="Weekly"),IF(MOD(COLUMN(FZ8)-COLUMN($AC$8),7)=0,FZ9,IF($T$6="Daily",FY8,IF($T$6="Monthly",FY8+4,FY8+13))),FY8+1)</f>
        <v>44068</v>
      </c>
      <c r="GA8" s="107">
        <f>IF(NOT($T$6="Weekly"),IF(MOD(COLUMN(GA8)-COLUMN($AC$8),7)=0,GA9,IF($T$6="Daily",FZ8,IF($T$6="Monthly",FZ8+4,FZ8+13))),FZ8+1)</f>
        <v>44075</v>
      </c>
      <c r="GB8" s="107">
        <f>IF(NOT($T$6="Weekly"),IF(MOD(COLUMN(GB8)-COLUMN($AC$8),7)=0,GB9,IF($T$6="Daily",GA8,IF($T$6="Monthly",GA8+4,GA8+13))),GA8+1)</f>
        <v>44079</v>
      </c>
      <c r="GC8" s="107">
        <f>IF(NOT($T$6="Weekly"),IF(MOD(COLUMN(GC8)-COLUMN($AC$8),7)=0,GC9,IF($T$6="Daily",GB8,IF($T$6="Monthly",GB8+4,GB8+13))),GB8+1)</f>
        <v>44083</v>
      </c>
      <c r="GD8" s="107">
        <f>IF(NOT($T$6="Weekly"),IF(MOD(COLUMN(GD8)-COLUMN($AC$8),7)=0,GD9,IF($T$6="Daily",GC8,IF($T$6="Monthly",GC8+4,GC8+13))),GC8+1)</f>
        <v>44087</v>
      </c>
      <c r="GE8" s="107">
        <f>IF(NOT($T$6="Weekly"),IF(MOD(COLUMN(GE8)-COLUMN($AC$8),7)=0,GE9,IF($T$6="Daily",GD8,IF($T$6="Monthly",GD8+4,GD8+13))),GD8+1)</f>
        <v>44091</v>
      </c>
      <c r="GF8" s="107">
        <f>IF(NOT($T$6="Weekly"),IF(MOD(COLUMN(GF8)-COLUMN($AC$8),7)=0,GF9,IF($T$6="Daily",GE8,IF($T$6="Monthly",GE8+4,GE8+13))),GE8+1)</f>
        <v>44095</v>
      </c>
      <c r="GG8" s="107">
        <f>IF(NOT($T$6="Weekly"),IF(MOD(COLUMN(GG8)-COLUMN($AC$8),7)=0,GG9,IF($T$6="Daily",GF8,IF($T$6="Monthly",GF8+4,GF8+13))),GF8+1)</f>
        <v>44099</v>
      </c>
      <c r="GH8" s="107">
        <f>IF(NOT($T$6="Weekly"),IF(MOD(COLUMN(GH8)-COLUMN($AC$8),7)=0,GH9,IF($T$6="Daily",GG8,IF($T$6="Monthly",GG8+4,GG8+13))),GG8+1)</f>
        <v>44105</v>
      </c>
      <c r="GI8" s="107">
        <f>IF(NOT($T$6="Weekly"),IF(MOD(COLUMN(GI8)-COLUMN($AC$8),7)=0,GI9,IF($T$6="Daily",GH8,IF($T$6="Monthly",GH8+4,GH8+13))),GH8+1)</f>
        <v>44109</v>
      </c>
      <c r="GJ8" s="107">
        <f>IF(NOT($T$6="Weekly"),IF(MOD(COLUMN(GJ8)-COLUMN($AC$8),7)=0,GJ9,IF($T$6="Daily",GI8,IF($T$6="Monthly",GI8+4,GI8+13))),GI8+1)</f>
        <v>44113</v>
      </c>
      <c r="GK8" s="107">
        <f>IF(NOT($T$6="Weekly"),IF(MOD(COLUMN(GK8)-COLUMN($AC$8),7)=0,GK9,IF($T$6="Daily",GJ8,IF($T$6="Monthly",GJ8+4,GJ8+13))),GJ8+1)</f>
        <v>44117</v>
      </c>
      <c r="GL8" s="107">
        <f>IF(NOT($T$6="Weekly"),IF(MOD(COLUMN(GL8)-COLUMN($AC$8),7)=0,GL9,IF($T$6="Daily",GK8,IF($T$6="Monthly",GK8+4,GK8+13))),GK8+1)</f>
        <v>44121</v>
      </c>
      <c r="GM8" s="107">
        <f>IF(NOT($T$6="Weekly"),IF(MOD(COLUMN(GM8)-COLUMN($AC$8),7)=0,GM9,IF($T$6="Daily",GL8,IF($T$6="Monthly",GL8+4,GL8+13))),GL8+1)</f>
        <v>44125</v>
      </c>
      <c r="GN8" s="107">
        <f>IF(NOT($T$6="Weekly"),IF(MOD(COLUMN(GN8)-COLUMN($AC$8),7)=0,GN9,IF($T$6="Daily",GM8,IF($T$6="Monthly",GM8+4,GM8+13))),GM8+1)</f>
        <v>44129</v>
      </c>
      <c r="GO8" s="107">
        <f>IF(NOT($T$6="Weekly"),IF(MOD(COLUMN(GO8)-COLUMN($AC$8),7)=0,GO9,IF($T$6="Daily",GN8,IF($T$6="Monthly",GN8+4,GN8+13))),GN8+1)</f>
        <v>44136</v>
      </c>
      <c r="GP8" s="107">
        <f>IF(NOT($T$6="Weekly"),IF(MOD(COLUMN(GP8)-COLUMN($AC$8),7)=0,GP9,IF($T$6="Daily",GO8,IF($T$6="Monthly",GO8+4,GO8+13))),GO8+1)</f>
        <v>44140</v>
      </c>
      <c r="GQ8" s="107">
        <f>IF(NOT($T$6="Weekly"),IF(MOD(COLUMN(GQ8)-COLUMN($AC$8),7)=0,GQ9,IF($T$6="Daily",GP8,IF($T$6="Monthly",GP8+4,GP8+13))),GP8+1)</f>
        <v>44144</v>
      </c>
      <c r="GR8" s="107">
        <f>IF(NOT($T$6="Weekly"),IF(MOD(COLUMN(GR8)-COLUMN($AC$8),7)=0,GR9,IF($T$6="Daily",GQ8,IF($T$6="Monthly",GQ8+4,GQ8+13))),GQ8+1)</f>
        <v>44148</v>
      </c>
      <c r="GS8" s="107">
        <f>IF(NOT($T$6="Weekly"),IF(MOD(COLUMN(GS8)-COLUMN($AC$8),7)=0,GS9,IF($T$6="Daily",GR8,IF($T$6="Monthly",GR8+4,GR8+13))),GR8+1)</f>
        <v>44152</v>
      </c>
      <c r="GT8" s="107">
        <f>IF(NOT($T$6="Weekly"),IF(MOD(COLUMN(GT8)-COLUMN($AC$8),7)=0,GT9,IF($T$6="Daily",GS8,IF($T$6="Monthly",GS8+4,GS8+13))),GS8+1)</f>
        <v>44156</v>
      </c>
      <c r="GU8" s="107">
        <f>IF(NOT($T$6="Weekly"),IF(MOD(COLUMN(GU8)-COLUMN($AC$8),7)=0,GU9,IF($T$6="Daily",GT8,IF($T$6="Monthly",GT8+4,GT8+13))),GT8+1)</f>
        <v>44160</v>
      </c>
      <c r="GV8" s="107">
        <f>IF(NOT($T$6="Weekly"),IF(MOD(COLUMN(GV8)-COLUMN($AC$8),7)=0,GV9,IF($T$6="Daily",GU8,IF($T$6="Monthly",GU8+4,GU8+13))),GU8+1)</f>
        <v>44166</v>
      </c>
      <c r="GW8" s="107">
        <f>IF(NOT($T$6="Weekly"),IF(MOD(COLUMN(GW8)-COLUMN($AC$8),7)=0,GW9,IF($T$6="Daily",GV8,IF($T$6="Monthly",GV8+4,GV8+13))),GV8+1)</f>
        <v>44170</v>
      </c>
      <c r="GX8" s="107">
        <f>IF(NOT($T$6="Weekly"),IF(MOD(COLUMN(GX8)-COLUMN($AC$8),7)=0,GX9,IF($T$6="Daily",GW8,IF($T$6="Monthly",GW8+4,GW8+13))),GW8+1)</f>
        <v>44174</v>
      </c>
      <c r="GY8" s="107">
        <f>IF(NOT($T$6="Weekly"),IF(MOD(COLUMN(GY8)-COLUMN($AC$8),7)=0,GY9,IF($T$6="Daily",GX8,IF($T$6="Monthly",GX8+4,GX8+13))),GX8+1)</f>
        <v>44178</v>
      </c>
      <c r="GZ8" s="107">
        <f>IF(NOT($T$6="Weekly"),IF(MOD(COLUMN(GZ8)-COLUMN($AC$8),7)=0,GZ9,IF($T$6="Daily",GY8,IF($T$6="Monthly",GY8+4,GY8+13))),GY8+1)</f>
        <v>44182</v>
      </c>
      <c r="HA8" s="107">
        <f>IF(NOT($T$6="Weekly"),IF(MOD(COLUMN(HA8)-COLUMN($AC$8),7)=0,HA9,IF($T$6="Daily",GZ8,IF($T$6="Monthly",GZ8+4,GZ8+13))),GZ8+1)</f>
        <v>44186</v>
      </c>
      <c r="HB8" s="107">
        <f>IF(NOT($T$6="Weekly"),IF(MOD(COLUMN(HB8)-COLUMN($AC$8),7)=0,HB9,IF($T$6="Daily",HA8,IF($T$6="Monthly",HA8+4,HA8+13))),HA8+1)</f>
        <v>44190</v>
      </c>
      <c r="HC8" s="107">
        <f>IF(NOT($T$6="Weekly"),IF(MOD(COLUMN(HC8)-COLUMN($AC$8),7)=0,HC9,IF($T$6="Daily",HB8,IF($T$6="Monthly",HB8+4,HB8+13))),HB8+1)</f>
        <v>44197</v>
      </c>
      <c r="HD8" s="107">
        <f>IF(NOT($T$6="Weekly"),IF(MOD(COLUMN(HD8)-COLUMN($AC$8),7)=0,HD9,IF($T$6="Daily",HC8,IF($T$6="Monthly",HC8+4,HC8+13))),HC8+1)</f>
        <v>44201</v>
      </c>
      <c r="HE8" s="107">
        <f>IF(NOT($T$6="Weekly"),IF(MOD(COLUMN(HE8)-COLUMN($AC$8),7)=0,HE9,IF($T$6="Daily",HD8,IF($T$6="Monthly",HD8+4,HD8+13))),HD8+1)</f>
        <v>44205</v>
      </c>
      <c r="HF8" s="107">
        <f>IF(NOT($T$6="Weekly"),IF(MOD(COLUMN(HF8)-COLUMN($AC$8),7)=0,HF9,IF($T$6="Daily",HE8,IF($T$6="Monthly",HE8+4,HE8+13))),HE8+1)</f>
        <v>44209</v>
      </c>
      <c r="HG8" s="107">
        <f>IF(NOT($T$6="Weekly"),IF(MOD(COLUMN(HG8)-COLUMN($AC$8),7)=0,HG9,IF($T$6="Daily",HF8,IF($T$6="Monthly",HF8+4,HF8+13))),HF8+1)</f>
        <v>44213</v>
      </c>
      <c r="HH8" s="107">
        <f>IF(NOT($T$6="Weekly"),IF(MOD(COLUMN(HH8)-COLUMN($AC$8),7)=0,HH9,IF($T$6="Daily",HG8,IF($T$6="Monthly",HG8+4,HG8+13))),HG8+1)</f>
        <v>44217</v>
      </c>
      <c r="HI8" s="107">
        <f>IF(NOT($T$6="Weekly"),IF(MOD(COLUMN(HI8)-COLUMN($AC$8),7)=0,HI9,IF($T$6="Daily",HH8,IF($T$6="Monthly",HH8+4,HH8+13))),HH8+1)</f>
        <v>44221</v>
      </c>
      <c r="HJ8" s="107">
        <f>IF(NOT($T$6="Weekly"),IF(MOD(COLUMN(HJ8)-COLUMN($AC$8),7)=0,HJ9,IF($T$6="Daily",HI8,IF($T$6="Monthly",HI8+4,HI8+13))),HI8+1)</f>
        <v>44228</v>
      </c>
      <c r="HK8" s="107">
        <f>IF(NOT($T$6="Weekly"),IF(MOD(COLUMN(HK8)-COLUMN($AC$8),7)=0,HK9,IF($T$6="Daily",HJ8,IF($T$6="Monthly",HJ8+4,HJ8+13))),HJ8+1)</f>
        <v>44232</v>
      </c>
      <c r="HL8" s="107">
        <f>IF(NOT($T$6="Weekly"),IF(MOD(COLUMN(HL8)-COLUMN($AC$8),7)=0,HL9,IF($T$6="Daily",HK8,IF($T$6="Monthly",HK8+4,HK8+13))),HK8+1)</f>
        <v>44236</v>
      </c>
      <c r="HM8" s="107">
        <f>IF(NOT($T$6="Weekly"),IF(MOD(COLUMN(HM8)-COLUMN($AC$8),7)=0,HM9,IF($T$6="Daily",HL8,IF($T$6="Monthly",HL8+4,HL8+13))),HL8+1)</f>
        <v>44240</v>
      </c>
      <c r="HN8" s="107">
        <f>IF(NOT($T$6="Weekly"),IF(MOD(COLUMN(HN8)-COLUMN($AC$8),7)=0,HN9,IF($T$6="Daily",HM8,IF($T$6="Monthly",HM8+4,HM8+13))),HM8+1)</f>
        <v>44244</v>
      </c>
      <c r="HO8" s="107">
        <f>IF(NOT($T$6="Weekly"),IF(MOD(COLUMN(HO8)-COLUMN($AC$8),7)=0,HO9,IF($T$6="Daily",HN8,IF($T$6="Monthly",HN8+4,HN8+13))),HN8+1)</f>
        <v>44248</v>
      </c>
      <c r="HP8" s="107">
        <f>IF(NOT($T$6="Weekly"),IF(MOD(COLUMN(HP8)-COLUMN($AC$8),7)=0,HP9,IF($T$6="Daily",HO8,IF($T$6="Monthly",HO8+4,HO8+13))),HO8+1)</f>
        <v>44252</v>
      </c>
      <c r="HQ8" s="107">
        <f>IF(NOT($T$6="Weekly"),IF(MOD(COLUMN(HQ8)-COLUMN($AC$8),7)=0,HQ9,IF($T$6="Daily",HP8,IF($T$6="Monthly",HP8+4,HP8+13))),HP8+1)</f>
        <v>44256</v>
      </c>
      <c r="HR8" s="107">
        <f>IF(NOT($T$6="Weekly"),IF(MOD(COLUMN(HR8)-COLUMN($AC$8),7)=0,HR9,IF($T$6="Daily",HQ8,IF($T$6="Monthly",HQ8+4,HQ8+13))),HQ8+1)</f>
        <v>44260</v>
      </c>
      <c r="HS8" s="107">
        <f>IF(NOT($T$6="Weekly"),IF(MOD(COLUMN(HS8)-COLUMN($AC$8),7)=0,HS9,IF($T$6="Daily",HR8,IF($T$6="Monthly",HR8+4,HR8+13))),HR8+1)</f>
        <v>44264</v>
      </c>
      <c r="HT8" s="107">
        <f>IF(NOT($T$6="Weekly"),IF(MOD(COLUMN(HT8)-COLUMN($AC$8),7)=0,HT9,IF($T$6="Daily",HS8,IF($T$6="Monthly",HS8+4,HS8+13))),HS8+1)</f>
        <v>44268</v>
      </c>
      <c r="HU8" s="107">
        <f>IF(NOT($T$6="Weekly"),IF(MOD(COLUMN(HU8)-COLUMN($AC$8),7)=0,HU9,IF($T$6="Daily",HT8,IF($T$6="Monthly",HT8+4,HT8+13))),HT8+1)</f>
        <v>44272</v>
      </c>
      <c r="HV8" s="107">
        <f>IF(NOT($T$6="Weekly"),IF(MOD(COLUMN(HV8)-COLUMN($AC$8),7)=0,HV9,IF($T$6="Daily",HU8,IF($T$6="Monthly",HU8+4,HU8+13))),HU8+1)</f>
        <v>44276</v>
      </c>
      <c r="HW8" s="107">
        <f>IF(NOT($T$6="Weekly"),IF(MOD(COLUMN(HW8)-COLUMN($AC$8),7)=0,HW9,IF($T$6="Daily",HV8,IF($T$6="Monthly",HV8+4,HV8+13))),HV8+1)</f>
        <v>44280</v>
      </c>
      <c r="HX8" s="107">
        <f>IF(NOT($T$6="Weekly"),IF(MOD(COLUMN(HX8)-COLUMN($AC$8),7)=0,HX9,IF($T$6="Daily",HW8,IF($T$6="Monthly",HW8+4,HW8+13))),HW8+1)</f>
        <v>44287</v>
      </c>
      <c r="HY8" s="107">
        <f>IF(NOT($T$6="Weekly"),IF(MOD(COLUMN(HY8)-COLUMN($AC$8),7)=0,HY9,IF($T$6="Daily",HX8,IF($T$6="Monthly",HX8+4,HX8+13))),HX8+1)</f>
        <v>44291</v>
      </c>
      <c r="HZ8" s="107">
        <f>IF(NOT($T$6="Weekly"),IF(MOD(COLUMN(HZ8)-COLUMN($AC$8),7)=0,HZ9,IF($T$6="Daily",HY8,IF($T$6="Monthly",HY8+4,HY8+13))),HY8+1)</f>
        <v>44295</v>
      </c>
      <c r="IA8" s="107">
        <f>IF(NOT($T$6="Weekly"),IF(MOD(COLUMN(IA8)-COLUMN($AC$8),7)=0,IA9,IF($T$6="Daily",HZ8,IF($T$6="Monthly",HZ8+4,HZ8+13))),HZ8+1)</f>
        <v>44299</v>
      </c>
      <c r="IB8" s="107">
        <f>IF(NOT($T$6="Weekly"),IF(MOD(COLUMN(IB8)-COLUMN($AC$8),7)=0,IB9,IF($T$6="Daily",IA8,IF($T$6="Monthly",IA8+4,IA8+13))),IA8+1)</f>
        <v>44303</v>
      </c>
      <c r="IC8" s="107">
        <f>IF(NOT($T$6="Weekly"),IF(MOD(COLUMN(IC8)-COLUMN($AC$8),7)=0,IC9,IF($T$6="Daily",IB8,IF($T$6="Monthly",IB8+4,IB8+13))),IB8+1)</f>
        <v>44307</v>
      </c>
      <c r="ID8" s="107">
        <f>IF(NOT($T$6="Weekly"),IF(MOD(COLUMN(ID8)-COLUMN($AC$8),7)=0,ID9,IF($T$6="Daily",IC8,IF($T$6="Monthly",IC8+4,IC8+13))),IC8+1)</f>
        <v>44311</v>
      </c>
      <c r="IE8" s="107">
        <f>IF(NOT($T$6="Weekly"),IF(MOD(COLUMN(IE8)-COLUMN($AC$8),7)=0,IE9,IF($T$6="Daily",ID8,IF($T$6="Monthly",ID8+4,ID8+13))),ID8+1)</f>
        <v>44317</v>
      </c>
      <c r="IF8" s="107">
        <f>IF(NOT($T$6="Weekly"),IF(MOD(COLUMN(IF8)-COLUMN($AC$8),7)=0,IF9,IF($T$6="Daily",IE8,IF($T$6="Monthly",IE8+4,IE8+13))),IE8+1)</f>
        <v>44321</v>
      </c>
      <c r="IG8" s="107">
        <f>IF(NOT($T$6="Weekly"),IF(MOD(COLUMN(IG8)-COLUMN($AC$8),7)=0,IG9,IF($T$6="Daily",IF8,IF($T$6="Monthly",IF8+4,IF8+13))),IF8+1)</f>
        <v>44325</v>
      </c>
      <c r="IH8" s="107">
        <f>IF(NOT($T$6="Weekly"),IF(MOD(COLUMN(IH8)-COLUMN($AC$8),7)=0,IH9,IF($T$6="Daily",IG8,IF($T$6="Monthly",IG8+4,IG8+13))),IG8+1)</f>
        <v>44329</v>
      </c>
      <c r="II8" s="107">
        <f>IF(NOT($T$6="Weekly"),IF(MOD(COLUMN(II8)-COLUMN($AC$8),7)=0,II9,IF($T$6="Daily",IH8,IF($T$6="Monthly",IH8+4,IH8+13))),IH8+1)</f>
        <v>44333</v>
      </c>
      <c r="IJ8" s="107">
        <f>IF(NOT($T$6="Weekly"),IF(MOD(COLUMN(IJ8)-COLUMN($AC$8),7)=0,IJ9,IF($T$6="Daily",II8,IF($T$6="Monthly",II8+4,II8+13))),II8+1)</f>
        <v>44337</v>
      </c>
      <c r="IK8" s="107">
        <f>IF(NOT($T$6="Weekly"),IF(MOD(COLUMN(IK8)-COLUMN($AC$8),7)=0,IK9,IF($T$6="Daily",IJ8,IF($T$6="Monthly",IJ8+4,IJ8+13))),IJ8+1)</f>
        <v>44341</v>
      </c>
      <c r="IL8" s="107">
        <f>IF(NOT($T$6="Weekly"),IF(MOD(COLUMN(IL8)-COLUMN($AC$8),7)=0,IL9,IF($T$6="Daily",IK8,IF($T$6="Monthly",IK8+4,IK8+13))),IK8+1)</f>
        <v>44348</v>
      </c>
      <c r="IM8" s="107">
        <f>IF(NOT($T$6="Weekly"),IF(MOD(COLUMN(IM8)-COLUMN($AC$8),7)=0,IM9,IF($T$6="Daily",IL8,IF($T$6="Monthly",IL8+4,IL8+13))),IL8+1)</f>
        <v>44352</v>
      </c>
      <c r="IN8" s="107">
        <f>IF(NOT($T$6="Weekly"),IF(MOD(COLUMN(IN8)-COLUMN($AC$8),7)=0,IN9,IF($T$6="Daily",IM8,IF($T$6="Monthly",IM8+4,IM8+13))),IM8+1)</f>
        <v>44356</v>
      </c>
      <c r="IO8" s="107">
        <f>IF(NOT($T$6="Weekly"),IF(MOD(COLUMN(IO8)-COLUMN($AC$8),7)=0,IO9,IF($T$6="Daily",IN8,IF($T$6="Monthly",IN8+4,IN8+13))),IN8+1)</f>
        <v>44360</v>
      </c>
      <c r="IP8" s="107">
        <f>IF(NOT($T$6="Weekly"),IF(MOD(COLUMN(IP8)-COLUMN($AC$8),7)=0,IP9,IF($T$6="Daily",IO8,IF($T$6="Monthly",IO8+4,IO8+13))),IO8+1)</f>
        <v>44364</v>
      </c>
      <c r="IQ8" s="107">
        <f>IF(NOT($T$6="Weekly"),IF(MOD(COLUMN(IQ8)-COLUMN($AC$8),7)=0,IQ9,IF($T$6="Daily",IP8,IF($T$6="Monthly",IP8+4,IP8+13))),IP8+1)</f>
        <v>44368</v>
      </c>
      <c r="IR8" s="107">
        <f>IF(NOT($T$6="Weekly"),IF(MOD(COLUMN(IR8)-COLUMN($AC$8),7)=0,IR9,IF($T$6="Daily",IQ8,IF($T$6="Monthly",IQ8+4,IQ8+13))),IQ8+1)</f>
        <v>44372</v>
      </c>
      <c r="IS8" s="107">
        <f>IF(NOT($T$6="Weekly"),IF(MOD(COLUMN(IS8)-COLUMN($AC$8),7)=0,IS9,IF($T$6="Daily",IR8,IF($T$6="Monthly",IR8+4,IR8+13))),IR8+1)</f>
        <v>44378</v>
      </c>
      <c r="IT8" s="107">
        <f>IF(NOT($T$6="Weekly"),IF(MOD(COLUMN(IT8)-COLUMN($AC$8),7)=0,IT9,IF($T$6="Daily",IS8,IF($T$6="Monthly",IS8+4,IS8+13))),IS8+1)</f>
        <v>44382</v>
      </c>
      <c r="IU8" s="107">
        <f>IF(NOT($T$6="Weekly"),IF(MOD(COLUMN(IU8)-COLUMN($AC$8),7)=0,IU9,IF($T$6="Daily",IT8,IF($T$6="Monthly",IT8+4,IT8+13))),IT8+1)</f>
        <v>44386</v>
      </c>
      <c r="IV8" s="107">
        <f>IF(NOT($T$6="Weekly"),IF(MOD(COLUMN(IV8)-COLUMN($AC$8),7)=0,IV9,IF($T$6="Daily",IU8,IF($T$6="Monthly",IU8+4,IU8+13))),IU8+1)</f>
        <v>44390</v>
      </c>
      <c r="IW8" s="107">
        <f>IF(NOT($T$6="Weekly"),IF(MOD(COLUMN(IW8)-COLUMN($AC$8),7)=0,IW9,IF($T$6="Daily",IV8,IF($T$6="Monthly",IV8+4,IV8+13))),IV8+1)</f>
        <v>44394</v>
      </c>
      <c r="IX8" s="107">
        <f>IF(NOT($T$6="Weekly"),IF(MOD(COLUMN(IX8)-COLUMN($AC$8),7)=0,IX9,IF($T$6="Daily",IW8,IF($T$6="Monthly",IW8+4,IW8+13))),IW8+1)</f>
        <v>44398</v>
      </c>
      <c r="IY8" s="107">
        <f>IF(NOT($T$6="Weekly"),IF(MOD(COLUMN(IY8)-COLUMN($AC$8),7)=0,IY9,IF($T$6="Daily",IX8,IF($T$6="Monthly",IX8+4,IX8+13))),IX8+1)</f>
        <v>44402</v>
      </c>
      <c r="IZ8" s="107">
        <f>IF(NOT($T$6="Weekly"),IF(MOD(COLUMN(IZ8)-COLUMN($AC$8),7)=0,IZ9,IF($T$6="Daily",IY8,IF($T$6="Monthly",IY8+4,IY8+13))),IY8+1)</f>
        <v>44409</v>
      </c>
      <c r="JA8" s="107">
        <f>IF(NOT($T$6="Weekly"),IF(MOD(COLUMN(JA8)-COLUMN($AC$8),7)=0,JA9,IF($T$6="Daily",IZ8,IF($T$6="Monthly",IZ8+4,IZ8+13))),IZ8+1)</f>
        <v>44413</v>
      </c>
      <c r="JB8" s="107">
        <f>IF(NOT($T$6="Weekly"),IF(MOD(COLUMN(JB8)-COLUMN($AC$8),7)=0,JB9,IF($T$6="Daily",JA8,IF($T$6="Monthly",JA8+4,JA8+13))),JA8+1)</f>
        <v>44417</v>
      </c>
      <c r="JC8" s="107">
        <f>IF(NOT($T$6="Weekly"),IF(MOD(COLUMN(JC8)-COLUMN($AC$8),7)=0,JC9,IF($T$6="Daily",JB8,IF($T$6="Monthly",JB8+4,JB8+13))),JB8+1)</f>
        <v>44421</v>
      </c>
      <c r="JD8" s="107">
        <f>IF(NOT($T$6="Weekly"),IF(MOD(COLUMN(JD8)-COLUMN($AC$8),7)=0,JD9,IF($T$6="Daily",JC8,IF($T$6="Monthly",JC8+4,JC8+13))),JC8+1)</f>
        <v>44425</v>
      </c>
      <c r="JE8" s="107">
        <f>IF(NOT($T$6="Weekly"),IF(MOD(COLUMN(JE8)-COLUMN($AC$8),7)=0,JE9,IF($T$6="Daily",JD8,IF($T$6="Monthly",JD8+4,JD8+13))),JD8+1)</f>
        <v>44429</v>
      </c>
      <c r="JF8" s="107">
        <f>IF(NOT($T$6="Weekly"),IF(MOD(COLUMN(JF8)-COLUMN($AC$8),7)=0,JF9,IF($T$6="Daily",JE8,IF($T$6="Monthly",JE8+4,JE8+13))),JE8+1)</f>
        <v>44433</v>
      </c>
      <c r="JG8" s="107">
        <f>IF(NOT($T$6="Weekly"),IF(MOD(COLUMN(JG8)-COLUMN($AC$8),7)=0,JG9,IF($T$6="Daily",JF8,IF($T$6="Monthly",JF8+4,JF8+13))),JF8+1)</f>
        <v>44440</v>
      </c>
      <c r="JH8" s="107">
        <f>IF(NOT($T$6="Weekly"),IF(MOD(COLUMN(JH8)-COLUMN($AC$8),7)=0,JH9,IF($T$6="Daily",JG8,IF($T$6="Monthly",JG8+4,JG8+13))),JG8+1)</f>
        <v>44444</v>
      </c>
      <c r="JI8" s="107">
        <f>IF(NOT($T$6="Weekly"),IF(MOD(COLUMN(JI8)-COLUMN($AC$8),7)=0,JI9,IF($T$6="Daily",JH8,IF($T$6="Monthly",JH8+4,JH8+13))),JH8+1)</f>
        <v>44448</v>
      </c>
      <c r="JJ8" s="107">
        <f>IF(NOT($T$6="Weekly"),IF(MOD(COLUMN(JJ8)-COLUMN($AC$8),7)=0,JJ9,IF($T$6="Daily",JI8,IF($T$6="Monthly",JI8+4,JI8+13))),JI8+1)</f>
        <v>44452</v>
      </c>
      <c r="JK8" s="107">
        <f>IF(NOT($T$6="Weekly"),IF(MOD(COLUMN(JK8)-COLUMN($AC$8),7)=0,JK9,IF($T$6="Daily",JJ8,IF($T$6="Monthly",JJ8+4,JJ8+13))),JJ8+1)</f>
        <v>44456</v>
      </c>
      <c r="JL8" s="107">
        <f>IF(NOT($T$6="Weekly"),IF(MOD(COLUMN(JL8)-COLUMN($AC$8),7)=0,JL9,IF($T$6="Daily",JK8,IF($T$6="Monthly",JK8+4,JK8+13))),JK8+1)</f>
        <v>44460</v>
      </c>
      <c r="JM8" s="107">
        <f>IF(NOT($T$6="Weekly"),IF(MOD(COLUMN(JM8)-COLUMN($AC$8),7)=0,JM9,IF($T$6="Daily",JL8,IF($T$6="Monthly",JL8+4,JL8+13))),JL8+1)</f>
        <v>44464</v>
      </c>
      <c r="JN8" s="107">
        <f>IF(NOT($T$6="Weekly"),IF(MOD(COLUMN(JN8)-COLUMN($AC$8),7)=0,JN9,IF($T$6="Daily",JM8,IF($T$6="Monthly",JM8+4,JM8+13))),JM8+1)</f>
        <v>44470</v>
      </c>
      <c r="JO8" s="107">
        <f>IF(NOT($T$6="Weekly"),IF(MOD(COLUMN(JO8)-COLUMN($AC$8),7)=0,JO9,IF($T$6="Daily",JN8,IF($T$6="Monthly",JN8+4,JN8+13))),JN8+1)</f>
        <v>44474</v>
      </c>
      <c r="JP8" s="107">
        <f>IF(NOT($T$6="Weekly"),IF(MOD(COLUMN(JP8)-COLUMN($AC$8),7)=0,JP9,IF($T$6="Daily",JO8,IF($T$6="Monthly",JO8+4,JO8+13))),JO8+1)</f>
        <v>44478</v>
      </c>
      <c r="JQ8" s="107">
        <f>IF(NOT($T$6="Weekly"),IF(MOD(COLUMN(JQ8)-COLUMN($AC$8),7)=0,JQ9,IF($T$6="Daily",JP8,IF($T$6="Monthly",JP8+4,JP8+13))),JP8+1)</f>
        <v>44482</v>
      </c>
      <c r="JR8" s="107">
        <f>IF(NOT($T$6="Weekly"),IF(MOD(COLUMN(JR8)-COLUMN($AC$8),7)=0,JR9,IF($T$6="Daily",JQ8,IF($T$6="Monthly",JQ8+4,JQ8+13))),JQ8+1)</f>
        <v>44486</v>
      </c>
      <c r="JS8" s="107">
        <f>IF(NOT($T$6="Weekly"),IF(MOD(COLUMN(JS8)-COLUMN($AC$8),7)=0,JS9,IF($T$6="Daily",JR8,IF($T$6="Monthly",JR8+4,JR8+13))),JR8+1)</f>
        <v>44490</v>
      </c>
      <c r="JT8" s="107">
        <f>IF(NOT($T$6="Weekly"),IF(MOD(COLUMN(JT8)-COLUMN($AC$8),7)=0,JT9,IF($T$6="Daily",JS8,IF($T$6="Monthly",JS8+4,JS8+13))),JS8+1)</f>
        <v>44494</v>
      </c>
      <c r="JU8" s="107">
        <f>IF(NOT($T$6="Weekly"),IF(MOD(COLUMN(JU8)-COLUMN($AC$8),7)=0,JU9,IF($T$6="Daily",JT8,IF($T$6="Monthly",JT8+4,JT8+13))),JT8+1)</f>
        <v>44501</v>
      </c>
      <c r="JV8" s="107">
        <f>IF(NOT($T$6="Weekly"),IF(MOD(COLUMN(JV8)-COLUMN($AC$8),7)=0,JV9,IF($T$6="Daily",JU8,IF($T$6="Monthly",JU8+4,JU8+13))),JU8+1)</f>
        <v>44505</v>
      </c>
      <c r="JW8" s="107">
        <f>IF(NOT($T$6="Weekly"),IF(MOD(COLUMN(JW8)-COLUMN($AC$8),7)=0,JW9,IF($T$6="Daily",JV8,IF($T$6="Monthly",JV8+4,JV8+13))),JV8+1)</f>
        <v>44509</v>
      </c>
      <c r="JX8" s="107">
        <f>IF(NOT($T$6="Weekly"),IF(MOD(COLUMN(JX8)-COLUMN($AC$8),7)=0,JX9,IF($T$6="Daily",JW8,IF($T$6="Monthly",JW8+4,JW8+13))),JW8+1)</f>
        <v>44513</v>
      </c>
      <c r="JY8" s="107">
        <f>IF(NOT($T$6="Weekly"),IF(MOD(COLUMN(JY8)-COLUMN($AC$8),7)=0,JY9,IF($T$6="Daily",JX8,IF($T$6="Monthly",JX8+4,JX8+13))),JX8+1)</f>
        <v>44517</v>
      </c>
      <c r="JZ8" s="107">
        <f>IF(NOT($T$6="Weekly"),IF(MOD(COLUMN(JZ8)-COLUMN($AC$8),7)=0,JZ9,IF($T$6="Daily",JY8,IF($T$6="Monthly",JY8+4,JY8+13))),JY8+1)</f>
        <v>44521</v>
      </c>
      <c r="KA8" s="107">
        <f>IF(NOT($T$6="Weekly"),IF(MOD(COLUMN(KA8)-COLUMN($AC$8),7)=0,KA9,IF($T$6="Daily",JZ8,IF($T$6="Monthly",JZ8+4,JZ8+13))),JZ8+1)</f>
        <v>44525</v>
      </c>
      <c r="KB8" s="107">
        <f>IF(NOT($T$6="Weekly"),IF(MOD(COLUMN(KB8)-COLUMN($AC$8),7)=0,KB9,IF($T$6="Daily",KA8,IF($T$6="Monthly",KA8+4,KA8+13))),KA8+1)</f>
        <v>44531</v>
      </c>
      <c r="KC8" s="107">
        <f>IF(NOT($T$6="Weekly"),IF(MOD(COLUMN(KC8)-COLUMN($AC$8),7)=0,KC9,IF($T$6="Daily",KB8,IF($T$6="Monthly",KB8+4,KB8+13))),KB8+1)</f>
        <v>44535</v>
      </c>
      <c r="KD8" s="107">
        <f>IF(NOT($T$6="Weekly"),IF(MOD(COLUMN(KD8)-COLUMN($AC$8),7)=0,KD9,IF($T$6="Daily",KC8,IF($T$6="Monthly",KC8+4,KC8+13))),KC8+1)</f>
        <v>44539</v>
      </c>
      <c r="KE8" s="107">
        <f>IF(NOT($T$6="Weekly"),IF(MOD(COLUMN(KE8)-COLUMN($AC$8),7)=0,KE9,IF($T$6="Daily",KD8,IF($T$6="Monthly",KD8+4,KD8+13))),KD8+1)</f>
        <v>44543</v>
      </c>
      <c r="KF8" s="107">
        <f>IF(NOT($T$6="Weekly"),IF(MOD(COLUMN(KF8)-COLUMN($AC$8),7)=0,KF9,IF($T$6="Daily",KE8,IF($T$6="Monthly",KE8+4,KE8+13))),KE8+1)</f>
        <v>44547</v>
      </c>
      <c r="KG8" s="107">
        <f>IF(NOT($T$6="Weekly"),IF(MOD(COLUMN(KG8)-COLUMN($AC$8),7)=0,KG9,IF($T$6="Daily",KF8,IF($T$6="Monthly",KF8+4,KF8+13))),KF8+1)</f>
        <v>44551</v>
      </c>
      <c r="KH8" s="107">
        <f>IF(NOT($T$6="Weekly"),IF(MOD(COLUMN(KH8)-COLUMN($AC$8),7)=0,KH9,IF($T$6="Daily",KG8,IF($T$6="Monthly",KG8+4,KG8+13))),KG8+1)</f>
        <v>44555</v>
      </c>
      <c r="KI8" s="107">
        <f>IF(NOT($T$6="Weekly"),IF(MOD(COLUMN(KI8)-COLUMN($AC$8),7)=0,KI9,IF($T$6="Daily",KH8,IF($T$6="Monthly",KH8+4,KH8+13))),KH8+1)</f>
        <v>44562</v>
      </c>
      <c r="KJ8" s="107">
        <f>IF(NOT($T$6="Weekly"),IF(MOD(COLUMN(KJ8)-COLUMN($AC$8),7)=0,KJ9,IF($T$6="Daily",KI8,IF($T$6="Monthly",KI8+4,KI8+13))),KI8+1)</f>
        <v>44566</v>
      </c>
      <c r="KK8" s="107">
        <f>IF(NOT($T$6="Weekly"),IF(MOD(COLUMN(KK8)-COLUMN($AC$8),7)=0,KK9,IF($T$6="Daily",KJ8,IF($T$6="Monthly",KJ8+4,KJ8+13))),KJ8+1)</f>
        <v>44570</v>
      </c>
      <c r="KL8" s="107">
        <f>IF(NOT($T$6="Weekly"),IF(MOD(COLUMN(KL8)-COLUMN($AC$8),7)=0,KL9,IF($T$6="Daily",KK8,IF($T$6="Monthly",KK8+4,KK8+13))),KK8+1)</f>
        <v>44574</v>
      </c>
      <c r="KM8" s="107">
        <f>IF(NOT($T$6="Weekly"),IF(MOD(COLUMN(KM8)-COLUMN($AC$8),7)=0,KM9,IF($T$6="Daily",KL8,IF($T$6="Monthly",KL8+4,KL8+13))),KL8+1)</f>
        <v>44578</v>
      </c>
      <c r="KN8" s="107">
        <f>IF(NOT($T$6="Weekly"),IF(MOD(COLUMN(KN8)-COLUMN($AC$8),7)=0,KN9,IF($T$6="Daily",KM8,IF($T$6="Monthly",KM8+4,KM8+13))),KM8+1)</f>
        <v>44582</v>
      </c>
      <c r="KO8" s="107">
        <f>IF(NOT($T$6="Weekly"),IF(MOD(COLUMN(KO8)-COLUMN($AC$8),7)=0,KO9,IF($T$6="Daily",KN8,IF($T$6="Monthly",KN8+4,KN8+13))),KN8+1)</f>
        <v>44586</v>
      </c>
      <c r="KP8" s="107">
        <f>IF(NOT($T$6="Weekly"),IF(MOD(COLUMN(KP8)-COLUMN($AC$8),7)=0,KP9,IF($T$6="Daily",KO8,IF($T$6="Monthly",KO8+4,KO8+13))),KO8+1)</f>
        <v>44593</v>
      </c>
      <c r="KQ8" s="107">
        <f>IF(NOT($T$6="Weekly"),IF(MOD(COLUMN(KQ8)-COLUMN($AC$8),7)=0,KQ9,IF($T$6="Daily",KP8,IF($T$6="Monthly",KP8+4,KP8+13))),KP8+1)</f>
        <v>44597</v>
      </c>
      <c r="KR8" s="107">
        <f>IF(NOT($T$6="Weekly"),IF(MOD(COLUMN(KR8)-COLUMN($AC$8),7)=0,KR9,IF($T$6="Daily",KQ8,IF($T$6="Monthly",KQ8+4,KQ8+13))),KQ8+1)</f>
        <v>44601</v>
      </c>
      <c r="KS8" s="107">
        <f>IF(NOT($T$6="Weekly"),IF(MOD(COLUMN(KS8)-COLUMN($AC$8),7)=0,KS9,IF($T$6="Daily",KR8,IF($T$6="Monthly",KR8+4,KR8+13))),KR8+1)</f>
        <v>44605</v>
      </c>
      <c r="KT8" s="107">
        <f>IF(NOT($T$6="Weekly"),IF(MOD(COLUMN(KT8)-COLUMN($AC$8),7)=0,KT9,IF($T$6="Daily",KS8,IF($T$6="Monthly",KS8+4,KS8+13))),KS8+1)</f>
        <v>44609</v>
      </c>
      <c r="KU8" s="107">
        <f>IF(NOT($T$6="Weekly"),IF(MOD(COLUMN(KU8)-COLUMN($AC$8),7)=0,KU9,IF($T$6="Daily",KT8,IF($T$6="Monthly",KT8+4,KT8+13))),KT8+1)</f>
        <v>44613</v>
      </c>
      <c r="KV8" s="107">
        <f>IF(NOT($T$6="Weekly"),IF(MOD(COLUMN(KV8)-COLUMN($AC$8),7)=0,KV9,IF($T$6="Daily",KU8,IF($T$6="Monthly",KU8+4,KU8+13))),KU8+1)</f>
        <v>44617</v>
      </c>
      <c r="KW8" s="107">
        <f>IF(NOT($T$6="Weekly"),IF(MOD(COLUMN(KW8)-COLUMN($AC$8),7)=0,KW9,IF($T$6="Daily",KV8,IF($T$6="Monthly",KV8+4,KV8+13))),KV8+1)</f>
        <v>44621</v>
      </c>
      <c r="KX8" s="107">
        <f>IF(NOT($T$6="Weekly"),IF(MOD(COLUMN(KX8)-COLUMN($AC$8),7)=0,KX9,IF($T$6="Daily",KW8,IF($T$6="Monthly",KW8+4,KW8+13))),KW8+1)</f>
        <v>44625</v>
      </c>
      <c r="KY8" s="107">
        <f>IF(NOT($T$6="Weekly"),IF(MOD(COLUMN(KY8)-COLUMN($AC$8),7)=0,KY9,IF($T$6="Daily",KX8,IF($T$6="Monthly",KX8+4,KX8+13))),KX8+1)</f>
        <v>44629</v>
      </c>
      <c r="KZ8" s="107">
        <f>IF(NOT($T$6="Weekly"),IF(MOD(COLUMN(KZ8)-COLUMN($AC$8),7)=0,KZ9,IF($T$6="Daily",KY8,IF($T$6="Monthly",KY8+4,KY8+13))),KY8+1)</f>
        <v>44633</v>
      </c>
      <c r="LA8" s="107">
        <f>IF(NOT($T$6="Weekly"),IF(MOD(COLUMN(LA8)-COLUMN($AC$8),7)=0,LA9,IF($T$6="Daily",KZ8,IF($T$6="Monthly",KZ8+4,KZ8+13))),KZ8+1)</f>
        <v>44637</v>
      </c>
      <c r="LB8" s="107">
        <f>IF(NOT($T$6="Weekly"),IF(MOD(COLUMN(LB8)-COLUMN($AC$8),7)=0,LB9,IF($T$6="Daily",LA8,IF($T$6="Monthly",LA8+4,LA8+13))),LA8+1)</f>
        <v>44641</v>
      </c>
      <c r="LC8" s="107">
        <f>IF(NOT($T$6="Weekly"),IF(MOD(COLUMN(LC8)-COLUMN($AC$8),7)=0,LC9,IF($T$6="Daily",LB8,IF($T$6="Monthly",LB8+4,LB8+13))),LB8+1)</f>
        <v>44645</v>
      </c>
      <c r="LD8" s="107">
        <f>IF(NOT($T$6="Weekly"),IF(MOD(COLUMN(LD8)-COLUMN($AC$8),7)=0,LD9,IF($T$6="Daily",LC8,IF($T$6="Monthly",LC8+4,LC8+13))),LC8+1)</f>
        <v>44652</v>
      </c>
      <c r="LE8" s="107">
        <f>IF(NOT($T$6="Weekly"),IF(MOD(COLUMN(LE8)-COLUMN($AC$8),7)=0,LE9,IF($T$6="Daily",LD8,IF($T$6="Monthly",LD8+4,LD8+13))),LD8+1)</f>
        <v>44656</v>
      </c>
      <c r="LF8" s="107">
        <f>IF(NOT($T$6="Weekly"),IF(MOD(COLUMN(LF8)-COLUMN($AC$8),7)=0,LF9,IF($T$6="Daily",LE8,IF($T$6="Monthly",LE8+4,LE8+13))),LE8+1)</f>
        <v>44660</v>
      </c>
      <c r="LG8" s="107">
        <f>IF(NOT($T$6="Weekly"),IF(MOD(COLUMN(LG8)-COLUMN($AC$8),7)=0,LG9,IF($T$6="Daily",LF8,IF($T$6="Monthly",LF8+4,LF8+13))),LF8+1)</f>
        <v>44664</v>
      </c>
      <c r="LH8" s="107">
        <f>IF(NOT($T$6="Weekly"),IF(MOD(COLUMN(LH8)-COLUMN($AC$8),7)=0,LH9,IF($T$6="Daily",LG8,IF($T$6="Monthly",LG8+4,LG8+13))),LG8+1)</f>
        <v>44668</v>
      </c>
      <c r="LI8" s="107">
        <f>IF(NOT($T$6="Weekly"),IF(MOD(COLUMN(LI8)-COLUMN($AC$8),7)=0,LI9,IF($T$6="Daily",LH8,IF($T$6="Monthly",LH8+4,LH8+13))),LH8+1)</f>
        <v>44672</v>
      </c>
      <c r="LJ8" s="107">
        <f>IF(NOT($T$6="Weekly"),IF(MOD(COLUMN(LJ8)-COLUMN($AC$8),7)=0,LJ9,IF($T$6="Daily",LI8,IF($T$6="Monthly",LI8+4,LI8+13))),LI8+1)</f>
        <v>44676</v>
      </c>
      <c r="LK8" s="107">
        <f>IF(NOT($T$6="Weekly"),IF(MOD(COLUMN(LK8)-COLUMN($AC$8),7)=0,LK9,IF($T$6="Daily",LJ8,IF($T$6="Monthly",LJ8+4,LJ8+13))),LJ8+1)</f>
        <v>44682</v>
      </c>
      <c r="LL8" s="107">
        <f>IF(NOT($T$6="Weekly"),IF(MOD(COLUMN(LL8)-COLUMN($AC$8),7)=0,LL9,IF($T$6="Daily",LK8,IF($T$6="Monthly",LK8+4,LK8+13))),LK8+1)</f>
        <v>44686</v>
      </c>
      <c r="LM8" s="107">
        <f>IF(NOT($T$6="Weekly"),IF(MOD(COLUMN(LM8)-COLUMN($AC$8),7)=0,LM9,IF($T$6="Daily",LL8,IF($T$6="Monthly",LL8+4,LL8+13))),LL8+1)</f>
        <v>44690</v>
      </c>
      <c r="LN8" s="107">
        <f>IF(NOT($T$6="Weekly"),IF(MOD(COLUMN(LN8)-COLUMN($AC$8),7)=0,LN9,IF($T$6="Daily",LM8,IF($T$6="Monthly",LM8+4,LM8+13))),LM8+1)</f>
        <v>44694</v>
      </c>
      <c r="LO8" s="107">
        <f>IF(NOT($T$6="Weekly"),IF(MOD(COLUMN(LO8)-COLUMN($AC$8),7)=0,LO9,IF($T$6="Daily",LN8,IF($T$6="Monthly",LN8+4,LN8+13))),LN8+1)</f>
        <v>44698</v>
      </c>
      <c r="LP8" s="107">
        <f>IF(NOT($T$6="Weekly"),IF(MOD(COLUMN(LP8)-COLUMN($AC$8),7)=0,LP9,IF($T$6="Daily",LO8,IF($T$6="Monthly",LO8+4,LO8+13))),LO8+1)</f>
        <v>44702</v>
      </c>
      <c r="LQ8" s="107">
        <f>IF(NOT($T$6="Weekly"),IF(MOD(COLUMN(LQ8)-COLUMN($AC$8),7)=0,LQ9,IF($T$6="Daily",LP8,IF($T$6="Monthly",LP8+4,LP8+13))),LP8+1)</f>
        <v>44706</v>
      </c>
      <c r="LR8" s="107">
        <f>IF(NOT($T$6="Weekly"),IF(MOD(COLUMN(LR8)-COLUMN($AC$8),7)=0,LR9,IF($T$6="Daily",LQ8,IF($T$6="Monthly",LQ8+4,LQ8+13))),LQ8+1)</f>
        <v>44713</v>
      </c>
      <c r="LS8" s="107">
        <f>IF(NOT($T$6="Weekly"),IF(MOD(COLUMN(LS8)-COLUMN($AC$8),7)=0,LS9,IF($T$6="Daily",LR8,IF($T$6="Monthly",LR8+4,LR8+13))),LR8+1)</f>
        <v>44717</v>
      </c>
      <c r="LT8" s="107">
        <f>IF(NOT($T$6="Weekly"),IF(MOD(COLUMN(LT8)-COLUMN($AC$8),7)=0,LT9,IF($T$6="Daily",LS8,IF($T$6="Monthly",LS8+4,LS8+13))),LS8+1)</f>
        <v>44721</v>
      </c>
      <c r="LU8" s="107">
        <f>IF(NOT($T$6="Weekly"),IF(MOD(COLUMN(LU8)-COLUMN($AC$8),7)=0,LU9,IF($T$6="Daily",LT8,IF($T$6="Monthly",LT8+4,LT8+13))),LT8+1)</f>
        <v>44725</v>
      </c>
      <c r="LV8" s="107">
        <f>IF(NOT($T$6="Weekly"),IF(MOD(COLUMN(LV8)-COLUMN($AC$8),7)=0,LV9,IF($T$6="Daily",LU8,IF($T$6="Monthly",LU8+4,LU8+13))),LU8+1)</f>
        <v>44729</v>
      </c>
      <c r="LW8" s="107">
        <f>IF(NOT($T$6="Weekly"),IF(MOD(COLUMN(LW8)-COLUMN($AC$8),7)=0,LW9,IF($T$6="Daily",LV8,IF($T$6="Monthly",LV8+4,LV8+13))),LV8+1)</f>
        <v>44733</v>
      </c>
      <c r="LX8" s="107">
        <f>IF(NOT($T$6="Weekly"),IF(MOD(COLUMN(LX8)-COLUMN($AC$8),7)=0,LX9,IF($T$6="Daily",LW8,IF($T$6="Monthly",LW8+4,LW8+13))),LW8+1)</f>
        <v>44737</v>
      </c>
      <c r="LY8" s="107">
        <f>IF(NOT($T$6="Weekly"),IF(MOD(COLUMN(LY8)-COLUMN($AC$8),7)=0,LY9,IF($T$6="Daily",LX8,IF($T$6="Monthly",LX8+4,LX8+13))),LX8+1)</f>
        <v>44743</v>
      </c>
      <c r="LZ8" s="107">
        <f>IF(NOT($T$6="Weekly"),IF(MOD(COLUMN(LZ8)-COLUMN($AC$8),7)=0,LZ9,IF($T$6="Daily",LY8,IF($T$6="Monthly",LY8+4,LY8+13))),LY8+1)</f>
        <v>44747</v>
      </c>
      <c r="MA8" s="107">
        <f>IF(NOT($T$6="Weekly"),IF(MOD(COLUMN(MA8)-COLUMN($AC$8),7)=0,MA9,IF($T$6="Daily",LZ8,IF($T$6="Monthly",LZ8+4,LZ8+13))),LZ8+1)</f>
        <v>44751</v>
      </c>
      <c r="MB8" s="107">
        <f>IF(NOT($T$6="Weekly"),IF(MOD(COLUMN(MB8)-COLUMN($AC$8),7)=0,MB9,IF($T$6="Daily",MA8,IF($T$6="Monthly",MA8+4,MA8+13))),MA8+1)</f>
        <v>44755</v>
      </c>
      <c r="MC8" s="107">
        <f>IF(NOT($T$6="Weekly"),IF(MOD(COLUMN(MC8)-COLUMN($AC$8),7)=0,MC9,IF($T$6="Daily",MB8,IF($T$6="Monthly",MB8+4,MB8+13))),MB8+1)</f>
        <v>44759</v>
      </c>
      <c r="MD8" s="107">
        <f>IF(NOT($T$6="Weekly"),IF(MOD(COLUMN(MD8)-COLUMN($AC$8),7)=0,MD9,IF($T$6="Daily",MC8,IF($T$6="Monthly",MC8+4,MC8+13))),MC8+1)</f>
        <v>44763</v>
      </c>
      <c r="ME8" s="107">
        <f>IF(NOT($T$6="Weekly"),IF(MOD(COLUMN(ME8)-COLUMN($AC$8),7)=0,ME9,IF($T$6="Daily",MD8,IF($T$6="Monthly",MD8+4,MD8+13))),MD8+1)</f>
        <v>44767</v>
      </c>
      <c r="MF8" s="107">
        <f>IF(NOT($T$6="Weekly"),IF(MOD(COLUMN(MF8)-COLUMN($AC$8),7)=0,MF9,IF($T$6="Daily",ME8,IF($T$6="Monthly",ME8+4,ME8+13))),ME8+1)</f>
        <v>44774</v>
      </c>
      <c r="MG8" s="107">
        <f>IF(NOT($T$6="Weekly"),IF(MOD(COLUMN(MG8)-COLUMN($AC$8),7)=0,MG9,IF($T$6="Daily",MF8,IF($T$6="Monthly",MF8+4,MF8+13))),MF8+1)</f>
        <v>44778</v>
      </c>
      <c r="MH8" s="107">
        <f>IF(NOT($T$6="Weekly"),IF(MOD(COLUMN(MH8)-COLUMN($AC$8),7)=0,MH9,IF($T$6="Daily",MG8,IF($T$6="Monthly",MG8+4,MG8+13))),MG8+1)</f>
        <v>44782</v>
      </c>
      <c r="MI8" s="107">
        <f>IF(NOT($T$6="Weekly"),IF(MOD(COLUMN(MI8)-COLUMN($AC$8),7)=0,MI9,IF($T$6="Daily",MH8,IF($T$6="Monthly",MH8+4,MH8+13))),MH8+1)</f>
        <v>44786</v>
      </c>
      <c r="MJ8" s="107">
        <f>IF(NOT($T$6="Weekly"),IF(MOD(COLUMN(MJ8)-COLUMN($AC$8),7)=0,MJ9,IF($T$6="Daily",MI8,IF($T$6="Monthly",MI8+4,MI8+13))),MI8+1)</f>
        <v>44790</v>
      </c>
      <c r="MK8" s="107">
        <f>IF(NOT($T$6="Weekly"),IF(MOD(COLUMN(MK8)-COLUMN($AC$8),7)=0,MK9,IF($T$6="Daily",MJ8,IF($T$6="Monthly",MJ8+4,MJ8+13))),MJ8+1)</f>
        <v>44794</v>
      </c>
      <c r="ML8" s="107">
        <f>IF(NOT($T$6="Weekly"),IF(MOD(COLUMN(ML8)-COLUMN($AC$8),7)=0,ML9,IF($T$6="Daily",MK8,IF($T$6="Monthly",MK8+4,MK8+13))),MK8+1)</f>
        <v>44798</v>
      </c>
      <c r="MM8" s="107">
        <f>IF(NOT($T$6="Weekly"),IF(MOD(COLUMN(MM8)-COLUMN($AC$8),7)=0,MM9,IF($T$6="Daily",ML8,IF($T$6="Monthly",ML8+4,ML8+13))),ML8+1)</f>
        <v>44805</v>
      </c>
      <c r="MN8" s="107">
        <f>IF(NOT($T$6="Weekly"),IF(MOD(COLUMN(MN8)-COLUMN($AC$8),7)=0,MN9,IF($T$6="Daily",MM8,IF($T$6="Monthly",MM8+4,MM8+13))),MM8+1)</f>
        <v>44809</v>
      </c>
      <c r="MO8" s="107">
        <f>IF(NOT($T$6="Weekly"),IF(MOD(COLUMN(MO8)-COLUMN($AC$8),7)=0,MO9,IF($T$6="Daily",MN8,IF($T$6="Monthly",MN8+4,MN8+13))),MN8+1)</f>
        <v>44813</v>
      </c>
      <c r="MP8" s="107">
        <f>IF(NOT($T$6="Weekly"),IF(MOD(COLUMN(MP8)-COLUMN($AC$8),7)=0,MP9,IF($T$6="Daily",MO8,IF($T$6="Monthly",MO8+4,MO8+13))),MO8+1)</f>
        <v>44817</v>
      </c>
      <c r="MQ8" s="107">
        <f>IF(NOT($T$6="Weekly"),IF(MOD(COLUMN(MQ8)-COLUMN($AC$8),7)=0,MQ9,IF($T$6="Daily",MP8,IF($T$6="Monthly",MP8+4,MP8+13))),MP8+1)</f>
        <v>44821</v>
      </c>
      <c r="MR8" s="107">
        <f>IF(NOT($T$6="Weekly"),IF(MOD(COLUMN(MR8)-COLUMN($AC$8),7)=0,MR9,IF($T$6="Daily",MQ8,IF($T$6="Monthly",MQ8+4,MQ8+13))),MQ8+1)</f>
        <v>44825</v>
      </c>
      <c r="MS8" s="107">
        <f>IF(NOT($T$6="Weekly"),IF(MOD(COLUMN(MS8)-COLUMN($AC$8),7)=0,MS9,IF($T$6="Daily",MR8,IF($T$6="Monthly",MR8+4,MR8+13))),MR8+1)</f>
        <v>44829</v>
      </c>
      <c r="MT8" s="107">
        <f>IF(NOT($T$6="Weekly"),IF(MOD(COLUMN(MT8)-COLUMN($AC$8),7)=0,MT9,IF($T$6="Daily",MS8,IF($T$6="Monthly",MS8+4,MS8+13))),MS8+1)</f>
        <v>44835</v>
      </c>
      <c r="MU8" s="107">
        <f>IF(NOT($T$6="Weekly"),IF(MOD(COLUMN(MU8)-COLUMN($AC$8),7)=0,MU9,IF($T$6="Daily",MT8,IF($T$6="Monthly",MT8+4,MT8+13))),MT8+1)</f>
        <v>44839</v>
      </c>
      <c r="MV8" s="107">
        <f>IF(NOT($T$6="Weekly"),IF(MOD(COLUMN(MV8)-COLUMN($AC$8),7)=0,MV9,IF($T$6="Daily",MU8,IF($T$6="Monthly",MU8+4,MU8+13))),MU8+1)</f>
        <v>44843</v>
      </c>
      <c r="MW8" s="107">
        <f>IF(NOT($T$6="Weekly"),IF(MOD(COLUMN(MW8)-COLUMN($AC$8),7)=0,MW9,IF($T$6="Daily",MV8,IF($T$6="Monthly",MV8+4,MV8+13))),MV8+1)</f>
        <v>44847</v>
      </c>
      <c r="MX8" s="107">
        <f>IF(NOT($T$6="Weekly"),IF(MOD(COLUMN(MX8)-COLUMN($AC$8),7)=0,MX9,IF($T$6="Daily",MW8,IF($T$6="Monthly",MW8+4,MW8+13))),MW8+1)</f>
        <v>44851</v>
      </c>
      <c r="MY8" s="107">
        <f>IF(NOT($T$6="Weekly"),IF(MOD(COLUMN(MY8)-COLUMN($AC$8),7)=0,MY9,IF($T$6="Daily",MX8,IF($T$6="Monthly",MX8+4,MX8+13))),MX8+1)</f>
        <v>44855</v>
      </c>
      <c r="MZ8" s="107">
        <f>IF(NOT($T$6="Weekly"),IF(MOD(COLUMN(MZ8)-COLUMN($AC$8),7)=0,MZ9,IF($T$6="Daily",MY8,IF($T$6="Monthly",MY8+4,MY8+13))),MY8+1)</f>
        <v>44859</v>
      </c>
      <c r="NA8" s="107">
        <f>IF(NOT($T$6="Weekly"),IF(MOD(COLUMN(NA8)-COLUMN($AC$8),7)=0,NA9,IF($T$6="Daily",MZ8,IF($T$6="Monthly",MZ8+4,MZ8+13))),MZ8+1)</f>
        <v>44866</v>
      </c>
      <c r="NB8" s="107">
        <f>IF(NOT($T$6="Weekly"),IF(MOD(COLUMN(NB8)-COLUMN($AC$8),7)=0,NB9,IF($T$6="Daily",NA8,IF($T$6="Monthly",NA8+4,NA8+13))),NA8+1)</f>
        <v>44870</v>
      </c>
      <c r="NC8" s="107">
        <f>IF(NOT($T$6="Weekly"),IF(MOD(COLUMN(NC8)-COLUMN($AC$8),7)=0,NC9,IF($T$6="Daily",NB8,IF($T$6="Monthly",NB8+4,NB8+13))),NB8+1)</f>
        <v>44874</v>
      </c>
      <c r="ND8" s="107">
        <f>IF(NOT($T$6="Weekly"),IF(MOD(COLUMN(ND8)-COLUMN($AC$8),7)=0,ND9,IF($T$6="Daily",NC8,IF($T$6="Monthly",NC8+4,NC8+13))),NC8+1)</f>
        <v>44878</v>
      </c>
      <c r="NE8" s="107">
        <f>IF(NOT($T$6="Weekly"),IF(MOD(COLUMN(NE8)-COLUMN($AC$8),7)=0,NE9,IF($T$6="Daily",ND8,IF($T$6="Monthly",ND8+4,ND8+13))),ND8+1)</f>
        <v>44882</v>
      </c>
      <c r="NF8" s="107">
        <f>IF(NOT($T$6="Weekly"),IF(MOD(COLUMN(NF8)-COLUMN($AC$8),7)=0,NF9,IF($T$6="Daily",NE8,IF($T$6="Monthly",NE8+4,NE8+13))),NE8+1)</f>
        <v>44886</v>
      </c>
      <c r="NG8" s="107">
        <f>IF(NOT($T$6="Weekly"),IF(MOD(COLUMN(NG8)-COLUMN($AC$8),7)=0,NG9,IF($T$6="Daily",NF8,IF($T$6="Monthly",NF8+4,NF8+13))),NF8+1)</f>
        <v>44890</v>
      </c>
      <c r="NH8" s="107">
        <f>IF(NOT($T$6="Weekly"),IF(MOD(COLUMN(NH8)-COLUMN($AC$8),7)=0,NH9,IF($T$6="Daily",NG8,IF($T$6="Monthly",NG8+4,NG8+13))),NG8+1)</f>
        <v>44896</v>
      </c>
      <c r="NI8" s="107">
        <f>IF(NOT($T$6="Weekly"),IF(MOD(COLUMN(NI8)-COLUMN($AC$8),7)=0,NI9,IF($T$6="Daily",NH8,IF($T$6="Monthly",NH8+4,NH8+13))),NH8+1)</f>
        <v>44900</v>
      </c>
      <c r="NJ8" s="107">
        <f>IF(NOT($T$6="Weekly"),IF(MOD(COLUMN(NJ8)-COLUMN($AC$8),7)=0,NJ9,IF($T$6="Daily",NI8,IF($T$6="Monthly",NI8+4,NI8+13))),NI8+1)</f>
        <v>44904</v>
      </c>
      <c r="NK8" s="107">
        <f>IF(NOT($T$6="Weekly"),IF(MOD(COLUMN(NK8)-COLUMN($AC$8),7)=0,NK9,IF($T$6="Daily",NJ8,IF($T$6="Monthly",NJ8+4,NJ8+13))),NJ8+1)</f>
        <v>44908</v>
      </c>
      <c r="NL8" s="107">
        <f>IF(NOT($T$6="Weekly"),IF(MOD(COLUMN(NL8)-COLUMN($AC$8),7)=0,NL9,IF($T$6="Daily",NK8,IF($T$6="Monthly",NK8+4,NK8+13))),NK8+1)</f>
        <v>44912</v>
      </c>
      <c r="NM8" s="107">
        <f>IF(NOT($T$6="Weekly"),IF(MOD(COLUMN(NM8)-COLUMN($AC$8),7)=0,NM9,IF($T$6="Daily",NL8,IF($T$6="Monthly",NL8+4,NL8+13))),NL8+1)</f>
        <v>44916</v>
      </c>
      <c r="NN8" s="107">
        <f>IF(NOT($T$6="Weekly"),IF(MOD(COLUMN(NN8)-COLUMN($AC$8),7)=0,NN9,IF($T$6="Daily",NM8,IF($T$6="Monthly",NM8+4,NM8+13))),NM8+1)</f>
        <v>44920</v>
      </c>
      <c r="NO8" s="107">
        <f>IF(NOT($T$6="Weekly"),IF(MOD(COLUMN(NO8)-COLUMN($AC$8),7)=0,NO9,IF($T$6="Daily",NN8,IF($T$6="Monthly",NN8+4,NN8+13))),NN8+1)</f>
        <v>44927</v>
      </c>
      <c r="NP8" s="107">
        <f>IF(NOT($T$6="Weekly"),IF(MOD(COLUMN(NP8)-COLUMN($AC$8),7)=0,NP9,IF($T$6="Daily",NO8,IF($T$6="Monthly",NO8+4,NO8+13))),NO8+1)</f>
        <v>44931</v>
      </c>
      <c r="NQ8" s="107">
        <f>IF(NOT($T$6="Weekly"),IF(MOD(COLUMN(NQ8)-COLUMN($AC$8),7)=0,NQ9,IF($T$6="Daily",NP8,IF($T$6="Monthly",NP8+4,NP8+13))),NP8+1)</f>
        <v>44935</v>
      </c>
      <c r="NR8" s="107">
        <f>IF(NOT($T$6="Weekly"),IF(MOD(COLUMN(NR8)-COLUMN($AC$8),7)=0,NR9,IF($T$6="Daily",NQ8,IF($T$6="Monthly",NQ8+4,NQ8+13))),NQ8+1)</f>
        <v>44939</v>
      </c>
      <c r="NS8" s="107">
        <f>IF(NOT($T$6="Weekly"),IF(MOD(COLUMN(NS8)-COLUMN($AC$8),7)=0,NS9,IF($T$6="Daily",NR8,IF($T$6="Monthly",NR8+4,NR8+13))),NR8+1)</f>
        <v>44943</v>
      </c>
      <c r="NT8" s="107">
        <f>IF(NOT($T$6="Weekly"),IF(MOD(COLUMN(NT8)-COLUMN($AC$8),7)=0,NT9,IF($T$6="Daily",NS8,IF($T$6="Monthly",NS8+4,NS8+13))),NS8+1)</f>
        <v>44947</v>
      </c>
      <c r="NU8" s="107">
        <f>IF(NOT($T$6="Weekly"),IF(MOD(COLUMN(NU8)-COLUMN($AC$8),7)=0,NU9,IF($T$6="Daily",NT8,IF($T$6="Monthly",NT8+4,NT8+13))),NT8+1)</f>
        <v>44951</v>
      </c>
      <c r="NV8" s="107">
        <f>IF(NOT($T$6="Weekly"),IF(MOD(COLUMN(NV8)-COLUMN($AC$8),7)=0,NV9,IF($T$6="Daily",NU8,IF($T$6="Monthly",NU8+4,NU8+13))),NU8+1)</f>
        <v>44958</v>
      </c>
      <c r="NW8" s="107">
        <f>IF(NOT($T$6="Weekly"),IF(MOD(COLUMN(NW8)-COLUMN($AC$8),7)=0,NW9,IF($T$6="Daily",NV8,IF($T$6="Monthly",NV8+4,NV8+13))),NV8+1)</f>
        <v>44962</v>
      </c>
      <c r="NX8" s="107">
        <f>IF(NOT($T$6="Weekly"),IF(MOD(COLUMN(NX8)-COLUMN($AC$8),7)=0,NX9,IF($T$6="Daily",NW8,IF($T$6="Monthly",NW8+4,NW8+13))),NW8+1)</f>
        <v>44966</v>
      </c>
      <c r="NY8" s="107">
        <f>IF(NOT($T$6="Weekly"),IF(MOD(COLUMN(NY8)-COLUMN($AC$8),7)=0,NY9,IF($T$6="Daily",NX8,IF($T$6="Monthly",NX8+4,NX8+13))),NX8+1)</f>
        <v>44970</v>
      </c>
      <c r="NZ8" s="107">
        <f>IF(NOT($T$6="Weekly"),IF(MOD(COLUMN(NZ8)-COLUMN($AC$8),7)=0,NZ9,IF($T$6="Daily",NY8,IF($T$6="Monthly",NY8+4,NY8+13))),NY8+1)</f>
        <v>44974</v>
      </c>
      <c r="OA8" s="107">
        <f>IF(NOT($T$6="Weekly"),IF(MOD(COLUMN(OA8)-COLUMN($AC$8),7)=0,OA9,IF($T$6="Daily",NZ8,IF($T$6="Monthly",NZ8+4,NZ8+13))),NZ8+1)</f>
        <v>44978</v>
      </c>
      <c r="OB8" s="107">
        <f>IF(NOT($T$6="Weekly"),IF(MOD(COLUMN(OB8)-COLUMN($AC$8),7)=0,OB9,IF($T$6="Daily",OA8,IF($T$6="Monthly",OA8+4,OA8+13))),OA8+1)</f>
        <v>44982</v>
      </c>
    </row>
    <row r="9" spans="1:392" ht="60" customHeight="1">
      <c r="D9" s="170" t="s">
        <v>110</v>
      </c>
      <c r="E9" s="172" t="s">
        <v>1</v>
      </c>
      <c r="F9" s="174" t="s">
        <v>8</v>
      </c>
      <c r="G9" s="176" t="s">
        <v>346</v>
      </c>
      <c r="H9" s="176" t="s">
        <v>347</v>
      </c>
      <c r="I9" s="180" t="s">
        <v>266</v>
      </c>
      <c r="J9" s="180"/>
      <c r="K9" s="180"/>
      <c r="L9" s="149"/>
      <c r="M9" s="164" t="s">
        <v>276</v>
      </c>
      <c r="N9" s="164" t="s">
        <v>277</v>
      </c>
      <c r="O9" s="164" t="s">
        <v>5</v>
      </c>
      <c r="P9" s="164" t="s">
        <v>18</v>
      </c>
      <c r="Q9" s="168" t="s">
        <v>17</v>
      </c>
      <c r="R9" s="164" t="s">
        <v>32</v>
      </c>
      <c r="S9" s="164" t="s">
        <v>276</v>
      </c>
      <c r="T9" s="164" t="s">
        <v>277</v>
      </c>
      <c r="U9" s="164" t="s">
        <v>5</v>
      </c>
      <c r="V9" s="164" t="s">
        <v>18</v>
      </c>
      <c r="W9" s="164" t="s">
        <v>19</v>
      </c>
      <c r="X9" s="164" t="s">
        <v>20</v>
      </c>
      <c r="Y9" s="186" t="s">
        <v>271</v>
      </c>
      <c r="Z9" s="186" t="s">
        <v>272</v>
      </c>
      <c r="AA9" s="146"/>
      <c r="AC9" s="182">
        <f>IF($T$6="Daily",(F6-MOD(WEEKDAY(F6,1)-Help!E159,7))+7*(T7-1),IF($T$6="Weekly",(F6-MOD(WEEKDAY(F6,1)-Help!E159,7))+7*(T7-1),IF($T$6="Monthly",DATE(YEAR(F6),MONTH(F6)+T7-1,1),IF($T$6="Quarterly",DATE(YEAR(F6)+T7-1,1,1),0))))</f>
        <v>43405</v>
      </c>
      <c r="AD9" s="183"/>
      <c r="AE9" s="183"/>
      <c r="AF9" s="183"/>
      <c r="AG9" s="183"/>
      <c r="AH9" s="183"/>
      <c r="AI9" s="183"/>
      <c r="AJ9" s="182">
        <f>IF($T$6="Daily",IF(Help!$D$164,AC9+1,WORKDAY.INTL(AC9,1,weekend)),IF($T$6="Weekly",AC9+7,IF($T$6="Monthly",DATE(YEAR(AC9),MONTH(AC9)+1,1),IF($T$6="Quarterly",EDATE(AC9,3),""))))</f>
        <v>43435</v>
      </c>
      <c r="AK9" s="183"/>
      <c r="AL9" s="183"/>
      <c r="AM9" s="183"/>
      <c r="AN9" s="183"/>
      <c r="AO9" s="183"/>
      <c r="AP9" s="183"/>
      <c r="AQ9" s="182">
        <f>IF($T$6="Daily",IF(Help!$D$164,AJ9+1,WORKDAY.INTL(AJ9,1,weekend)),IF($T$6="Weekly",AJ9+7,IF($T$6="Monthly",DATE(YEAR(AJ9),MONTH(AJ9)+1,1),IF($T$6="Quarterly",EDATE(AJ9,3),""))))</f>
        <v>43466</v>
      </c>
      <c r="AR9" s="183"/>
      <c r="AS9" s="183"/>
      <c r="AT9" s="183"/>
      <c r="AU9" s="183"/>
      <c r="AV9" s="183"/>
      <c r="AW9" s="183"/>
      <c r="AX9" s="182">
        <f>IF($T$6="Daily",IF(Help!$D$164,AQ9+1,WORKDAY.INTL(AQ9,1,weekend)),IF($T$6="Weekly",AQ9+7,IF($T$6="Monthly",DATE(YEAR(AQ9),MONTH(AQ9)+1,1),IF($T$6="Quarterly",EDATE(AQ9,3),""))))</f>
        <v>43497</v>
      </c>
      <c r="AY9" s="183"/>
      <c r="AZ9" s="183"/>
      <c r="BA9" s="183"/>
      <c r="BB9" s="183"/>
      <c r="BC9" s="183"/>
      <c r="BD9" s="183"/>
      <c r="BE9" s="182">
        <f>IF($T$6="Daily",IF(Help!$D$164,AX9+1,WORKDAY.INTL(AX9,1,weekend)),IF($T$6="Weekly",AX9+7,IF($T$6="Monthly",DATE(YEAR(AX9),MONTH(AX9)+1,1),IF($T$6="Quarterly",EDATE(AX9,3),""))))</f>
        <v>43525</v>
      </c>
      <c r="BF9" s="183"/>
      <c r="BG9" s="183"/>
      <c r="BH9" s="183"/>
      <c r="BI9" s="183"/>
      <c r="BJ9" s="183"/>
      <c r="BK9" s="183"/>
      <c r="BL9" s="182">
        <f>IF($T$6="Daily",IF(Help!$D$164,BE9+1,WORKDAY.INTL(BE9,1,weekend)),IF($T$6="Weekly",BE9+7,IF($T$6="Monthly",DATE(YEAR(BE9),MONTH(BE9)+1,1),IF($T$6="Quarterly",EDATE(BE9,3),""))))</f>
        <v>43556</v>
      </c>
      <c r="BM9" s="183"/>
      <c r="BN9" s="183"/>
      <c r="BO9" s="183"/>
      <c r="BP9" s="183"/>
      <c r="BQ9" s="183"/>
      <c r="BR9" s="183"/>
      <c r="BS9" s="182">
        <f>IF($T$6="Daily",IF(Help!$D$164,BL9+1,WORKDAY.INTL(BL9,1,weekend)),IF($T$6="Weekly",BL9+7,IF($T$6="Monthly",DATE(YEAR(BL9),MONTH(BL9)+1,1),IF($T$6="Quarterly",EDATE(BL9,3),""))))</f>
        <v>43586</v>
      </c>
      <c r="BT9" s="183"/>
      <c r="BU9" s="183"/>
      <c r="BV9" s="183"/>
      <c r="BW9" s="183"/>
      <c r="BX9" s="183"/>
      <c r="BY9" s="183"/>
      <c r="BZ9" s="182">
        <f>IF($T$6="Daily",IF(Help!$D$164,BS9+1,WORKDAY.INTL(BS9,1,weekend)),IF($T$6="Weekly",BS9+7,IF($T$6="Monthly",DATE(YEAR(BS9),MONTH(BS9)+1,1),IF($T$6="Quarterly",EDATE(BS9,3),""))))</f>
        <v>43617</v>
      </c>
      <c r="CA9" s="183"/>
      <c r="CB9" s="183"/>
      <c r="CC9" s="183"/>
      <c r="CD9" s="183"/>
      <c r="CE9" s="183"/>
      <c r="CF9" s="183"/>
      <c r="CG9" s="182">
        <f>IF($T$6="Daily",IF(Help!$D$164,BZ9+1,WORKDAY.INTL(BZ9,1,weekend)),IF($T$6="Weekly",BZ9+7,IF($T$6="Monthly",DATE(YEAR(BZ9),MONTH(BZ9)+1,1),IF($T$6="Quarterly",EDATE(BZ9,3),""))))</f>
        <v>43647</v>
      </c>
      <c r="CH9" s="183"/>
      <c r="CI9" s="183"/>
      <c r="CJ9" s="183"/>
      <c r="CK9" s="183"/>
      <c r="CL9" s="183"/>
      <c r="CM9" s="183"/>
      <c r="CN9" s="182">
        <f>IF($T$6="Daily",IF(Help!$D$164,CG9+1,WORKDAY.INTL(CG9,1,weekend)),IF($T$6="Weekly",CG9+7,IF($T$6="Monthly",DATE(YEAR(CG9),MONTH(CG9)+1,1),IF($T$6="Quarterly",EDATE(CG9,3),""))))</f>
        <v>43678</v>
      </c>
      <c r="CO9" s="183"/>
      <c r="CP9" s="183"/>
      <c r="CQ9" s="183"/>
      <c r="CR9" s="183"/>
      <c r="CS9" s="183"/>
      <c r="CT9" s="183"/>
      <c r="CU9" s="182">
        <f>IF($T$6="Daily",IF(Help!$D$164,CN9+1,WORKDAY.INTL(CN9,1,weekend)),IF($T$6="Weekly",CN9+7,IF($T$6="Monthly",DATE(YEAR(CN9),MONTH(CN9)+1,1),IF($T$6="Quarterly",EDATE(CN9,3),""))))</f>
        <v>43709</v>
      </c>
      <c r="CV9" s="183"/>
      <c r="CW9" s="183"/>
      <c r="CX9" s="183"/>
      <c r="CY9" s="183"/>
      <c r="CZ9" s="183"/>
      <c r="DA9" s="183"/>
      <c r="DB9" s="182">
        <f>IF($T$6="Daily",IF(Help!$D$164,CU9+1,WORKDAY.INTL(CU9,1,weekend)),IF($T$6="Weekly",CU9+7,IF($T$6="Monthly",DATE(YEAR(CU9),MONTH(CU9)+1,1),IF($T$6="Quarterly",EDATE(CU9,3),""))))</f>
        <v>43739</v>
      </c>
      <c r="DC9" s="183"/>
      <c r="DD9" s="183"/>
      <c r="DE9" s="183"/>
      <c r="DF9" s="183"/>
      <c r="DG9" s="183"/>
      <c r="DH9" s="183"/>
      <c r="DI9" s="182">
        <f>IF($T$6="Daily",IF(Help!$D$164,DB9+1,WORKDAY.INTL(DB9,1,weekend)),IF($T$6="Weekly",DB9+7,IF($T$6="Monthly",DATE(YEAR(DB9),MONTH(DB9)+1,1),IF($T$6="Quarterly",EDATE(DB9,3),""))))</f>
        <v>43770</v>
      </c>
      <c r="DJ9" s="183"/>
      <c r="DK9" s="183"/>
      <c r="DL9" s="183"/>
      <c r="DM9" s="183"/>
      <c r="DN9" s="183"/>
      <c r="DO9" s="183"/>
      <c r="DP9" s="182">
        <f>IF($T$6="Daily",IF(Help!$D$164,DI9+1,WORKDAY.INTL(DI9,1,weekend)),IF($T$6="Weekly",DI9+7,IF($T$6="Monthly",DATE(YEAR(DI9),MONTH(DI9)+1,1),IF($T$6="Quarterly",EDATE(DI9,3),""))))</f>
        <v>43800</v>
      </c>
      <c r="DQ9" s="183"/>
      <c r="DR9" s="183"/>
      <c r="DS9" s="183"/>
      <c r="DT9" s="183"/>
      <c r="DU9" s="183"/>
      <c r="DV9" s="183"/>
      <c r="DW9" s="182">
        <f>IF($T$6="Daily",IF(Help!$D$164,DP9+1,WORKDAY.INTL(DP9,1,weekend)),IF($T$6="Weekly",DP9+7,IF($T$6="Monthly",DATE(YEAR(DP9),MONTH(DP9)+1,1),IF($T$6="Quarterly",EDATE(DP9,3),""))))</f>
        <v>43831</v>
      </c>
      <c r="DX9" s="183"/>
      <c r="DY9" s="183"/>
      <c r="DZ9" s="183"/>
      <c r="EA9" s="183"/>
      <c r="EB9" s="183"/>
      <c r="EC9" s="183"/>
      <c r="ED9" s="182">
        <f>IF($T$6="Daily",IF(Help!$D$164,DW9+1,WORKDAY.INTL(DW9,1,weekend)),IF($T$6="Weekly",DW9+7,IF($T$6="Monthly",DATE(YEAR(DW9),MONTH(DW9)+1,1),IF($T$6="Quarterly",EDATE(DW9,3),""))))</f>
        <v>43862</v>
      </c>
      <c r="EE9" s="183"/>
      <c r="EF9" s="183"/>
      <c r="EG9" s="183"/>
      <c r="EH9" s="183"/>
      <c r="EI9" s="183"/>
      <c r="EJ9" s="183"/>
      <c r="EK9" s="182">
        <f>IF($T$6="Daily",IF(Help!$D$164,ED9+1,WORKDAY.INTL(ED9,1,weekend)),IF($T$6="Weekly",ED9+7,IF($T$6="Monthly",DATE(YEAR(ED9),MONTH(ED9)+1,1),IF($T$6="Quarterly",EDATE(ED9,3),""))))</f>
        <v>43891</v>
      </c>
      <c r="EL9" s="183"/>
      <c r="EM9" s="183"/>
      <c r="EN9" s="183"/>
      <c r="EO9" s="183"/>
      <c r="EP9" s="183"/>
      <c r="EQ9" s="183"/>
      <c r="ER9" s="182">
        <f>IF($T$6="Daily",IF(Help!$D$164,EK9+1,WORKDAY.INTL(EK9,1,weekend)),IF($T$6="Weekly",EK9+7,IF($T$6="Monthly",DATE(YEAR(EK9),MONTH(EK9)+1,1),IF($T$6="Quarterly",EDATE(EK9,3),""))))</f>
        <v>43922</v>
      </c>
      <c r="ES9" s="183"/>
      <c r="ET9" s="183"/>
      <c r="EU9" s="183"/>
      <c r="EV9" s="183"/>
      <c r="EW9" s="183"/>
      <c r="EX9" s="183"/>
      <c r="EY9" s="182">
        <f>IF($T$6="Daily",IF(Help!$D$164,ER9+1,WORKDAY.INTL(ER9,1,weekend)),IF($T$6="Weekly",ER9+7,IF($T$6="Monthly",DATE(YEAR(ER9),MONTH(ER9)+1,1),IF($T$6="Quarterly",EDATE(ER9,3),""))))</f>
        <v>43952</v>
      </c>
      <c r="EZ9" s="183"/>
      <c r="FA9" s="183"/>
      <c r="FB9" s="183"/>
      <c r="FC9" s="183"/>
      <c r="FD9" s="183"/>
      <c r="FE9" s="183"/>
      <c r="FF9" s="182">
        <f>IF($T$6="Daily",IF(Help!$D$164,EY9+1,WORKDAY.INTL(EY9,1,weekend)),IF($T$6="Weekly",EY9+7,IF($T$6="Monthly",DATE(YEAR(EY9),MONTH(EY9)+1,1),IF($T$6="Quarterly",EDATE(EY9,3),""))))</f>
        <v>43983</v>
      </c>
      <c r="FG9" s="183"/>
      <c r="FH9" s="183"/>
      <c r="FI9" s="183"/>
      <c r="FJ9" s="183"/>
      <c r="FK9" s="183"/>
      <c r="FL9" s="183"/>
      <c r="FM9" s="182">
        <f>IF($T$6="Daily",IF(Help!$D$164,FF9+1,WORKDAY.INTL(FF9,1,weekend)),IF($T$6="Weekly",FF9+7,IF($T$6="Monthly",DATE(YEAR(FF9),MONTH(FF9)+1,1),IF($T$6="Quarterly",EDATE(FF9,3),""))))</f>
        <v>44013</v>
      </c>
      <c r="FN9" s="183"/>
      <c r="FO9" s="183"/>
      <c r="FP9" s="183"/>
      <c r="FQ9" s="183"/>
      <c r="FR9" s="183"/>
      <c r="FS9" s="183"/>
      <c r="FT9" s="182">
        <f>IF($T$6="Daily",IF(Help!$D$164,FM9+1,WORKDAY.INTL(FM9,1,weekend)),IF($T$6="Weekly",FM9+7,IF($T$6="Monthly",DATE(YEAR(FM9),MONTH(FM9)+1,1),IF($T$6="Quarterly",EDATE(FM9,3),""))))</f>
        <v>44044</v>
      </c>
      <c r="FU9" s="183"/>
      <c r="FV9" s="183"/>
      <c r="FW9" s="183"/>
      <c r="FX9" s="183"/>
      <c r="FY9" s="183"/>
      <c r="FZ9" s="183"/>
      <c r="GA9" s="182">
        <f>IF($T$6="Daily",IF(Help!$D$164,FT9+1,WORKDAY.INTL(FT9,1,weekend)),IF($T$6="Weekly",FT9+7,IF($T$6="Monthly",DATE(YEAR(FT9),MONTH(FT9)+1,1),IF($T$6="Quarterly",EDATE(FT9,3),""))))</f>
        <v>44075</v>
      </c>
      <c r="GB9" s="183"/>
      <c r="GC9" s="183"/>
      <c r="GD9" s="183"/>
      <c r="GE9" s="183"/>
      <c r="GF9" s="183"/>
      <c r="GG9" s="183"/>
      <c r="GH9" s="182">
        <f>IF($T$6="Daily",IF(Help!$D$164,GA9+1,WORKDAY.INTL(GA9,1,weekend)),IF($T$6="Weekly",GA9+7,IF($T$6="Monthly",DATE(YEAR(GA9),MONTH(GA9)+1,1),IF($T$6="Quarterly",EDATE(GA9,3),""))))</f>
        <v>44105</v>
      </c>
      <c r="GI9" s="183"/>
      <c r="GJ9" s="183"/>
      <c r="GK9" s="183"/>
      <c r="GL9" s="183"/>
      <c r="GM9" s="183"/>
      <c r="GN9" s="183"/>
      <c r="GO9" s="182">
        <f>IF($T$6="Daily",IF(Help!$D$164,GH9+1,WORKDAY.INTL(GH9,1,weekend)),IF($T$6="Weekly",GH9+7,IF($T$6="Monthly",DATE(YEAR(GH9),MONTH(GH9)+1,1),IF($T$6="Quarterly",EDATE(GH9,3),""))))</f>
        <v>44136</v>
      </c>
      <c r="GP9" s="183"/>
      <c r="GQ9" s="183"/>
      <c r="GR9" s="183"/>
      <c r="GS9" s="183"/>
      <c r="GT9" s="183"/>
      <c r="GU9" s="183"/>
      <c r="GV9" s="182">
        <f>IF($T$6="Daily",IF(Help!$D$164,GO9+1,WORKDAY.INTL(GO9,1,weekend)),IF($T$6="Weekly",GO9+7,IF($T$6="Monthly",DATE(YEAR(GO9),MONTH(GO9)+1,1),IF($T$6="Quarterly",EDATE(GO9,3),""))))</f>
        <v>44166</v>
      </c>
      <c r="GW9" s="183"/>
      <c r="GX9" s="183"/>
      <c r="GY9" s="183"/>
      <c r="GZ9" s="183"/>
      <c r="HA9" s="183"/>
      <c r="HB9" s="183"/>
      <c r="HC9" s="182">
        <f>IF($T$6="Daily",IF(Help!$D$164,GV9+1,WORKDAY.INTL(GV9,1,weekend)),IF($T$6="Weekly",GV9+7,IF($T$6="Monthly",DATE(YEAR(GV9),MONTH(GV9)+1,1),IF($T$6="Quarterly",EDATE(GV9,3),""))))</f>
        <v>44197</v>
      </c>
      <c r="HD9" s="183"/>
      <c r="HE9" s="183"/>
      <c r="HF9" s="183"/>
      <c r="HG9" s="183"/>
      <c r="HH9" s="183"/>
      <c r="HI9" s="183"/>
      <c r="HJ9" s="182">
        <f>IF($T$6="Daily",IF(Help!$D$164,HC9+1,WORKDAY.INTL(HC9,1,weekend)),IF($T$6="Weekly",HC9+7,IF($T$6="Monthly",DATE(YEAR(HC9),MONTH(HC9)+1,1),IF($T$6="Quarterly",EDATE(HC9,3),""))))</f>
        <v>44228</v>
      </c>
      <c r="HK9" s="183"/>
      <c r="HL9" s="183"/>
      <c r="HM9" s="183"/>
      <c r="HN9" s="183"/>
      <c r="HO9" s="183"/>
      <c r="HP9" s="183"/>
      <c r="HQ9" s="182">
        <f>IF($T$6="Daily",IF(Help!$D$164,HJ9+1,WORKDAY.INTL(HJ9,1,weekend)),IF($T$6="Weekly",HJ9+7,IF($T$6="Monthly",DATE(YEAR(HJ9),MONTH(HJ9)+1,1),IF($T$6="Quarterly",EDATE(HJ9,3),""))))</f>
        <v>44256</v>
      </c>
      <c r="HR9" s="183"/>
      <c r="HS9" s="183"/>
      <c r="HT9" s="183"/>
      <c r="HU9" s="183"/>
      <c r="HV9" s="183"/>
      <c r="HW9" s="183"/>
      <c r="HX9" s="182">
        <f>IF($T$6="Daily",IF(Help!$D$164,HQ9+1,WORKDAY.INTL(HQ9,1,weekend)),IF($T$6="Weekly",HQ9+7,IF($T$6="Monthly",DATE(YEAR(HQ9),MONTH(HQ9)+1,1),IF($T$6="Quarterly",EDATE(HQ9,3),""))))</f>
        <v>44287</v>
      </c>
      <c r="HY9" s="183"/>
      <c r="HZ9" s="183"/>
      <c r="IA9" s="183"/>
      <c r="IB9" s="183"/>
      <c r="IC9" s="183"/>
      <c r="ID9" s="183"/>
      <c r="IE9" s="182">
        <f>IF($T$6="Daily",IF(Help!$D$164,HX9+1,WORKDAY.INTL(HX9,1,weekend)),IF($T$6="Weekly",HX9+7,IF($T$6="Monthly",DATE(YEAR(HX9),MONTH(HX9)+1,1),IF($T$6="Quarterly",EDATE(HX9,3),""))))</f>
        <v>44317</v>
      </c>
      <c r="IF9" s="183"/>
      <c r="IG9" s="183"/>
      <c r="IH9" s="183"/>
      <c r="II9" s="183"/>
      <c r="IJ9" s="183"/>
      <c r="IK9" s="183"/>
      <c r="IL9" s="182">
        <f>IF($T$6="Daily",IF(Help!$D$164,IE9+1,WORKDAY.INTL(IE9,1,weekend)),IF($T$6="Weekly",IE9+7,IF($T$6="Monthly",DATE(YEAR(IE9),MONTH(IE9)+1,1),IF($T$6="Quarterly",EDATE(IE9,3),""))))</f>
        <v>44348</v>
      </c>
      <c r="IM9" s="183"/>
      <c r="IN9" s="183"/>
      <c r="IO9" s="183"/>
      <c r="IP9" s="183"/>
      <c r="IQ9" s="183"/>
      <c r="IR9" s="183"/>
      <c r="IS9" s="182">
        <f>IF($T$6="Daily",IF(Help!$D$164,IL9+1,WORKDAY.INTL(IL9,1,weekend)),IF($T$6="Weekly",IL9+7,IF($T$6="Monthly",DATE(YEAR(IL9),MONTH(IL9)+1,1),IF($T$6="Quarterly",EDATE(IL9,3),""))))</f>
        <v>44378</v>
      </c>
      <c r="IT9" s="183"/>
      <c r="IU9" s="183"/>
      <c r="IV9" s="183"/>
      <c r="IW9" s="183"/>
      <c r="IX9" s="183"/>
      <c r="IY9" s="183"/>
      <c r="IZ9" s="182">
        <f>IF($T$6="Daily",IF(Help!$D$164,IS9+1,WORKDAY.INTL(IS9,1,weekend)),IF($T$6="Weekly",IS9+7,IF($T$6="Monthly",DATE(YEAR(IS9),MONTH(IS9)+1,1),IF($T$6="Quarterly",EDATE(IS9,3),""))))</f>
        <v>44409</v>
      </c>
      <c r="JA9" s="183"/>
      <c r="JB9" s="183"/>
      <c r="JC9" s="183"/>
      <c r="JD9" s="183"/>
      <c r="JE9" s="183"/>
      <c r="JF9" s="183"/>
      <c r="JG9" s="182">
        <f>IF($T$6="Daily",IF(Help!$D$164,IZ9+1,WORKDAY.INTL(IZ9,1,weekend)),IF($T$6="Weekly",IZ9+7,IF($T$6="Monthly",DATE(YEAR(IZ9),MONTH(IZ9)+1,1),IF($T$6="Quarterly",EDATE(IZ9,3),""))))</f>
        <v>44440</v>
      </c>
      <c r="JH9" s="183"/>
      <c r="JI9" s="183"/>
      <c r="JJ9" s="183"/>
      <c r="JK9" s="183"/>
      <c r="JL9" s="183"/>
      <c r="JM9" s="183"/>
      <c r="JN9" s="182">
        <f>IF($T$6="Daily",IF(Help!$D$164,JG9+1,WORKDAY.INTL(JG9,1,weekend)),IF($T$6="Weekly",JG9+7,IF($T$6="Monthly",DATE(YEAR(JG9),MONTH(JG9)+1,1),IF($T$6="Quarterly",EDATE(JG9,3),""))))</f>
        <v>44470</v>
      </c>
      <c r="JO9" s="183"/>
      <c r="JP9" s="183"/>
      <c r="JQ9" s="183"/>
      <c r="JR9" s="183"/>
      <c r="JS9" s="183"/>
      <c r="JT9" s="183"/>
      <c r="JU9" s="182">
        <f>IF($T$6="Daily",IF(Help!$D$164,JN9+1,WORKDAY.INTL(JN9,1,weekend)),IF($T$6="Weekly",JN9+7,IF($T$6="Monthly",DATE(YEAR(JN9),MONTH(JN9)+1,1),IF($T$6="Quarterly",EDATE(JN9,3),""))))</f>
        <v>44501</v>
      </c>
      <c r="JV9" s="183"/>
      <c r="JW9" s="183"/>
      <c r="JX9" s="183"/>
      <c r="JY9" s="183"/>
      <c r="JZ9" s="183"/>
      <c r="KA9" s="183"/>
      <c r="KB9" s="182">
        <f>IF($T$6="Daily",IF(Help!$D$164,JU9+1,WORKDAY.INTL(JU9,1,weekend)),IF($T$6="Weekly",JU9+7,IF($T$6="Monthly",DATE(YEAR(JU9),MONTH(JU9)+1,1),IF($T$6="Quarterly",EDATE(JU9,3),""))))</f>
        <v>44531</v>
      </c>
      <c r="KC9" s="183"/>
      <c r="KD9" s="183"/>
      <c r="KE9" s="183"/>
      <c r="KF9" s="183"/>
      <c r="KG9" s="183"/>
      <c r="KH9" s="183"/>
      <c r="KI9" s="182">
        <f>IF($T$6="Daily",IF(Help!$D$164,KB9+1,WORKDAY.INTL(KB9,1,weekend)),IF($T$6="Weekly",KB9+7,IF($T$6="Monthly",DATE(YEAR(KB9),MONTH(KB9)+1,1),IF($T$6="Quarterly",EDATE(KB9,3),""))))</f>
        <v>44562</v>
      </c>
      <c r="KJ9" s="183"/>
      <c r="KK9" s="183"/>
      <c r="KL9" s="183"/>
      <c r="KM9" s="183"/>
      <c r="KN9" s="183"/>
      <c r="KO9" s="183"/>
      <c r="KP9" s="182">
        <f>IF($T$6="Daily",IF(Help!$D$164,KI9+1,WORKDAY.INTL(KI9,1,weekend)),IF($T$6="Weekly",KI9+7,IF($T$6="Monthly",DATE(YEAR(KI9),MONTH(KI9)+1,1),IF($T$6="Quarterly",EDATE(KI9,3),""))))</f>
        <v>44593</v>
      </c>
      <c r="KQ9" s="183"/>
      <c r="KR9" s="183"/>
      <c r="KS9" s="183"/>
      <c r="KT9" s="183"/>
      <c r="KU9" s="183"/>
      <c r="KV9" s="183"/>
      <c r="KW9" s="182">
        <f>IF($T$6="Daily",IF(Help!$D$164,KP9+1,WORKDAY.INTL(KP9,1,weekend)),IF($T$6="Weekly",KP9+7,IF($T$6="Monthly",DATE(YEAR(KP9),MONTH(KP9)+1,1),IF($T$6="Quarterly",EDATE(KP9,3),""))))</f>
        <v>44621</v>
      </c>
      <c r="KX9" s="183"/>
      <c r="KY9" s="183"/>
      <c r="KZ9" s="183"/>
      <c r="LA9" s="183"/>
      <c r="LB9" s="183"/>
      <c r="LC9" s="183"/>
      <c r="LD9" s="182">
        <f>IF($T$6="Daily",IF(Help!$D$164,KW9+1,WORKDAY.INTL(KW9,1,weekend)),IF($T$6="Weekly",KW9+7,IF($T$6="Monthly",DATE(YEAR(KW9),MONTH(KW9)+1,1),IF($T$6="Quarterly",EDATE(KW9,3),""))))</f>
        <v>44652</v>
      </c>
      <c r="LE9" s="183"/>
      <c r="LF9" s="183"/>
      <c r="LG9" s="183"/>
      <c r="LH9" s="183"/>
      <c r="LI9" s="183"/>
      <c r="LJ9" s="183"/>
      <c r="LK9" s="182">
        <f>IF($T$6="Daily",IF(Help!$D$164,LD9+1,WORKDAY.INTL(LD9,1,weekend)),IF($T$6="Weekly",LD9+7,IF($T$6="Monthly",DATE(YEAR(LD9),MONTH(LD9)+1,1),IF($T$6="Quarterly",EDATE(LD9,3),""))))</f>
        <v>44682</v>
      </c>
      <c r="LL9" s="183"/>
      <c r="LM9" s="183"/>
      <c r="LN9" s="183"/>
      <c r="LO9" s="183"/>
      <c r="LP9" s="183"/>
      <c r="LQ9" s="183"/>
      <c r="LR9" s="182">
        <f>IF($T$6="Daily",IF(Help!$D$164,LK9+1,WORKDAY.INTL(LK9,1,weekend)),IF($T$6="Weekly",LK9+7,IF($T$6="Monthly",DATE(YEAR(LK9),MONTH(LK9)+1,1),IF($T$6="Quarterly",EDATE(LK9,3),""))))</f>
        <v>44713</v>
      </c>
      <c r="LS9" s="183"/>
      <c r="LT9" s="183"/>
      <c r="LU9" s="183"/>
      <c r="LV9" s="183"/>
      <c r="LW9" s="183"/>
      <c r="LX9" s="183"/>
      <c r="LY9" s="182">
        <f>IF($T$6="Daily",IF(Help!$D$164,LR9+1,WORKDAY.INTL(LR9,1,weekend)),IF($T$6="Weekly",LR9+7,IF($T$6="Monthly",DATE(YEAR(LR9),MONTH(LR9)+1,1),IF($T$6="Quarterly",EDATE(LR9,3),""))))</f>
        <v>44743</v>
      </c>
      <c r="LZ9" s="183"/>
      <c r="MA9" s="183"/>
      <c r="MB9" s="183"/>
      <c r="MC9" s="183"/>
      <c r="MD9" s="183"/>
      <c r="ME9" s="183"/>
      <c r="MF9" s="182">
        <f>IF($T$6="Daily",IF(Help!$D$164,LY9+1,WORKDAY.INTL(LY9,1,weekend)),IF($T$6="Weekly",LY9+7,IF($T$6="Monthly",DATE(YEAR(LY9),MONTH(LY9)+1,1),IF($T$6="Quarterly",EDATE(LY9,3),""))))</f>
        <v>44774</v>
      </c>
      <c r="MG9" s="183"/>
      <c r="MH9" s="183"/>
      <c r="MI9" s="183"/>
      <c r="MJ9" s="183"/>
      <c r="MK9" s="183"/>
      <c r="ML9" s="183"/>
      <c r="MM9" s="182">
        <f>IF($T$6="Daily",IF(Help!$D$164,MF9+1,WORKDAY.INTL(MF9,1,weekend)),IF($T$6="Weekly",MF9+7,IF($T$6="Monthly",DATE(YEAR(MF9),MONTH(MF9)+1,1),IF($T$6="Quarterly",EDATE(MF9,3),""))))</f>
        <v>44805</v>
      </c>
      <c r="MN9" s="183"/>
      <c r="MO9" s="183"/>
      <c r="MP9" s="183"/>
      <c r="MQ9" s="183"/>
      <c r="MR9" s="183"/>
      <c r="MS9" s="183"/>
      <c r="MT9" s="182">
        <f>IF($T$6="Daily",IF(Help!$D$164,MM9+1,WORKDAY.INTL(MM9,1,weekend)),IF($T$6="Weekly",MM9+7,IF($T$6="Monthly",DATE(YEAR(MM9),MONTH(MM9)+1,1),IF($T$6="Quarterly",EDATE(MM9,3),""))))</f>
        <v>44835</v>
      </c>
      <c r="MU9" s="183"/>
      <c r="MV9" s="183"/>
      <c r="MW9" s="183"/>
      <c r="MX9" s="183"/>
      <c r="MY9" s="183"/>
      <c r="MZ9" s="183"/>
      <c r="NA9" s="182">
        <f>IF($T$6="Daily",IF(Help!$D$164,MT9+1,WORKDAY.INTL(MT9,1,weekend)),IF($T$6="Weekly",MT9+7,IF($T$6="Monthly",DATE(YEAR(MT9),MONTH(MT9)+1,1),IF($T$6="Quarterly",EDATE(MT9,3),""))))</f>
        <v>44866</v>
      </c>
      <c r="NB9" s="183"/>
      <c r="NC9" s="183"/>
      <c r="ND9" s="183"/>
      <c r="NE9" s="183"/>
      <c r="NF9" s="183"/>
      <c r="NG9" s="183"/>
      <c r="NH9" s="182">
        <f>IF($T$6="Daily",IF(Help!$D$164,NA9+1,WORKDAY.INTL(NA9,1,weekend)),IF($T$6="Weekly",NA9+7,IF($T$6="Monthly",DATE(YEAR(NA9),MONTH(NA9)+1,1),IF($T$6="Quarterly",EDATE(NA9,3),""))))</f>
        <v>44896</v>
      </c>
      <c r="NI9" s="183"/>
      <c r="NJ9" s="183"/>
      <c r="NK9" s="183"/>
      <c r="NL9" s="183"/>
      <c r="NM9" s="183"/>
      <c r="NN9" s="183"/>
      <c r="NO9" s="182">
        <f>IF($T$6="Daily",IF(Help!$D$164,NH9+1,WORKDAY.INTL(NH9,1,weekend)),IF($T$6="Weekly",NH9+7,IF($T$6="Monthly",DATE(YEAR(NH9),MONTH(NH9)+1,1),IF($T$6="Quarterly",EDATE(NH9,3),""))))</f>
        <v>44927</v>
      </c>
      <c r="NP9" s="183"/>
      <c r="NQ9" s="183"/>
      <c r="NR9" s="183"/>
      <c r="NS9" s="183"/>
      <c r="NT9" s="183"/>
      <c r="NU9" s="183"/>
      <c r="NV9" s="182">
        <f>IF($T$6="Daily",IF(Help!$D$164,NO9+1,WORKDAY.INTL(NO9,1,weekend)),IF($T$6="Weekly",NO9+7,IF($T$6="Monthly",DATE(YEAR(NO9),MONTH(NO9)+1,1),IF($T$6="Quarterly",EDATE(NO9,3),""))))</f>
        <v>44958</v>
      </c>
      <c r="NW9" s="183"/>
      <c r="NX9" s="183"/>
      <c r="NY9" s="183"/>
      <c r="NZ9" s="183"/>
      <c r="OA9" s="183"/>
      <c r="OB9" s="183"/>
    </row>
    <row r="10" spans="1:392" ht="12.75" customHeight="1">
      <c r="D10" s="170"/>
      <c r="E10" s="172"/>
      <c r="F10" s="174"/>
      <c r="G10" s="177"/>
      <c r="H10" s="177"/>
      <c r="I10" s="180"/>
      <c r="J10" s="180"/>
      <c r="K10" s="180"/>
      <c r="L10" s="149"/>
      <c r="M10" s="165"/>
      <c r="N10" s="165"/>
      <c r="O10" s="164"/>
      <c r="P10" s="164"/>
      <c r="Q10" s="168"/>
      <c r="R10" s="164"/>
      <c r="S10" s="165"/>
      <c r="T10" s="165"/>
      <c r="U10" s="164"/>
      <c r="V10" s="164"/>
      <c r="W10" s="164"/>
      <c r="X10" s="164"/>
      <c r="Y10" s="187"/>
      <c r="Z10" s="187"/>
      <c r="AA10" s="147"/>
      <c r="AC10" s="184">
        <f>AC8</f>
        <v>43405</v>
      </c>
      <c r="AD10" s="184"/>
      <c r="AE10" s="184"/>
      <c r="AF10" s="184"/>
      <c r="AG10" s="184"/>
      <c r="AH10" s="184"/>
      <c r="AI10" s="184"/>
      <c r="AJ10" s="184">
        <f>AJ8</f>
        <v>43435</v>
      </c>
      <c r="AK10" s="184"/>
      <c r="AL10" s="184"/>
      <c r="AM10" s="184"/>
      <c r="AN10" s="184"/>
      <c r="AO10" s="184"/>
      <c r="AP10" s="184"/>
      <c r="AQ10" s="184">
        <f>AQ8</f>
        <v>43466</v>
      </c>
      <c r="AR10" s="184"/>
      <c r="AS10" s="184"/>
      <c r="AT10" s="184"/>
      <c r="AU10" s="184"/>
      <c r="AV10" s="184"/>
      <c r="AW10" s="184"/>
      <c r="AX10" s="184">
        <f>AX8</f>
        <v>43497</v>
      </c>
      <c r="AY10" s="184"/>
      <c r="AZ10" s="184"/>
      <c r="BA10" s="184"/>
      <c r="BB10" s="184"/>
      <c r="BC10" s="184"/>
      <c r="BD10" s="184"/>
      <c r="BE10" s="184">
        <f>BE8</f>
        <v>43525</v>
      </c>
      <c r="BF10" s="184"/>
      <c r="BG10" s="184"/>
      <c r="BH10" s="184"/>
      <c r="BI10" s="184"/>
      <c r="BJ10" s="184"/>
      <c r="BK10" s="184"/>
      <c r="BL10" s="184">
        <f>BL8</f>
        <v>43556</v>
      </c>
      <c r="BM10" s="184"/>
      <c r="BN10" s="184"/>
      <c r="BO10" s="184"/>
      <c r="BP10" s="184"/>
      <c r="BQ10" s="184"/>
      <c r="BR10" s="184"/>
      <c r="BS10" s="184">
        <f>BS8</f>
        <v>43586</v>
      </c>
      <c r="BT10" s="184"/>
      <c r="BU10" s="184"/>
      <c r="BV10" s="184"/>
      <c r="BW10" s="184"/>
      <c r="BX10" s="184"/>
      <c r="BY10" s="184"/>
      <c r="BZ10" s="184">
        <f>BZ8</f>
        <v>43617</v>
      </c>
      <c r="CA10" s="184"/>
      <c r="CB10" s="184"/>
      <c r="CC10" s="184"/>
      <c r="CD10" s="184"/>
      <c r="CE10" s="184"/>
      <c r="CF10" s="184"/>
      <c r="CG10" s="184">
        <f>CG8</f>
        <v>43647</v>
      </c>
      <c r="CH10" s="184"/>
      <c r="CI10" s="184"/>
      <c r="CJ10" s="184"/>
      <c r="CK10" s="184"/>
      <c r="CL10" s="184"/>
      <c r="CM10" s="184"/>
      <c r="CN10" s="184">
        <f>CN8</f>
        <v>43678</v>
      </c>
      <c r="CO10" s="184"/>
      <c r="CP10" s="184"/>
      <c r="CQ10" s="184"/>
      <c r="CR10" s="184"/>
      <c r="CS10" s="184"/>
      <c r="CT10" s="184"/>
      <c r="CU10" s="184">
        <f>CU8</f>
        <v>43709</v>
      </c>
      <c r="CV10" s="184"/>
      <c r="CW10" s="184"/>
      <c r="CX10" s="184"/>
      <c r="CY10" s="184"/>
      <c r="CZ10" s="184"/>
      <c r="DA10" s="184"/>
      <c r="DB10" s="184">
        <f>DB8</f>
        <v>43739</v>
      </c>
      <c r="DC10" s="184"/>
      <c r="DD10" s="184"/>
      <c r="DE10" s="184"/>
      <c r="DF10" s="184"/>
      <c r="DG10" s="184"/>
      <c r="DH10" s="184"/>
      <c r="DI10" s="184">
        <f>DI8</f>
        <v>43770</v>
      </c>
      <c r="DJ10" s="184"/>
      <c r="DK10" s="184"/>
      <c r="DL10" s="184"/>
      <c r="DM10" s="184"/>
      <c r="DN10" s="184"/>
      <c r="DO10" s="184"/>
      <c r="DP10" s="184">
        <f>DP8</f>
        <v>43800</v>
      </c>
      <c r="DQ10" s="184"/>
      <c r="DR10" s="184"/>
      <c r="DS10" s="184"/>
      <c r="DT10" s="184"/>
      <c r="DU10" s="184"/>
      <c r="DV10" s="184"/>
      <c r="DW10" s="184">
        <f>DW8</f>
        <v>43831</v>
      </c>
      <c r="DX10" s="184"/>
      <c r="DY10" s="184"/>
      <c r="DZ10" s="184"/>
      <c r="EA10" s="184"/>
      <c r="EB10" s="184"/>
      <c r="EC10" s="184"/>
      <c r="ED10" s="184">
        <f>ED8</f>
        <v>43862</v>
      </c>
      <c r="EE10" s="184"/>
      <c r="EF10" s="184"/>
      <c r="EG10" s="184"/>
      <c r="EH10" s="184"/>
      <c r="EI10" s="184"/>
      <c r="EJ10" s="184"/>
      <c r="EK10" s="184">
        <f>EK8</f>
        <v>43891</v>
      </c>
      <c r="EL10" s="184"/>
      <c r="EM10" s="184"/>
      <c r="EN10" s="184"/>
      <c r="EO10" s="184"/>
      <c r="EP10" s="184"/>
      <c r="EQ10" s="184"/>
      <c r="ER10" s="184">
        <f>ER8</f>
        <v>43922</v>
      </c>
      <c r="ES10" s="184"/>
      <c r="ET10" s="184"/>
      <c r="EU10" s="184"/>
      <c r="EV10" s="184"/>
      <c r="EW10" s="184"/>
      <c r="EX10" s="184"/>
      <c r="EY10" s="184">
        <f>EY8</f>
        <v>43952</v>
      </c>
      <c r="EZ10" s="184"/>
      <c r="FA10" s="184"/>
      <c r="FB10" s="184"/>
      <c r="FC10" s="184"/>
      <c r="FD10" s="184"/>
      <c r="FE10" s="184"/>
      <c r="FF10" s="184">
        <f>FF8</f>
        <v>43983</v>
      </c>
      <c r="FG10" s="184"/>
      <c r="FH10" s="184"/>
      <c r="FI10" s="184"/>
      <c r="FJ10" s="184"/>
      <c r="FK10" s="184"/>
      <c r="FL10" s="184"/>
      <c r="FM10" s="184">
        <f>FM8</f>
        <v>44013</v>
      </c>
      <c r="FN10" s="184"/>
      <c r="FO10" s="184"/>
      <c r="FP10" s="184"/>
      <c r="FQ10" s="184"/>
      <c r="FR10" s="184"/>
      <c r="FS10" s="184"/>
      <c r="FT10" s="184">
        <f>FT8</f>
        <v>44044</v>
      </c>
      <c r="FU10" s="184"/>
      <c r="FV10" s="184"/>
      <c r="FW10" s="184"/>
      <c r="FX10" s="184"/>
      <c r="FY10" s="184"/>
      <c r="FZ10" s="184"/>
      <c r="GA10" s="184">
        <f>GA8</f>
        <v>44075</v>
      </c>
      <c r="GB10" s="184"/>
      <c r="GC10" s="184"/>
      <c r="GD10" s="184"/>
      <c r="GE10" s="184"/>
      <c r="GF10" s="184"/>
      <c r="GG10" s="184"/>
      <c r="GH10" s="184">
        <f>GH8</f>
        <v>44105</v>
      </c>
      <c r="GI10" s="184"/>
      <c r="GJ10" s="184"/>
      <c r="GK10" s="184"/>
      <c r="GL10" s="184"/>
      <c r="GM10" s="184"/>
      <c r="GN10" s="184"/>
      <c r="GO10" s="184">
        <f>GO8</f>
        <v>44136</v>
      </c>
      <c r="GP10" s="184"/>
      <c r="GQ10" s="184"/>
      <c r="GR10" s="184"/>
      <c r="GS10" s="184"/>
      <c r="GT10" s="184"/>
      <c r="GU10" s="184"/>
      <c r="GV10" s="184">
        <f>GV8</f>
        <v>44166</v>
      </c>
      <c r="GW10" s="184"/>
      <c r="GX10" s="184"/>
      <c r="GY10" s="184"/>
      <c r="GZ10" s="184"/>
      <c r="HA10" s="184"/>
      <c r="HB10" s="184"/>
      <c r="HC10" s="184">
        <f>HC8</f>
        <v>44197</v>
      </c>
      <c r="HD10" s="184"/>
      <c r="HE10" s="184"/>
      <c r="HF10" s="184"/>
      <c r="HG10" s="184"/>
      <c r="HH10" s="184"/>
      <c r="HI10" s="184"/>
      <c r="HJ10" s="184">
        <f>HJ8</f>
        <v>44228</v>
      </c>
      <c r="HK10" s="184"/>
      <c r="HL10" s="184"/>
      <c r="HM10" s="184"/>
      <c r="HN10" s="184"/>
      <c r="HO10" s="184"/>
      <c r="HP10" s="184"/>
      <c r="HQ10" s="184">
        <f>HQ8</f>
        <v>44256</v>
      </c>
      <c r="HR10" s="184"/>
      <c r="HS10" s="184"/>
      <c r="HT10" s="184"/>
      <c r="HU10" s="184"/>
      <c r="HV10" s="184"/>
      <c r="HW10" s="184"/>
      <c r="HX10" s="184">
        <f>HX8</f>
        <v>44287</v>
      </c>
      <c r="HY10" s="184"/>
      <c r="HZ10" s="184"/>
      <c r="IA10" s="184"/>
      <c r="IB10" s="184"/>
      <c r="IC10" s="184"/>
      <c r="ID10" s="184"/>
      <c r="IE10" s="184">
        <f>IE8</f>
        <v>44317</v>
      </c>
      <c r="IF10" s="184"/>
      <c r="IG10" s="184"/>
      <c r="IH10" s="184"/>
      <c r="II10" s="184"/>
      <c r="IJ10" s="184"/>
      <c r="IK10" s="184"/>
      <c r="IL10" s="184">
        <f>IL8</f>
        <v>44348</v>
      </c>
      <c r="IM10" s="184"/>
      <c r="IN10" s="184"/>
      <c r="IO10" s="184"/>
      <c r="IP10" s="184"/>
      <c r="IQ10" s="184"/>
      <c r="IR10" s="184"/>
      <c r="IS10" s="184">
        <f>IS8</f>
        <v>44378</v>
      </c>
      <c r="IT10" s="184"/>
      <c r="IU10" s="184"/>
      <c r="IV10" s="184"/>
      <c r="IW10" s="184"/>
      <c r="IX10" s="184"/>
      <c r="IY10" s="184"/>
      <c r="IZ10" s="184">
        <f>IZ8</f>
        <v>44409</v>
      </c>
      <c r="JA10" s="184"/>
      <c r="JB10" s="184"/>
      <c r="JC10" s="184"/>
      <c r="JD10" s="184"/>
      <c r="JE10" s="184"/>
      <c r="JF10" s="184"/>
      <c r="JG10" s="184">
        <f>JG8</f>
        <v>44440</v>
      </c>
      <c r="JH10" s="184"/>
      <c r="JI10" s="184"/>
      <c r="JJ10" s="184"/>
      <c r="JK10" s="184"/>
      <c r="JL10" s="184"/>
      <c r="JM10" s="184"/>
      <c r="JN10" s="184">
        <f>JN8</f>
        <v>44470</v>
      </c>
      <c r="JO10" s="184"/>
      <c r="JP10" s="184"/>
      <c r="JQ10" s="184"/>
      <c r="JR10" s="184"/>
      <c r="JS10" s="184"/>
      <c r="JT10" s="184"/>
      <c r="JU10" s="184">
        <f>JU8</f>
        <v>44501</v>
      </c>
      <c r="JV10" s="184"/>
      <c r="JW10" s="184"/>
      <c r="JX10" s="184"/>
      <c r="JY10" s="184"/>
      <c r="JZ10" s="184"/>
      <c r="KA10" s="184"/>
      <c r="KB10" s="184">
        <f>KB8</f>
        <v>44531</v>
      </c>
      <c r="KC10" s="184"/>
      <c r="KD10" s="184"/>
      <c r="KE10" s="184"/>
      <c r="KF10" s="184"/>
      <c r="KG10" s="184"/>
      <c r="KH10" s="184"/>
      <c r="KI10" s="184">
        <f>KI8</f>
        <v>44562</v>
      </c>
      <c r="KJ10" s="184"/>
      <c r="KK10" s="184"/>
      <c r="KL10" s="184"/>
      <c r="KM10" s="184"/>
      <c r="KN10" s="184"/>
      <c r="KO10" s="184"/>
      <c r="KP10" s="184">
        <f>KP8</f>
        <v>44593</v>
      </c>
      <c r="KQ10" s="184"/>
      <c r="KR10" s="184"/>
      <c r="KS10" s="184"/>
      <c r="KT10" s="184"/>
      <c r="KU10" s="184"/>
      <c r="KV10" s="184"/>
      <c r="KW10" s="184">
        <f>KW8</f>
        <v>44621</v>
      </c>
      <c r="KX10" s="184"/>
      <c r="KY10" s="184"/>
      <c r="KZ10" s="184"/>
      <c r="LA10" s="184"/>
      <c r="LB10" s="184"/>
      <c r="LC10" s="184"/>
      <c r="LD10" s="184">
        <f>LD8</f>
        <v>44652</v>
      </c>
      <c r="LE10" s="184"/>
      <c r="LF10" s="184"/>
      <c r="LG10" s="184"/>
      <c r="LH10" s="184"/>
      <c r="LI10" s="184"/>
      <c r="LJ10" s="184"/>
      <c r="LK10" s="184">
        <f>LK8</f>
        <v>44682</v>
      </c>
      <c r="LL10" s="184"/>
      <c r="LM10" s="184"/>
      <c r="LN10" s="184"/>
      <c r="LO10" s="184"/>
      <c r="LP10" s="184"/>
      <c r="LQ10" s="184"/>
      <c r="LR10" s="184">
        <f>LR8</f>
        <v>44713</v>
      </c>
      <c r="LS10" s="184"/>
      <c r="LT10" s="184"/>
      <c r="LU10" s="184"/>
      <c r="LV10" s="184"/>
      <c r="LW10" s="184"/>
      <c r="LX10" s="184"/>
      <c r="LY10" s="184">
        <f>LY8</f>
        <v>44743</v>
      </c>
      <c r="LZ10" s="184"/>
      <c r="MA10" s="184"/>
      <c r="MB10" s="184"/>
      <c r="MC10" s="184"/>
      <c r="MD10" s="184"/>
      <c r="ME10" s="184"/>
      <c r="MF10" s="184">
        <f>MF8</f>
        <v>44774</v>
      </c>
      <c r="MG10" s="184"/>
      <c r="MH10" s="184"/>
      <c r="MI10" s="184"/>
      <c r="MJ10" s="184"/>
      <c r="MK10" s="184"/>
      <c r="ML10" s="184"/>
      <c r="MM10" s="184">
        <f>MM8</f>
        <v>44805</v>
      </c>
      <c r="MN10" s="184"/>
      <c r="MO10" s="184"/>
      <c r="MP10" s="184"/>
      <c r="MQ10" s="184"/>
      <c r="MR10" s="184"/>
      <c r="MS10" s="184"/>
      <c r="MT10" s="184">
        <f>MT8</f>
        <v>44835</v>
      </c>
      <c r="MU10" s="184"/>
      <c r="MV10" s="184"/>
      <c r="MW10" s="184"/>
      <c r="MX10" s="184"/>
      <c r="MY10" s="184"/>
      <c r="MZ10" s="184"/>
      <c r="NA10" s="184">
        <f>NA8</f>
        <v>44866</v>
      </c>
      <c r="NB10" s="184"/>
      <c r="NC10" s="184"/>
      <c r="ND10" s="184"/>
      <c r="NE10" s="184"/>
      <c r="NF10" s="184"/>
      <c r="NG10" s="184"/>
      <c r="NH10" s="184">
        <f>NH8</f>
        <v>44896</v>
      </c>
      <c r="NI10" s="184"/>
      <c r="NJ10" s="184"/>
      <c r="NK10" s="184"/>
      <c r="NL10" s="184"/>
      <c r="NM10" s="184"/>
      <c r="NN10" s="184"/>
      <c r="NO10" s="184">
        <f>NO8</f>
        <v>44927</v>
      </c>
      <c r="NP10" s="184"/>
      <c r="NQ10" s="184"/>
      <c r="NR10" s="184"/>
      <c r="NS10" s="184"/>
      <c r="NT10" s="184"/>
      <c r="NU10" s="184"/>
      <c r="NV10" s="184">
        <f>NV8</f>
        <v>44958</v>
      </c>
      <c r="NW10" s="184"/>
      <c r="NX10" s="184"/>
      <c r="NY10" s="184"/>
      <c r="NZ10" s="184"/>
      <c r="OA10" s="184"/>
      <c r="OB10" s="184"/>
    </row>
    <row r="11" spans="1:392" s="109" customFormat="1">
      <c r="A11" s="141" t="s">
        <v>484</v>
      </c>
      <c r="B11" s="141" t="s">
        <v>381</v>
      </c>
      <c r="C11" s="141" t="s">
        <v>380</v>
      </c>
      <c r="D11" s="171"/>
      <c r="E11" s="173"/>
      <c r="F11" s="175"/>
      <c r="G11" s="178"/>
      <c r="H11" s="179"/>
      <c r="I11" s="181"/>
      <c r="J11" s="181"/>
      <c r="K11" s="181"/>
      <c r="L11" s="150"/>
      <c r="M11" s="166"/>
      <c r="N11" s="166"/>
      <c r="O11" s="167"/>
      <c r="P11" s="167"/>
      <c r="Q11" s="169"/>
      <c r="R11" s="167"/>
      <c r="S11" s="166"/>
      <c r="T11" s="166"/>
      <c r="U11" s="167"/>
      <c r="V11" s="167"/>
      <c r="W11" s="167"/>
      <c r="X11" s="167"/>
      <c r="Y11" s="188"/>
      <c r="Z11" s="188"/>
      <c r="AA11" s="148"/>
      <c r="AB11" s="108"/>
      <c r="AC11" s="185">
        <f>IF($T$6="Daily",INDEX({"Su";"M";"Tu";"W";"Th";"F";"Sa"},WEEKDAY(AC9,1)),IF(OR($T$6="Weekly",$T$6="Monthly"),$T$7+INT((COLUMN()-COLUMN($AC$9))/7),IF($T$6="Quarterly","Q"&amp;INT((MONTH(AC9)-1)/3+1),"")))</f>
        <v>1</v>
      </c>
      <c r="AD11" s="185"/>
      <c r="AE11" s="185"/>
      <c r="AF11" s="185"/>
      <c r="AG11" s="185"/>
      <c r="AH11" s="185"/>
      <c r="AI11" s="185"/>
      <c r="AJ11" s="185">
        <f>IF($T$6="Daily",INDEX({"Su";"M";"Tu";"W";"Th";"F";"Sa"},WEEKDAY(AJ9,1)),IF(OR($T$6="Weekly",$T$6="Monthly"),$T$7+INT((COLUMN()-COLUMN($AC$9))/7),IF($T$6="Quarterly","Q"&amp;INT((MONTH(AJ9)-1)/3+1),"")))</f>
        <v>2</v>
      </c>
      <c r="AK11" s="185"/>
      <c r="AL11" s="185"/>
      <c r="AM11" s="185"/>
      <c r="AN11" s="185"/>
      <c r="AO11" s="185"/>
      <c r="AP11" s="185"/>
      <c r="AQ11" s="185">
        <f>IF($T$6="Daily",INDEX({"Su";"M";"Tu";"W";"Th";"F";"Sa"},WEEKDAY(AQ9,1)),IF(OR($T$6="Weekly",$T$6="Monthly"),$T$7+INT((COLUMN()-COLUMN($AC$9))/7),IF($T$6="Quarterly","Q"&amp;INT((MONTH(AQ9)-1)/3+1),"")))</f>
        <v>3</v>
      </c>
      <c r="AR11" s="185"/>
      <c r="AS11" s="185"/>
      <c r="AT11" s="185"/>
      <c r="AU11" s="185"/>
      <c r="AV11" s="185"/>
      <c r="AW11" s="185"/>
      <c r="AX11" s="185">
        <f>IF($T$6="Daily",INDEX({"Su";"M";"Tu";"W";"Th";"F";"Sa"},WEEKDAY(AX9,1)),IF(OR($T$6="Weekly",$T$6="Monthly"),$T$7+INT((COLUMN()-COLUMN($AC$9))/7),IF($T$6="Quarterly","Q"&amp;INT((MONTH(AX9)-1)/3+1),"")))</f>
        <v>4</v>
      </c>
      <c r="AY11" s="185"/>
      <c r="AZ11" s="185"/>
      <c r="BA11" s="185"/>
      <c r="BB11" s="185"/>
      <c r="BC11" s="185"/>
      <c r="BD11" s="185"/>
      <c r="BE11" s="185">
        <f>IF($T$6="Daily",INDEX({"Su";"M";"Tu";"W";"Th";"F";"Sa"},WEEKDAY(BE9,1)),IF(OR($T$6="Weekly",$T$6="Monthly"),$T$7+INT((COLUMN()-COLUMN($AC$9))/7),IF($T$6="Quarterly","Q"&amp;INT((MONTH(BE9)-1)/3+1),"")))</f>
        <v>5</v>
      </c>
      <c r="BF11" s="185"/>
      <c r="BG11" s="185"/>
      <c r="BH11" s="185"/>
      <c r="BI11" s="185"/>
      <c r="BJ11" s="185"/>
      <c r="BK11" s="185"/>
      <c r="BL11" s="185">
        <f>IF($T$6="Daily",INDEX({"Su";"M";"Tu";"W";"Th";"F";"Sa"},WEEKDAY(BL9,1)),IF(OR($T$6="Weekly",$T$6="Monthly"),$T$7+INT((COLUMN()-COLUMN($AC$9))/7),IF($T$6="Quarterly","Q"&amp;INT((MONTH(BL9)-1)/3+1),"")))</f>
        <v>6</v>
      </c>
      <c r="BM11" s="185"/>
      <c r="BN11" s="185"/>
      <c r="BO11" s="185"/>
      <c r="BP11" s="185"/>
      <c r="BQ11" s="185"/>
      <c r="BR11" s="185"/>
      <c r="BS11" s="185">
        <f>IF($T$6="Daily",INDEX({"Su";"M";"Tu";"W";"Th";"F";"Sa"},WEEKDAY(BS9,1)),IF(OR($T$6="Weekly",$T$6="Monthly"),$T$7+INT((COLUMN()-COLUMN($AC$9))/7),IF($T$6="Quarterly","Q"&amp;INT((MONTH(BS9)-1)/3+1),"")))</f>
        <v>7</v>
      </c>
      <c r="BT11" s="185"/>
      <c r="BU11" s="185"/>
      <c r="BV11" s="185"/>
      <c r="BW11" s="185"/>
      <c r="BX11" s="185"/>
      <c r="BY11" s="185"/>
      <c r="BZ11" s="185">
        <f>IF($T$6="Daily",INDEX({"Su";"M";"Tu";"W";"Th";"F";"Sa"},WEEKDAY(BZ9,1)),IF(OR($T$6="Weekly",$T$6="Monthly"),$T$7+INT((COLUMN()-COLUMN($AC$9))/7),IF($T$6="Quarterly","Q"&amp;INT((MONTH(BZ9)-1)/3+1),"")))</f>
        <v>8</v>
      </c>
      <c r="CA11" s="185"/>
      <c r="CB11" s="185"/>
      <c r="CC11" s="185"/>
      <c r="CD11" s="185"/>
      <c r="CE11" s="185"/>
      <c r="CF11" s="185"/>
      <c r="CG11" s="185">
        <f>IF($T$6="Daily",INDEX({"Su";"M";"Tu";"W";"Th";"F";"Sa"},WEEKDAY(CG9,1)),IF(OR($T$6="Weekly",$T$6="Monthly"),$T$7+INT((COLUMN()-COLUMN($AC$9))/7),IF($T$6="Quarterly","Q"&amp;INT((MONTH(CG9)-1)/3+1),"")))</f>
        <v>9</v>
      </c>
      <c r="CH11" s="185"/>
      <c r="CI11" s="185"/>
      <c r="CJ11" s="185"/>
      <c r="CK11" s="185"/>
      <c r="CL11" s="185"/>
      <c r="CM11" s="185"/>
      <c r="CN11" s="185">
        <f>IF($T$6="Daily",INDEX({"Su";"M";"Tu";"W";"Th";"F";"Sa"},WEEKDAY(CN9,1)),IF(OR($T$6="Weekly",$T$6="Monthly"),$T$7+INT((COLUMN()-COLUMN($AC$9))/7),IF($T$6="Quarterly","Q"&amp;INT((MONTH(CN9)-1)/3+1),"")))</f>
        <v>10</v>
      </c>
      <c r="CO11" s="185"/>
      <c r="CP11" s="185"/>
      <c r="CQ11" s="185"/>
      <c r="CR11" s="185"/>
      <c r="CS11" s="185"/>
      <c r="CT11" s="185"/>
      <c r="CU11" s="185">
        <f>IF($T$6="Daily",INDEX({"Su";"M";"Tu";"W";"Th";"F";"Sa"},WEEKDAY(CU9,1)),IF(OR($T$6="Weekly",$T$6="Monthly"),$T$7+INT((COLUMN()-COLUMN($AC$9))/7),IF($T$6="Quarterly","Q"&amp;INT((MONTH(CU9)-1)/3+1),"")))</f>
        <v>11</v>
      </c>
      <c r="CV11" s="185"/>
      <c r="CW11" s="185"/>
      <c r="CX11" s="185"/>
      <c r="CY11" s="185"/>
      <c r="CZ11" s="185"/>
      <c r="DA11" s="185"/>
      <c r="DB11" s="185">
        <f>IF($T$6="Daily",INDEX({"Su";"M";"Tu";"W";"Th";"F";"Sa"},WEEKDAY(DB9,1)),IF(OR($T$6="Weekly",$T$6="Monthly"),$T$7+INT((COLUMN()-COLUMN($AC$9))/7),IF($T$6="Quarterly","Q"&amp;INT((MONTH(DB9)-1)/3+1),"")))</f>
        <v>12</v>
      </c>
      <c r="DC11" s="185"/>
      <c r="DD11" s="185"/>
      <c r="DE11" s="185"/>
      <c r="DF11" s="185"/>
      <c r="DG11" s="185"/>
      <c r="DH11" s="185"/>
      <c r="DI11" s="185">
        <f>IF($T$6="Daily",INDEX({"Su";"M";"Tu";"W";"Th";"F";"Sa"},WEEKDAY(DI9,1)),IF(OR($T$6="Weekly",$T$6="Monthly"),$T$7+INT((COLUMN()-COLUMN($AC$9))/7),IF($T$6="Quarterly","Q"&amp;INT((MONTH(DI9)-1)/3+1),"")))</f>
        <v>13</v>
      </c>
      <c r="DJ11" s="185"/>
      <c r="DK11" s="185"/>
      <c r="DL11" s="185"/>
      <c r="DM11" s="185"/>
      <c r="DN11" s="185"/>
      <c r="DO11" s="185"/>
      <c r="DP11" s="185">
        <f>IF($T$6="Daily",INDEX({"Su";"M";"Tu";"W";"Th";"F";"Sa"},WEEKDAY(DP9,1)),IF(OR($T$6="Weekly",$T$6="Monthly"),$T$7+INT((COLUMN()-COLUMN($AC$9))/7),IF($T$6="Quarterly","Q"&amp;INT((MONTH(DP9)-1)/3+1),"")))</f>
        <v>14</v>
      </c>
      <c r="DQ11" s="185"/>
      <c r="DR11" s="185"/>
      <c r="DS11" s="185"/>
      <c r="DT11" s="185"/>
      <c r="DU11" s="185"/>
      <c r="DV11" s="185"/>
      <c r="DW11" s="185">
        <f>IF($T$6="Daily",INDEX({"Su";"M";"Tu";"W";"Th";"F";"Sa"},WEEKDAY(DW9,1)),IF(OR($T$6="Weekly",$T$6="Monthly"),$T$7+INT((COLUMN()-COLUMN($AC$9))/7),IF($T$6="Quarterly","Q"&amp;INT((MONTH(DW9)-1)/3+1),"")))</f>
        <v>15</v>
      </c>
      <c r="DX11" s="185"/>
      <c r="DY11" s="185"/>
      <c r="DZ11" s="185"/>
      <c r="EA11" s="185"/>
      <c r="EB11" s="185"/>
      <c r="EC11" s="185"/>
      <c r="ED11" s="185">
        <f>IF($T$6="Daily",INDEX({"Su";"M";"Tu";"W";"Th";"F";"Sa"},WEEKDAY(ED9,1)),IF(OR($T$6="Weekly",$T$6="Monthly"),$T$7+INT((COLUMN()-COLUMN($AC$9))/7),IF($T$6="Quarterly","Q"&amp;INT((MONTH(ED9)-1)/3+1),"")))</f>
        <v>16</v>
      </c>
      <c r="EE11" s="185"/>
      <c r="EF11" s="185"/>
      <c r="EG11" s="185"/>
      <c r="EH11" s="185"/>
      <c r="EI11" s="185"/>
      <c r="EJ11" s="185"/>
      <c r="EK11" s="185">
        <f>IF($T$6="Daily",INDEX({"Su";"M";"Tu";"W";"Th";"F";"Sa"},WEEKDAY(EK9,1)),IF(OR($T$6="Weekly",$T$6="Monthly"),$T$7+INT((COLUMN()-COLUMN($AC$9))/7),IF($T$6="Quarterly","Q"&amp;INT((MONTH(EK9)-1)/3+1),"")))</f>
        <v>17</v>
      </c>
      <c r="EL11" s="185"/>
      <c r="EM11" s="185"/>
      <c r="EN11" s="185"/>
      <c r="EO11" s="185"/>
      <c r="EP11" s="185"/>
      <c r="EQ11" s="185"/>
      <c r="ER11" s="185">
        <f>IF($T$6="Daily",INDEX({"Su";"M";"Tu";"W";"Th";"F";"Sa"},WEEKDAY(ER9,1)),IF(OR($T$6="Weekly",$T$6="Monthly"),$T$7+INT((COLUMN()-COLUMN($AC$9))/7),IF($T$6="Quarterly","Q"&amp;INT((MONTH(ER9)-1)/3+1),"")))</f>
        <v>18</v>
      </c>
      <c r="ES11" s="185"/>
      <c r="ET11" s="185"/>
      <c r="EU11" s="185"/>
      <c r="EV11" s="185"/>
      <c r="EW11" s="185"/>
      <c r="EX11" s="185"/>
      <c r="EY11" s="185">
        <f>IF($T$6="Daily",INDEX({"Su";"M";"Tu";"W";"Th";"F";"Sa"},WEEKDAY(EY9,1)),IF(OR($T$6="Weekly",$T$6="Monthly"),$T$7+INT((COLUMN()-COLUMN($AC$9))/7),IF($T$6="Quarterly","Q"&amp;INT((MONTH(EY9)-1)/3+1),"")))</f>
        <v>19</v>
      </c>
      <c r="EZ11" s="185"/>
      <c r="FA11" s="185"/>
      <c r="FB11" s="185"/>
      <c r="FC11" s="185"/>
      <c r="FD11" s="185"/>
      <c r="FE11" s="185"/>
      <c r="FF11" s="185">
        <f>IF($T$6="Daily",INDEX({"Su";"M";"Tu";"W";"Th";"F";"Sa"},WEEKDAY(FF9,1)),IF(OR($T$6="Weekly",$T$6="Monthly"),$T$7+INT((COLUMN()-COLUMN($AC$9))/7),IF($T$6="Quarterly","Q"&amp;INT((MONTH(FF9)-1)/3+1),"")))</f>
        <v>20</v>
      </c>
      <c r="FG11" s="185"/>
      <c r="FH11" s="185"/>
      <c r="FI11" s="185"/>
      <c r="FJ11" s="185"/>
      <c r="FK11" s="185"/>
      <c r="FL11" s="185"/>
      <c r="FM11" s="185">
        <f>IF($T$6="Daily",INDEX({"Su";"M";"Tu";"W";"Th";"F";"Sa"},WEEKDAY(FM9,1)),IF(OR($T$6="Weekly",$T$6="Monthly"),$T$7+INT((COLUMN()-COLUMN($AC$9))/7),IF($T$6="Quarterly","Q"&amp;INT((MONTH(FM9)-1)/3+1),"")))</f>
        <v>21</v>
      </c>
      <c r="FN11" s="185"/>
      <c r="FO11" s="185"/>
      <c r="FP11" s="185"/>
      <c r="FQ11" s="185"/>
      <c r="FR11" s="185"/>
      <c r="FS11" s="185"/>
      <c r="FT11" s="185">
        <f>IF($T$6="Daily",INDEX({"Su";"M";"Tu";"W";"Th";"F";"Sa"},WEEKDAY(FT9,1)),IF(OR($T$6="Weekly",$T$6="Monthly"),$T$7+INT((COLUMN()-COLUMN($AC$9))/7),IF($T$6="Quarterly","Q"&amp;INT((MONTH(FT9)-1)/3+1),"")))</f>
        <v>22</v>
      </c>
      <c r="FU11" s="185"/>
      <c r="FV11" s="185"/>
      <c r="FW11" s="185"/>
      <c r="FX11" s="185"/>
      <c r="FY11" s="185"/>
      <c r="FZ11" s="185"/>
      <c r="GA11" s="185">
        <f>IF($T$6="Daily",INDEX({"Su";"M";"Tu";"W";"Th";"F";"Sa"},WEEKDAY(GA9,1)),IF(OR($T$6="Weekly",$T$6="Monthly"),$T$7+INT((COLUMN()-COLUMN($AC$9))/7),IF($T$6="Quarterly","Q"&amp;INT((MONTH(GA9)-1)/3+1),"")))</f>
        <v>23</v>
      </c>
      <c r="GB11" s="185"/>
      <c r="GC11" s="185"/>
      <c r="GD11" s="185"/>
      <c r="GE11" s="185"/>
      <c r="GF11" s="185"/>
      <c r="GG11" s="185"/>
      <c r="GH11" s="185">
        <f>IF($T$6="Daily",INDEX({"Su";"M";"Tu";"W";"Th";"F";"Sa"},WEEKDAY(GH9,1)),IF(OR($T$6="Weekly",$T$6="Monthly"),$T$7+INT((COLUMN()-COLUMN($AC$9))/7),IF($T$6="Quarterly","Q"&amp;INT((MONTH(GH9)-1)/3+1),"")))</f>
        <v>24</v>
      </c>
      <c r="GI11" s="185"/>
      <c r="GJ11" s="185"/>
      <c r="GK11" s="185"/>
      <c r="GL11" s="185"/>
      <c r="GM11" s="185"/>
      <c r="GN11" s="185"/>
      <c r="GO11" s="185">
        <f>IF($T$6="Daily",INDEX({"Su";"M";"Tu";"W";"Th";"F";"Sa"},WEEKDAY(GO9,1)),IF(OR($T$6="Weekly",$T$6="Monthly"),$T$7+INT((COLUMN()-COLUMN($AC$9))/7),IF($T$6="Quarterly","Q"&amp;INT((MONTH(GO9)-1)/3+1),"")))</f>
        <v>25</v>
      </c>
      <c r="GP11" s="185"/>
      <c r="GQ11" s="185"/>
      <c r="GR11" s="185"/>
      <c r="GS11" s="185"/>
      <c r="GT11" s="185"/>
      <c r="GU11" s="185"/>
      <c r="GV11" s="185">
        <f>IF($T$6="Daily",INDEX({"Su";"M";"Tu";"W";"Th";"F";"Sa"},WEEKDAY(GV9,1)),IF(OR($T$6="Weekly",$T$6="Monthly"),$T$7+INT((COLUMN()-COLUMN($AC$9))/7),IF($T$6="Quarterly","Q"&amp;INT((MONTH(GV9)-1)/3+1),"")))</f>
        <v>26</v>
      </c>
      <c r="GW11" s="185"/>
      <c r="GX11" s="185"/>
      <c r="GY11" s="185"/>
      <c r="GZ11" s="185"/>
      <c r="HA11" s="185"/>
      <c r="HB11" s="185"/>
      <c r="HC11" s="185">
        <f>IF($T$6="Daily",INDEX({"Su";"M";"Tu";"W";"Th";"F";"Sa"},WEEKDAY(HC9,1)),IF(OR($T$6="Weekly",$T$6="Monthly"),$T$7+INT((COLUMN()-COLUMN($AC$9))/7),IF($T$6="Quarterly","Q"&amp;INT((MONTH(HC9)-1)/3+1),"")))</f>
        <v>27</v>
      </c>
      <c r="HD11" s="185"/>
      <c r="HE11" s="185"/>
      <c r="HF11" s="185"/>
      <c r="HG11" s="185"/>
      <c r="HH11" s="185"/>
      <c r="HI11" s="185"/>
      <c r="HJ11" s="185">
        <f>IF($T$6="Daily",INDEX({"Su";"M";"Tu";"W";"Th";"F";"Sa"},WEEKDAY(HJ9,1)),IF(OR($T$6="Weekly",$T$6="Monthly"),$T$7+INT((COLUMN()-COLUMN($AC$9))/7),IF($T$6="Quarterly","Q"&amp;INT((MONTH(HJ9)-1)/3+1),"")))</f>
        <v>28</v>
      </c>
      <c r="HK11" s="185"/>
      <c r="HL11" s="185"/>
      <c r="HM11" s="185"/>
      <c r="HN11" s="185"/>
      <c r="HO11" s="185"/>
      <c r="HP11" s="185"/>
      <c r="HQ11" s="185">
        <f>IF($T$6="Daily",INDEX({"Su";"M";"Tu";"W";"Th";"F";"Sa"},WEEKDAY(HQ9,1)),IF(OR($T$6="Weekly",$T$6="Monthly"),$T$7+INT((COLUMN()-COLUMN($AC$9))/7),IF($T$6="Quarterly","Q"&amp;INT((MONTH(HQ9)-1)/3+1),"")))</f>
        <v>29</v>
      </c>
      <c r="HR11" s="185"/>
      <c r="HS11" s="185"/>
      <c r="HT11" s="185"/>
      <c r="HU11" s="185"/>
      <c r="HV11" s="185"/>
      <c r="HW11" s="185"/>
      <c r="HX11" s="185">
        <f>IF($T$6="Daily",INDEX({"Su";"M";"Tu";"W";"Th";"F";"Sa"},WEEKDAY(HX9,1)),IF(OR($T$6="Weekly",$T$6="Monthly"),$T$7+INT((COLUMN()-COLUMN($AC$9))/7),IF($T$6="Quarterly","Q"&amp;INT((MONTH(HX9)-1)/3+1),"")))</f>
        <v>30</v>
      </c>
      <c r="HY11" s="185"/>
      <c r="HZ11" s="185"/>
      <c r="IA11" s="185"/>
      <c r="IB11" s="185"/>
      <c r="IC11" s="185"/>
      <c r="ID11" s="185"/>
      <c r="IE11" s="185">
        <f>IF($T$6="Daily",INDEX({"Su";"M";"Tu";"W";"Th";"F";"Sa"},WEEKDAY(IE9,1)),IF(OR($T$6="Weekly",$T$6="Monthly"),$T$7+INT((COLUMN()-COLUMN($AC$9))/7),IF($T$6="Quarterly","Q"&amp;INT((MONTH(IE9)-1)/3+1),"")))</f>
        <v>31</v>
      </c>
      <c r="IF11" s="185"/>
      <c r="IG11" s="185"/>
      <c r="IH11" s="185"/>
      <c r="II11" s="185"/>
      <c r="IJ11" s="185"/>
      <c r="IK11" s="185"/>
      <c r="IL11" s="185">
        <f>IF($T$6="Daily",INDEX({"Su";"M";"Tu";"W";"Th";"F";"Sa"},WEEKDAY(IL9,1)),IF(OR($T$6="Weekly",$T$6="Monthly"),$T$7+INT((COLUMN()-COLUMN($AC$9))/7),IF($T$6="Quarterly","Q"&amp;INT((MONTH(IL9)-1)/3+1),"")))</f>
        <v>32</v>
      </c>
      <c r="IM11" s="185"/>
      <c r="IN11" s="185"/>
      <c r="IO11" s="185"/>
      <c r="IP11" s="185"/>
      <c r="IQ11" s="185"/>
      <c r="IR11" s="185"/>
      <c r="IS11" s="185">
        <f>IF($T$6="Daily",INDEX({"Su";"M";"Tu";"W";"Th";"F";"Sa"},WEEKDAY(IS9,1)),IF(OR($T$6="Weekly",$T$6="Monthly"),$T$7+INT((COLUMN()-COLUMN($AC$9))/7),IF($T$6="Quarterly","Q"&amp;INT((MONTH(IS9)-1)/3+1),"")))</f>
        <v>33</v>
      </c>
      <c r="IT11" s="185"/>
      <c r="IU11" s="185"/>
      <c r="IV11" s="185"/>
      <c r="IW11" s="185"/>
      <c r="IX11" s="185"/>
      <c r="IY11" s="185"/>
      <c r="IZ11" s="185">
        <f>IF($T$6="Daily",INDEX({"Su";"M";"Tu";"W";"Th";"F";"Sa"},WEEKDAY(IZ9,1)),IF(OR($T$6="Weekly",$T$6="Monthly"),$T$7+INT((COLUMN()-COLUMN($AC$9))/7),IF($T$6="Quarterly","Q"&amp;INT((MONTH(IZ9)-1)/3+1),"")))</f>
        <v>34</v>
      </c>
      <c r="JA11" s="185"/>
      <c r="JB11" s="185"/>
      <c r="JC11" s="185"/>
      <c r="JD11" s="185"/>
      <c r="JE11" s="185"/>
      <c r="JF11" s="185"/>
      <c r="JG11" s="185">
        <f>IF($T$6="Daily",INDEX({"Su";"M";"Tu";"W";"Th";"F";"Sa"},WEEKDAY(JG9,1)),IF(OR($T$6="Weekly",$T$6="Monthly"),$T$7+INT((COLUMN()-COLUMN($AC$9))/7),IF($T$6="Quarterly","Q"&amp;INT((MONTH(JG9)-1)/3+1),"")))</f>
        <v>35</v>
      </c>
      <c r="JH11" s="185"/>
      <c r="JI11" s="185"/>
      <c r="JJ11" s="185"/>
      <c r="JK11" s="185"/>
      <c r="JL11" s="185"/>
      <c r="JM11" s="185"/>
      <c r="JN11" s="185">
        <f>IF($T$6="Daily",INDEX({"Su";"M";"Tu";"W";"Th";"F";"Sa"},WEEKDAY(JN9,1)),IF(OR($T$6="Weekly",$T$6="Monthly"),$T$7+INT((COLUMN()-COLUMN($AC$9))/7),IF($T$6="Quarterly","Q"&amp;INT((MONTH(JN9)-1)/3+1),"")))</f>
        <v>36</v>
      </c>
      <c r="JO11" s="185"/>
      <c r="JP11" s="185"/>
      <c r="JQ11" s="185"/>
      <c r="JR11" s="185"/>
      <c r="JS11" s="185"/>
      <c r="JT11" s="185"/>
      <c r="JU11" s="185">
        <f>IF($T$6="Daily",INDEX({"Su";"M";"Tu";"W";"Th";"F";"Sa"},WEEKDAY(JU9,1)),IF(OR($T$6="Weekly",$T$6="Monthly"),$T$7+INT((COLUMN()-COLUMN($AC$9))/7),IF($T$6="Quarterly","Q"&amp;INT((MONTH(JU9)-1)/3+1),"")))</f>
        <v>37</v>
      </c>
      <c r="JV11" s="185"/>
      <c r="JW11" s="185"/>
      <c r="JX11" s="185"/>
      <c r="JY11" s="185"/>
      <c r="JZ11" s="185"/>
      <c r="KA11" s="185"/>
      <c r="KB11" s="185">
        <f>IF($T$6="Daily",INDEX({"Su";"M";"Tu";"W";"Th";"F";"Sa"},WEEKDAY(KB9,1)),IF(OR($T$6="Weekly",$T$6="Monthly"),$T$7+INT((COLUMN()-COLUMN($AC$9))/7),IF($T$6="Quarterly","Q"&amp;INT((MONTH(KB9)-1)/3+1),"")))</f>
        <v>38</v>
      </c>
      <c r="KC11" s="185"/>
      <c r="KD11" s="185"/>
      <c r="KE11" s="185"/>
      <c r="KF11" s="185"/>
      <c r="KG11" s="185"/>
      <c r="KH11" s="185"/>
      <c r="KI11" s="185">
        <f>IF($T$6="Daily",INDEX({"Su";"M";"Tu";"W";"Th";"F";"Sa"},WEEKDAY(KI9,1)),IF(OR($T$6="Weekly",$T$6="Monthly"),$T$7+INT((COLUMN()-COLUMN($AC$9))/7),IF($T$6="Quarterly","Q"&amp;INT((MONTH(KI9)-1)/3+1),"")))</f>
        <v>39</v>
      </c>
      <c r="KJ11" s="185"/>
      <c r="KK11" s="185"/>
      <c r="KL11" s="185"/>
      <c r="KM11" s="185"/>
      <c r="KN11" s="185"/>
      <c r="KO11" s="185"/>
      <c r="KP11" s="185">
        <f>IF($T$6="Daily",INDEX({"Su";"M";"Tu";"W";"Th";"F";"Sa"},WEEKDAY(KP9,1)),IF(OR($T$6="Weekly",$T$6="Monthly"),$T$7+INT((COLUMN()-COLUMN($AC$9))/7),IF($T$6="Quarterly","Q"&amp;INT((MONTH(KP9)-1)/3+1),"")))</f>
        <v>40</v>
      </c>
      <c r="KQ11" s="185"/>
      <c r="KR11" s="185"/>
      <c r="KS11" s="185"/>
      <c r="KT11" s="185"/>
      <c r="KU11" s="185"/>
      <c r="KV11" s="185"/>
      <c r="KW11" s="185">
        <f>IF($T$6="Daily",INDEX({"Su";"M";"Tu";"W";"Th";"F";"Sa"},WEEKDAY(KW9,1)),IF(OR($T$6="Weekly",$T$6="Monthly"),$T$7+INT((COLUMN()-COLUMN($AC$9))/7),IF($T$6="Quarterly","Q"&amp;INT((MONTH(KW9)-1)/3+1),"")))</f>
        <v>41</v>
      </c>
      <c r="KX11" s="185"/>
      <c r="KY11" s="185"/>
      <c r="KZ11" s="185"/>
      <c r="LA11" s="185"/>
      <c r="LB11" s="185"/>
      <c r="LC11" s="185"/>
      <c r="LD11" s="185">
        <f>IF($T$6="Daily",INDEX({"Su";"M";"Tu";"W";"Th";"F";"Sa"},WEEKDAY(LD9,1)),IF(OR($T$6="Weekly",$T$6="Monthly"),$T$7+INT((COLUMN()-COLUMN($AC$9))/7),IF($T$6="Quarterly","Q"&amp;INT((MONTH(LD9)-1)/3+1),"")))</f>
        <v>42</v>
      </c>
      <c r="LE11" s="185"/>
      <c r="LF11" s="185"/>
      <c r="LG11" s="185"/>
      <c r="LH11" s="185"/>
      <c r="LI11" s="185"/>
      <c r="LJ11" s="185"/>
      <c r="LK11" s="185">
        <f>IF($T$6="Daily",INDEX({"Su";"M";"Tu";"W";"Th";"F";"Sa"},WEEKDAY(LK9,1)),IF(OR($T$6="Weekly",$T$6="Monthly"),$T$7+INT((COLUMN()-COLUMN($AC$9))/7),IF($T$6="Quarterly","Q"&amp;INT((MONTH(LK9)-1)/3+1),"")))</f>
        <v>43</v>
      </c>
      <c r="LL11" s="185"/>
      <c r="LM11" s="185"/>
      <c r="LN11" s="185"/>
      <c r="LO11" s="185"/>
      <c r="LP11" s="185"/>
      <c r="LQ11" s="185"/>
      <c r="LR11" s="185">
        <f>IF($T$6="Daily",INDEX({"Su";"M";"Tu";"W";"Th";"F";"Sa"},WEEKDAY(LR9,1)),IF(OR($T$6="Weekly",$T$6="Monthly"),$T$7+INT((COLUMN()-COLUMN($AC$9))/7),IF($T$6="Quarterly","Q"&amp;INT((MONTH(LR9)-1)/3+1),"")))</f>
        <v>44</v>
      </c>
      <c r="LS11" s="185"/>
      <c r="LT11" s="185"/>
      <c r="LU11" s="185"/>
      <c r="LV11" s="185"/>
      <c r="LW11" s="185"/>
      <c r="LX11" s="185"/>
      <c r="LY11" s="185">
        <f>IF($T$6="Daily",INDEX({"Su";"M";"Tu";"W";"Th";"F";"Sa"},WEEKDAY(LY9,1)),IF(OR($T$6="Weekly",$T$6="Monthly"),$T$7+INT((COLUMN()-COLUMN($AC$9))/7),IF($T$6="Quarterly","Q"&amp;INT((MONTH(LY9)-1)/3+1),"")))</f>
        <v>45</v>
      </c>
      <c r="LZ11" s="185"/>
      <c r="MA11" s="185"/>
      <c r="MB11" s="185"/>
      <c r="MC11" s="185"/>
      <c r="MD11" s="185"/>
      <c r="ME11" s="185"/>
      <c r="MF11" s="185">
        <f>IF($T$6="Daily",INDEX({"Su";"M";"Tu";"W";"Th";"F";"Sa"},WEEKDAY(MF9,1)),IF(OR($T$6="Weekly",$T$6="Monthly"),$T$7+INT((COLUMN()-COLUMN($AC$9))/7),IF($T$6="Quarterly","Q"&amp;INT((MONTH(MF9)-1)/3+1),"")))</f>
        <v>46</v>
      </c>
      <c r="MG11" s="185"/>
      <c r="MH11" s="185"/>
      <c r="MI11" s="185"/>
      <c r="MJ11" s="185"/>
      <c r="MK11" s="185"/>
      <c r="ML11" s="185"/>
      <c r="MM11" s="185">
        <f>IF($T$6="Daily",INDEX({"Su";"M";"Tu";"W";"Th";"F";"Sa"},WEEKDAY(MM9,1)),IF(OR($T$6="Weekly",$T$6="Monthly"),$T$7+INT((COLUMN()-COLUMN($AC$9))/7),IF($T$6="Quarterly","Q"&amp;INT((MONTH(MM9)-1)/3+1),"")))</f>
        <v>47</v>
      </c>
      <c r="MN11" s="185"/>
      <c r="MO11" s="185"/>
      <c r="MP11" s="185"/>
      <c r="MQ11" s="185"/>
      <c r="MR11" s="185"/>
      <c r="MS11" s="185"/>
      <c r="MT11" s="185">
        <f>IF($T$6="Daily",INDEX({"Su";"M";"Tu";"W";"Th";"F";"Sa"},WEEKDAY(MT9,1)),IF(OR($T$6="Weekly",$T$6="Monthly"),$T$7+INT((COLUMN()-COLUMN($AC$9))/7),IF($T$6="Quarterly","Q"&amp;INT((MONTH(MT9)-1)/3+1),"")))</f>
        <v>48</v>
      </c>
      <c r="MU11" s="185"/>
      <c r="MV11" s="185"/>
      <c r="MW11" s="185"/>
      <c r="MX11" s="185"/>
      <c r="MY11" s="185"/>
      <c r="MZ11" s="185"/>
      <c r="NA11" s="185">
        <f>IF($T$6="Daily",INDEX({"Su";"M";"Tu";"W";"Th";"F";"Sa"},WEEKDAY(NA9,1)),IF(OR($T$6="Weekly",$T$6="Monthly"),$T$7+INT((COLUMN()-COLUMN($AC$9))/7),IF($T$6="Quarterly","Q"&amp;INT((MONTH(NA9)-1)/3+1),"")))</f>
        <v>49</v>
      </c>
      <c r="NB11" s="185"/>
      <c r="NC11" s="185"/>
      <c r="ND11" s="185"/>
      <c r="NE11" s="185"/>
      <c r="NF11" s="185"/>
      <c r="NG11" s="185"/>
      <c r="NH11" s="185">
        <f>IF($T$6="Daily",INDEX({"Su";"M";"Tu";"W";"Th";"F";"Sa"},WEEKDAY(NH9,1)),IF(OR($T$6="Weekly",$T$6="Monthly"),$T$7+INT((COLUMN()-COLUMN($AC$9))/7),IF($T$6="Quarterly","Q"&amp;INT((MONTH(NH9)-1)/3+1),"")))</f>
        <v>50</v>
      </c>
      <c r="NI11" s="185"/>
      <c r="NJ11" s="185"/>
      <c r="NK11" s="185"/>
      <c r="NL11" s="185"/>
      <c r="NM11" s="185"/>
      <c r="NN11" s="185"/>
      <c r="NO11" s="185">
        <f>IF($T$6="Daily",INDEX({"Su";"M";"Tu";"W";"Th";"F";"Sa"},WEEKDAY(NO9,1)),IF(OR($T$6="Weekly",$T$6="Monthly"),$T$7+INT((COLUMN()-COLUMN($AC$9))/7),IF($T$6="Quarterly","Q"&amp;INT((MONTH(NO9)-1)/3+1),"")))</f>
        <v>51</v>
      </c>
      <c r="NP11" s="185"/>
      <c r="NQ11" s="185"/>
      <c r="NR11" s="185"/>
      <c r="NS11" s="185"/>
      <c r="NT11" s="185"/>
      <c r="NU11" s="185"/>
      <c r="NV11" s="185">
        <f>IF($T$6="Daily",INDEX({"Su";"M";"Tu";"W";"Th";"F";"Sa"},WEEKDAY(NV9,1)),IF(OR($T$6="Weekly",$T$6="Monthly"),$T$7+INT((COLUMN()-COLUMN($AC$9))/7),IF($T$6="Quarterly","Q"&amp;INT((MONTH(NV9)-1)/3+1),"")))</f>
        <v>52</v>
      </c>
      <c r="NW11" s="185"/>
      <c r="NX11" s="185"/>
      <c r="NY11" s="185"/>
      <c r="NZ11" s="185"/>
      <c r="OA11" s="185"/>
      <c r="OB11" s="185"/>
    </row>
    <row r="12" spans="1:392" s="122" customFormat="1" ht="12">
      <c r="A12" s="142" t="s">
        <v>497</v>
      </c>
      <c r="B12" s="142" t="s">
        <v>485</v>
      </c>
      <c r="C12" s="139">
        <v>10</v>
      </c>
      <c r="D12" s="140">
        <v>1</v>
      </c>
      <c r="E12" s="111" t="str">
        <f t="shared" ref="E12:E38" si="0">IF(D12="","",IF(D12&gt;prevLevel,IF(prevWBS="","1",prevWBS)&amp;REPT(".1",D12-MAX(prevLevel,1)),IF(ISERROR(FIND(".",prevWBS)),REPT("1.",D12-1)&amp;IFERROR(VALUE(prevWBS)+1,"1"),IF(D12=1,"",IFERROR(LEFT(prevWBS,FIND("^",SUBSTITUTE(prevWBS,".","^",D12-1))),""))&amp;VALUE(TRIM(MID(SUBSTITUTE(prevWBS,".",REPT(" ",LEN(prevWBS))),(D12-1)*LEN(prevWBS)+1,LEN(prevWBS))))+1)))</f>
        <v>1</v>
      </c>
      <c r="F12" s="112" t="s">
        <v>341</v>
      </c>
      <c r="G12" s="113" t="s">
        <v>26</v>
      </c>
      <c r="H12" s="113"/>
      <c r="I12" s="114"/>
      <c r="J12" s="114"/>
      <c r="K12" s="114"/>
      <c r="L12" s="114"/>
      <c r="M12" s="115"/>
      <c r="N12" s="115"/>
      <c r="O12" s="116"/>
      <c r="P12" s="116"/>
      <c r="Q12" s="117"/>
      <c r="R12" s="116"/>
      <c r="S12" s="118" t="str">
        <f>IF(M12&lt;&gt;"",M12,IF(OR(I12&lt;&gt;"",J12&lt;&gt;"",K12&lt;&gt;"",L12&lt;&gt;""),WORKDAY.INTL(MAX(IFERROR(INDEX(T:T,MATCH(I12,E:E,0)),0),IFERROR(INDEX(T:T,MATCH(J12,E:E,0)),0),IFERROR(INDEX(T:T,MATCH(K12,E:E,0)),0),IFERROR(INDEX(T:T,MATCH(L12,E:E,0)),0)),1,weekend,holidays),IF(N12&lt;&gt;"",IF(O12&lt;&gt;"",WORKDAY.INTL(N12,-(MAX(O12,1)-1),weekend,holidays),N12-(MAX(P12,1)-1))," - ")))</f>
        <v xml:space="preserve"> - </v>
      </c>
      <c r="T12" s="118" t="str">
        <f t="shared" ref="T12:T25" si="1">IF(N12&lt;&gt;"",N12,IF(S12=" - "," - ",IF(O12&lt;&gt;"",WORKDAY.INTL(S12,O12-1,weekend,holidays),S12+MAX(P12,1)-1)))</f>
        <v xml:space="preserve"> - </v>
      </c>
      <c r="U12" s="119" t="str">
        <f>IF(O12&lt;&gt;"",O12,IF(OR(NOT(ISNUMBER(S12)),NOT(ISNUMBER(T12)))," - ",NETWORKDAYS.INTL(S12,T12,weekend,holidays)))</f>
        <v xml:space="preserve"> - </v>
      </c>
      <c r="V12" s="119" t="str">
        <f>IF(P12&lt;&gt;"",P12,IF(OR(NOT(ISNUMBER(S12)),NOT(ISNUMBER(T12)))," - ",T12-S12+1))</f>
        <v xml:space="preserve"> - </v>
      </c>
      <c r="W12" s="120" t="str">
        <f>IF(OR(S12=" - ",T12=" - ")," - ",MIN(V12,WORKDAY.INTL(S12,ROUNDDOWN(Q12*U12,0),weekend,holidays)-S12))</f>
        <v xml:space="preserve"> - </v>
      </c>
      <c r="X12" s="119" t="str">
        <f>IF(OR(S12=" - ",T12=" - ")," - ",V12-W12)</f>
        <v xml:space="preserve"> - </v>
      </c>
      <c r="Y12" s="121"/>
      <c r="Z12" s="121"/>
      <c r="AA12" s="121" t="s">
        <v>558</v>
      </c>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c r="OA12" s="123"/>
      <c r="OB12" s="123"/>
    </row>
    <row r="13" spans="1:392" s="122" customFormat="1" ht="12">
      <c r="A13" s="142" t="s">
        <v>498</v>
      </c>
      <c r="B13" s="142" t="s">
        <v>487</v>
      </c>
      <c r="C13" s="139">
        <v>10</v>
      </c>
      <c r="D13" s="137">
        <v>2</v>
      </c>
      <c r="E13" s="111" t="str">
        <f t="shared" si="0"/>
        <v>1.1</v>
      </c>
      <c r="F13" s="113" t="s">
        <v>282</v>
      </c>
      <c r="G13" s="113"/>
      <c r="H13" s="113"/>
      <c r="I13" s="114"/>
      <c r="J13" s="114"/>
      <c r="K13" s="114"/>
      <c r="L13" s="114"/>
      <c r="M13" s="115">
        <v>43579</v>
      </c>
      <c r="N13" s="115"/>
      <c r="O13" s="124">
        <v>1</v>
      </c>
      <c r="P13" s="124"/>
      <c r="Q13" s="125"/>
      <c r="R13" s="116"/>
      <c r="S13" s="118">
        <f>IF(M13&lt;&gt;"",M13,IF(OR(I13&lt;&gt;"",J13&lt;&gt;"",K13&lt;&gt;"",L13&lt;&gt;""),WORKDAY.INTL(MAX(IFERROR(INDEX(T:T,MATCH(I13,E:E,0)),0),IFERROR(INDEX(T:T,MATCH(J13,E:E,0)),0),IFERROR(INDEX(T:T,MATCH(K13,E:E,0)),0),IFERROR(INDEX(T:T,MATCH(L13,E:E,0)),0)),1,weekend,holidays),IF(N13&lt;&gt;"",IF(O13&lt;&gt;"",WORKDAY.INTL(N13,-(MAX(O13,1)-1),weekend,holidays),N13-(MAX(P13,1)-1))," - ")))</f>
        <v>43579</v>
      </c>
      <c r="T13" s="118">
        <f t="shared" ca="1" si="1"/>
        <v>43579</v>
      </c>
      <c r="U13" s="119">
        <f>IF(O13&lt;&gt;"",O13,IF(OR(NOT(ISNUMBER(S13)),NOT(ISNUMBER(T13)))," - ",NETWORKDAYS.INTL(S13,T13,weekend,holidays)))</f>
        <v>1</v>
      </c>
      <c r="V13" s="119">
        <f ca="1">IF(P13&lt;&gt;"",P13,IF(OR(NOT(ISNUMBER(S13)),NOT(ISNUMBER(T13)))," - ",T13-S13+1))</f>
        <v>1</v>
      </c>
      <c r="W13" s="120">
        <f ca="1">IF(OR(S13=" - ",T13=" - ")," - ",MIN(V13,WORKDAY.INTL(S13,ROUNDDOWN(Q13*U13,0),weekend,holidays)-S13))</f>
        <v>0</v>
      </c>
      <c r="X13" s="119">
        <f ca="1">IF(OR(S13=" - ",T13=" - ")," - ",V13-W13)</f>
        <v>1</v>
      </c>
      <c r="Y13" s="121"/>
      <c r="Z13" s="121"/>
      <c r="AA13" s="121"/>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row>
    <row r="14" spans="1:392" s="122" customFormat="1" ht="12">
      <c r="A14" s="142" t="s">
        <v>502</v>
      </c>
      <c r="B14" s="142" t="s">
        <v>489</v>
      </c>
      <c r="C14" s="139">
        <v>5</v>
      </c>
      <c r="D14" s="110">
        <v>2</v>
      </c>
      <c r="E14" s="111" t="str">
        <f t="shared" si="0"/>
        <v>1.2</v>
      </c>
      <c r="F14" s="113" t="s">
        <v>479</v>
      </c>
      <c r="G14" s="113"/>
      <c r="H14" s="113"/>
      <c r="I14" s="114" t="str">
        <f>E13</f>
        <v>1.1</v>
      </c>
      <c r="J14" s="114"/>
      <c r="K14" s="114"/>
      <c r="L14" s="114"/>
      <c r="M14" s="115"/>
      <c r="N14" s="115"/>
      <c r="O14" s="116">
        <f>tfabDC</f>
        <v>10</v>
      </c>
      <c r="P14" s="124"/>
      <c r="Q14" s="125"/>
      <c r="R14" s="116"/>
      <c r="S14" s="118">
        <f ca="1">IF(M14&lt;&gt;"",M14,IF(OR(I14&lt;&gt;"",J14&lt;&gt;"",K14&lt;&gt;"",L14&lt;&gt;""),WORKDAY.INTL(MAX(IFERROR(INDEX(T:T,MATCH(I14,E:E,0)),0),IFERROR(INDEX(T:T,MATCH(J14,E:E,0)),0),IFERROR(INDEX(T:T,MATCH(K14,E:E,0)),0),IFERROR(INDEX(T:T,MATCH(L14,E:E,0)),0)),1,weekend,holidays),IF(N14&lt;&gt;"",IF(O14&lt;&gt;"",WORKDAY.INTL(N14,-(MAX(O14,1)-1),weekend,holidays),N14-(MAX(P14,1)-1))," - ")))</f>
        <v>43580</v>
      </c>
      <c r="T14" s="118">
        <f t="shared" ca="1" si="1"/>
        <v>43594</v>
      </c>
      <c r="U14" s="119"/>
      <c r="V14" s="119"/>
      <c r="W14" s="120"/>
      <c r="X14" s="119"/>
      <c r="Y14" s="121"/>
      <c r="Z14" s="121"/>
      <c r="AA14" s="121"/>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c r="OB14" s="123"/>
    </row>
    <row r="15" spans="1:392" s="122" customFormat="1" ht="12">
      <c r="A15" s="142" t="s">
        <v>499</v>
      </c>
      <c r="B15" s="142" t="s">
        <v>426</v>
      </c>
      <c r="C15" s="139">
        <v>3</v>
      </c>
      <c r="D15" s="110">
        <v>2</v>
      </c>
      <c r="E15" s="111" t="str">
        <f t="shared" si="0"/>
        <v>1.3</v>
      </c>
      <c r="F15" s="113" t="s">
        <v>518</v>
      </c>
      <c r="G15" s="113"/>
      <c r="H15" s="113"/>
      <c r="I15" s="114" t="str">
        <f>E13</f>
        <v>1.1</v>
      </c>
      <c r="J15" s="114"/>
      <c r="K15" s="114"/>
      <c r="L15" s="114"/>
      <c r="M15" s="115"/>
      <c r="N15" s="115"/>
      <c r="O15" s="116">
        <f>tfabMMB</f>
        <v>10</v>
      </c>
      <c r="P15" s="124"/>
      <c r="Q15" s="125"/>
      <c r="R15" s="116"/>
      <c r="S15" s="118">
        <f ca="1">IF(M15&lt;&gt;"",M15,IF(OR(I15&lt;&gt;"",J15&lt;&gt;"",K15&lt;&gt;"",L15&lt;&gt;""),WORKDAY.INTL(MAX(IFERROR(INDEX(T:T,MATCH(I15,E:E,0)),0),IFERROR(INDEX(T:T,MATCH(J15,E:E,0)),0),IFERROR(INDEX(T:T,MATCH(K15,E:E,0)),0),IFERROR(INDEX(T:T,MATCH(L15,E:E,0)),0)),1,weekend,holidays),IF(N15&lt;&gt;"",IF(O15&lt;&gt;"",WORKDAY.INTL(N15,-(MAX(O15,1)-1),weekend,holidays),N15-(MAX(P15,1)-1))," - ")))</f>
        <v>43580</v>
      </c>
      <c r="T15" s="118">
        <f ca="1">IF(N15&lt;&gt;"",N15,IF(S15=" - "," - ",IF(O15&lt;&gt;"",WORKDAY.INTL(S15,O15-1,weekend,holidays),S15+MAX(P15,1)-1)))</f>
        <v>43594</v>
      </c>
      <c r="U15" s="119"/>
      <c r="V15" s="119"/>
      <c r="W15" s="120"/>
      <c r="X15" s="119"/>
      <c r="Y15" s="121"/>
      <c r="Z15" s="121"/>
      <c r="AA15" s="121"/>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c r="OB15" s="123"/>
    </row>
    <row r="16" spans="1:392" s="122" customFormat="1" ht="12">
      <c r="A16" s="142" t="s">
        <v>500</v>
      </c>
      <c r="B16" s="142" t="s">
        <v>382</v>
      </c>
      <c r="C16" s="139">
        <v>20</v>
      </c>
      <c r="D16" s="110">
        <v>2</v>
      </c>
      <c r="E16" s="111" t="str">
        <f t="shared" si="0"/>
        <v>1.4</v>
      </c>
      <c r="F16" s="113" t="s">
        <v>423</v>
      </c>
      <c r="G16" s="113"/>
      <c r="H16" s="113"/>
      <c r="I16" s="114" t="str">
        <f>E14</f>
        <v>1.2</v>
      </c>
      <c r="J16" s="114"/>
      <c r="K16" s="114"/>
      <c r="L16" s="114"/>
      <c r="M16" s="115"/>
      <c r="N16" s="115"/>
      <c r="O16" s="116">
        <f>tvalDC*1.5</f>
        <v>15</v>
      </c>
      <c r="P16" s="124"/>
      <c r="Q16" s="125"/>
      <c r="R16" s="131" t="s">
        <v>37</v>
      </c>
      <c r="S16" s="118">
        <f ca="1">IF(M16&lt;&gt;"",M16,IF(OR(I16&lt;&gt;"",J16&lt;&gt;"",K16&lt;&gt;"",L16&lt;&gt;""),WORKDAY.INTL(MAX(IFERROR(INDEX(T:T,MATCH(I16,E:E,0)),0),IFERROR(INDEX(T:T,MATCH(J16,E:E,0)),0),IFERROR(INDEX(T:T,MATCH(K16,E:E,0)),0),IFERROR(INDEX(T:T,MATCH(L16,E:E,0)),0)),1,weekend,holidays),IF(N16&lt;&gt;"",IF(O16&lt;&gt;"",WORKDAY.INTL(N16,-(MAX(O16,1)-1),weekend,holidays),N16-(MAX(P16,1)-1))," - ")))</f>
        <v>43595</v>
      </c>
      <c r="T16" s="118">
        <f ca="1">IF(N16&lt;&gt;"",N16,IF(S16=" - "," - ",IF(O16&lt;&gt;"",WORKDAY.INTL(S16,O16-1,weekend,holidays),S16+MAX(P16,1)-1)))</f>
        <v>43616</v>
      </c>
      <c r="U16" s="119"/>
      <c r="V16" s="119"/>
      <c r="W16" s="120"/>
      <c r="X16" s="119"/>
      <c r="Y16" s="121"/>
      <c r="Z16" s="121"/>
      <c r="AA16" s="121"/>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c r="OB16" s="123"/>
    </row>
    <row r="17" spans="1:392" s="122" customFormat="1" ht="12">
      <c r="A17" s="142" t="s">
        <v>501</v>
      </c>
      <c r="B17" s="142" t="s">
        <v>383</v>
      </c>
      <c r="C17" s="139">
        <v>15</v>
      </c>
      <c r="D17" s="110">
        <v>2</v>
      </c>
      <c r="E17" s="111" t="str">
        <f t="shared" si="0"/>
        <v>1.5</v>
      </c>
      <c r="F17" s="113" t="s">
        <v>422</v>
      </c>
      <c r="G17" s="113"/>
      <c r="H17" s="113"/>
      <c r="I17" s="114" t="str">
        <f>E15</f>
        <v>1.3</v>
      </c>
      <c r="J17" s="114"/>
      <c r="K17" s="114"/>
      <c r="L17" s="114"/>
      <c r="M17" s="115"/>
      <c r="N17" s="115"/>
      <c r="O17" s="131">
        <f>tvalres</f>
        <v>5</v>
      </c>
      <c r="P17" s="124"/>
      <c r="Q17" s="125"/>
      <c r="R17" s="131"/>
      <c r="S17" s="118">
        <f ca="1">IF(M17&lt;&gt;"",M17,IF(OR(I17&lt;&gt;"",J17&lt;&gt;"",K17&lt;&gt;"",L17&lt;&gt;""),WORKDAY.INTL(MAX(IFERROR(INDEX(T:T,MATCH(I17,E:E,0)),0),IFERROR(INDEX(T:T,MATCH(J17,E:E,0)),0),IFERROR(INDEX(T:T,MATCH(K17,E:E,0)),0),IFERROR(INDEX(T:T,MATCH(L17,E:E,0)),0)),1,weekend,holidays),IF(N17&lt;&gt;"",IF(O17&lt;&gt;"",WORKDAY.INTL(N17,-(MAX(O17,1)-1),weekend,holidays),N17-(MAX(P17,1)-1))," - ")))</f>
        <v>43595</v>
      </c>
      <c r="T17" s="118">
        <f t="shared" ca="1" si="1"/>
        <v>43601</v>
      </c>
      <c r="U17" s="119"/>
      <c r="V17" s="119"/>
      <c r="W17" s="120"/>
      <c r="X17" s="119"/>
      <c r="Y17" s="121"/>
      <c r="Z17" s="121"/>
      <c r="AA17" s="121"/>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c r="OB17" s="123"/>
    </row>
    <row r="18" spans="1:392" s="122" customFormat="1" ht="12">
      <c r="A18" s="142" t="s">
        <v>517</v>
      </c>
      <c r="B18" s="142" t="s">
        <v>384</v>
      </c>
      <c r="C18" s="139">
        <v>4</v>
      </c>
      <c r="D18" s="110">
        <v>2</v>
      </c>
      <c r="E18" s="111" t="str">
        <f t="shared" si="0"/>
        <v>1.6</v>
      </c>
      <c r="F18" s="113" t="s">
        <v>392</v>
      </c>
      <c r="G18" s="113" t="s">
        <v>427</v>
      </c>
      <c r="H18" s="113"/>
      <c r="I18" s="133" t="str">
        <f>E17</f>
        <v>1.5</v>
      </c>
      <c r="J18" s="114" t="str">
        <f>E16</f>
        <v>1.4</v>
      </c>
      <c r="K18" s="114"/>
      <c r="L18" s="114"/>
      <c r="M18" s="115"/>
      <c r="N18" s="115"/>
      <c r="O18" s="116">
        <f>tassMMB/2</f>
        <v>10</v>
      </c>
      <c r="P18" s="124"/>
      <c r="Q18" s="125"/>
      <c r="R18" s="131" t="s">
        <v>33</v>
      </c>
      <c r="S18" s="118">
        <f ca="1">IF(M18&lt;&gt;"",M18,IF(OR(I18&lt;&gt;"",J18&lt;&gt;"",K18&lt;&gt;"",L18&lt;&gt;""),WORKDAY.INTL(MAX(IFERROR(INDEX(T:T,MATCH(I18,E:E,0)),0),IFERROR(INDEX(T:T,MATCH(J18,E:E,0)),0),IFERROR(INDEX(T:T,MATCH(K18,E:E,0)),0),IFERROR(INDEX(T:T,MATCH(L18,E:E,0)),0)),1,weekend,holidays),IF(N18&lt;&gt;"",IF(O18&lt;&gt;"",WORKDAY.INTL(N18,-(MAX(O18,1)-1),weekend,holidays),N18-(MAX(P18,1)-1))," - ")))</f>
        <v>43619</v>
      </c>
      <c r="T18" s="118">
        <f t="shared" ca="1" si="1"/>
        <v>43630</v>
      </c>
      <c r="U18" s="119"/>
      <c r="V18" s="119"/>
      <c r="W18" s="120"/>
      <c r="X18" s="119"/>
      <c r="Y18" s="121"/>
      <c r="Z18" s="121"/>
      <c r="AA18" s="121"/>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c r="OB18" s="123"/>
    </row>
    <row r="19" spans="1:392" s="122" customFormat="1" ht="12">
      <c r="A19" s="142" t="s">
        <v>503</v>
      </c>
      <c r="B19" s="142" t="s">
        <v>385</v>
      </c>
      <c r="C19" s="139">
        <v>30</v>
      </c>
      <c r="D19" s="110">
        <v>2</v>
      </c>
      <c r="E19" s="111" t="str">
        <f t="shared" si="0"/>
        <v>1.7</v>
      </c>
      <c r="F19" s="113" t="s">
        <v>391</v>
      </c>
      <c r="G19" s="113"/>
      <c r="H19" s="113" t="s">
        <v>393</v>
      </c>
      <c r="I19" s="114" t="str">
        <f>E18</f>
        <v>1.6</v>
      </c>
      <c r="J19" s="114"/>
      <c r="K19" s="114"/>
      <c r="L19" s="114"/>
      <c r="M19" s="115"/>
      <c r="N19" s="115"/>
      <c r="O19" s="131">
        <f>tvalMMB</f>
        <v>15</v>
      </c>
      <c r="P19" s="124"/>
      <c r="Q19" s="125"/>
      <c r="R19" s="131" t="s">
        <v>38</v>
      </c>
      <c r="S19" s="118">
        <f ca="1">IF(M19&lt;&gt;"",M19,IF(OR(I19&lt;&gt;"",J19&lt;&gt;"",K19&lt;&gt;"",L19&lt;&gt;""),WORKDAY.INTL(MAX(IFERROR(INDEX(T:T,MATCH(I19,E:E,0)),0),IFERROR(INDEX(T:T,MATCH(J19,E:E,0)),0),IFERROR(INDEX(T:T,MATCH(K19,E:E,0)),0),IFERROR(INDEX(T:T,MATCH(L19,E:E,0)),0)),1,weekend,holidays),IF(N19&lt;&gt;"",IF(O19&lt;&gt;"",WORKDAY.INTL(N19,-(MAX(O19,1)-1),weekend,holidays),N19-(MAX(P19,1)-1))," - ")))</f>
        <v>43633</v>
      </c>
      <c r="T19" s="118">
        <f ca="1">IF(N19&lt;&gt;"",N19,IF(S19=" - "," - ",IF(O19&lt;&gt;"",WORKDAY.INTL(S19,O19-1,weekend,holidays),S19+MAX(P19,1)-1)))</f>
        <v>43654</v>
      </c>
      <c r="U19" s="119"/>
      <c r="V19" s="119"/>
      <c r="W19" s="120"/>
      <c r="X19" s="119"/>
      <c r="Y19" s="121"/>
      <c r="Z19" s="121"/>
      <c r="AA19" s="121"/>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c r="OB19" s="123"/>
    </row>
    <row r="20" spans="1:392" s="122" customFormat="1" ht="12">
      <c r="A20" s="142" t="s">
        <v>504</v>
      </c>
      <c r="B20" s="142" t="s">
        <v>388</v>
      </c>
      <c r="C20" s="139">
        <v>6</v>
      </c>
      <c r="D20" s="110">
        <v>2</v>
      </c>
      <c r="E20" s="111" t="str">
        <f t="shared" si="0"/>
        <v>1.8</v>
      </c>
      <c r="F20" s="113" t="s">
        <v>481</v>
      </c>
      <c r="G20" s="113"/>
      <c r="H20" s="113"/>
      <c r="I20" s="114" t="str">
        <f>E14</f>
        <v>1.2</v>
      </c>
      <c r="J20" s="114"/>
      <c r="K20" s="114"/>
      <c r="L20" s="114"/>
      <c r="M20" s="115"/>
      <c r="N20" s="115"/>
      <c r="O20" s="116">
        <f>tfabDC*2</f>
        <v>20</v>
      </c>
      <c r="P20" s="124"/>
      <c r="Q20" s="125"/>
      <c r="R20" s="116"/>
      <c r="S20" s="118">
        <f ca="1">IF(M20&lt;&gt;"",M20,IF(OR(I20&lt;&gt;"",J20&lt;&gt;"",K20&lt;&gt;"",L20&lt;&gt;""),WORKDAY.INTL(MAX(IFERROR(INDEX(T:T,MATCH(I20,E:E,0)),0),IFERROR(INDEX(T:T,MATCH(J20,E:E,0)),0),IFERROR(INDEX(T:T,MATCH(K20,E:E,0)),0),IFERROR(INDEX(T:T,MATCH(L20,E:E,0)),0)),1,weekend,holidays),IF(N20&lt;&gt;"",IF(O20&lt;&gt;"",WORKDAY.INTL(N20,-(MAX(O20,1)-1),weekend,holidays),N20-(MAX(P20,1)-1))," - ")))</f>
        <v>43595</v>
      </c>
      <c r="T20" s="118">
        <f ca="1">IF(N20&lt;&gt;"",N20,IF(S20=" - "," - ",IF(O20&lt;&gt;"",WORKDAY.INTL(S20,O20-1,weekend,holidays),S20+MAX(P20,1)-1)))</f>
        <v>43623</v>
      </c>
      <c r="U20" s="119"/>
      <c r="V20" s="119"/>
      <c r="W20" s="120"/>
      <c r="X20" s="119"/>
      <c r="Y20" s="121"/>
      <c r="Z20" s="121"/>
      <c r="AA20" s="121"/>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c r="OB20" s="123"/>
    </row>
    <row r="21" spans="1:392" s="122" customFormat="1" ht="12">
      <c r="A21" s="142" t="s">
        <v>516</v>
      </c>
      <c r="B21" s="142" t="s">
        <v>386</v>
      </c>
      <c r="C21" s="139">
        <v>6</v>
      </c>
      <c r="D21" s="110">
        <v>2</v>
      </c>
      <c r="E21" s="111" t="str">
        <f t="shared" si="0"/>
        <v>1.9</v>
      </c>
      <c r="F21" s="113" t="s">
        <v>480</v>
      </c>
      <c r="G21" s="113"/>
      <c r="H21" s="113"/>
      <c r="I21" s="114" t="str">
        <f>E15</f>
        <v>1.3</v>
      </c>
      <c r="J21" s="114"/>
      <c r="K21" s="114"/>
      <c r="L21" s="114"/>
      <c r="M21" s="115"/>
      <c r="N21" s="115"/>
      <c r="O21" s="116">
        <f>tfabMMB*2</f>
        <v>20</v>
      </c>
      <c r="P21" s="124"/>
      <c r="Q21" s="125"/>
      <c r="R21" s="116"/>
      <c r="S21" s="118">
        <f ca="1">IF(M21&lt;&gt;"",M21,IF(OR(I21&lt;&gt;"",J21&lt;&gt;"",K21&lt;&gt;"",L21&lt;&gt;""),WORKDAY.INTL(MAX(IFERROR(INDEX(T:T,MATCH(I21,E:E,0)),0),IFERROR(INDEX(T:T,MATCH(J21,E:E,0)),0),IFERROR(INDEX(T:T,MATCH(K21,E:E,0)),0),IFERROR(INDEX(T:T,MATCH(L21,E:E,0)),0)),1,weekend,holidays),IF(N21&lt;&gt;"",IF(O21&lt;&gt;"",WORKDAY.INTL(N21,-(MAX(O21,1)-1),weekend,holidays),N21-(MAX(P21,1)-1))," - ")))</f>
        <v>43595</v>
      </c>
      <c r="T21" s="118">
        <f ca="1">IF(N21&lt;&gt;"",N21,IF(S21=" - "," - ",IF(O21&lt;&gt;"",WORKDAY.INTL(S21,O21-1,weekend,holidays),S21+MAX(P21,1)-1)))</f>
        <v>43623</v>
      </c>
      <c r="U21" s="119"/>
      <c r="V21" s="119"/>
      <c r="W21" s="120"/>
      <c r="X21" s="119"/>
      <c r="Y21" s="121"/>
      <c r="Z21" s="121"/>
      <c r="AA21" s="121"/>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c r="OB21" s="123"/>
    </row>
    <row r="22" spans="1:392" s="122" customFormat="1" ht="12">
      <c r="A22" s="142" t="s">
        <v>505</v>
      </c>
      <c r="B22" s="142" t="s">
        <v>387</v>
      </c>
      <c r="C22" s="139">
        <v>50</v>
      </c>
      <c r="D22" s="110">
        <v>2</v>
      </c>
      <c r="E22" s="111" t="str">
        <f t="shared" si="0"/>
        <v>1.10</v>
      </c>
      <c r="F22" s="113" t="s">
        <v>425</v>
      </c>
      <c r="G22" s="113"/>
      <c r="H22" s="113"/>
      <c r="I22" s="114" t="str">
        <f>E20</f>
        <v>1.8</v>
      </c>
      <c r="J22" s="114" t="str">
        <f>E16</f>
        <v>1.4</v>
      </c>
      <c r="K22" s="114"/>
      <c r="L22" s="114"/>
      <c r="M22" s="115"/>
      <c r="N22" s="115"/>
      <c r="O22" s="124">
        <f>tvalDC</f>
        <v>10</v>
      </c>
      <c r="P22" s="124"/>
      <c r="Q22" s="125"/>
      <c r="R22" s="131" t="s">
        <v>37</v>
      </c>
      <c r="S22" s="118">
        <f ca="1">IF(M22&lt;&gt;"",M22,IF(OR(I22&lt;&gt;"",J22&lt;&gt;"",K22&lt;&gt;"",L22&lt;&gt;""),WORKDAY.INTL(MAX(IFERROR(INDEX(T:T,MATCH(I22,E:E,0)),0),IFERROR(INDEX(T:T,MATCH(J22,E:E,0)),0),IFERROR(INDEX(T:T,MATCH(K22,E:E,0)),0),IFERROR(INDEX(T:T,MATCH(L22,E:E,0)),0)),1,weekend,holidays),IF(N22&lt;&gt;"",IF(O22&lt;&gt;"",WORKDAY.INTL(N22,-(MAX(O22,1)-1),weekend,holidays),N22-(MAX(P22,1)-1))," - ")))</f>
        <v>43626</v>
      </c>
      <c r="T22" s="118">
        <f ca="1">IF(N22&lt;&gt;"",N22,IF(S22=" - "," - ",IF(O22&lt;&gt;"",WORKDAY.INTL(S22,O22-1,weekend,holidays),S22+MAX(P22,1)-1)))</f>
        <v>43637</v>
      </c>
      <c r="U22" s="119"/>
      <c r="V22" s="119"/>
      <c r="W22" s="120"/>
      <c r="X22" s="119"/>
      <c r="Y22" s="121"/>
      <c r="Z22" s="121"/>
      <c r="AA22" s="121"/>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c r="OB22" s="123"/>
    </row>
    <row r="23" spans="1:392" s="122" customFormat="1" ht="12">
      <c r="A23" s="142" t="s">
        <v>506</v>
      </c>
      <c r="B23" s="142" t="s">
        <v>389</v>
      </c>
      <c r="C23" s="139">
        <v>7</v>
      </c>
      <c r="D23" s="110">
        <v>2</v>
      </c>
      <c r="E23" s="111" t="str">
        <f t="shared" si="0"/>
        <v>1.11</v>
      </c>
      <c r="F23" s="113" t="s">
        <v>424</v>
      </c>
      <c r="G23" s="113"/>
      <c r="H23" s="113"/>
      <c r="I23" s="130" t="str">
        <f>E21</f>
        <v>1.9</v>
      </c>
      <c r="J23" s="114" t="str">
        <f>E17</f>
        <v>1.5</v>
      </c>
      <c r="K23" s="114"/>
      <c r="L23" s="114"/>
      <c r="M23" s="115"/>
      <c r="N23" s="115"/>
      <c r="O23" s="116">
        <f>tvalres</f>
        <v>5</v>
      </c>
      <c r="P23" s="124"/>
      <c r="Q23" s="125"/>
      <c r="R23" s="116"/>
      <c r="S23" s="118">
        <f ca="1">IF(M23&lt;&gt;"",M23,IF(OR(I23&lt;&gt;"",J23&lt;&gt;"",K23&lt;&gt;"",L23&lt;&gt;""),WORKDAY.INTL(MAX(IFERROR(INDEX(T:T,MATCH(I23,E:E,0)),0),IFERROR(INDEX(T:T,MATCH(J23,E:E,0)),0),IFERROR(INDEX(T:T,MATCH(K23,E:E,0)),0),IFERROR(INDEX(T:T,MATCH(L23,E:E,0)),0)),1,weekend,holidays),IF(N23&lt;&gt;"",IF(O23&lt;&gt;"",WORKDAY.INTL(N23,-(MAX(O23,1)-1),weekend,holidays),N23-(MAX(P23,1)-1))," - ")))</f>
        <v>43626</v>
      </c>
      <c r="T23" s="118">
        <f ca="1">IF(N23&lt;&gt;"",N23,IF(S23=" - "," - ",IF(O23&lt;&gt;"",WORKDAY.INTL(S23,O23-1,weekend,holidays),S23+MAX(P23,1)-1)))</f>
        <v>43630</v>
      </c>
      <c r="U23" s="119"/>
      <c r="V23" s="119"/>
      <c r="W23" s="120"/>
      <c r="X23" s="119"/>
      <c r="Y23" s="121"/>
      <c r="Z23" s="121"/>
      <c r="AA23" s="121"/>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row>
    <row r="24" spans="1:392" s="122" customFormat="1" ht="12">
      <c r="A24" s="142" t="s">
        <v>507</v>
      </c>
      <c r="B24" s="142" t="s">
        <v>390</v>
      </c>
      <c r="C24" s="139">
        <v>30</v>
      </c>
      <c r="D24" s="110">
        <v>2</v>
      </c>
      <c r="E24" s="111" t="str">
        <f t="shared" si="0"/>
        <v>1.12</v>
      </c>
      <c r="F24" s="113" t="s">
        <v>284</v>
      </c>
      <c r="G24" s="113" t="s">
        <v>427</v>
      </c>
      <c r="H24" s="113"/>
      <c r="I24" s="114" t="str">
        <f>E22</f>
        <v>1.10</v>
      </c>
      <c r="J24" s="114" t="str">
        <f>E23</f>
        <v>1.11</v>
      </c>
      <c r="K24" s="143" t="str">
        <f>E18</f>
        <v>1.6</v>
      </c>
      <c r="L24" s="143"/>
      <c r="M24" s="115"/>
      <c r="N24" s="115"/>
      <c r="O24" s="116">
        <f>tassMMB</f>
        <v>20</v>
      </c>
      <c r="P24" s="124"/>
      <c r="Q24" s="125"/>
      <c r="R24" s="131" t="s">
        <v>33</v>
      </c>
      <c r="S24" s="118">
        <f ca="1">IF(M24&lt;&gt;"",M24,IF(OR(I24&lt;&gt;"",J24&lt;&gt;"",K24&lt;&gt;"",L24&lt;&gt;""),WORKDAY.INTL(MAX(IFERROR(INDEX(T:T,MATCH(I24,E:E,0)),0),IFERROR(INDEX(T:T,MATCH(J24,E:E,0)),0),IFERROR(INDEX(T:T,MATCH(K24,E:E,0)),0),IFERROR(INDEX(T:T,MATCH(L24,E:E,0)),0)),1,weekend,holidays),IF(N24&lt;&gt;"",IF(O24&lt;&gt;"",WORKDAY.INTL(N24,-(MAX(O24,1)-1),weekend,holidays),N24-(MAX(P24,1)-1))," - ")))</f>
        <v>43640</v>
      </c>
      <c r="T24" s="118">
        <f t="shared" ca="1" si="1"/>
        <v>43668</v>
      </c>
      <c r="U24" s="119"/>
      <c r="V24" s="119"/>
      <c r="W24" s="120"/>
      <c r="X24" s="119"/>
      <c r="Y24" s="121"/>
      <c r="Z24" s="121"/>
      <c r="AA24" s="121"/>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c r="OB24" s="123"/>
    </row>
    <row r="25" spans="1:392" s="122" customFormat="1" ht="12">
      <c r="A25" s="142" t="s">
        <v>508</v>
      </c>
      <c r="B25" s="142" t="s">
        <v>510</v>
      </c>
      <c r="C25" s="139">
        <v>3</v>
      </c>
      <c r="D25" s="110">
        <v>2</v>
      </c>
      <c r="E25" s="111" t="str">
        <f t="shared" si="0"/>
        <v>1.13</v>
      </c>
      <c r="F25" s="113" t="s">
        <v>285</v>
      </c>
      <c r="G25" s="113"/>
      <c r="H25" s="113" t="s">
        <v>394</v>
      </c>
      <c r="I25" s="114" t="str">
        <f>E24</f>
        <v>1.12</v>
      </c>
      <c r="J25" s="114" t="str">
        <f>E23</f>
        <v>1.11</v>
      </c>
      <c r="K25" s="114"/>
      <c r="L25" s="114"/>
      <c r="M25" s="115"/>
      <c r="N25" s="115"/>
      <c r="O25" s="116">
        <f>tvalMMB</f>
        <v>15</v>
      </c>
      <c r="P25" s="124"/>
      <c r="Q25" s="125"/>
      <c r="R25" s="131" t="s">
        <v>37</v>
      </c>
      <c r="S25" s="118">
        <f ca="1">IF(M25&lt;&gt;"",M25,IF(OR(I25&lt;&gt;"",J25&lt;&gt;"",K25&lt;&gt;"",L25&lt;&gt;""),WORKDAY.INTL(MAX(IFERROR(INDEX(T:T,MATCH(I25,E:E,0)),0),IFERROR(INDEX(T:T,MATCH(J25,E:E,0)),0),IFERROR(INDEX(T:T,MATCH(K25,E:E,0)),0),IFERROR(INDEX(T:T,MATCH(L25,E:E,0)),0)),1,weekend,holidays),IF(N25&lt;&gt;"",IF(O25&lt;&gt;"",WORKDAY.INTL(N25,-(MAX(O25,1)-1),weekend,holidays),N25-(MAX(P25,1)-1))," - ")))</f>
        <v>43669</v>
      </c>
      <c r="T25" s="118">
        <f t="shared" ca="1" si="1"/>
        <v>43690</v>
      </c>
      <c r="U25" s="119"/>
      <c r="V25" s="119"/>
      <c r="W25" s="120"/>
      <c r="X25" s="119"/>
      <c r="Y25" s="121"/>
      <c r="Z25" s="121"/>
      <c r="AA25" s="121"/>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c r="OB25" s="123"/>
    </row>
    <row r="26" spans="1:392" s="122" customFormat="1" ht="12">
      <c r="A26" s="142" t="s">
        <v>512</v>
      </c>
      <c r="B26" s="142" t="s">
        <v>511</v>
      </c>
      <c r="C26" s="139">
        <v>17</v>
      </c>
      <c r="D26" s="110">
        <v>2</v>
      </c>
      <c r="E26" s="111" t="str">
        <f t="shared" si="0"/>
        <v>1.14</v>
      </c>
      <c r="F26" s="113" t="s">
        <v>286</v>
      </c>
      <c r="G26" s="113"/>
      <c r="H26" s="113" t="s">
        <v>395</v>
      </c>
      <c r="I26" s="114" t="str">
        <f>E24</f>
        <v>1.12</v>
      </c>
      <c r="J26" s="114"/>
      <c r="K26" s="114"/>
      <c r="L26" s="114"/>
      <c r="M26" s="115"/>
      <c r="N26" s="115"/>
      <c r="O26" s="131">
        <f>tvalMMB</f>
        <v>15</v>
      </c>
      <c r="P26" s="124"/>
      <c r="Q26" s="125"/>
      <c r="R26" s="131" t="s">
        <v>36</v>
      </c>
      <c r="S26" s="118">
        <f ca="1">IF(M26&lt;&gt;"",M26,IF(OR(I26&lt;&gt;"",J26&lt;&gt;"",K26&lt;&gt;"",L26&lt;&gt;""),WORKDAY.INTL(MAX(IFERROR(INDEX(T:T,MATCH(I26,E:E,0)),0),IFERROR(INDEX(T:T,MATCH(J26,E:E,0)),0),IFERROR(INDEX(T:T,MATCH(K26,E:E,0)),0),IFERROR(INDEX(T:T,MATCH(L26,E:E,0)),0)),1,weekend,holidays),IF(N26&lt;&gt;"",IF(O26&lt;&gt;"",WORKDAY.INTL(N26,-(MAX(O26,1)-1),weekend,holidays),N26-(MAX(P26,1)-1))," - ")))</f>
        <v>43669</v>
      </c>
      <c r="T26" s="118">
        <f t="shared" ref="T26:T41" ca="1" si="2">IF(N26&lt;&gt;"",N26,IF(S26=" - "," - ",IF(O26&lt;&gt;"",WORKDAY.INTL(S26,O26-1,weekend,holidays),S26+MAX(P26,1)-1)))</f>
        <v>43690</v>
      </c>
      <c r="U26" s="119"/>
      <c r="V26" s="119"/>
      <c r="W26" s="120"/>
      <c r="X26" s="119"/>
      <c r="Y26" s="121"/>
      <c r="Z26" s="121"/>
      <c r="AA26" s="121"/>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c r="OB26" s="123"/>
    </row>
    <row r="27" spans="1:392" s="122" customFormat="1" ht="12">
      <c r="A27" s="142" t="s">
        <v>519</v>
      </c>
      <c r="B27" s="142" t="s">
        <v>419</v>
      </c>
      <c r="C27" s="139">
        <v>30</v>
      </c>
      <c r="D27" s="110">
        <v>2</v>
      </c>
      <c r="E27" s="111" t="str">
        <f t="shared" si="0"/>
        <v>1.15</v>
      </c>
      <c r="F27" s="113" t="s">
        <v>283</v>
      </c>
      <c r="G27" s="113"/>
      <c r="H27" s="113"/>
      <c r="I27" s="114"/>
      <c r="J27" s="114"/>
      <c r="K27" s="114"/>
      <c r="L27" s="114"/>
      <c r="M27" s="115">
        <v>43560</v>
      </c>
      <c r="N27" s="115"/>
      <c r="O27" s="124">
        <v>1</v>
      </c>
      <c r="P27" s="124"/>
      <c r="Q27" s="125"/>
      <c r="R27" s="116"/>
      <c r="S27" s="118">
        <f>IF(M27&lt;&gt;"",M27,IF(OR(I27&lt;&gt;"",J27&lt;&gt;"",K27&lt;&gt;"",L27&lt;&gt;""),WORKDAY.INTL(MAX(IFERROR(INDEX(T:T,MATCH(I27,E:E,0)),0),IFERROR(INDEX(T:T,MATCH(J27,E:E,0)),0),IFERROR(INDEX(T:T,MATCH(K27,E:E,0)),0),IFERROR(INDEX(T:T,MATCH(L27,E:E,0)),0)),1,weekend,holidays),IF(N27&lt;&gt;"",IF(O27&lt;&gt;"",WORKDAY.INTL(N27,-(MAX(O27,1)-1),weekend,holidays),N27-(MAX(P27,1)-1))," - ")))</f>
        <v>43560</v>
      </c>
      <c r="T27" s="118">
        <f t="shared" ca="1" si="2"/>
        <v>43560</v>
      </c>
      <c r="U27" s="119"/>
      <c r="V27" s="119"/>
      <c r="W27" s="120"/>
      <c r="X27" s="119"/>
      <c r="Y27" s="121"/>
      <c r="Z27" s="121"/>
      <c r="AA27" s="121"/>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c r="OB27" s="123"/>
    </row>
    <row r="28" spans="1:392" s="122" customFormat="1" ht="12">
      <c r="A28" s="142" t="s">
        <v>509</v>
      </c>
      <c r="B28" s="142" t="s">
        <v>421</v>
      </c>
      <c r="C28" s="139">
        <v>10</v>
      </c>
      <c r="D28" s="110">
        <v>2</v>
      </c>
      <c r="E28" s="111" t="str">
        <f t="shared" si="0"/>
        <v>1.16</v>
      </c>
      <c r="F28" s="113" t="s">
        <v>415</v>
      </c>
      <c r="G28" s="113"/>
      <c r="H28" s="113"/>
      <c r="I28" s="114" t="str">
        <f>E27</f>
        <v>1.15</v>
      </c>
      <c r="J28" s="114"/>
      <c r="K28" s="114"/>
      <c r="L28" s="114"/>
      <c r="M28" s="115"/>
      <c r="N28" s="115"/>
      <c r="O28" s="124">
        <f>tfabNIST</f>
        <v>30</v>
      </c>
      <c r="P28" s="124"/>
      <c r="Q28" s="125"/>
      <c r="R28" s="116"/>
      <c r="S28" s="118">
        <f ca="1">IF(M28&lt;&gt;"",M28,IF(OR(I28&lt;&gt;"",J28&lt;&gt;"",K28&lt;&gt;"",L28&lt;&gt;""),WORKDAY.INTL(MAX(IFERROR(INDEX(T:T,MATCH(I28,E:E,0)),0),IFERROR(INDEX(T:T,MATCH(J28,E:E,0)),0),IFERROR(INDEX(T:T,MATCH(K28,E:E,0)),0),IFERROR(INDEX(T:T,MATCH(L28,E:E,0)),0)),1,weekend,holidays),IF(N28&lt;&gt;"",IF(O28&lt;&gt;"",WORKDAY.INTL(N28,-(MAX(O28,1)-1),weekend,holidays),N28-(MAX(P28,1)-1))," - ")))</f>
        <v>43563</v>
      </c>
      <c r="T28" s="118">
        <f t="shared" ca="1" si="2"/>
        <v>43607</v>
      </c>
      <c r="U28" s="119"/>
      <c r="V28" s="119"/>
      <c r="W28" s="120"/>
      <c r="X28" s="119"/>
      <c r="Y28" s="121"/>
      <c r="Z28" s="121"/>
      <c r="AA28" s="121"/>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row>
    <row r="29" spans="1:392" s="122" customFormat="1" ht="12">
      <c r="A29" s="142" t="s">
        <v>555</v>
      </c>
      <c r="B29" s="142" t="s">
        <v>556</v>
      </c>
      <c r="C29" s="139">
        <v>40</v>
      </c>
      <c r="D29" s="110">
        <v>2</v>
      </c>
      <c r="E29" s="111" t="str">
        <f t="shared" si="0"/>
        <v>1.17</v>
      </c>
      <c r="F29" s="113" t="s">
        <v>429</v>
      </c>
      <c r="G29" s="113" t="s">
        <v>430</v>
      </c>
      <c r="H29" s="113"/>
      <c r="I29" s="114" t="str">
        <f>E28</f>
        <v>1.16</v>
      </c>
      <c r="J29" s="114"/>
      <c r="K29" s="114"/>
      <c r="L29" s="114"/>
      <c r="M29" s="115"/>
      <c r="N29" s="115"/>
      <c r="O29" s="116">
        <f>tassSP</f>
        <v>3</v>
      </c>
      <c r="P29" s="124"/>
      <c r="Q29" s="125"/>
      <c r="R29" s="131">
        <v>5</v>
      </c>
      <c r="S29" s="118">
        <f ca="1">IF(M29&lt;&gt;"",M29,IF(OR(I29&lt;&gt;"",J29&lt;&gt;"",K29&lt;&gt;"",L29&lt;&gt;""),WORKDAY.INTL(MAX(IFERROR(INDEX(T:T,MATCH(I29,E:E,0)),0),IFERROR(INDEX(T:T,MATCH(J29,E:E,0)),0),IFERROR(INDEX(T:T,MATCH(K29,E:E,0)),0),IFERROR(INDEX(T:T,MATCH(L29,E:E,0)),0)),1,weekend,holidays),IF(N29&lt;&gt;"",IF(O29&lt;&gt;"",WORKDAY.INTL(N29,-(MAX(O29,1)-1),weekend,holidays),N29-(MAX(P29,1)-1))," - ")))</f>
        <v>43608</v>
      </c>
      <c r="T29" s="118">
        <f t="shared" ca="1" si="2"/>
        <v>43613</v>
      </c>
      <c r="U29" s="119"/>
      <c r="V29" s="119"/>
      <c r="W29" s="120"/>
      <c r="X29" s="119"/>
      <c r="Y29" s="121"/>
      <c r="Z29" s="121"/>
      <c r="AA29" s="121"/>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c r="OB29" s="123"/>
    </row>
    <row r="30" spans="1:392" s="122" customFormat="1" ht="12">
      <c r="A30" s="138"/>
      <c r="B30" s="138"/>
      <c r="C30" s="139"/>
      <c r="D30" s="110">
        <v>2</v>
      </c>
      <c r="E30" s="111" t="str">
        <f t="shared" si="0"/>
        <v>1.18</v>
      </c>
      <c r="F30" s="113" t="s">
        <v>482</v>
      </c>
      <c r="G30" s="113"/>
      <c r="H30" s="113"/>
      <c r="I30" s="143" t="str">
        <f>E29</f>
        <v>1.17</v>
      </c>
      <c r="J30" s="143"/>
      <c r="K30" s="114"/>
      <c r="L30" s="114"/>
      <c r="M30" s="115"/>
      <c r="N30" s="115"/>
      <c r="O30" s="116">
        <f>tvalSP</f>
        <v>17</v>
      </c>
      <c r="P30" s="124"/>
      <c r="Q30" s="125"/>
      <c r="R30" s="131">
        <v>6</v>
      </c>
      <c r="S30" s="118">
        <f ca="1">IF(M30&lt;&gt;"",M30,IF(OR(I30&lt;&gt;"",J30&lt;&gt;"",K30&lt;&gt;"",L30&lt;&gt;""),WORKDAY.INTL(MAX(IFERROR(INDEX(T:T,MATCH(I30,E:E,0)),0),IFERROR(INDEX(T:T,MATCH(J30,E:E,0)),0),IFERROR(INDEX(T:T,MATCH(K30,E:E,0)),0),IFERROR(INDEX(T:T,MATCH(L30,E:E,0)),0)),1,weekend,holidays),IF(N30&lt;&gt;"",IF(O30&lt;&gt;"",WORKDAY.INTL(N30,-(MAX(O30,1)-1),weekend,holidays),N30-(MAX(P30,1)-1))," - ")))</f>
        <v>43614</v>
      </c>
      <c r="T30" s="118">
        <f t="shared" ca="1" si="2"/>
        <v>43636</v>
      </c>
      <c r="U30" s="119"/>
      <c r="V30" s="119"/>
      <c r="W30" s="120"/>
      <c r="X30" s="119"/>
      <c r="Y30" s="121"/>
      <c r="Z30" s="121"/>
      <c r="AA30" s="121"/>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c r="OB30" s="123"/>
    </row>
    <row r="31" spans="1:392" s="122" customFormat="1" ht="12">
      <c r="A31" s="138"/>
      <c r="B31" s="138"/>
      <c r="C31" s="139"/>
      <c r="D31" s="110">
        <v>2</v>
      </c>
      <c r="E31" s="111" t="str">
        <f t="shared" si="0"/>
        <v>1.19</v>
      </c>
      <c r="F31" s="113" t="s">
        <v>416</v>
      </c>
      <c r="G31" s="113" t="s">
        <v>427</v>
      </c>
      <c r="H31" s="113"/>
      <c r="I31" s="114" t="str">
        <f>E28</f>
        <v>1.16</v>
      </c>
      <c r="J31" s="143" t="str">
        <f>E24</f>
        <v>1.12</v>
      </c>
      <c r="K31" s="143"/>
      <c r="L31" s="143"/>
      <c r="M31" s="115"/>
      <c r="N31" s="115"/>
      <c r="O31" s="116">
        <f>tassNIST</f>
        <v>6</v>
      </c>
      <c r="P31" s="124"/>
      <c r="Q31" s="125"/>
      <c r="R31" s="131" t="s">
        <v>33</v>
      </c>
      <c r="S31" s="118">
        <f ca="1">IF(M31&lt;&gt;"",M31,IF(OR(I31&lt;&gt;"",J31&lt;&gt;"",K31&lt;&gt;"",L31&lt;&gt;""),WORKDAY.INTL(MAX(IFERROR(INDEX(T:T,MATCH(I31,E:E,0)),0),IFERROR(INDEX(T:T,MATCH(J31,E:E,0)),0),IFERROR(INDEX(T:T,MATCH(K31,E:E,0)),0),IFERROR(INDEX(T:T,MATCH(L31,E:E,0)),0)),1,weekend,holidays),IF(N31&lt;&gt;"",IF(O31&lt;&gt;"",WORKDAY.INTL(N31,-(MAX(O31,1)-1),weekend,holidays),N31-(MAX(P31,1)-1))," - ")))</f>
        <v>43669</v>
      </c>
      <c r="T31" s="118">
        <f t="shared" ca="1" si="2"/>
        <v>43676</v>
      </c>
      <c r="U31" s="119"/>
      <c r="V31" s="119"/>
      <c r="W31" s="120"/>
      <c r="X31" s="119"/>
      <c r="Y31" s="121"/>
      <c r="Z31" s="121"/>
      <c r="AA31" s="121"/>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c r="OB31" s="123"/>
    </row>
    <row r="32" spans="1:392" s="122" customFormat="1" ht="12">
      <c r="A32" s="138"/>
      <c r="B32" s="138"/>
      <c r="C32" s="139"/>
      <c r="D32" s="110">
        <v>2</v>
      </c>
      <c r="E32" s="111" t="str">
        <f t="shared" si="0"/>
        <v>1.20</v>
      </c>
      <c r="F32" s="113" t="s">
        <v>417</v>
      </c>
      <c r="G32" s="113"/>
      <c r="H32" s="113" t="s">
        <v>348</v>
      </c>
      <c r="I32" s="114" t="str">
        <f>E31</f>
        <v>1.19</v>
      </c>
      <c r="J32" s="114" t="str">
        <f>E19</f>
        <v>1.7</v>
      </c>
      <c r="K32" s="114"/>
      <c r="L32" s="114"/>
      <c r="M32" s="115"/>
      <c r="N32" s="115"/>
      <c r="O32" s="116">
        <f>tvalUFM</f>
        <v>30</v>
      </c>
      <c r="P32" s="124"/>
      <c r="Q32" s="125"/>
      <c r="R32" s="131" t="s">
        <v>38</v>
      </c>
      <c r="S32" s="118">
        <f ca="1">IF(M32&lt;&gt;"",M32,IF(OR(I32&lt;&gt;"",J32&lt;&gt;"",K32&lt;&gt;"",L32&lt;&gt;""),WORKDAY.INTL(MAX(IFERROR(INDEX(T:T,MATCH(I32,E:E,0)),0),IFERROR(INDEX(T:T,MATCH(J32,E:E,0)),0),IFERROR(INDEX(T:T,MATCH(K32,E:E,0)),0),IFERROR(INDEX(T:T,MATCH(L32,E:E,0)),0)),1,weekend,holidays),IF(N32&lt;&gt;"",IF(O32&lt;&gt;"",WORKDAY.INTL(N32,-(MAX(O32,1)-1),weekend,holidays),N32-(MAX(P32,1)-1))," - ")))</f>
        <v>43677</v>
      </c>
      <c r="T32" s="118">
        <f t="shared" ca="1" si="2"/>
        <v>43721</v>
      </c>
      <c r="U32" s="119"/>
      <c r="V32" s="119"/>
      <c r="W32" s="120"/>
      <c r="X32" s="119"/>
      <c r="Y32" s="121"/>
      <c r="Z32" s="121"/>
      <c r="AA32" s="121"/>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c r="OB32" s="123"/>
    </row>
    <row r="33" spans="1:392" s="122" customFormat="1" ht="12">
      <c r="A33" s="138"/>
      <c r="B33" s="138"/>
      <c r="C33" s="139"/>
      <c r="D33" s="110">
        <v>2</v>
      </c>
      <c r="E33" s="111" t="str">
        <f t="shared" si="0"/>
        <v>1.21</v>
      </c>
      <c r="F33" s="113" t="s">
        <v>418</v>
      </c>
      <c r="G33" s="113"/>
      <c r="H33" s="113"/>
      <c r="I33" s="114" t="str">
        <f>E32</f>
        <v>1.20</v>
      </c>
      <c r="J33" s="114"/>
      <c r="K33" s="114"/>
      <c r="L33" s="114"/>
      <c r="M33" s="115"/>
      <c r="N33" s="115"/>
      <c r="O33" s="116">
        <f>tvalOPT</f>
        <v>30</v>
      </c>
      <c r="P33" s="124"/>
      <c r="Q33" s="125"/>
      <c r="R33" s="131" t="s">
        <v>34</v>
      </c>
      <c r="S33" s="118">
        <f ca="1">IF(M33&lt;&gt;"",M33,IF(OR(I33&lt;&gt;"",J33&lt;&gt;"",K33&lt;&gt;"",L33&lt;&gt;""),WORKDAY.INTL(MAX(IFERROR(INDEX(T:T,MATCH(I33,E:E,0)),0),IFERROR(INDEX(T:T,MATCH(J33,E:E,0)),0),IFERROR(INDEX(T:T,MATCH(K33,E:E,0)),0),IFERROR(INDEX(T:T,MATCH(L33,E:E,0)),0)),1,weekend,holidays),IF(N33&lt;&gt;"",IF(O33&lt;&gt;"",WORKDAY.INTL(N33,-(MAX(O33,1)-1),weekend,holidays),N33-(MAX(P33,1)-1))," - ")))</f>
        <v>43724</v>
      </c>
      <c r="T33" s="118">
        <f t="shared" ca="1" si="2"/>
        <v>43766</v>
      </c>
      <c r="U33" s="119"/>
      <c r="V33" s="119"/>
      <c r="W33" s="120"/>
      <c r="X33" s="119"/>
      <c r="Y33" s="121"/>
      <c r="Z33" s="121"/>
      <c r="AA33" s="121"/>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c r="OB33" s="123"/>
    </row>
    <row r="34" spans="1:392" s="122" customFormat="1" ht="12">
      <c r="A34" s="138"/>
      <c r="B34" s="138"/>
      <c r="C34" s="139"/>
      <c r="D34" s="110">
        <v>2</v>
      </c>
      <c r="E34" s="111" t="str">
        <f t="shared" si="0"/>
        <v>1.22</v>
      </c>
      <c r="F34" s="113" t="s">
        <v>520</v>
      </c>
      <c r="G34" s="113"/>
      <c r="H34" s="113"/>
      <c r="I34" s="114" t="str">
        <f>E20</f>
        <v>1.8</v>
      </c>
      <c r="J34" s="114"/>
      <c r="K34" s="114"/>
      <c r="L34" s="114"/>
      <c r="M34" s="115"/>
      <c r="N34" s="115"/>
      <c r="O34" s="116">
        <f>tfabDC*2</f>
        <v>20</v>
      </c>
      <c r="P34" s="124"/>
      <c r="Q34" s="125"/>
      <c r="R34" s="116"/>
      <c r="S34" s="118">
        <f ca="1">IF(M34&lt;&gt;"",M34,IF(OR(I34&lt;&gt;"",J34&lt;&gt;"",K34&lt;&gt;"",L34&lt;&gt;""),WORKDAY.INTL(MAX(IFERROR(INDEX(T:T,MATCH(I34,E:E,0)),0),IFERROR(INDEX(T:T,MATCH(J34,E:E,0)),0),IFERROR(INDEX(T:T,MATCH(K34,E:E,0)),0),IFERROR(INDEX(T:T,MATCH(L34,E:E,0)),0)),1,weekend,holidays),IF(N34&lt;&gt;"",IF(O34&lt;&gt;"",WORKDAY.INTL(N34,-(MAX(O34,1)-1),weekend,holidays),N34-(MAX(P34,1)-1))," - ")))</f>
        <v>43626</v>
      </c>
      <c r="T34" s="118">
        <f t="shared" ca="1" si="2"/>
        <v>43654</v>
      </c>
      <c r="U34" s="119"/>
      <c r="V34" s="119"/>
      <c r="W34" s="120"/>
      <c r="X34" s="119"/>
      <c r="Y34" s="121"/>
      <c r="Z34" s="121"/>
      <c r="AA34" s="121"/>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row>
    <row r="35" spans="1:392" s="122" customFormat="1" ht="12">
      <c r="A35" s="138"/>
      <c r="B35" s="138"/>
      <c r="C35" s="139"/>
      <c r="D35" s="110">
        <v>2</v>
      </c>
      <c r="E35" s="111" t="str">
        <f t="shared" si="0"/>
        <v>1.23</v>
      </c>
      <c r="F35" s="113" t="s">
        <v>521</v>
      </c>
      <c r="G35" s="113"/>
      <c r="H35" s="113"/>
      <c r="I35" s="114" t="str">
        <f>E21</f>
        <v>1.9</v>
      </c>
      <c r="J35" s="114"/>
      <c r="K35" s="114"/>
      <c r="L35" s="114"/>
      <c r="M35" s="115"/>
      <c r="N35" s="115"/>
      <c r="O35" s="116">
        <f>tfabMMB*2</f>
        <v>20</v>
      </c>
      <c r="P35" s="124"/>
      <c r="Q35" s="125"/>
      <c r="R35" s="116"/>
      <c r="S35" s="118">
        <f ca="1">IF(M35&lt;&gt;"",M35,IF(OR(I35&lt;&gt;"",J35&lt;&gt;"",K35&lt;&gt;"",L35&lt;&gt;""),WORKDAY.INTL(MAX(IFERROR(INDEX(T:T,MATCH(I35,E:E,0)),0),IFERROR(INDEX(T:T,MATCH(J35,E:E,0)),0),IFERROR(INDEX(T:T,MATCH(K35,E:E,0)),0),IFERROR(INDEX(T:T,MATCH(L35,E:E,0)),0)),1,weekend,holidays),IF(N35&lt;&gt;"",IF(O35&lt;&gt;"",WORKDAY.INTL(N35,-(MAX(O35,1)-1),weekend,holidays),N35-(MAX(P35,1)-1))," - ")))</f>
        <v>43626</v>
      </c>
      <c r="T35" s="118">
        <f t="shared" ca="1" si="2"/>
        <v>43654</v>
      </c>
      <c r="U35" s="119"/>
      <c r="V35" s="119"/>
      <c r="W35" s="120"/>
      <c r="X35" s="119"/>
      <c r="Y35" s="121"/>
      <c r="Z35" s="121"/>
      <c r="AA35" s="121"/>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c r="OB35" s="123"/>
    </row>
    <row r="36" spans="1:392" s="122" customFormat="1" ht="12">
      <c r="A36" s="138"/>
      <c r="B36" s="138"/>
      <c r="C36" s="139"/>
      <c r="D36" s="110">
        <v>2</v>
      </c>
      <c r="E36" s="111" t="str">
        <f t="shared" si="0"/>
        <v>1.24</v>
      </c>
      <c r="F36" s="113" t="s">
        <v>420</v>
      </c>
      <c r="G36" s="113"/>
      <c r="H36" s="113"/>
      <c r="I36" s="114" t="str">
        <f>E34</f>
        <v>1.22</v>
      </c>
      <c r="J36" s="114"/>
      <c r="K36" s="114"/>
      <c r="L36" s="114"/>
      <c r="M36" s="115">
        <f ca="1">S25</f>
        <v>43669</v>
      </c>
      <c r="N36" s="115">
        <f ca="1">T26</f>
        <v>43690</v>
      </c>
      <c r="O36" s="124">
        <f>tvalDC</f>
        <v>10</v>
      </c>
      <c r="P36" s="124"/>
      <c r="Q36" s="125"/>
      <c r="R36" s="131" t="s">
        <v>37</v>
      </c>
      <c r="S36" s="118">
        <f ca="1">IF(M36&lt;&gt;"",M36,IF(OR(I36&lt;&gt;"",J36&lt;&gt;"",K36&lt;&gt;"",L36&lt;&gt;""),WORKDAY.INTL(MAX(IFERROR(INDEX(T:T,MATCH(I36,E:E,0)),0),IFERROR(INDEX(T:T,MATCH(J36,E:E,0)),0),IFERROR(INDEX(T:T,MATCH(K36,E:E,0)),0),IFERROR(INDEX(T:T,MATCH(L36,E:E,0)),0)),1,weekend,holidays),IF(N36&lt;&gt;"",IF(O36&lt;&gt;"",WORKDAY.INTL(N36,-(MAX(O36,1)-1),weekend,holidays),N36-(MAX(P36,1)-1))," - ")))</f>
        <v>43669</v>
      </c>
      <c r="T36" s="118">
        <f t="shared" ca="1" si="2"/>
        <v>43690</v>
      </c>
      <c r="U36" s="119"/>
      <c r="V36" s="119"/>
      <c r="W36" s="120"/>
      <c r="X36" s="119"/>
      <c r="Y36" s="121"/>
      <c r="Z36" s="121"/>
      <c r="AA36" s="121"/>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c r="OB36" s="123"/>
    </row>
    <row r="37" spans="1:392" s="122" customFormat="1" ht="12">
      <c r="A37" s="138"/>
      <c r="B37" s="138"/>
      <c r="C37" s="139"/>
      <c r="D37" s="110">
        <v>2</v>
      </c>
      <c r="E37" s="111" t="str">
        <f t="shared" si="0"/>
        <v>1.25</v>
      </c>
      <c r="F37" s="113" t="s">
        <v>428</v>
      </c>
      <c r="G37" s="113"/>
      <c r="H37" s="113"/>
      <c r="I37" s="130" t="str">
        <f>E35</f>
        <v>1.23</v>
      </c>
      <c r="J37" s="114" t="str">
        <f>E23</f>
        <v>1.11</v>
      </c>
      <c r="K37" s="114"/>
      <c r="L37" s="114"/>
      <c r="M37" s="115"/>
      <c r="N37" s="115"/>
      <c r="O37" s="116">
        <f>tvalres</f>
        <v>5</v>
      </c>
      <c r="P37" s="124"/>
      <c r="Q37" s="125"/>
      <c r="R37" s="116"/>
      <c r="S37" s="118">
        <f ca="1">IF(M37&lt;&gt;"",M37,IF(OR(I37&lt;&gt;"",J37&lt;&gt;"",K37&lt;&gt;"",L37&lt;&gt;""),WORKDAY.INTL(MAX(IFERROR(INDEX(T:T,MATCH(I37,E:E,0)),0),IFERROR(INDEX(T:T,MATCH(J37,E:E,0)),0),IFERROR(INDEX(T:T,MATCH(K37,E:E,0)),0),IFERROR(INDEX(T:T,MATCH(L37,E:E,0)),0)),1,weekend,holidays),IF(N37&lt;&gt;"",IF(O37&lt;&gt;"",WORKDAY.INTL(N37,-(MAX(O37,1)-1),weekend,holidays),N37-(MAX(P37,1)-1))," - ")))</f>
        <v>43655</v>
      </c>
      <c r="T37" s="118">
        <f t="shared" ca="1" si="2"/>
        <v>43661</v>
      </c>
      <c r="U37" s="119"/>
      <c r="V37" s="119"/>
      <c r="W37" s="120"/>
      <c r="X37" s="119"/>
      <c r="Y37" s="121"/>
      <c r="Z37" s="121"/>
      <c r="AA37" s="121"/>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c r="OB37" s="123"/>
    </row>
    <row r="38" spans="1:392" s="122" customFormat="1" ht="12">
      <c r="A38" s="138"/>
      <c r="B38" s="138"/>
      <c r="C38" s="139"/>
      <c r="D38" s="110">
        <v>2</v>
      </c>
      <c r="E38" s="111" t="str">
        <f t="shared" si="0"/>
        <v>1.26</v>
      </c>
      <c r="F38" s="113" t="s">
        <v>287</v>
      </c>
      <c r="G38" s="113" t="s">
        <v>427</v>
      </c>
      <c r="H38" s="113"/>
      <c r="I38" s="114" t="str">
        <f>E37</f>
        <v>1.25</v>
      </c>
      <c r="J38" s="143" t="str">
        <f>E24</f>
        <v>1.12</v>
      </c>
      <c r="K38" s="114" t="str">
        <f>E36</f>
        <v>1.24</v>
      </c>
      <c r="L38" s="114"/>
      <c r="M38" s="115"/>
      <c r="N38" s="115"/>
      <c r="O38" s="116">
        <f>tassMMB</f>
        <v>20</v>
      </c>
      <c r="P38" s="124"/>
      <c r="Q38" s="125"/>
      <c r="R38" s="131" t="s">
        <v>33</v>
      </c>
      <c r="S38" s="118">
        <f ca="1">IF(M38&lt;&gt;"",M38,IF(OR(I38&lt;&gt;"",J38&lt;&gt;"",K38&lt;&gt;"",L38&lt;&gt;""),WORKDAY.INTL(MAX(IFERROR(INDEX(T:T,MATCH(I38,E:E,0)),0),IFERROR(INDEX(T:T,MATCH(J38,E:E,0)),0),IFERROR(INDEX(T:T,MATCH(K38,E:E,0)),0),IFERROR(INDEX(T:T,MATCH(L38,E:E,0)),0)),1,weekend,holidays),IF(N38&lt;&gt;"",IF(O38&lt;&gt;"",WORKDAY.INTL(N38,-(MAX(O38,1)-1),weekend,holidays),N38-(MAX(P38,1)-1))," - ")))</f>
        <v>43691</v>
      </c>
      <c r="T38" s="118">
        <f t="shared" ca="1" si="2"/>
        <v>43720</v>
      </c>
      <c r="U38" s="119"/>
      <c r="V38" s="119"/>
      <c r="W38" s="120"/>
      <c r="X38" s="119"/>
      <c r="Y38" s="121"/>
      <c r="Z38" s="121"/>
      <c r="AA38" s="121"/>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row>
    <row r="39" spans="1:392" s="122" customFormat="1" ht="12">
      <c r="A39" s="138"/>
      <c r="B39" s="138"/>
      <c r="C39" s="139"/>
      <c r="D39" s="110">
        <v>2</v>
      </c>
      <c r="E39" s="111" t="str">
        <f t="shared" ref="E39:E45" si="3">IF(D39="","",IF(D39&gt;prevLevel,IF(prevWBS="","1",prevWBS)&amp;REPT(".1",D39-MAX(prevLevel,1)),IF(ISERROR(FIND(".",prevWBS)),REPT("1.",D39-1)&amp;IFERROR(VALUE(prevWBS)+1,"1"),IF(D39=1,"",IFERROR(LEFT(prevWBS,FIND("^",SUBSTITUTE(prevWBS,".","^",D39-1))),""))&amp;VALUE(TRIM(MID(SUBSTITUTE(prevWBS,".",REPT(" ",LEN(prevWBS))),(D39-1)*LEN(prevWBS)+1,LEN(prevWBS))))+1)))</f>
        <v>1.27</v>
      </c>
      <c r="F39" s="113" t="s">
        <v>295</v>
      </c>
      <c r="G39" s="113"/>
      <c r="H39" s="113" t="s">
        <v>396</v>
      </c>
      <c r="I39" s="114" t="str">
        <f>E38</f>
        <v>1.26</v>
      </c>
      <c r="J39" s="114" t="str">
        <f>E26</f>
        <v>1.14</v>
      </c>
      <c r="K39" s="114"/>
      <c r="L39" s="114"/>
      <c r="M39" s="115"/>
      <c r="N39" s="115"/>
      <c r="O39" s="116">
        <f>tvalMMB</f>
        <v>15</v>
      </c>
      <c r="P39" s="124"/>
      <c r="Q39" s="125"/>
      <c r="R39" s="131" t="s">
        <v>36</v>
      </c>
      <c r="S39" s="118">
        <f ca="1">IF(M39&lt;&gt;"",M39,IF(OR(I39&lt;&gt;"",J39&lt;&gt;"",K39&lt;&gt;"",L39&lt;&gt;""),WORKDAY.INTL(MAX(IFERROR(INDEX(T:T,MATCH(I39,E:E,0)),0),IFERROR(INDEX(T:T,MATCH(J39,E:E,0)),0),IFERROR(INDEX(T:T,MATCH(K39,E:E,0)),0),IFERROR(INDEX(T:T,MATCH(L39,E:E,0)),0)),1,weekend,holidays),IF(N39&lt;&gt;"",IF(O39&lt;&gt;"",WORKDAY.INTL(N39,-(MAX(O39,1)-1),weekend,holidays),N39-(MAX(P39,1)-1))," - ")))</f>
        <v>43721</v>
      </c>
      <c r="T39" s="118">
        <f t="shared" ca="1" si="2"/>
        <v>43741</v>
      </c>
      <c r="U39" s="119"/>
      <c r="V39" s="119"/>
      <c r="W39" s="120"/>
      <c r="X39" s="119"/>
      <c r="Y39" s="121"/>
      <c r="Z39" s="121"/>
      <c r="AA39" s="121"/>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c r="OB39" s="123"/>
    </row>
    <row r="40" spans="1:392" s="122" customFormat="1" ht="12">
      <c r="A40" s="138"/>
      <c r="B40" s="138"/>
      <c r="C40" s="139"/>
      <c r="D40" s="110">
        <v>2</v>
      </c>
      <c r="E40" s="111" t="str">
        <f t="shared" si="3"/>
        <v>1.28</v>
      </c>
      <c r="F40" s="113" t="s">
        <v>292</v>
      </c>
      <c r="G40" s="113"/>
      <c r="H40" s="113" t="s">
        <v>397</v>
      </c>
      <c r="I40" s="114" t="str">
        <f>E38</f>
        <v>1.26</v>
      </c>
      <c r="J40" s="114" t="str">
        <f>E39</f>
        <v>1.27</v>
      </c>
      <c r="K40" s="114"/>
      <c r="L40" s="114"/>
      <c r="M40" s="115"/>
      <c r="N40" s="115"/>
      <c r="O40" s="116">
        <f>tvalMMB</f>
        <v>15</v>
      </c>
      <c r="P40" s="124"/>
      <c r="Q40" s="125"/>
      <c r="R40" s="131" t="s">
        <v>36</v>
      </c>
      <c r="S40" s="118">
        <f ca="1">IF(M40&lt;&gt;"",M40,IF(OR(I40&lt;&gt;"",J40&lt;&gt;"",K40&lt;&gt;"",L40&lt;&gt;""),WORKDAY.INTL(MAX(IFERROR(INDEX(T:T,MATCH(I40,E:E,0)),0),IFERROR(INDEX(T:T,MATCH(J40,E:E,0)),0),IFERROR(INDEX(T:T,MATCH(K40,E:E,0)),0),IFERROR(INDEX(T:T,MATCH(L40,E:E,0)),0)),1,weekend,holidays),IF(N40&lt;&gt;"",IF(O40&lt;&gt;"",WORKDAY.INTL(N40,-(MAX(O40,1)-1),weekend,holidays),N40-(MAX(P40,1)-1))," - ")))</f>
        <v>43742</v>
      </c>
      <c r="T40" s="118">
        <f t="shared" ca="1" si="2"/>
        <v>43763</v>
      </c>
      <c r="U40" s="119"/>
      <c r="V40" s="119"/>
      <c r="W40" s="120"/>
      <c r="X40" s="119"/>
      <c r="Y40" s="121"/>
      <c r="Z40" s="121"/>
      <c r="AA40" s="121"/>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c r="OB40" s="123"/>
    </row>
    <row r="41" spans="1:392" s="122" customFormat="1" ht="12">
      <c r="A41" s="138"/>
      <c r="B41" s="138"/>
      <c r="C41" s="139"/>
      <c r="D41" s="110">
        <v>2</v>
      </c>
      <c r="E41" s="111" t="str">
        <f t="shared" si="3"/>
        <v>1.29</v>
      </c>
      <c r="F41" s="113" t="s">
        <v>522</v>
      </c>
      <c r="G41" s="113"/>
      <c r="H41" s="113"/>
      <c r="I41" s="114" t="str">
        <f>E34</f>
        <v>1.22</v>
      </c>
      <c r="J41" s="114"/>
      <c r="K41" s="114"/>
      <c r="L41" s="114"/>
      <c r="M41" s="115"/>
      <c r="N41" s="115"/>
      <c r="O41" s="116">
        <f>tfabDC*2</f>
        <v>20</v>
      </c>
      <c r="P41" s="124"/>
      <c r="Q41" s="125"/>
      <c r="R41" s="116"/>
      <c r="S41" s="118">
        <f ca="1">IF(M41&lt;&gt;"",M41,IF(OR(I41&lt;&gt;"",J41&lt;&gt;"",K41&lt;&gt;"",L41&lt;&gt;""),WORKDAY.INTL(MAX(IFERROR(INDEX(T:T,MATCH(I41,E:E,0)),0),IFERROR(INDEX(T:T,MATCH(J41,E:E,0)),0),IFERROR(INDEX(T:T,MATCH(K41,E:E,0)),0),IFERROR(INDEX(T:T,MATCH(L41,E:E,0)),0)),1,weekend,holidays),IF(N41&lt;&gt;"",IF(O41&lt;&gt;"",WORKDAY.INTL(N41,-(MAX(O41,1)-1),weekend,holidays),N41-(MAX(P41,1)-1))," - ")))</f>
        <v>43655</v>
      </c>
      <c r="T41" s="118">
        <f t="shared" ca="1" si="2"/>
        <v>43683</v>
      </c>
      <c r="U41" s="119"/>
      <c r="V41" s="119"/>
      <c r="W41" s="120"/>
      <c r="X41" s="119"/>
      <c r="Y41" s="121"/>
      <c r="Z41" s="121"/>
      <c r="AA41" s="121"/>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c r="OB41" s="123"/>
    </row>
    <row r="42" spans="1:392" s="122" customFormat="1" ht="12">
      <c r="A42" s="138"/>
      <c r="B42" s="138"/>
      <c r="C42" s="139"/>
      <c r="D42" s="110">
        <v>2</v>
      </c>
      <c r="E42" s="111" t="str">
        <f t="shared" si="3"/>
        <v>1.30</v>
      </c>
      <c r="F42" s="113" t="s">
        <v>523</v>
      </c>
      <c r="G42" s="113"/>
      <c r="H42" s="113"/>
      <c r="I42" s="114" t="str">
        <f>E35</f>
        <v>1.23</v>
      </c>
      <c r="J42" s="114"/>
      <c r="K42" s="114"/>
      <c r="L42" s="114"/>
      <c r="M42" s="115"/>
      <c r="N42" s="115"/>
      <c r="O42" s="116">
        <f>tfabMMB*2</f>
        <v>20</v>
      </c>
      <c r="P42" s="124"/>
      <c r="Q42" s="125"/>
      <c r="R42" s="116"/>
      <c r="S42" s="118">
        <f ca="1">IF(M42&lt;&gt;"",M42,IF(OR(I42&lt;&gt;"",J42&lt;&gt;"",K42&lt;&gt;"",L42&lt;&gt;""),WORKDAY.INTL(MAX(IFERROR(INDEX(T:T,MATCH(I42,E:E,0)),0),IFERROR(INDEX(T:T,MATCH(J42,E:E,0)),0),IFERROR(INDEX(T:T,MATCH(K42,E:E,0)),0),IFERROR(INDEX(T:T,MATCH(L42,E:E,0)),0)),1,weekend,holidays),IF(N42&lt;&gt;"",IF(O42&lt;&gt;"",WORKDAY.INTL(N42,-(MAX(O42,1)-1),weekend,holidays),N42-(MAX(P42,1)-1))," - ")))</f>
        <v>43655</v>
      </c>
      <c r="T42" s="118">
        <f t="shared" ref="T42:T48" ca="1" si="4">IF(N42&lt;&gt;"",N42,IF(S42=" - "," - ",IF(O42&lt;&gt;"",WORKDAY.INTL(S42,O42-1,weekend,holidays),S42+MAX(P42,1)-1)))</f>
        <v>43683</v>
      </c>
      <c r="U42" s="119"/>
      <c r="V42" s="119"/>
      <c r="W42" s="120"/>
      <c r="X42" s="119"/>
      <c r="Y42" s="121"/>
      <c r="Z42" s="121"/>
      <c r="AA42" s="121"/>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c r="OB42" s="123"/>
    </row>
    <row r="43" spans="1:392" s="122" customFormat="1" ht="12">
      <c r="A43" s="138"/>
      <c r="B43" s="138"/>
      <c r="C43" s="139"/>
      <c r="D43" s="110">
        <v>2</v>
      </c>
      <c r="E43" s="111" t="str">
        <f t="shared" si="3"/>
        <v>1.31</v>
      </c>
      <c r="F43" s="113" t="s">
        <v>431</v>
      </c>
      <c r="G43" s="113"/>
      <c r="H43" s="113"/>
      <c r="I43" s="114" t="str">
        <f>E41</f>
        <v>1.29</v>
      </c>
      <c r="J43" s="114" t="str">
        <f>E36</f>
        <v>1.24</v>
      </c>
      <c r="K43" s="114"/>
      <c r="L43" s="114"/>
      <c r="M43" s="115"/>
      <c r="N43" s="115"/>
      <c r="O43" s="116">
        <f>tvalDC</f>
        <v>10</v>
      </c>
      <c r="P43" s="124"/>
      <c r="Q43" s="125"/>
      <c r="R43" s="131" t="s">
        <v>37</v>
      </c>
      <c r="S43" s="118">
        <f ca="1">IF(M43&lt;&gt;"",M43,IF(OR(I43&lt;&gt;"",J43&lt;&gt;"",K43&lt;&gt;"",L43&lt;&gt;""),WORKDAY.INTL(MAX(IFERROR(INDEX(T:T,MATCH(I43,E:E,0)),0),IFERROR(INDEX(T:T,MATCH(J43,E:E,0)),0),IFERROR(INDEX(T:T,MATCH(K43,E:E,0)),0),IFERROR(INDEX(T:T,MATCH(L43,E:E,0)),0)),1,weekend,holidays),IF(N43&lt;&gt;"",IF(O43&lt;&gt;"",WORKDAY.INTL(N43,-(MAX(O43,1)-1),weekend,holidays),N43-(MAX(P43,1)-1))," - ")))</f>
        <v>43691</v>
      </c>
      <c r="T43" s="118">
        <f t="shared" ca="1" si="4"/>
        <v>43705</v>
      </c>
      <c r="U43" s="119"/>
      <c r="V43" s="119"/>
      <c r="W43" s="120"/>
      <c r="X43" s="119"/>
      <c r="Y43" s="121"/>
      <c r="Z43" s="121"/>
      <c r="AA43" s="121"/>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c r="OB43" s="123"/>
    </row>
    <row r="44" spans="1:392" s="122" customFormat="1" ht="12" customHeight="1">
      <c r="A44" s="138"/>
      <c r="B44" s="138"/>
      <c r="C44" s="139"/>
      <c r="D44" s="110">
        <v>2</v>
      </c>
      <c r="E44" s="111" t="str">
        <f t="shared" si="3"/>
        <v>1.32</v>
      </c>
      <c r="F44" s="113" t="s">
        <v>432</v>
      </c>
      <c r="G44" s="113"/>
      <c r="H44" s="113"/>
      <c r="I44" s="130" t="str">
        <f>E42</f>
        <v>1.30</v>
      </c>
      <c r="J44" s="143" t="s">
        <v>442</v>
      </c>
      <c r="K44" s="114"/>
      <c r="L44" s="114"/>
      <c r="M44" s="115"/>
      <c r="N44" s="115"/>
      <c r="O44" s="116">
        <f>tvalres</f>
        <v>5</v>
      </c>
      <c r="P44" s="124"/>
      <c r="Q44" s="125"/>
      <c r="R44" s="116"/>
      <c r="S44" s="118">
        <f ca="1">IF(M44&lt;&gt;"",M44,IF(OR(I44&lt;&gt;"",J44&lt;&gt;"",K44&lt;&gt;"",L44&lt;&gt;""),WORKDAY.INTL(MAX(IFERROR(INDEX(T:T,MATCH(I44,E:E,0)),0),IFERROR(INDEX(T:T,MATCH(J44,E:E,0)),0),IFERROR(INDEX(T:T,MATCH(K44,E:E,0)),0),IFERROR(INDEX(T:T,MATCH(L44,E:E,0)),0)),1,weekend,holidays),IF(N44&lt;&gt;"",IF(O44&lt;&gt;"",WORKDAY.INTL(N44,-(MAX(O44,1)-1),weekend,holidays),N44-(MAX(P44,1)-1))," - ")))</f>
        <v>43684</v>
      </c>
      <c r="T44" s="118">
        <f t="shared" ca="1" si="4"/>
        <v>43690</v>
      </c>
      <c r="U44" s="119"/>
      <c r="V44" s="119"/>
      <c r="W44" s="120"/>
      <c r="X44" s="119"/>
      <c r="Y44" s="121"/>
      <c r="Z44" s="121"/>
      <c r="AA44" s="121"/>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c r="OB44" s="123"/>
    </row>
    <row r="45" spans="1:392" s="122" customFormat="1" ht="12">
      <c r="A45" s="138"/>
      <c r="B45" s="138"/>
      <c r="C45" s="139"/>
      <c r="D45" s="110">
        <v>2</v>
      </c>
      <c r="E45" s="111" t="str">
        <f t="shared" si="3"/>
        <v>1.33</v>
      </c>
      <c r="F45" s="113" t="s">
        <v>433</v>
      </c>
      <c r="G45" s="113" t="s">
        <v>427</v>
      </c>
      <c r="H45" s="113"/>
      <c r="I45" s="114" t="str">
        <f>E38</f>
        <v>1.26</v>
      </c>
      <c r="J45" s="114" t="str">
        <f>E44</f>
        <v>1.32</v>
      </c>
      <c r="K45" s="114" t="str">
        <f>E43</f>
        <v>1.31</v>
      </c>
      <c r="L45" s="114"/>
      <c r="M45" s="115"/>
      <c r="N45" s="115"/>
      <c r="O45" s="124">
        <f>tassMMB</f>
        <v>20</v>
      </c>
      <c r="P45" s="124"/>
      <c r="Q45" s="125"/>
      <c r="R45" s="131" t="s">
        <v>33</v>
      </c>
      <c r="S45" s="118">
        <f ca="1">IF(M45&lt;&gt;"",M45,IF(OR(I45&lt;&gt;"",J45&lt;&gt;"",K45&lt;&gt;"",L45&lt;&gt;""),WORKDAY.INTL(MAX(IFERROR(INDEX(T:T,MATCH(I45,E:E,0)),0),IFERROR(INDEX(T:T,MATCH(J45,E:E,0)),0),IFERROR(INDEX(T:T,MATCH(K45,E:E,0)),0),IFERROR(INDEX(T:T,MATCH(L45,E:E,0)),0)),1,weekend,holidays),IF(N45&lt;&gt;"",IF(O45&lt;&gt;"",WORKDAY.INTL(N45,-(MAX(O45,1)-1),weekend,holidays),N45-(MAX(P45,1)-1))," - ")))</f>
        <v>43721</v>
      </c>
      <c r="T45" s="118">
        <f ca="1">IF(N45&lt;&gt;"",N45,IF(S45=" - "," - ",IF(O45&lt;&gt;"",WORKDAY.INTL(S45,O45-1,weekend,holidays),S45+MAX(P45,1)-1)))</f>
        <v>43748</v>
      </c>
      <c r="U45" s="119"/>
      <c r="V45" s="119"/>
      <c r="W45" s="120"/>
      <c r="X45" s="119"/>
      <c r="Y45" s="121"/>
      <c r="Z45" s="121"/>
      <c r="AA45" s="121"/>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c r="OB45" s="123"/>
    </row>
    <row r="46" spans="1:392" s="122" customFormat="1" ht="12">
      <c r="A46" s="138"/>
      <c r="B46" s="138"/>
      <c r="C46" s="139"/>
      <c r="D46" s="110">
        <v>2</v>
      </c>
      <c r="E46" s="111" t="str">
        <f t="shared" ref="E46:E52" si="5">IF(D46="","",IF(D46&gt;prevLevel,IF(prevWBS="","1",prevWBS)&amp;REPT(".1",D46-MAX(prevLevel,1)),IF(ISERROR(FIND(".",prevWBS)),REPT("1.",D46-1)&amp;IFERROR(VALUE(prevWBS)+1,"1"),IF(D46=1,"",IFERROR(LEFT(prevWBS,FIND("^",SUBSTITUTE(prevWBS,".","^",D46-1))),""))&amp;VALUE(TRIM(MID(SUBSTITUTE(prevWBS,".",REPT(" ",LEN(prevWBS))),(D46-1)*LEN(prevWBS)+1,LEN(prevWBS))))+1)))</f>
        <v>1.34</v>
      </c>
      <c r="F46" s="113" t="s">
        <v>296</v>
      </c>
      <c r="G46" s="113"/>
      <c r="H46" s="113" t="s">
        <v>398</v>
      </c>
      <c r="I46" s="114" t="str">
        <f>E45</f>
        <v>1.33</v>
      </c>
      <c r="J46" s="114" t="str">
        <f>E40</f>
        <v>1.28</v>
      </c>
      <c r="K46" s="114"/>
      <c r="L46" s="114"/>
      <c r="M46" s="115"/>
      <c r="N46" s="115"/>
      <c r="O46" s="124">
        <f>tvalMMB</f>
        <v>15</v>
      </c>
      <c r="P46" s="124"/>
      <c r="Q46" s="125"/>
      <c r="R46" s="131" t="s">
        <v>36</v>
      </c>
      <c r="S46" s="118">
        <f ca="1">IF(M46&lt;&gt;"",M46,IF(OR(I46&lt;&gt;"",J46&lt;&gt;"",K46&lt;&gt;"",L46&lt;&gt;""),WORKDAY.INTL(MAX(IFERROR(INDEX(T:T,MATCH(I46,E:E,0)),0),IFERROR(INDEX(T:T,MATCH(J46,E:E,0)),0),IFERROR(INDEX(T:T,MATCH(K46,E:E,0)),0),IFERROR(INDEX(T:T,MATCH(L46,E:E,0)),0)),1,weekend,holidays),IF(N46&lt;&gt;"",IF(O46&lt;&gt;"",WORKDAY.INTL(N46,-(MAX(O46,1)-1),weekend,holidays),N46-(MAX(P46,1)-1))," - ")))</f>
        <v>43766</v>
      </c>
      <c r="T46" s="118">
        <f t="shared" ca="1" si="4"/>
        <v>43787</v>
      </c>
      <c r="U46" s="119"/>
      <c r="V46" s="119"/>
      <c r="W46" s="120"/>
      <c r="X46" s="119"/>
      <c r="Y46" s="121"/>
      <c r="Z46" s="121"/>
      <c r="AA46" s="121"/>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c r="OB46" s="123"/>
    </row>
    <row r="47" spans="1:392" s="122" customFormat="1" ht="12">
      <c r="A47" s="138"/>
      <c r="B47" s="138"/>
      <c r="C47" s="139"/>
      <c r="D47" s="110">
        <v>2</v>
      </c>
      <c r="E47" s="111" t="str">
        <f t="shared" si="5"/>
        <v>1.35</v>
      </c>
      <c r="F47" s="113" t="s">
        <v>301</v>
      </c>
      <c r="G47" s="113"/>
      <c r="H47" s="113" t="s">
        <v>399</v>
      </c>
      <c r="I47" s="114" t="str">
        <f>E45</f>
        <v>1.33</v>
      </c>
      <c r="J47" s="114" t="str">
        <f>E43</f>
        <v>1.31</v>
      </c>
      <c r="K47" s="114"/>
      <c r="L47" s="114"/>
      <c r="M47" s="115"/>
      <c r="N47" s="115"/>
      <c r="O47" s="124">
        <f>tvalMMB</f>
        <v>15</v>
      </c>
      <c r="P47" s="124"/>
      <c r="Q47" s="125"/>
      <c r="R47" s="131" t="s">
        <v>37</v>
      </c>
      <c r="S47" s="118">
        <f ca="1">IF(M47&lt;&gt;"",M47,IF(OR(I47&lt;&gt;"",J47&lt;&gt;"",K47&lt;&gt;"",L47&lt;&gt;""),WORKDAY.INTL(MAX(IFERROR(INDEX(T:T,MATCH(I47,E:E,0)),0),IFERROR(INDEX(T:T,MATCH(J47,E:E,0)),0),IFERROR(INDEX(T:T,MATCH(K47,E:E,0)),0),IFERROR(INDEX(T:T,MATCH(L47,E:E,0)),0)),1,weekend,holidays),IF(N47&lt;&gt;"",IF(O47&lt;&gt;"",WORKDAY.INTL(N47,-(MAX(O47,1)-1),weekend,holidays),N47-(MAX(P47,1)-1))," - ")))</f>
        <v>43749</v>
      </c>
      <c r="T47" s="118">
        <f t="shared" ca="1" si="4"/>
        <v>43770</v>
      </c>
      <c r="U47" s="119"/>
      <c r="V47" s="119"/>
      <c r="W47" s="120"/>
      <c r="X47" s="119"/>
      <c r="Y47" s="121"/>
      <c r="Z47" s="121"/>
      <c r="AA47" s="121"/>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c r="OB47" s="123"/>
    </row>
    <row r="48" spans="1:392" s="122" customFormat="1" ht="12">
      <c r="A48" s="138"/>
      <c r="B48" s="138"/>
      <c r="C48" s="139"/>
      <c r="D48" s="110">
        <v>2</v>
      </c>
      <c r="E48" s="111" t="str">
        <f t="shared" si="5"/>
        <v>1.36</v>
      </c>
      <c r="F48" s="113" t="s">
        <v>524</v>
      </c>
      <c r="G48" s="113"/>
      <c r="H48" s="113"/>
      <c r="I48" s="114" t="str">
        <f>E41</f>
        <v>1.29</v>
      </c>
      <c r="J48" s="114"/>
      <c r="K48" s="114"/>
      <c r="L48" s="114"/>
      <c r="M48" s="115"/>
      <c r="N48" s="115"/>
      <c r="O48" s="116">
        <f>tfabDC*2</f>
        <v>20</v>
      </c>
      <c r="P48" s="124"/>
      <c r="Q48" s="125"/>
      <c r="R48" s="116"/>
      <c r="S48" s="118">
        <f ca="1">IF(M48&lt;&gt;"",M48,IF(OR(I48&lt;&gt;"",J48&lt;&gt;"",K48&lt;&gt;"",L48&lt;&gt;""),WORKDAY.INTL(MAX(IFERROR(INDEX(T:T,MATCH(I48,E:E,0)),0),IFERROR(INDEX(T:T,MATCH(J48,E:E,0)),0),IFERROR(INDEX(T:T,MATCH(K48,E:E,0)),0),IFERROR(INDEX(T:T,MATCH(L48,E:E,0)),0)),1,weekend,holidays),IF(N48&lt;&gt;"",IF(O48&lt;&gt;"",WORKDAY.INTL(N48,-(MAX(O48,1)-1),weekend,holidays),N48-(MAX(P48,1)-1))," - ")))</f>
        <v>43684</v>
      </c>
      <c r="T48" s="118">
        <f t="shared" ca="1" si="4"/>
        <v>43713</v>
      </c>
      <c r="U48" s="119"/>
      <c r="V48" s="119"/>
      <c r="W48" s="120"/>
      <c r="X48" s="119"/>
      <c r="Y48" s="121"/>
      <c r="Z48" s="121"/>
      <c r="AA48" s="121"/>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row>
    <row r="49" spans="1:392" s="122" customFormat="1" ht="12">
      <c r="A49" s="138"/>
      <c r="B49" s="138"/>
      <c r="C49" s="139"/>
      <c r="D49" s="110">
        <v>2</v>
      </c>
      <c r="E49" s="111" t="str">
        <f t="shared" si="5"/>
        <v>1.37</v>
      </c>
      <c r="F49" s="113" t="s">
        <v>525</v>
      </c>
      <c r="G49" s="113"/>
      <c r="H49" s="113"/>
      <c r="I49" s="114" t="str">
        <f>E42</f>
        <v>1.30</v>
      </c>
      <c r="J49" s="114"/>
      <c r="K49" s="114"/>
      <c r="L49" s="114"/>
      <c r="M49" s="115"/>
      <c r="N49" s="115"/>
      <c r="O49" s="116">
        <f>tfabMMB*2</f>
        <v>20</v>
      </c>
      <c r="P49" s="124"/>
      <c r="Q49" s="125"/>
      <c r="R49" s="116"/>
      <c r="S49" s="118">
        <f ca="1">IF(M49&lt;&gt;"",M49,IF(OR(I49&lt;&gt;"",J49&lt;&gt;"",K49&lt;&gt;"",L49&lt;&gt;""),WORKDAY.INTL(MAX(IFERROR(INDEX(T:T,MATCH(I49,E:E,0)),0),IFERROR(INDEX(T:T,MATCH(J49,E:E,0)),0),IFERROR(INDEX(T:T,MATCH(K49,E:E,0)),0),IFERROR(INDEX(T:T,MATCH(L49,E:E,0)),0)),1,weekend,holidays),IF(N49&lt;&gt;"",IF(O49&lt;&gt;"",WORKDAY.INTL(N49,-(MAX(O49,1)-1),weekend,holidays),N49-(MAX(P49,1)-1))," - ")))</f>
        <v>43684</v>
      </c>
      <c r="T49" s="118">
        <f ca="1">IF(N49&lt;&gt;"",N49,IF(S49=" - "," - ",IF(O49&lt;&gt;"",WORKDAY.INTL(S49,O49-1,weekend,holidays),S49+MAX(P49,1)-1)))</f>
        <v>43713</v>
      </c>
      <c r="U49" s="119"/>
      <c r="V49" s="119"/>
      <c r="W49" s="120"/>
      <c r="X49" s="119"/>
      <c r="Y49" s="121"/>
      <c r="Z49" s="121"/>
      <c r="AA49" s="121"/>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c r="OB49" s="123"/>
    </row>
    <row r="50" spans="1:392" s="122" customFormat="1" ht="12">
      <c r="A50" s="138"/>
      <c r="B50" s="138"/>
      <c r="C50" s="139"/>
      <c r="D50" s="110">
        <v>2</v>
      </c>
      <c r="E50" s="111" t="str">
        <f t="shared" si="5"/>
        <v>1.38</v>
      </c>
      <c r="F50" s="113" t="s">
        <v>434</v>
      </c>
      <c r="G50" s="113"/>
      <c r="H50" s="113"/>
      <c r="I50" s="114" t="str">
        <f>E48</f>
        <v>1.36</v>
      </c>
      <c r="J50" s="114"/>
      <c r="K50" s="114"/>
      <c r="L50" s="114"/>
      <c r="M50" s="115">
        <f ca="1">S47</f>
        <v>43749</v>
      </c>
      <c r="N50" s="115">
        <f ca="1">T47</f>
        <v>43770</v>
      </c>
      <c r="O50" s="124">
        <f>tvalDC</f>
        <v>10</v>
      </c>
      <c r="P50" s="124"/>
      <c r="Q50" s="125"/>
      <c r="R50" s="131" t="s">
        <v>37</v>
      </c>
      <c r="S50" s="118">
        <f ca="1">IF(M50&lt;&gt;"",M50,IF(OR(I50&lt;&gt;"",J50&lt;&gt;"",K50&lt;&gt;"",L50&lt;&gt;""),WORKDAY.INTL(MAX(IFERROR(INDEX(T:T,MATCH(I50,E:E,0)),0),IFERROR(INDEX(T:T,MATCH(J50,E:E,0)),0),IFERROR(INDEX(T:T,MATCH(K50,E:E,0)),0),IFERROR(INDEX(T:T,MATCH(L50,E:E,0)),0)),1,weekend,holidays),IF(N50&lt;&gt;"",IF(O50&lt;&gt;"",WORKDAY.INTL(N50,-(MAX(O50,1)-1),weekend,holidays),N50-(MAX(P50,1)-1))," - ")))</f>
        <v>43749</v>
      </c>
      <c r="T50" s="118">
        <f ca="1">IF(N50&lt;&gt;"",N50,IF(S50=" - "," - ",IF(O50&lt;&gt;"",WORKDAY.INTL(S50,O50-1,weekend,holidays),S50+MAX(P50,1)-1)))</f>
        <v>43770</v>
      </c>
      <c r="U50" s="119"/>
      <c r="V50" s="119"/>
      <c r="W50" s="120"/>
      <c r="X50" s="119"/>
      <c r="Y50" s="121"/>
      <c r="Z50" s="121"/>
      <c r="AA50" s="121"/>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c r="OB50" s="123"/>
    </row>
    <row r="51" spans="1:392" s="122" customFormat="1" ht="12">
      <c r="A51" s="138"/>
      <c r="B51" s="138"/>
      <c r="C51" s="139"/>
      <c r="D51" s="110">
        <v>2</v>
      </c>
      <c r="E51" s="111" t="str">
        <f t="shared" si="5"/>
        <v>1.39</v>
      </c>
      <c r="F51" s="113" t="s">
        <v>435</v>
      </c>
      <c r="G51" s="113"/>
      <c r="H51" s="113"/>
      <c r="I51" s="130" t="str">
        <f>E49</f>
        <v>1.37</v>
      </c>
      <c r="J51" s="143" t="s">
        <v>441</v>
      </c>
      <c r="K51" s="114"/>
      <c r="L51" s="114"/>
      <c r="M51" s="115"/>
      <c r="N51" s="115"/>
      <c r="O51" s="116">
        <f>tvalres</f>
        <v>5</v>
      </c>
      <c r="P51" s="124"/>
      <c r="Q51" s="125"/>
      <c r="R51" s="116"/>
      <c r="S51" s="118">
        <f ca="1">IF(M51&lt;&gt;"",M51,IF(OR(I51&lt;&gt;"",J51&lt;&gt;"",K51&lt;&gt;"",L51&lt;&gt;""),WORKDAY.INTL(MAX(IFERROR(INDEX(T:T,MATCH(I51,E:E,0)),0),IFERROR(INDEX(T:T,MATCH(J51,E:E,0)),0),IFERROR(INDEX(T:T,MATCH(K51,E:E,0)),0),IFERROR(INDEX(T:T,MATCH(L51,E:E,0)),0)),1,weekend,holidays),IF(N51&lt;&gt;"",IF(O51&lt;&gt;"",WORKDAY.INTL(N51,-(MAX(O51,1)-1),weekend,holidays),N51-(MAX(P51,1)-1))," - ")))</f>
        <v>43714</v>
      </c>
      <c r="T51" s="118">
        <f ca="1">IF(N51&lt;&gt;"",N51,IF(S51=" - "," - ",IF(O51&lt;&gt;"",WORKDAY.INTL(S51,O51-1,weekend,holidays),S51+MAX(P51,1)-1)))</f>
        <v>43720</v>
      </c>
      <c r="U51" s="119"/>
      <c r="V51" s="119"/>
      <c r="W51" s="120"/>
      <c r="X51" s="119"/>
      <c r="Y51" s="121"/>
      <c r="Z51" s="121"/>
      <c r="AA51" s="121"/>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row>
    <row r="52" spans="1:392" s="122" customFormat="1" ht="12">
      <c r="A52" s="138"/>
      <c r="B52" s="138"/>
      <c r="C52" s="139"/>
      <c r="D52" s="110">
        <v>2</v>
      </c>
      <c r="E52" s="111" t="str">
        <f t="shared" si="5"/>
        <v>1.40</v>
      </c>
      <c r="F52" s="113" t="s">
        <v>297</v>
      </c>
      <c r="G52" s="113" t="s">
        <v>427</v>
      </c>
      <c r="H52" s="113"/>
      <c r="I52" s="114" t="str">
        <f>E51</f>
        <v>1.39</v>
      </c>
      <c r="J52" s="143" t="str">
        <f>E50</f>
        <v>1.38</v>
      </c>
      <c r="K52" s="114" t="str">
        <f>E45</f>
        <v>1.33</v>
      </c>
      <c r="L52" s="114"/>
      <c r="M52" s="115"/>
      <c r="N52" s="115"/>
      <c r="O52" s="124">
        <f>tassMMB</f>
        <v>20</v>
      </c>
      <c r="P52" s="124"/>
      <c r="Q52" s="125"/>
      <c r="R52" s="131" t="s">
        <v>33</v>
      </c>
      <c r="S52" s="118">
        <f ca="1">IF(M52&lt;&gt;"",M52,IF(OR(I52&lt;&gt;"",J52&lt;&gt;"",K52&lt;&gt;"",L52&lt;&gt;""),WORKDAY.INTL(MAX(IFERROR(INDEX(T:T,MATCH(I52,E:E,0)),0),IFERROR(INDEX(T:T,MATCH(J52,E:E,0)),0),IFERROR(INDEX(T:T,MATCH(K52,E:E,0)),0),IFERROR(INDEX(T:T,MATCH(L52,E:E,0)),0)),1,weekend,holidays),IF(N52&lt;&gt;"",IF(O52&lt;&gt;"",WORKDAY.INTL(N52,-(MAX(O52,1)-1),weekend,holidays),N52-(MAX(P52,1)-1))," - ")))</f>
        <v>43773</v>
      </c>
      <c r="T52" s="118">
        <f t="shared" ref="T52:T71" ca="1" si="6">IF(N52&lt;&gt;"",N52,IF(S52=" - "," - ",IF(O52&lt;&gt;"",WORKDAY.INTL(S52,O52-1,weekend,holidays),S52+MAX(P52,1)-1)))</f>
        <v>43802</v>
      </c>
      <c r="U52" s="119"/>
      <c r="V52" s="119"/>
      <c r="W52" s="120"/>
      <c r="X52" s="119"/>
      <c r="Y52" s="121"/>
      <c r="Z52" s="121"/>
      <c r="AA52" s="121"/>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c r="OB52" s="123"/>
    </row>
    <row r="53" spans="1:392" s="122" customFormat="1" ht="12">
      <c r="A53" s="138"/>
      <c r="B53" s="138"/>
      <c r="C53" s="139"/>
      <c r="D53" s="110">
        <v>2</v>
      </c>
      <c r="E53" s="111" t="str">
        <f t="shared" ref="E53:E66" si="7">IF(D53="","",IF(D53&gt;prevLevel,IF(prevWBS="","1",prevWBS)&amp;REPT(".1",D53-MAX(prevLevel,1)),IF(ISERROR(FIND(".",prevWBS)),REPT("1.",D53-1)&amp;IFERROR(VALUE(prevWBS)+1,"1"),IF(D53=1,"",IFERROR(LEFT(prevWBS,FIND("^",SUBSTITUTE(prevWBS,".","^",D53-1))),""))&amp;VALUE(TRIM(MID(SUBSTITUTE(prevWBS,".",REPT(" ",LEN(prevWBS))),(D53-1)*LEN(prevWBS)+1,LEN(prevWBS))))+1)))</f>
        <v>1.41</v>
      </c>
      <c r="F53" s="113" t="s">
        <v>298</v>
      </c>
      <c r="G53" s="113"/>
      <c r="H53" s="113" t="s">
        <v>400</v>
      </c>
      <c r="I53" s="114" t="str">
        <f>E52</f>
        <v>1.40</v>
      </c>
      <c r="J53" s="114" t="str">
        <f>E64</f>
        <v>1.52</v>
      </c>
      <c r="K53" s="114"/>
      <c r="L53" s="114"/>
      <c r="M53" s="115"/>
      <c r="N53" s="115"/>
      <c r="O53" s="124">
        <f>tvalMMB</f>
        <v>15</v>
      </c>
      <c r="P53" s="124"/>
      <c r="Q53" s="125"/>
      <c r="R53" s="131" t="s">
        <v>36</v>
      </c>
      <c r="S53" s="118">
        <f ca="1">IF(M53&lt;&gt;"",M53,IF(OR(I53&lt;&gt;"",J53&lt;&gt;"",K53&lt;&gt;"",L53&lt;&gt;""),WORKDAY.INTL(MAX(IFERROR(INDEX(T:T,MATCH(I53,E:E,0)),0),IFERROR(INDEX(T:T,MATCH(J53,E:E,0)),0),IFERROR(INDEX(T:T,MATCH(K53,E:E,0)),0),IFERROR(INDEX(T:T,MATCH(L53,E:E,0)),0)),1,weekend,holidays),IF(N53&lt;&gt;"",IF(O53&lt;&gt;"",WORKDAY.INTL(N53,-(MAX(O53,1)-1),weekend,holidays),N53-(MAX(P53,1)-1))," - ")))</f>
        <v>43836</v>
      </c>
      <c r="T53" s="118">
        <f t="shared" ca="1" si="6"/>
        <v>43857</v>
      </c>
      <c r="U53" s="119"/>
      <c r="V53" s="119"/>
      <c r="W53" s="120"/>
      <c r="X53" s="119"/>
      <c r="Y53" s="121"/>
      <c r="Z53" s="121"/>
      <c r="AA53" s="121"/>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row>
    <row r="54" spans="1:392" s="122" customFormat="1" ht="12">
      <c r="A54" s="138"/>
      <c r="B54" s="138"/>
      <c r="C54" s="139"/>
      <c r="D54" s="110">
        <v>2</v>
      </c>
      <c r="E54" s="111" t="str">
        <f t="shared" si="7"/>
        <v>1.42</v>
      </c>
      <c r="F54" s="113" t="s">
        <v>302</v>
      </c>
      <c r="G54" s="113"/>
      <c r="H54" s="113" t="s">
        <v>401</v>
      </c>
      <c r="I54" s="114" t="str">
        <f>E52</f>
        <v>1.40</v>
      </c>
      <c r="J54" s="114" t="str">
        <f>E68</f>
        <v>1.56</v>
      </c>
      <c r="K54" s="114"/>
      <c r="L54" s="114"/>
      <c r="M54" s="115"/>
      <c r="N54" s="115"/>
      <c r="O54" s="124">
        <f>tvalMMB</f>
        <v>15</v>
      </c>
      <c r="P54" s="124"/>
      <c r="Q54" s="125"/>
      <c r="R54" s="131" t="s">
        <v>37</v>
      </c>
      <c r="S54" s="118">
        <f ca="1">IF(M54&lt;&gt;"",M54,IF(OR(I54&lt;&gt;"",J54&lt;&gt;"",K54&lt;&gt;"",L54&lt;&gt;""),WORKDAY.INTL(MAX(IFERROR(INDEX(T:T,MATCH(I54,E:E,0)),0),IFERROR(INDEX(T:T,MATCH(J54,E:E,0)),0),IFERROR(INDEX(T:T,MATCH(K54,E:E,0)),0),IFERROR(INDEX(T:T,MATCH(L54,E:E,0)),0)),1,weekend,holidays),IF(N54&lt;&gt;"",IF(O54&lt;&gt;"",WORKDAY.INTL(N54,-(MAX(O54,1)-1),weekend,holidays),N54-(MAX(P54,1)-1))," - ")))</f>
        <v>43819</v>
      </c>
      <c r="T54" s="118">
        <f t="shared" ca="1" si="6"/>
        <v>43844</v>
      </c>
      <c r="U54" s="119"/>
      <c r="V54" s="119"/>
      <c r="W54" s="120"/>
      <c r="X54" s="119"/>
      <c r="Y54" s="121"/>
      <c r="Z54" s="121"/>
      <c r="AA54" s="121"/>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c r="OB54" s="123"/>
    </row>
    <row r="55" spans="1:392" s="122" customFormat="1" ht="12">
      <c r="A55" s="138"/>
      <c r="B55" s="138"/>
      <c r="C55" s="139"/>
      <c r="D55" s="110">
        <v>2</v>
      </c>
      <c r="E55" s="111" t="str">
        <f t="shared" si="7"/>
        <v>1.43</v>
      </c>
      <c r="F55" s="113" t="s">
        <v>289</v>
      </c>
      <c r="G55" s="113"/>
      <c r="H55" s="113"/>
      <c r="I55" s="114" t="str">
        <f>E28</f>
        <v>1.16</v>
      </c>
      <c r="J55" s="114"/>
      <c r="K55" s="114"/>
      <c r="L55" s="114"/>
      <c r="M55" s="115"/>
      <c r="N55" s="115"/>
      <c r="O55" s="124">
        <f>tfabNIST</f>
        <v>30</v>
      </c>
      <c r="P55" s="124"/>
      <c r="Q55" s="125"/>
      <c r="R55" s="116"/>
      <c r="S55" s="118">
        <f ca="1">IF(M55&lt;&gt;"",M55,IF(OR(I55&lt;&gt;"",J55&lt;&gt;"",K55&lt;&gt;"",L55&lt;&gt;""),WORKDAY.INTL(MAX(IFERROR(INDEX(T:T,MATCH(I55,E:E,0)),0),IFERROR(INDEX(T:T,MATCH(J55,E:E,0)),0),IFERROR(INDEX(T:T,MATCH(K55,E:E,0)),0),IFERROR(INDEX(T:T,MATCH(L55,E:E,0)),0)),1,weekend,holidays),IF(N55&lt;&gt;"",IF(O55&lt;&gt;"",WORKDAY.INTL(N55,-(MAX(O55,1)-1),weekend,holidays),N55-(MAX(P55,1)-1))," - ")))</f>
        <v>43608</v>
      </c>
      <c r="T55" s="118">
        <f t="shared" ca="1" si="6"/>
        <v>43651</v>
      </c>
      <c r="U55" s="119"/>
      <c r="V55" s="119"/>
      <c r="W55" s="120"/>
      <c r="X55" s="119"/>
      <c r="Y55" s="121"/>
      <c r="Z55" s="121"/>
      <c r="AA55" s="121"/>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row>
    <row r="56" spans="1:392" s="122" customFormat="1" ht="12">
      <c r="A56" s="138"/>
      <c r="B56" s="138"/>
      <c r="C56" s="139"/>
      <c r="D56" s="110">
        <v>2</v>
      </c>
      <c r="E56" s="111" t="str">
        <f t="shared" si="7"/>
        <v>1.44</v>
      </c>
      <c r="F56" s="113" t="s">
        <v>290</v>
      </c>
      <c r="G56" s="113" t="s">
        <v>430</v>
      </c>
      <c r="H56" s="113"/>
      <c r="I56" s="114" t="str">
        <f>E55</f>
        <v>1.43</v>
      </c>
      <c r="J56" s="143" t="str">
        <f>E29</f>
        <v>1.17</v>
      </c>
      <c r="K56" s="143" t="str">
        <f>E31</f>
        <v>1.19</v>
      </c>
      <c r="L56" s="143"/>
      <c r="M56" s="115"/>
      <c r="N56" s="115"/>
      <c r="O56" s="124">
        <f>tassNIST</f>
        <v>6</v>
      </c>
      <c r="P56" s="124"/>
      <c r="Q56" s="125"/>
      <c r="R56" s="131">
        <v>5</v>
      </c>
      <c r="S56" s="118">
        <f ca="1">IF(M56&lt;&gt;"",M56,IF(OR(I56&lt;&gt;"",J56&lt;&gt;"",K56&lt;&gt;"",L56&lt;&gt;""),WORKDAY.INTL(MAX(IFERROR(INDEX(T:T,MATCH(I56,E:E,0)),0),IFERROR(INDEX(T:T,MATCH(J56,E:E,0)),0),IFERROR(INDEX(T:T,MATCH(K56,E:E,0)),0),IFERROR(INDEX(T:T,MATCH(L56,E:E,0)),0)),1,weekend,holidays),IF(N56&lt;&gt;"",IF(O56&lt;&gt;"",WORKDAY.INTL(N56,-(MAX(O56,1)-1),weekend,holidays),N56-(MAX(P56,1)-1))," - ")))</f>
        <v>43677</v>
      </c>
      <c r="T56" s="118">
        <f t="shared" ca="1" si="6"/>
        <v>43685</v>
      </c>
      <c r="U56" s="119"/>
      <c r="V56" s="119"/>
      <c r="W56" s="120"/>
      <c r="X56" s="119"/>
      <c r="Y56" s="121"/>
      <c r="Z56" s="121"/>
      <c r="AA56" s="121"/>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c r="OB56" s="123"/>
    </row>
    <row r="57" spans="1:392" s="122" customFormat="1" ht="12">
      <c r="A57" s="138"/>
      <c r="B57" s="138"/>
      <c r="C57" s="139"/>
      <c r="D57" s="110">
        <v>2</v>
      </c>
      <c r="E57" s="111" t="str">
        <f t="shared" si="7"/>
        <v>1.45</v>
      </c>
      <c r="F57" s="113" t="s">
        <v>288</v>
      </c>
      <c r="G57" s="113"/>
      <c r="H57" s="113" t="s">
        <v>349</v>
      </c>
      <c r="I57" s="114" t="str">
        <f>E56</f>
        <v>1.44</v>
      </c>
      <c r="J57" s="114" t="str">
        <f>E32</f>
        <v>1.20</v>
      </c>
      <c r="K57" s="114"/>
      <c r="L57" s="114"/>
      <c r="M57" s="115"/>
      <c r="N57" s="115"/>
      <c r="O57" s="124">
        <f>tvalUFM</f>
        <v>30</v>
      </c>
      <c r="P57" s="124"/>
      <c r="Q57" s="125"/>
      <c r="R57" s="131" t="s">
        <v>38</v>
      </c>
      <c r="S57" s="118">
        <f ca="1">IF(M57&lt;&gt;"",M57,IF(OR(I57&lt;&gt;"",J57&lt;&gt;"",K57&lt;&gt;"",L57&lt;&gt;""),WORKDAY.INTL(MAX(IFERROR(INDEX(T:T,MATCH(I57,E:E,0)),0),IFERROR(INDEX(T:T,MATCH(J57,E:E,0)),0),IFERROR(INDEX(T:T,MATCH(K57,E:E,0)),0),IFERROR(INDEX(T:T,MATCH(L57,E:E,0)),0)),1,weekend,holidays),IF(N57&lt;&gt;"",IF(O57&lt;&gt;"",WORKDAY.INTL(N57,-(MAX(O57,1)-1),weekend,holidays),N57-(MAX(P57,1)-1))," - ")))</f>
        <v>43724</v>
      </c>
      <c r="T57" s="118">
        <f t="shared" ca="1" si="6"/>
        <v>43766</v>
      </c>
      <c r="U57" s="119"/>
      <c r="V57" s="119"/>
      <c r="W57" s="120"/>
      <c r="X57" s="119"/>
      <c r="Y57" s="121"/>
      <c r="Z57" s="121"/>
      <c r="AA57" s="121"/>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row>
    <row r="58" spans="1:392" s="122" customFormat="1" ht="12">
      <c r="A58" s="138"/>
      <c r="B58" s="138"/>
      <c r="C58" s="139"/>
      <c r="D58" s="110">
        <v>2</v>
      </c>
      <c r="E58" s="111" t="str">
        <f t="shared" si="7"/>
        <v>1.46</v>
      </c>
      <c r="F58" s="113" t="s">
        <v>300</v>
      </c>
      <c r="G58" s="113"/>
      <c r="H58" s="113"/>
      <c r="I58" s="114"/>
      <c r="J58" s="114"/>
      <c r="K58" s="114"/>
      <c r="L58" s="114"/>
      <c r="M58" s="115">
        <v>43622</v>
      </c>
      <c r="N58" s="115"/>
      <c r="O58" s="124">
        <v>1</v>
      </c>
      <c r="P58" s="124"/>
      <c r="Q58" s="125"/>
      <c r="R58" s="116"/>
      <c r="S58" s="118">
        <f>IF(M58&lt;&gt;"",M58,IF(OR(I58&lt;&gt;"",J58&lt;&gt;"",K58&lt;&gt;"",L58&lt;&gt;""),WORKDAY.INTL(MAX(IFERROR(INDEX(T:T,MATCH(I58,E:E,0)),0),IFERROR(INDEX(T:T,MATCH(J58,E:E,0)),0),IFERROR(INDEX(T:T,MATCH(K58,E:E,0)),0),IFERROR(INDEX(T:T,MATCH(L58,E:E,0)),0)),1,weekend,holidays),IF(N58&lt;&gt;"",IF(O58&lt;&gt;"",WORKDAY.INTL(N58,-(MAX(O58,1)-1),weekend,holidays),N58-(MAX(P58,1)-1))," - ")))</f>
        <v>43622</v>
      </c>
      <c r="T58" s="118">
        <f t="shared" ca="1" si="6"/>
        <v>43622</v>
      </c>
      <c r="U58" s="119"/>
      <c r="V58" s="119"/>
      <c r="W58" s="120"/>
      <c r="X58" s="119"/>
      <c r="Y58" s="121"/>
      <c r="Z58" s="121"/>
      <c r="AA58" s="121"/>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row>
    <row r="59" spans="1:392" s="122" customFormat="1" ht="12">
      <c r="A59" s="138"/>
      <c r="B59" s="138"/>
      <c r="C59" s="139"/>
      <c r="D59" s="110">
        <v>2</v>
      </c>
      <c r="E59" s="111" t="str">
        <f t="shared" si="7"/>
        <v>1.47</v>
      </c>
      <c r="F59" s="113" t="s">
        <v>303</v>
      </c>
      <c r="G59" s="113"/>
      <c r="H59" s="113"/>
      <c r="I59" s="114" t="str">
        <f>E58</f>
        <v>1.46</v>
      </c>
      <c r="J59" s="114"/>
      <c r="K59" s="114"/>
      <c r="L59" s="114"/>
      <c r="M59" s="115"/>
      <c r="N59" s="115"/>
      <c r="O59" s="124">
        <f>tfabUCB</f>
        <v>50</v>
      </c>
      <c r="P59" s="124"/>
      <c r="Q59" s="125"/>
      <c r="R59" s="116">
        <v>2</v>
      </c>
      <c r="S59" s="118">
        <f ca="1">IF(M59&lt;&gt;"",M59,IF(OR(I59&lt;&gt;"",J59&lt;&gt;"",K59&lt;&gt;"",L59&lt;&gt;""),WORKDAY.INTL(MAX(IFERROR(INDEX(T:T,MATCH(I59,E:E,0)),0),IFERROR(INDEX(T:T,MATCH(J59,E:E,0)),0),IFERROR(INDEX(T:T,MATCH(K59,E:E,0)),0),IFERROR(INDEX(T:T,MATCH(L59,E:E,0)),0)),1,weekend,holidays),IF(N59&lt;&gt;"",IF(O59&lt;&gt;"",WORKDAY.INTL(N59,-(MAX(O59,1)-1),weekend,holidays),N59-(MAX(P59,1)-1))," - ")))</f>
        <v>43623</v>
      </c>
      <c r="T59" s="118">
        <f t="shared" ca="1" si="6"/>
        <v>43696</v>
      </c>
      <c r="U59" s="119"/>
      <c r="V59" s="119"/>
      <c r="W59" s="120"/>
      <c r="X59" s="119"/>
      <c r="Y59" s="121"/>
      <c r="Z59" s="121"/>
      <c r="AA59" s="121"/>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c r="OB59" s="123"/>
    </row>
    <row r="60" spans="1:392" s="122" customFormat="1" ht="12">
      <c r="A60" s="138"/>
      <c r="B60" s="138"/>
      <c r="C60" s="139"/>
      <c r="D60" s="110">
        <v>2</v>
      </c>
      <c r="E60" s="111" t="str">
        <f t="shared" ref="E60" si="8">IF(D60="","",IF(D60&gt;prevLevel,IF(prevWBS="","1",prevWBS)&amp;REPT(".1",D60-MAX(prevLevel,1)),IF(ISERROR(FIND(".",prevWBS)),REPT("1.",D60-1)&amp;IFERROR(VALUE(prevWBS)+1,"1"),IF(D60=1,"",IFERROR(LEFT(prevWBS,FIND("^",SUBSTITUTE(prevWBS,".","^",D60-1))),""))&amp;VALUE(TRIM(MID(SUBSTITUTE(prevWBS,".",REPT(" ",LEN(prevWBS))),(D60-1)*LEN(prevWBS)+1,LEN(prevWBS))))+1)))</f>
        <v>1.48</v>
      </c>
      <c r="F60" s="113" t="s">
        <v>557</v>
      </c>
      <c r="G60" s="113"/>
      <c r="H60" s="113"/>
      <c r="I60" s="114" t="str">
        <f>E58</f>
        <v>1.46</v>
      </c>
      <c r="J60" s="114"/>
      <c r="K60" s="114"/>
      <c r="L60" s="114"/>
      <c r="M60" s="115"/>
      <c r="N60" s="115"/>
      <c r="O60" s="124">
        <f>tvalLenslet</f>
        <v>40</v>
      </c>
      <c r="P60" s="124"/>
      <c r="Q60" s="125"/>
      <c r="R60" s="116">
        <v>2</v>
      </c>
      <c r="S60" s="118">
        <f ca="1">IF(M60&lt;&gt;"",M60,IF(OR(I60&lt;&gt;"",J60&lt;&gt;"",K60&lt;&gt;"",L60&lt;&gt;""),WORKDAY.INTL(MAX(IFERROR(INDEX(T:T,MATCH(I60,E:E,0)),0),IFERROR(INDEX(T:T,MATCH(J60,E:E,0)),0),IFERROR(INDEX(T:T,MATCH(K60,E:E,0)),0),IFERROR(INDEX(T:T,MATCH(L60,E:E,0)),0)),1,weekend,holidays),IF(N60&lt;&gt;"",IF(O60&lt;&gt;"",WORKDAY.INTL(N60,-(MAX(O60,1)-1),weekend,holidays),N60-(MAX(P60,1)-1))," - ")))</f>
        <v>43623</v>
      </c>
      <c r="T60" s="118">
        <f t="shared" ref="T60" ca="1" si="9">IF(N60&lt;&gt;"",N60,IF(S60=" - "," - ",IF(O60&lt;&gt;"",WORKDAY.INTL(S60,O60-1,weekend,holidays),S60+MAX(P60,1)-1)))</f>
        <v>43679</v>
      </c>
      <c r="U60" s="119"/>
      <c r="V60" s="119"/>
      <c r="W60" s="120"/>
      <c r="X60" s="119"/>
      <c r="Y60" s="121"/>
      <c r="Z60" s="121"/>
      <c r="AA60" s="121"/>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c r="OB60" s="123"/>
    </row>
    <row r="61" spans="1:392" s="122" customFormat="1" ht="12">
      <c r="A61" s="142"/>
      <c r="B61" s="142"/>
      <c r="C61" s="139"/>
      <c r="D61" s="110">
        <v>2</v>
      </c>
      <c r="E61" s="111" t="str">
        <f t="shared" si="7"/>
        <v>1.49</v>
      </c>
      <c r="F61" s="113" t="s">
        <v>429</v>
      </c>
      <c r="G61" s="113" t="s">
        <v>430</v>
      </c>
      <c r="H61" s="113"/>
      <c r="I61" s="114" t="str">
        <f>E59</f>
        <v>1.47</v>
      </c>
      <c r="J61" s="114" t="str">
        <f>E56</f>
        <v>1.44</v>
      </c>
      <c r="K61" s="114"/>
      <c r="L61" s="114"/>
      <c r="M61" s="115"/>
      <c r="N61" s="115"/>
      <c r="O61" s="116">
        <f>tassSP</f>
        <v>3</v>
      </c>
      <c r="P61" s="124"/>
      <c r="Q61" s="125"/>
      <c r="R61" s="131">
        <v>5</v>
      </c>
      <c r="S61" s="118">
        <f ca="1">IF(M61&lt;&gt;"",M61,IF(OR(I61&lt;&gt;"",J61&lt;&gt;"",K61&lt;&gt;"",L61&lt;&gt;""),WORKDAY.INTL(MAX(IFERROR(INDEX(T:T,MATCH(I61,E:E,0)),0),IFERROR(INDEX(T:T,MATCH(J61,E:E,0)),0),IFERROR(INDEX(T:T,MATCH(K61,E:E,0)),0),IFERROR(INDEX(T:T,MATCH(L61,E:E,0)),0)),1,weekend,holidays),IF(N61&lt;&gt;"",IF(O61&lt;&gt;"",WORKDAY.INTL(N61,-(MAX(O61,1)-1),weekend,holidays),N61-(MAX(P61,1)-1))," - ")))</f>
        <v>43697</v>
      </c>
      <c r="T61" s="118">
        <f t="shared" ca="1" si="6"/>
        <v>43699</v>
      </c>
      <c r="U61" s="119"/>
      <c r="V61" s="119"/>
      <c r="W61" s="120"/>
      <c r="X61" s="119"/>
      <c r="Y61" s="121"/>
      <c r="Z61" s="121"/>
      <c r="AA61" s="121"/>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c r="OB61" s="123"/>
    </row>
    <row r="62" spans="1:392" s="122" customFormat="1" ht="12">
      <c r="A62" s="138"/>
      <c r="B62" s="138"/>
      <c r="C62" s="139"/>
      <c r="D62" s="110">
        <v>2</v>
      </c>
      <c r="E62" s="111" t="str">
        <f t="shared" si="7"/>
        <v>1.50</v>
      </c>
      <c r="F62" s="113" t="s">
        <v>482</v>
      </c>
      <c r="G62" s="113"/>
      <c r="H62" s="113"/>
      <c r="I62" s="143" t="str">
        <f>E61</f>
        <v>1.49</v>
      </c>
      <c r="J62" s="143" t="str">
        <f>E30</f>
        <v>1.18</v>
      </c>
      <c r="K62" s="114"/>
      <c r="L62" s="114"/>
      <c r="M62" s="115"/>
      <c r="N62" s="115"/>
      <c r="O62" s="116">
        <f>tvalSP</f>
        <v>17</v>
      </c>
      <c r="P62" s="124"/>
      <c r="Q62" s="125"/>
      <c r="R62" s="131">
        <v>6</v>
      </c>
      <c r="S62" s="118">
        <f ca="1">IF(M62&lt;&gt;"",M62,IF(OR(I62&lt;&gt;"",J62&lt;&gt;"",K62&lt;&gt;"",L62&lt;&gt;""),WORKDAY.INTL(MAX(IFERROR(INDEX(T:T,MATCH(I62,E:E,0)),0),IFERROR(INDEX(T:T,MATCH(J62,E:E,0)),0),IFERROR(INDEX(T:T,MATCH(K62,E:E,0)),0),IFERROR(INDEX(T:T,MATCH(L62,E:E,0)),0)),1,weekend,holidays),IF(N62&lt;&gt;"",IF(O62&lt;&gt;"",WORKDAY.INTL(N62,-(MAX(O62,1)-1),weekend,holidays),N62-(MAX(P62,1)-1))," - ")))</f>
        <v>43700</v>
      </c>
      <c r="T62" s="118">
        <f t="shared" ca="1" si="6"/>
        <v>43726</v>
      </c>
      <c r="U62" s="119"/>
      <c r="V62" s="119"/>
      <c r="W62" s="120"/>
      <c r="X62" s="119"/>
      <c r="Y62" s="121"/>
      <c r="Z62" s="121"/>
      <c r="AA62" s="121"/>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row>
    <row r="63" spans="1:392" s="122" customFormat="1" ht="12">
      <c r="A63" s="138"/>
      <c r="B63" s="138"/>
      <c r="C63" s="139"/>
      <c r="D63" s="110">
        <v>2</v>
      </c>
      <c r="E63" s="111" t="str">
        <f t="shared" si="7"/>
        <v>1.51</v>
      </c>
      <c r="F63" s="113" t="s">
        <v>304</v>
      </c>
      <c r="G63" s="145" t="s">
        <v>436</v>
      </c>
      <c r="H63" s="113"/>
      <c r="I63" s="114" t="str">
        <f>E59</f>
        <v>1.47</v>
      </c>
      <c r="J63" s="114" t="str">
        <f>E39</f>
        <v>1.27</v>
      </c>
      <c r="K63" s="114" t="str">
        <f>E60</f>
        <v>1.48</v>
      </c>
      <c r="L63" s="114"/>
      <c r="M63" s="115"/>
      <c r="N63" s="115"/>
      <c r="O63" s="124">
        <f>tassUCB</f>
        <v>7</v>
      </c>
      <c r="P63" s="124"/>
      <c r="Q63" s="125"/>
      <c r="R63" s="131">
        <v>3</v>
      </c>
      <c r="S63" s="118">
        <f ca="1">IF(M63&lt;&gt;"",M63,IF(OR(I63&lt;&gt;"",J63&lt;&gt;"",K63&lt;&gt;"",L63&lt;&gt;""),WORKDAY.INTL(MAX(IFERROR(INDEX(T:T,MATCH(I63,E:E,0)),0),IFERROR(INDEX(T:T,MATCH(J63,E:E,0)),0),IFERROR(INDEX(T:T,MATCH(K63,E:E,0)),0),IFERROR(INDEX(T:T,MATCH(L63,E:E,0)),0)),1,weekend,holidays),IF(N63&lt;&gt;"",IF(O63&lt;&gt;"",WORKDAY.INTL(N63,-(MAX(O63,1)-1),weekend,holidays),N63-(MAX(P63,1)-1))," - ")))</f>
        <v>43742</v>
      </c>
      <c r="T63" s="118">
        <f t="shared" ca="1" si="6"/>
        <v>43753</v>
      </c>
      <c r="U63" s="119"/>
      <c r="V63" s="119"/>
      <c r="W63" s="120"/>
      <c r="X63" s="119"/>
      <c r="Y63" s="121"/>
      <c r="Z63" s="121"/>
      <c r="AA63" s="121"/>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c r="OB63" s="123"/>
    </row>
    <row r="64" spans="1:392" s="122" customFormat="1" ht="12">
      <c r="A64" s="138"/>
      <c r="B64" s="138"/>
      <c r="C64" s="139"/>
      <c r="D64" s="110">
        <v>2</v>
      </c>
      <c r="E64" s="111" t="str">
        <f t="shared" si="7"/>
        <v>1.52</v>
      </c>
      <c r="F64" s="113" t="s">
        <v>293</v>
      </c>
      <c r="G64" s="113"/>
      <c r="H64" s="113" t="s">
        <v>350</v>
      </c>
      <c r="I64" s="143" t="str">
        <f>E39</f>
        <v>1.27</v>
      </c>
      <c r="J64" s="114" t="str">
        <f>E46</f>
        <v>1.34</v>
      </c>
      <c r="K64" s="143"/>
      <c r="L64" s="143"/>
      <c r="M64" s="115"/>
      <c r="N64" s="115"/>
      <c r="O64" s="151">
        <f>tvalUFM</f>
        <v>30</v>
      </c>
      <c r="P64" s="124"/>
      <c r="Q64" s="125"/>
      <c r="R64" s="131" t="s">
        <v>36</v>
      </c>
      <c r="S64" s="118">
        <f ca="1">IF(M64&lt;&gt;"",M64,IF(OR(I64&lt;&gt;"",J64&lt;&gt;"",K64&lt;&gt;"",L64&lt;&gt;""),WORKDAY.INTL(MAX(IFERROR(INDEX(T:T,MATCH(I64,E:E,0)),0),IFERROR(INDEX(T:T,MATCH(J64,E:E,0)),0),IFERROR(INDEX(T:T,MATCH(K64,E:E,0)),0),IFERROR(INDEX(T:T,MATCH(L64,E:E,0)),0)),1,weekend,holidays),IF(N64&lt;&gt;"",IF(O64&lt;&gt;"",WORKDAY.INTL(N64,-(MAX(O64,1)-1),weekend,holidays),N64-(MAX(P64,1)-1))," - ")))</f>
        <v>43788</v>
      </c>
      <c r="T64" s="118">
        <f t="shared" ca="1" si="6"/>
        <v>43833</v>
      </c>
      <c r="U64" s="119"/>
      <c r="V64" s="119"/>
      <c r="W64" s="120"/>
      <c r="X64" s="119"/>
      <c r="Y64" s="121"/>
      <c r="Z64" s="121"/>
      <c r="AA64" s="121"/>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c r="OB64" s="123"/>
    </row>
    <row r="65" spans="1:392" s="122" customFormat="1" ht="12">
      <c r="A65" s="138"/>
      <c r="B65" s="138"/>
      <c r="C65" s="139"/>
      <c r="D65" s="110">
        <v>2</v>
      </c>
      <c r="E65" s="111" t="str">
        <f t="shared" si="7"/>
        <v>1.53</v>
      </c>
      <c r="F65" s="113" t="s">
        <v>294</v>
      </c>
      <c r="G65" s="113"/>
      <c r="H65" s="113"/>
      <c r="I65" s="114" t="str">
        <f>E64</f>
        <v>1.52</v>
      </c>
      <c r="J65" s="114" t="str">
        <f>E33</f>
        <v>1.21</v>
      </c>
      <c r="K65" s="114"/>
      <c r="L65" s="114"/>
      <c r="M65" s="115"/>
      <c r="N65" s="115"/>
      <c r="O65" s="124">
        <f>tvalOPT</f>
        <v>30</v>
      </c>
      <c r="P65" s="124"/>
      <c r="Q65" s="125"/>
      <c r="R65" s="131" t="s">
        <v>34</v>
      </c>
      <c r="S65" s="118">
        <f ca="1">IF(M65&lt;&gt;"",M65,IF(OR(I65&lt;&gt;"",J65&lt;&gt;"",K65&lt;&gt;"",L65&lt;&gt;""),WORKDAY.INTL(MAX(IFERROR(INDEX(T:T,MATCH(I65,E:E,0)),0),IFERROR(INDEX(T:T,MATCH(J65,E:E,0)),0),IFERROR(INDEX(T:T,MATCH(K65,E:E,0)),0),IFERROR(INDEX(T:T,MATCH(L65,E:E,0)),0)),1,weekend,holidays),IF(N65&lt;&gt;"",IF(O65&lt;&gt;"",WORKDAY.INTL(N65,-(MAX(O65,1)-1),weekend,holidays),N65-(MAX(P65,1)-1))," - ")))</f>
        <v>43836</v>
      </c>
      <c r="T65" s="118">
        <f t="shared" ca="1" si="6"/>
        <v>43879</v>
      </c>
      <c r="U65" s="119"/>
      <c r="V65" s="119"/>
      <c r="W65" s="120"/>
      <c r="X65" s="119"/>
      <c r="Y65" s="121"/>
      <c r="Z65" s="121"/>
      <c r="AA65" s="121"/>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c r="OB65" s="123"/>
    </row>
    <row r="66" spans="1:392" s="122" customFormat="1" ht="12">
      <c r="A66" s="138"/>
      <c r="B66" s="138"/>
      <c r="C66" s="139"/>
      <c r="D66" s="110">
        <v>2</v>
      </c>
      <c r="E66" s="111" t="str">
        <f t="shared" si="7"/>
        <v>1.54</v>
      </c>
      <c r="F66" s="113" t="s">
        <v>557</v>
      </c>
      <c r="G66" s="113"/>
      <c r="H66" s="113"/>
      <c r="I66" s="114" t="str">
        <f>E60</f>
        <v>1.48</v>
      </c>
      <c r="J66" s="114"/>
      <c r="K66" s="114"/>
      <c r="L66" s="114"/>
      <c r="M66" s="115"/>
      <c r="N66" s="115"/>
      <c r="O66" s="124">
        <f>tvalLenslet</f>
        <v>40</v>
      </c>
      <c r="P66" s="124"/>
      <c r="Q66" s="125"/>
      <c r="R66" s="116">
        <v>2</v>
      </c>
      <c r="S66" s="118">
        <f ca="1">IF(M66&lt;&gt;"",M66,IF(OR(I66&lt;&gt;"",J66&lt;&gt;"",K66&lt;&gt;"",L66&lt;&gt;""),WORKDAY.INTL(MAX(IFERROR(INDEX(T:T,MATCH(I66,E:E,0)),0),IFERROR(INDEX(T:T,MATCH(J66,E:E,0)),0),IFERROR(INDEX(T:T,MATCH(K66,E:E,0)),0),IFERROR(INDEX(T:T,MATCH(L66,E:E,0)),0)),1,weekend,holidays),IF(N66&lt;&gt;"",IF(O66&lt;&gt;"",WORKDAY.INTL(N66,-(MAX(O66,1)-1),weekend,holidays),N66-(MAX(P66,1)-1))," - ")))</f>
        <v>43683</v>
      </c>
      <c r="T66" s="118">
        <f t="shared" ca="1" si="6"/>
        <v>43740</v>
      </c>
      <c r="U66" s="119"/>
      <c r="V66" s="119"/>
      <c r="W66" s="120"/>
      <c r="X66" s="119"/>
      <c r="Y66" s="121"/>
      <c r="Z66" s="121"/>
      <c r="AA66" s="121"/>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c r="OB66" s="123"/>
    </row>
    <row r="67" spans="1:392" s="122" customFormat="1" ht="12">
      <c r="A67" s="138"/>
      <c r="B67" s="138"/>
      <c r="C67" s="139"/>
      <c r="D67" s="110">
        <v>2</v>
      </c>
      <c r="E67" s="111" t="str">
        <f t="shared" ref="E67:E76" si="10">IF(D67="","",IF(D67&gt;prevLevel,IF(prevWBS="","1",prevWBS)&amp;REPT(".1",D67-MAX(prevLevel,1)),IF(ISERROR(FIND(".",prevWBS)),REPT("1.",D67-1)&amp;IFERROR(VALUE(prevWBS)+1,"1"),IF(D67=1,"",IFERROR(LEFT(prevWBS,FIND("^",SUBSTITUTE(prevWBS,".","^",D67-1))),""))&amp;VALUE(TRIM(MID(SUBSTITUTE(prevWBS,".",REPT(" ",LEN(prevWBS))),(D67-1)*LEN(prevWBS)+1,LEN(prevWBS))))+1)))</f>
        <v>1.55</v>
      </c>
      <c r="F67" s="113" t="s">
        <v>305</v>
      </c>
      <c r="G67" s="145" t="s">
        <v>436</v>
      </c>
      <c r="H67" s="113"/>
      <c r="I67" s="114" t="str">
        <f>E63</f>
        <v>1.51</v>
      </c>
      <c r="J67" s="114" t="str">
        <f>E40</f>
        <v>1.28</v>
      </c>
      <c r="K67" s="114" t="str">
        <f>E59</f>
        <v>1.47</v>
      </c>
      <c r="L67" s="114" t="str">
        <f>E66</f>
        <v>1.54</v>
      </c>
      <c r="M67" s="115"/>
      <c r="N67" s="115"/>
      <c r="O67" s="124">
        <f>tassUCB</f>
        <v>7</v>
      </c>
      <c r="P67" s="124"/>
      <c r="Q67" s="125"/>
      <c r="R67" s="131">
        <v>3</v>
      </c>
      <c r="S67" s="118">
        <f ca="1">IF(M67&lt;&gt;"",M67,IF(OR(I67&lt;&gt;"",J67&lt;&gt;"",K67&lt;&gt;"",L67&lt;&gt;""),WORKDAY.INTL(MAX(IFERROR(INDEX(T:T,MATCH(I67,E:E,0)),0),IFERROR(INDEX(T:T,MATCH(J67,E:E,0)),0),IFERROR(INDEX(T:T,MATCH(K67,E:E,0)),0),IFERROR(INDEX(T:T,MATCH(L67,E:E,0)),0)),1,weekend,holidays),IF(N67&lt;&gt;"",IF(O67&lt;&gt;"",WORKDAY.INTL(N67,-(MAX(O67,1)-1),weekend,holidays),N67-(MAX(P67,1)-1))," - ")))</f>
        <v>43766</v>
      </c>
      <c r="T67" s="118">
        <f t="shared" ca="1" si="6"/>
        <v>43774</v>
      </c>
      <c r="U67" s="119"/>
      <c r="V67" s="119"/>
      <c r="W67" s="120"/>
      <c r="X67" s="119"/>
      <c r="Y67" s="121"/>
      <c r="Z67" s="121"/>
      <c r="AA67" s="121"/>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row>
    <row r="68" spans="1:392" s="122" customFormat="1" ht="12">
      <c r="A68" s="138"/>
      <c r="B68" s="138"/>
      <c r="C68" s="139"/>
      <c r="D68" s="110">
        <v>2</v>
      </c>
      <c r="E68" s="111" t="str">
        <f t="shared" si="10"/>
        <v>1.56</v>
      </c>
      <c r="F68" s="113" t="s">
        <v>291</v>
      </c>
      <c r="G68" s="135" t="s">
        <v>356</v>
      </c>
      <c r="H68" s="113" t="s">
        <v>351</v>
      </c>
      <c r="I68" s="114" t="str">
        <f>E67</f>
        <v>1.55</v>
      </c>
      <c r="J68" s="114"/>
      <c r="K68" s="114"/>
      <c r="L68" s="114"/>
      <c r="M68" s="115"/>
      <c r="N68" s="115"/>
      <c r="O68" s="124">
        <f>tvalUFM</f>
        <v>30</v>
      </c>
      <c r="P68" s="124"/>
      <c r="Q68" s="125"/>
      <c r="R68" s="131" t="s">
        <v>37</v>
      </c>
      <c r="S68" s="118">
        <f ca="1">IF(M68&lt;&gt;"",M68,IF(OR(I68&lt;&gt;"",J68&lt;&gt;"",K68&lt;&gt;"",L68&lt;&gt;""),WORKDAY.INTL(MAX(IFERROR(INDEX(T:T,MATCH(I68,E:E,0)),0),IFERROR(INDEX(T:T,MATCH(J68,E:E,0)),0),IFERROR(INDEX(T:T,MATCH(K68,E:E,0)),0),IFERROR(INDEX(T:T,MATCH(L68,E:E,0)),0)),1,weekend,holidays),IF(N68&lt;&gt;"",IF(O68&lt;&gt;"",WORKDAY.INTL(N68,-(MAX(O68,1)-1),weekend,holidays),N68-(MAX(P68,1)-1))," - ")))</f>
        <v>43775</v>
      </c>
      <c r="T68" s="136">
        <f t="shared" ca="1" si="6"/>
        <v>43818</v>
      </c>
      <c r="U68" s="119"/>
      <c r="V68" s="119"/>
      <c r="W68" s="120"/>
      <c r="X68" s="119"/>
      <c r="Y68" s="121"/>
      <c r="Z68" s="121"/>
      <c r="AA68" s="121"/>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c r="OB68" s="123"/>
    </row>
    <row r="69" spans="1:392" s="122" customFormat="1" ht="12">
      <c r="A69" s="138"/>
      <c r="B69" s="138"/>
      <c r="C69" s="139"/>
      <c r="D69" s="110">
        <v>2</v>
      </c>
      <c r="E69" s="111" t="str">
        <f t="shared" si="10"/>
        <v>1.57</v>
      </c>
      <c r="F69" s="113" t="s">
        <v>294</v>
      </c>
      <c r="G69" s="113"/>
      <c r="H69" s="113"/>
      <c r="I69" s="133" t="str">
        <f>E65</f>
        <v>1.53</v>
      </c>
      <c r="J69" s="114" t="str">
        <f>E68</f>
        <v>1.56</v>
      </c>
      <c r="K69" s="114"/>
      <c r="L69" s="114"/>
      <c r="M69" s="115"/>
      <c r="N69" s="115"/>
      <c r="O69" s="124">
        <f>tvalOPT</f>
        <v>30</v>
      </c>
      <c r="P69" s="124"/>
      <c r="Q69" s="125"/>
      <c r="R69" s="131" t="s">
        <v>34</v>
      </c>
      <c r="S69" s="118">
        <f ca="1">IF(M69&lt;&gt;"",M69,IF(OR(I69&lt;&gt;"",J69&lt;&gt;"",K69&lt;&gt;"",L69&lt;&gt;""),WORKDAY.INTL(MAX(IFERROR(INDEX(T:T,MATCH(I69,E:E,0)),0),IFERROR(INDEX(T:T,MATCH(J69,E:E,0)),0),IFERROR(INDEX(T:T,MATCH(K69,E:E,0)),0),IFERROR(INDEX(T:T,MATCH(L69,E:E,0)),0)),1,weekend,holidays),IF(N69&lt;&gt;"",IF(O69&lt;&gt;"",WORKDAY.INTL(N69,-(MAX(O69,1)-1),weekend,holidays),N69-(MAX(P69,1)-1))," - ")))</f>
        <v>43880</v>
      </c>
      <c r="T69" s="118">
        <f t="shared" ca="1" si="6"/>
        <v>43921</v>
      </c>
      <c r="U69" s="119"/>
      <c r="V69" s="119"/>
      <c r="W69" s="120"/>
      <c r="X69" s="119"/>
      <c r="Y69" s="121"/>
      <c r="Z69" s="121"/>
      <c r="AA69" s="121"/>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c r="OB69" s="123"/>
    </row>
    <row r="70" spans="1:392" s="122" customFormat="1" ht="12">
      <c r="A70" s="138"/>
      <c r="B70" s="138"/>
      <c r="C70" s="139"/>
      <c r="D70" s="110">
        <v>2</v>
      </c>
      <c r="E70" s="111" t="str">
        <f>IF(D70="","",IF(D70&gt;prevLevel,IF(prevWBS="","1",prevWBS)&amp;REPT(".1",D70-MAX(prevLevel,1)),IF(ISERROR(FIND(".",prevWBS)),REPT("1.",D70-1)&amp;IFERROR(VALUE(prevWBS)+1,"1"),IF(D70=1,"",IFERROR(LEFT(prevWBS,FIND("^",SUBSTITUTE(prevWBS,".","^",D70-1))),""))&amp;VALUE(TRIM(MID(SUBSTITUTE(prevWBS,".",REPT(" ",LEN(prevWBS))),(D70-1)*LEN(prevWBS)+1,LEN(prevWBS))))+1)))</f>
        <v>1.58</v>
      </c>
      <c r="F70" s="113" t="s">
        <v>526</v>
      </c>
      <c r="G70" s="113"/>
      <c r="H70" s="113"/>
      <c r="I70" s="143" t="s">
        <v>474</v>
      </c>
      <c r="J70" s="114"/>
      <c r="K70" s="114"/>
      <c r="L70" s="114"/>
      <c r="M70" s="115"/>
      <c r="N70" s="115"/>
      <c r="O70" s="116">
        <f>tfabDC*2</f>
        <v>20</v>
      </c>
      <c r="P70" s="124"/>
      <c r="Q70" s="125"/>
      <c r="R70" s="131"/>
      <c r="S70" s="118">
        <f ca="1">IF(M70&lt;&gt;"",M70,IF(OR(I70&lt;&gt;"",J70&lt;&gt;"",K70&lt;&gt;"",L70&lt;&gt;""),WORKDAY.INTL(MAX(IFERROR(INDEX(T:T,MATCH(I70,E:E,0)),0),IFERROR(INDEX(T:T,MATCH(J70,E:E,0)),0),IFERROR(INDEX(T:T,MATCH(K70,E:E,0)),0),IFERROR(INDEX(T:T,MATCH(L70,E:E,0)),0)),1,weekend,holidays),IF(N70&lt;&gt;"",IF(O70&lt;&gt;"",WORKDAY.INTL(N70,-(MAX(O70,1)-1),weekend,holidays),N70-(MAX(P70,1)-1))," - ")))</f>
        <v>43714</v>
      </c>
      <c r="T70" s="118">
        <f ca="1">IF(N70&lt;&gt;"",N70,IF(S70=" - "," - ",IF(O70&lt;&gt;"",WORKDAY.INTL(S70,O70-1,weekend,holidays),S70+MAX(P70,1)-1)))</f>
        <v>43741</v>
      </c>
      <c r="U70" s="119"/>
      <c r="V70" s="119"/>
      <c r="W70" s="120"/>
      <c r="X70" s="119"/>
      <c r="Y70" s="121"/>
      <c r="Z70" s="121"/>
      <c r="AA70" s="121"/>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c r="OB70" s="123"/>
    </row>
    <row r="71" spans="1:392" s="122" customFormat="1" ht="12">
      <c r="A71" s="138"/>
      <c r="B71" s="138"/>
      <c r="C71" s="139"/>
      <c r="D71" s="110">
        <v>2</v>
      </c>
      <c r="E71" s="111" t="str">
        <f t="shared" si="10"/>
        <v>1.59</v>
      </c>
      <c r="F71" s="113" t="s">
        <v>527</v>
      </c>
      <c r="G71" s="113"/>
      <c r="H71" s="113"/>
      <c r="I71" s="143" t="s">
        <v>439</v>
      </c>
      <c r="J71" s="114"/>
      <c r="K71" s="114"/>
      <c r="L71" s="114"/>
      <c r="M71" s="115"/>
      <c r="N71" s="115"/>
      <c r="O71" s="116">
        <f>tfabMMB*2</f>
        <v>20</v>
      </c>
      <c r="P71" s="124"/>
      <c r="Q71" s="125"/>
      <c r="R71" s="116"/>
      <c r="S71" s="118">
        <f ca="1">IF(M71&lt;&gt;"",M71,IF(OR(I71&lt;&gt;"",J71&lt;&gt;"",K71&lt;&gt;"",L71&lt;&gt;""),WORKDAY.INTL(MAX(IFERROR(INDEX(T:T,MATCH(I71,E:E,0)),0),IFERROR(INDEX(T:T,MATCH(J71,E:E,0)),0),IFERROR(INDEX(T:T,MATCH(K71,E:E,0)),0),IFERROR(INDEX(T:T,MATCH(L71,E:E,0)),0)),1,weekend,holidays),IF(N71&lt;&gt;"",IF(O71&lt;&gt;"",WORKDAY.INTL(N71,-(MAX(O71,1)-1),weekend,holidays),N71-(MAX(P71,1)-1))," - ")))</f>
        <v>43714</v>
      </c>
      <c r="T71" s="118">
        <f t="shared" ca="1" si="6"/>
        <v>43741</v>
      </c>
      <c r="U71" s="119"/>
      <c r="V71" s="119"/>
      <c r="W71" s="120"/>
      <c r="X71" s="119"/>
      <c r="Y71" s="121"/>
      <c r="Z71" s="121"/>
      <c r="AA71" s="121"/>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c r="OB71" s="123"/>
    </row>
    <row r="72" spans="1:392" s="122" customFormat="1" ht="12">
      <c r="A72" s="138"/>
      <c r="B72" s="138"/>
      <c r="C72" s="139"/>
      <c r="D72" s="110">
        <v>2</v>
      </c>
      <c r="E72" s="111" t="str">
        <f t="shared" si="10"/>
        <v>1.60</v>
      </c>
      <c r="F72" s="113" t="s">
        <v>437</v>
      </c>
      <c r="G72" s="113"/>
      <c r="H72" s="113"/>
      <c r="I72" s="114" t="str">
        <f>E70</f>
        <v>1.58</v>
      </c>
      <c r="J72" s="143"/>
      <c r="K72" s="114"/>
      <c r="L72" s="114"/>
      <c r="M72" s="115">
        <f ca="1">S68</f>
        <v>43775</v>
      </c>
      <c r="N72" s="115">
        <f ca="1">T68</f>
        <v>43818</v>
      </c>
      <c r="O72" s="124">
        <f>tvalDC</f>
        <v>10</v>
      </c>
      <c r="P72" s="124"/>
      <c r="Q72" s="125"/>
      <c r="R72" s="131" t="s">
        <v>37</v>
      </c>
      <c r="S72" s="118">
        <f ca="1">IF(M72&lt;&gt;"",M72,IF(OR(I72&lt;&gt;"",J72&lt;&gt;"",K72&lt;&gt;"",L72&lt;&gt;""),WORKDAY.INTL(MAX(IFERROR(INDEX(T:T,MATCH(I72,E:E,0)),0),IFERROR(INDEX(T:T,MATCH(J72,E:E,0)),0),IFERROR(INDEX(T:T,MATCH(K72,E:E,0)),0),IFERROR(INDEX(T:T,MATCH(L72,E:E,0)),0)),1,weekend,holidays),IF(N72&lt;&gt;"",IF(O72&lt;&gt;"",WORKDAY.INTL(N72,-(MAX(O72,1)-1),weekend,holidays),N72-(MAX(P72,1)-1))," - ")))</f>
        <v>43775</v>
      </c>
      <c r="T72" s="118">
        <f t="shared" ref="T72:T80" ca="1" si="11">IF(N72&lt;&gt;"",N72,IF(S72=" - "," - ",IF(O72&lt;&gt;"",WORKDAY.INTL(S72,O72-1,weekend,holidays),S72+MAX(P72,1)-1)))</f>
        <v>43818</v>
      </c>
      <c r="U72" s="119"/>
      <c r="V72" s="119"/>
      <c r="W72" s="120"/>
      <c r="X72" s="119"/>
      <c r="Y72" s="121"/>
      <c r="Z72" s="121"/>
      <c r="AA72" s="121"/>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c r="OB72" s="123"/>
    </row>
    <row r="73" spans="1:392" s="122" customFormat="1" ht="12">
      <c r="A73" s="138"/>
      <c r="B73" s="138"/>
      <c r="C73" s="139"/>
      <c r="D73" s="110">
        <v>2</v>
      </c>
      <c r="E73" s="111" t="str">
        <f t="shared" si="10"/>
        <v>1.61</v>
      </c>
      <c r="F73" s="113" t="s">
        <v>438</v>
      </c>
      <c r="G73" s="113"/>
      <c r="H73" s="113"/>
      <c r="I73" s="130" t="str">
        <f>E71</f>
        <v>1.59</v>
      </c>
      <c r="J73" s="143" t="s">
        <v>440</v>
      </c>
      <c r="K73" s="114"/>
      <c r="L73" s="114"/>
      <c r="M73" s="115"/>
      <c r="N73" s="115"/>
      <c r="O73" s="116">
        <f>tvalres</f>
        <v>5</v>
      </c>
      <c r="P73" s="124"/>
      <c r="Q73" s="125"/>
      <c r="R73" s="116"/>
      <c r="S73" s="118">
        <f ca="1">IF(M73&lt;&gt;"",M73,IF(OR(I73&lt;&gt;"",J73&lt;&gt;"",K73&lt;&gt;"",L73&lt;&gt;""),WORKDAY.INTL(MAX(IFERROR(INDEX(T:T,MATCH(I73,E:E,0)),0),IFERROR(INDEX(T:T,MATCH(J73,E:E,0)),0),IFERROR(INDEX(T:T,MATCH(K73,E:E,0)),0),IFERROR(INDEX(T:T,MATCH(L73,E:E,0)),0)),1,weekend,holidays),IF(N73&lt;&gt;"",IF(O73&lt;&gt;"",WORKDAY.INTL(N73,-(MAX(O73,1)-1),weekend,holidays),N73-(MAX(P73,1)-1))," - ")))</f>
        <v>43742</v>
      </c>
      <c r="T73" s="118">
        <f t="shared" ca="1" si="11"/>
        <v>43748</v>
      </c>
      <c r="U73" s="119"/>
      <c r="V73" s="119"/>
      <c r="W73" s="120"/>
      <c r="X73" s="119"/>
      <c r="Y73" s="121"/>
      <c r="Z73" s="121"/>
      <c r="AA73" s="121"/>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c r="OB73" s="123"/>
    </row>
    <row r="74" spans="1:392" s="122" customFormat="1" ht="12">
      <c r="A74" s="138"/>
      <c r="B74" s="138"/>
      <c r="C74" s="139"/>
      <c r="D74" s="110">
        <v>2</v>
      </c>
      <c r="E74" s="111" t="str">
        <f t="shared" si="10"/>
        <v>1.62</v>
      </c>
      <c r="F74" s="113" t="s">
        <v>306</v>
      </c>
      <c r="G74" s="113" t="s">
        <v>427</v>
      </c>
      <c r="H74" s="113"/>
      <c r="I74" s="143" t="s">
        <v>443</v>
      </c>
      <c r="J74" s="143" t="s">
        <v>444</v>
      </c>
      <c r="K74" s="143" t="s">
        <v>446</v>
      </c>
      <c r="L74" s="143"/>
      <c r="M74" s="115"/>
      <c r="N74" s="115"/>
      <c r="O74" s="124">
        <f>tassMMB</f>
        <v>20</v>
      </c>
      <c r="P74" s="124"/>
      <c r="Q74" s="125"/>
      <c r="R74" s="131" t="s">
        <v>33</v>
      </c>
      <c r="S74" s="118">
        <f ca="1">IF(M74&lt;&gt;"",M74,IF(OR(I74&lt;&gt;"",J74&lt;&gt;"",K74&lt;&gt;"",L74&lt;&gt;""),WORKDAY.INTL(MAX(IFERROR(INDEX(T:T,MATCH(I74,E:E,0)),0),IFERROR(INDEX(T:T,MATCH(J74,E:E,0)),0),IFERROR(INDEX(T:T,MATCH(K74,E:E,0)),0),IFERROR(INDEX(T:T,MATCH(L74,E:E,0)),0)),1,weekend,holidays),IF(N74&lt;&gt;"",IF(O74&lt;&gt;"",WORKDAY.INTL(N74,-(MAX(O74,1)-1),weekend,holidays),N74-(MAX(P74,1)-1))," - ")))</f>
        <v>43922</v>
      </c>
      <c r="T74" s="118">
        <f t="shared" ca="1" si="11"/>
        <v>43951</v>
      </c>
      <c r="U74" s="119"/>
      <c r="V74" s="119"/>
      <c r="W74" s="120"/>
      <c r="X74" s="119"/>
      <c r="Y74" s="121"/>
      <c r="Z74" s="121"/>
      <c r="AA74" s="121"/>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c r="OB74" s="123"/>
    </row>
    <row r="75" spans="1:392" s="122" customFormat="1" ht="12">
      <c r="A75" s="138"/>
      <c r="B75" s="138"/>
      <c r="C75" s="139"/>
      <c r="D75" s="110">
        <v>2</v>
      </c>
      <c r="E75" s="111" t="str">
        <f t="shared" si="10"/>
        <v>1.63</v>
      </c>
      <c r="F75" s="113" t="s">
        <v>307</v>
      </c>
      <c r="G75" s="113"/>
      <c r="H75" s="113" t="s">
        <v>402</v>
      </c>
      <c r="I75" s="114" t="str">
        <f>E53</f>
        <v>1.41</v>
      </c>
      <c r="J75" s="143" t="s">
        <v>445</v>
      </c>
      <c r="K75" s="114"/>
      <c r="L75" s="114"/>
      <c r="M75" s="115"/>
      <c r="N75" s="115"/>
      <c r="O75" s="124">
        <f>tvalMMB</f>
        <v>15</v>
      </c>
      <c r="P75" s="124"/>
      <c r="Q75" s="125"/>
      <c r="R75" s="131" t="s">
        <v>36</v>
      </c>
      <c r="S75" s="118">
        <f ca="1">IF(M75&lt;&gt;"",M75,IF(OR(I75&lt;&gt;"",J75&lt;&gt;"",K75&lt;&gt;"",L75&lt;&gt;""),WORKDAY.INTL(MAX(IFERROR(INDEX(T:T,MATCH(I75,E:E,0)),0),IFERROR(INDEX(T:T,MATCH(J75,E:E,0)),0),IFERROR(INDEX(T:T,MATCH(K75,E:E,0)),0),IFERROR(INDEX(T:T,MATCH(L75,E:E,0)),0)),1,weekend,holidays),IF(N75&lt;&gt;"",IF(O75&lt;&gt;"",WORKDAY.INTL(N75,-(MAX(O75,1)-1),weekend,holidays),N75-(MAX(P75,1)-1))," - ")))</f>
        <v>43858</v>
      </c>
      <c r="T75" s="118">
        <f t="shared" ca="1" si="11"/>
        <v>43879</v>
      </c>
      <c r="U75" s="119"/>
      <c r="V75" s="119"/>
      <c r="W75" s="120"/>
      <c r="X75" s="119"/>
      <c r="Y75" s="121"/>
      <c r="Z75" s="121"/>
      <c r="AA75" s="121"/>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c r="OB75" s="123"/>
    </row>
    <row r="76" spans="1:392" s="122" customFormat="1" ht="12">
      <c r="A76" s="138"/>
      <c r="B76" s="138"/>
      <c r="C76" s="139"/>
      <c r="D76" s="110">
        <v>2</v>
      </c>
      <c r="E76" s="111" t="str">
        <f t="shared" si="10"/>
        <v>1.64</v>
      </c>
      <c r="F76" s="113" t="s">
        <v>473</v>
      </c>
      <c r="G76" s="113"/>
      <c r="H76" s="113" t="s">
        <v>403</v>
      </c>
      <c r="I76" s="114" t="str">
        <f>E57</f>
        <v>1.45</v>
      </c>
      <c r="J76" s="143" t="str">
        <f>E74</f>
        <v>1.62</v>
      </c>
      <c r="K76" s="114"/>
      <c r="L76" s="114"/>
      <c r="M76" s="115"/>
      <c r="N76" s="115"/>
      <c r="O76" s="151">
        <f>tvalMMB</f>
        <v>15</v>
      </c>
      <c r="P76" s="124"/>
      <c r="Q76" s="125"/>
      <c r="R76" s="131" t="s">
        <v>38</v>
      </c>
      <c r="S76" s="118">
        <f ca="1">IF(M76&lt;&gt;"",M76,IF(OR(I76&lt;&gt;"",J76&lt;&gt;"",K76&lt;&gt;"",L76&lt;&gt;""),WORKDAY.INTL(MAX(IFERROR(INDEX(T:T,MATCH(I76,E:E,0)),0),IFERROR(INDEX(T:T,MATCH(J76,E:E,0)),0),IFERROR(INDEX(T:T,MATCH(K76,E:E,0)),0),IFERROR(INDEX(T:T,MATCH(L76,E:E,0)),0)),1,weekend,holidays),IF(N76&lt;&gt;"",IF(O76&lt;&gt;"",WORKDAY.INTL(N76,-(MAX(O76,1)-1),weekend,holidays),N76-(MAX(P76,1)-1))," - ")))</f>
        <v>43952</v>
      </c>
      <c r="T76" s="118">
        <f t="shared" ca="1" si="11"/>
        <v>43973</v>
      </c>
      <c r="U76" s="119"/>
      <c r="V76" s="119"/>
      <c r="W76" s="120"/>
      <c r="X76" s="119"/>
      <c r="Y76" s="121"/>
      <c r="Z76" s="121"/>
      <c r="AA76" s="121"/>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c r="OB76" s="123"/>
    </row>
    <row r="77" spans="1:392" s="122" customFormat="1" ht="12">
      <c r="A77" s="138"/>
      <c r="B77" s="138"/>
      <c r="C77" s="139"/>
      <c r="D77" s="110">
        <v>2</v>
      </c>
      <c r="E77" s="111" t="str">
        <f>IF(D77="","",IF(D77&gt;prevLevel,IF(prevWBS="","1",prevWBS)&amp;REPT(".1",D77-MAX(prevLevel,1)),IF(ISERROR(FIND(".",prevWBS)),REPT("1.",D77-1)&amp;IFERROR(VALUE(prevWBS)+1,"1"),IF(D77=1,"",IFERROR(LEFT(prevWBS,FIND("^",SUBSTITUTE(prevWBS,".","^",D77-1))),""))&amp;VALUE(TRIM(MID(SUBSTITUTE(prevWBS,".",REPT(" ",LEN(prevWBS))),(D77-1)*LEN(prevWBS)+1,LEN(prevWBS))))+1)))</f>
        <v>1.65</v>
      </c>
      <c r="F77" s="113" t="s">
        <v>528</v>
      </c>
      <c r="G77" s="113"/>
      <c r="H77" s="113"/>
      <c r="I77" s="143" t="str">
        <f>E70</f>
        <v>1.58</v>
      </c>
      <c r="J77" s="114"/>
      <c r="K77" s="114"/>
      <c r="L77" s="114"/>
      <c r="M77" s="115"/>
      <c r="N77" s="115"/>
      <c r="O77" s="116">
        <f>tfabDC*2</f>
        <v>20</v>
      </c>
      <c r="P77" s="124"/>
      <c r="Q77" s="125"/>
      <c r="R77" s="116"/>
      <c r="S77" s="118">
        <f ca="1">IF(M77&lt;&gt;"",M77,IF(OR(I77&lt;&gt;"",J77&lt;&gt;"",K77&lt;&gt;"",L77&lt;&gt;""),WORKDAY.INTL(MAX(IFERROR(INDEX(T:T,MATCH(I77,E:E,0)),0),IFERROR(INDEX(T:T,MATCH(J77,E:E,0)),0),IFERROR(INDEX(T:T,MATCH(K77,E:E,0)),0),IFERROR(INDEX(T:T,MATCH(L77,E:E,0)),0)),1,weekend,holidays),IF(N77&lt;&gt;"",IF(O77&lt;&gt;"",WORKDAY.INTL(N77,-(MAX(O77,1)-1),weekend,holidays),N77-(MAX(P77,1)-1))," - ")))</f>
        <v>43742</v>
      </c>
      <c r="T77" s="118">
        <f t="shared" ca="1" si="11"/>
        <v>43770</v>
      </c>
      <c r="U77" s="119"/>
      <c r="V77" s="119"/>
      <c r="W77" s="120"/>
      <c r="X77" s="119"/>
      <c r="Y77" s="121"/>
      <c r="Z77" s="121"/>
      <c r="AA77" s="121"/>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c r="OB77" s="123"/>
    </row>
    <row r="78" spans="1:392" s="122" customFormat="1" ht="12">
      <c r="A78" s="138"/>
      <c r="B78" s="138"/>
      <c r="C78" s="139"/>
      <c r="D78" s="110">
        <v>2</v>
      </c>
      <c r="E78" s="111" t="str">
        <f>IF(D78="","",IF(D78&gt;prevLevel,IF(prevWBS="","1",prevWBS)&amp;REPT(".1",D78-MAX(prevLevel,1)),IF(ISERROR(FIND(".",prevWBS)),REPT("1.",D78-1)&amp;IFERROR(VALUE(prevWBS)+1,"1"),IF(D78=1,"",IFERROR(LEFT(prevWBS,FIND("^",SUBSTITUTE(prevWBS,".","^",D78-1))),""))&amp;VALUE(TRIM(MID(SUBSTITUTE(prevWBS,".",REPT(" ",LEN(prevWBS))),(D78-1)*LEN(prevWBS)+1,LEN(prevWBS))))+1)))</f>
        <v>1.66</v>
      </c>
      <c r="F78" s="113" t="s">
        <v>529</v>
      </c>
      <c r="G78" s="113"/>
      <c r="H78" s="113"/>
      <c r="I78" s="143" t="str">
        <f>E71</f>
        <v>1.59</v>
      </c>
      <c r="J78" s="114"/>
      <c r="K78" s="114"/>
      <c r="L78" s="114"/>
      <c r="M78" s="115"/>
      <c r="N78" s="115"/>
      <c r="O78" s="116">
        <f>tfabMMB*2</f>
        <v>20</v>
      </c>
      <c r="P78" s="124"/>
      <c r="Q78" s="125"/>
      <c r="R78" s="116"/>
      <c r="S78" s="118">
        <f ca="1">IF(M78&lt;&gt;"",M78,IF(OR(I78&lt;&gt;"",J78&lt;&gt;"",K78&lt;&gt;"",L78&lt;&gt;""),WORKDAY.INTL(MAX(IFERROR(INDEX(T:T,MATCH(I78,E:E,0)),0),IFERROR(INDEX(T:T,MATCH(J78,E:E,0)),0),IFERROR(INDEX(T:T,MATCH(K78,E:E,0)),0),IFERROR(INDEX(T:T,MATCH(L78,E:E,0)),0)),1,weekend,holidays),IF(N78&lt;&gt;"",IF(O78&lt;&gt;"",WORKDAY.INTL(N78,-(MAX(O78,1)-1),weekend,holidays),N78-(MAX(P78,1)-1))," - ")))</f>
        <v>43742</v>
      </c>
      <c r="T78" s="118">
        <f t="shared" ca="1" si="11"/>
        <v>43770</v>
      </c>
      <c r="U78" s="119"/>
      <c r="V78" s="119"/>
      <c r="W78" s="120"/>
      <c r="X78" s="119"/>
      <c r="Y78" s="121"/>
      <c r="Z78" s="121"/>
      <c r="AA78" s="121"/>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c r="OB78" s="123"/>
    </row>
    <row r="79" spans="1:392" s="122" customFormat="1" ht="12">
      <c r="A79" s="138"/>
      <c r="B79" s="138"/>
      <c r="C79" s="139"/>
      <c r="D79" s="110">
        <v>2</v>
      </c>
      <c r="E79" s="111" t="str">
        <f>IF(D79="","",IF(D79&gt;prevLevel,IF(prevWBS="","1",prevWBS)&amp;REPT(".1",D79-MAX(prevLevel,1)),IF(ISERROR(FIND(".",prevWBS)),REPT("1.",D79-1)&amp;IFERROR(VALUE(prevWBS)+1,"1"),IF(D79=1,"",IFERROR(LEFT(prevWBS,FIND("^",SUBSTITUTE(prevWBS,".","^",D79-1))),""))&amp;VALUE(TRIM(MID(SUBSTITUTE(prevWBS,".",REPT(" ",LEN(prevWBS))),(D79-1)*LEN(prevWBS)+1,LEN(prevWBS))))+1)))</f>
        <v>1.67</v>
      </c>
      <c r="F79" s="113" t="s">
        <v>448</v>
      </c>
      <c r="G79" s="113"/>
      <c r="H79" s="113"/>
      <c r="I79" s="114" t="str">
        <f>E77</f>
        <v>1.65</v>
      </c>
      <c r="J79" s="143" t="s">
        <v>443</v>
      </c>
      <c r="K79" s="114" t="str">
        <f>E68</f>
        <v>1.56</v>
      </c>
      <c r="L79" s="114"/>
      <c r="M79" s="115">
        <f ca="1">S54</f>
        <v>43819</v>
      </c>
      <c r="N79" s="115">
        <f ca="1">T54</f>
        <v>43844</v>
      </c>
      <c r="O79" s="124">
        <f>tvalDC</f>
        <v>10</v>
      </c>
      <c r="P79" s="124"/>
      <c r="Q79" s="125"/>
      <c r="R79" s="131" t="s">
        <v>37</v>
      </c>
      <c r="S79" s="118">
        <f ca="1">IF(M79&lt;&gt;"",M79,IF(OR(I79&lt;&gt;"",J79&lt;&gt;"",K79&lt;&gt;"",L79&lt;&gt;""),WORKDAY.INTL(MAX(IFERROR(INDEX(T:T,MATCH(I79,E:E,0)),0),IFERROR(INDEX(T:T,MATCH(J79,E:E,0)),0),IFERROR(INDEX(T:T,MATCH(K79,E:E,0)),0),IFERROR(INDEX(T:T,MATCH(L79,E:E,0)),0)),1,weekend,holidays),IF(N79&lt;&gt;"",IF(O79&lt;&gt;"",WORKDAY.INTL(N79,-(MAX(O79,1)-1),weekend,holidays),N79-(MAX(P79,1)-1))," - ")))</f>
        <v>43819</v>
      </c>
      <c r="T79" s="118">
        <f t="shared" ca="1" si="11"/>
        <v>43844</v>
      </c>
      <c r="U79" s="119"/>
      <c r="V79" s="119"/>
      <c r="W79" s="120"/>
      <c r="X79" s="119"/>
      <c r="Y79" s="121"/>
      <c r="Z79" s="121"/>
      <c r="AA79" s="121"/>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c r="OB79" s="123"/>
    </row>
    <row r="80" spans="1:392" s="122" customFormat="1" ht="12">
      <c r="A80" s="138"/>
      <c r="B80" s="138"/>
      <c r="C80" s="139"/>
      <c r="D80" s="110">
        <v>2</v>
      </c>
      <c r="E80" s="111" t="str">
        <f>IF(D80="","",IF(D80&gt;prevLevel,IF(prevWBS="","1",prevWBS)&amp;REPT(".1",D80-MAX(prevLevel,1)),IF(ISERROR(FIND(".",prevWBS)),REPT("1.",D80-1)&amp;IFERROR(VALUE(prevWBS)+1,"1"),IF(D80=1,"",IFERROR(LEFT(prevWBS,FIND("^",SUBSTITUTE(prevWBS,".","^",D80-1))),""))&amp;VALUE(TRIM(MID(SUBSTITUTE(prevWBS,".",REPT(" ",LEN(prevWBS))),(D80-1)*LEN(prevWBS)+1,LEN(prevWBS))))+1)))</f>
        <v>1.68</v>
      </c>
      <c r="F80" s="113" t="s">
        <v>449</v>
      </c>
      <c r="G80" s="113"/>
      <c r="H80" s="113"/>
      <c r="I80" s="130" t="str">
        <f>E78</f>
        <v>1.66</v>
      </c>
      <c r="J80" s="143" t="s">
        <v>444</v>
      </c>
      <c r="K80" s="114"/>
      <c r="L80" s="114"/>
      <c r="M80" s="115"/>
      <c r="N80" s="115"/>
      <c r="O80" s="116">
        <f>tvalres</f>
        <v>5</v>
      </c>
      <c r="P80" s="124"/>
      <c r="Q80" s="125"/>
      <c r="R80" s="116"/>
      <c r="S80" s="118">
        <f ca="1">IF(M80&lt;&gt;"",M80,IF(OR(I80&lt;&gt;"",J80&lt;&gt;"",K80&lt;&gt;"",L80&lt;&gt;""),WORKDAY.INTL(MAX(IFERROR(INDEX(T:T,MATCH(I80,E:E,0)),0),IFERROR(INDEX(T:T,MATCH(J80,E:E,0)),0),IFERROR(INDEX(T:T,MATCH(K80,E:E,0)),0),IFERROR(INDEX(T:T,MATCH(L80,E:E,0)),0)),1,weekend,holidays),IF(N80&lt;&gt;"",IF(O80&lt;&gt;"",WORKDAY.INTL(N80,-(MAX(O80,1)-1),weekend,holidays),N80-(MAX(P80,1)-1))," - ")))</f>
        <v>43773</v>
      </c>
      <c r="T80" s="118">
        <f t="shared" ca="1" si="11"/>
        <v>43777</v>
      </c>
      <c r="U80" s="119"/>
      <c r="V80" s="119"/>
      <c r="W80" s="120"/>
      <c r="X80" s="119"/>
      <c r="Y80" s="121"/>
      <c r="Z80" s="121"/>
      <c r="AA80" s="121"/>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row>
    <row r="81" spans="1:392" s="122" customFormat="1" ht="12">
      <c r="A81" s="138"/>
      <c r="B81" s="138"/>
      <c r="C81" s="139"/>
      <c r="D81" s="110">
        <v>2</v>
      </c>
      <c r="E81" s="111" t="str">
        <f t="shared" ref="E81:E113" si="12">IF(D81="","",IF(D81&gt;prevLevel,IF(prevWBS="","1",prevWBS)&amp;REPT(".1",D81-MAX(prevLevel,1)),IF(ISERROR(FIND(".",prevWBS)),REPT("1.",D81-1)&amp;IFERROR(VALUE(prevWBS)+1,"1"),IF(D81=1,"",IFERROR(LEFT(prevWBS,FIND("^",SUBSTITUTE(prevWBS,".","^",D81-1))),""))&amp;VALUE(TRIM(MID(SUBSTITUTE(prevWBS,".",REPT(" ",LEN(prevWBS))),(D81-1)*LEN(prevWBS)+1,LEN(prevWBS))))+1)))</f>
        <v>1.69</v>
      </c>
      <c r="F81" s="113" t="s">
        <v>308</v>
      </c>
      <c r="G81" s="113" t="s">
        <v>427</v>
      </c>
      <c r="H81" s="113"/>
      <c r="I81" s="114" t="str">
        <f>E85</f>
        <v>1.73</v>
      </c>
      <c r="J81" s="143" t="s">
        <v>450</v>
      </c>
      <c r="K81" s="143" t="s">
        <v>451</v>
      </c>
      <c r="L81" s="143"/>
      <c r="M81" s="115"/>
      <c r="N81" s="115"/>
      <c r="O81" s="124">
        <f>tassMMB</f>
        <v>20</v>
      </c>
      <c r="P81" s="124"/>
      <c r="Q81" s="125"/>
      <c r="R81" s="131" t="s">
        <v>33</v>
      </c>
      <c r="S81" s="118">
        <f ca="1">IF(M81&lt;&gt;"",M81,IF(OR(I81&lt;&gt;"",J81&lt;&gt;"",K81&lt;&gt;"",L81&lt;&gt;""),WORKDAY.INTL(MAX(IFERROR(INDEX(T:T,MATCH(I81,E:E,0)),0),IFERROR(INDEX(T:T,MATCH(J81,E:E,0)),0),IFERROR(INDEX(T:T,MATCH(K81,E:E,0)),0),IFERROR(INDEX(T:T,MATCH(L81,E:E,0)),0)),1,weekend,holidays),IF(N81&lt;&gt;"",IF(O81&lt;&gt;"",WORKDAY.INTL(N81,-(MAX(O81,1)-1),weekend,holidays),N81-(MAX(P81,1)-1))," - ")))</f>
        <v>43977</v>
      </c>
      <c r="T81" s="118">
        <f t="shared" ref="T81:T86" ca="1" si="13">IF(N81&lt;&gt;"",N81,IF(S81=" - "," - ",IF(O81&lt;&gt;"",WORKDAY.INTL(S81,O81-1,weekend,holidays),S81+MAX(P81,1)-1)))</f>
        <v>44004</v>
      </c>
      <c r="U81" s="119"/>
      <c r="V81" s="119"/>
      <c r="W81" s="120"/>
      <c r="X81" s="119"/>
      <c r="Y81" s="121"/>
      <c r="Z81" s="121"/>
      <c r="AA81" s="121"/>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c r="OB81" s="123"/>
    </row>
    <row r="82" spans="1:392" s="122" customFormat="1" ht="12">
      <c r="A82" s="138"/>
      <c r="B82" s="138"/>
      <c r="C82" s="139"/>
      <c r="D82" s="110">
        <v>2</v>
      </c>
      <c r="E82" s="111" t="str">
        <f t="shared" si="12"/>
        <v>1.70</v>
      </c>
      <c r="F82" s="113" t="s">
        <v>309</v>
      </c>
      <c r="G82" s="113"/>
      <c r="H82" s="113" t="s">
        <v>404</v>
      </c>
      <c r="I82" s="143" t="s">
        <v>452</v>
      </c>
      <c r="J82" s="143" t="str">
        <f>E75</f>
        <v>1.63</v>
      </c>
      <c r="K82" s="114"/>
      <c r="L82" s="114"/>
      <c r="M82" s="115"/>
      <c r="N82" s="115"/>
      <c r="O82" s="151">
        <f>tvalMMB</f>
        <v>15</v>
      </c>
      <c r="P82" s="124"/>
      <c r="Q82" s="125"/>
      <c r="R82" s="131" t="s">
        <v>36</v>
      </c>
      <c r="S82" s="118">
        <f ca="1">IF(M82&lt;&gt;"",M82,IF(OR(I82&lt;&gt;"",J82&lt;&gt;"",K82&lt;&gt;"",L82&lt;&gt;""),WORKDAY.INTL(MAX(IFERROR(INDEX(T:T,MATCH(I82,E:E,0)),0),IFERROR(INDEX(T:T,MATCH(J82,E:E,0)),0),IFERROR(INDEX(T:T,MATCH(K82,E:E,0)),0),IFERROR(INDEX(T:T,MATCH(L82,E:E,0)),0)),1,weekend,holidays),IF(N82&lt;&gt;"",IF(O82&lt;&gt;"",WORKDAY.INTL(N82,-(MAX(O82,1)-1),weekend,holidays),N82-(MAX(P82,1)-1))," - ")))</f>
        <v>43880</v>
      </c>
      <c r="T82" s="118">
        <f t="shared" ca="1" si="13"/>
        <v>43900</v>
      </c>
      <c r="U82" s="119"/>
      <c r="V82" s="119"/>
      <c r="W82" s="120"/>
      <c r="X82" s="119"/>
      <c r="Y82" s="121"/>
      <c r="Z82" s="121"/>
      <c r="AA82" s="121"/>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row>
    <row r="83" spans="1:392" s="122" customFormat="1" ht="12">
      <c r="A83" s="138"/>
      <c r="B83" s="138"/>
      <c r="C83" s="139"/>
      <c r="D83" s="110">
        <v>2</v>
      </c>
      <c r="E83" s="111" t="str">
        <f t="shared" si="12"/>
        <v>1.71</v>
      </c>
      <c r="F83" s="113" t="s">
        <v>310</v>
      </c>
      <c r="G83" s="113"/>
      <c r="H83" s="113" t="s">
        <v>405</v>
      </c>
      <c r="I83" s="143" t="s">
        <v>452</v>
      </c>
      <c r="J83" s="143" t="str">
        <f>E76</f>
        <v>1.64</v>
      </c>
      <c r="K83" s="114"/>
      <c r="L83" s="114"/>
      <c r="M83" s="115"/>
      <c r="N83" s="115"/>
      <c r="O83" s="151">
        <f>tvalMMB</f>
        <v>15</v>
      </c>
      <c r="P83" s="124"/>
      <c r="Q83" s="125"/>
      <c r="R83" s="131" t="s">
        <v>38</v>
      </c>
      <c r="S83" s="118">
        <f ca="1">IF(M83&lt;&gt;"",M83,IF(OR(I83&lt;&gt;"",J83&lt;&gt;"",K83&lt;&gt;"",L83&lt;&gt;""),WORKDAY.INTL(MAX(IFERROR(INDEX(T:T,MATCH(I83,E:E,0)),0),IFERROR(INDEX(T:T,MATCH(J83,E:E,0)),0),IFERROR(INDEX(T:T,MATCH(K83,E:E,0)),0),IFERROR(INDEX(T:T,MATCH(L83,E:E,0)),0)),1,weekend,holidays),IF(N83&lt;&gt;"",IF(O83&lt;&gt;"",WORKDAY.INTL(N83,-(MAX(O83,1)-1),weekend,holidays),N83-(MAX(P83,1)-1))," - ")))</f>
        <v>43977</v>
      </c>
      <c r="T83" s="118">
        <f t="shared" ca="1" si="13"/>
        <v>43997</v>
      </c>
      <c r="U83" s="119"/>
      <c r="V83" s="119"/>
      <c r="W83" s="120"/>
      <c r="X83" s="119"/>
      <c r="Y83" s="121"/>
      <c r="Z83" s="121"/>
      <c r="AA83" s="121"/>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row>
    <row r="84" spans="1:392" s="122" customFormat="1" ht="12">
      <c r="A84" s="138"/>
      <c r="B84" s="138"/>
      <c r="C84" s="139"/>
      <c r="D84" s="110">
        <v>2</v>
      </c>
      <c r="E84" s="111" t="str">
        <f t="shared" si="12"/>
        <v>1.72</v>
      </c>
      <c r="F84" s="113" t="s">
        <v>289</v>
      </c>
      <c r="G84" s="113"/>
      <c r="H84" s="113"/>
      <c r="I84" s="114" t="str">
        <f>E55</f>
        <v>1.43</v>
      </c>
      <c r="J84" s="114"/>
      <c r="K84" s="114"/>
      <c r="L84" s="114"/>
      <c r="M84" s="115"/>
      <c r="N84" s="115"/>
      <c r="O84" s="124">
        <f>tfabNIST</f>
        <v>30</v>
      </c>
      <c r="P84" s="124"/>
      <c r="Q84" s="125"/>
      <c r="R84" s="116"/>
      <c r="S84" s="118">
        <f ca="1">IF(M84&lt;&gt;"",M84,IF(OR(I84&lt;&gt;"",J84&lt;&gt;"",K84&lt;&gt;"",L84&lt;&gt;""),WORKDAY.INTL(MAX(IFERROR(INDEX(T:T,MATCH(I84,E:E,0)),0),IFERROR(INDEX(T:T,MATCH(J84,E:E,0)),0),IFERROR(INDEX(T:T,MATCH(K84,E:E,0)),0),IFERROR(INDEX(T:T,MATCH(L84,E:E,0)),0)),1,weekend,holidays),IF(N84&lt;&gt;"",IF(O84&lt;&gt;"",WORKDAY.INTL(N84,-(MAX(O84,1)-1),weekend,holidays),N84-(MAX(P84,1)-1))," - ")))</f>
        <v>43654</v>
      </c>
      <c r="T84" s="118">
        <f t="shared" ca="1" si="13"/>
        <v>43696</v>
      </c>
      <c r="U84" s="119"/>
      <c r="V84" s="119"/>
      <c r="W84" s="120"/>
      <c r="X84" s="119"/>
      <c r="Y84" s="121"/>
      <c r="Z84" s="121"/>
      <c r="AA84" s="121"/>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c r="OB84" s="123"/>
    </row>
    <row r="85" spans="1:392" s="122" customFormat="1" ht="12">
      <c r="A85" s="138"/>
      <c r="B85" s="138"/>
      <c r="C85" s="139"/>
      <c r="D85" s="110">
        <v>2</v>
      </c>
      <c r="E85" s="111" t="str">
        <f t="shared" si="12"/>
        <v>1.73</v>
      </c>
      <c r="F85" s="113" t="s">
        <v>299</v>
      </c>
      <c r="G85" s="113" t="s">
        <v>430</v>
      </c>
      <c r="H85" s="113"/>
      <c r="I85" s="114" t="str">
        <f>E84</f>
        <v>1.72</v>
      </c>
      <c r="J85" s="143" t="s">
        <v>475</v>
      </c>
      <c r="K85" s="143" t="str">
        <f>E61</f>
        <v>1.49</v>
      </c>
      <c r="L85" s="143"/>
      <c r="M85" s="115"/>
      <c r="N85" s="115"/>
      <c r="O85" s="124">
        <f>tassNIST</f>
        <v>6</v>
      </c>
      <c r="P85" s="124"/>
      <c r="Q85" s="125"/>
      <c r="R85" s="131">
        <v>5</v>
      </c>
      <c r="S85" s="118">
        <f ca="1">IF(M85&lt;&gt;"",M85,IF(OR(I85&lt;&gt;"",J85&lt;&gt;"",K85&lt;&gt;"",L85&lt;&gt;""),WORKDAY.INTL(MAX(IFERROR(INDEX(T:T,MATCH(I85,E:E,0)),0),IFERROR(INDEX(T:T,MATCH(J85,E:E,0)),0),IFERROR(INDEX(T:T,MATCH(K85,E:E,0)),0),IFERROR(INDEX(T:T,MATCH(L85,E:E,0)),0)),1,weekend,holidays),IF(N85&lt;&gt;"",IF(O85&lt;&gt;"",WORKDAY.INTL(N85,-(MAX(O85,1)-1),weekend,holidays),N85-(MAX(P85,1)-1))," - ")))</f>
        <v>43700</v>
      </c>
      <c r="T85" s="118">
        <f t="shared" ca="1" si="13"/>
        <v>43711</v>
      </c>
      <c r="U85" s="119"/>
      <c r="V85" s="119"/>
      <c r="W85" s="120"/>
      <c r="X85" s="119"/>
      <c r="Y85" s="121"/>
      <c r="Z85" s="121"/>
      <c r="AA85" s="121"/>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c r="OB85" s="123"/>
    </row>
    <row r="86" spans="1:392" s="122" customFormat="1" ht="12">
      <c r="A86" s="138"/>
      <c r="B86" s="138"/>
      <c r="C86" s="139"/>
      <c r="D86" s="110">
        <v>2</v>
      </c>
      <c r="E86" s="111" t="str">
        <f t="shared" si="12"/>
        <v>1.74</v>
      </c>
      <c r="F86" s="113" t="s">
        <v>288</v>
      </c>
      <c r="G86" s="135" t="s">
        <v>353</v>
      </c>
      <c r="H86" s="113" t="s">
        <v>352</v>
      </c>
      <c r="I86" s="114" t="str">
        <f>E85</f>
        <v>1.73</v>
      </c>
      <c r="J86" s="114" t="str">
        <f>E57</f>
        <v>1.45</v>
      </c>
      <c r="K86" s="114"/>
      <c r="L86" s="114"/>
      <c r="M86" s="115"/>
      <c r="N86" s="115"/>
      <c r="O86" s="124">
        <f>tvalUFM</f>
        <v>30</v>
      </c>
      <c r="P86" s="124"/>
      <c r="Q86" s="125"/>
      <c r="R86" s="131" t="s">
        <v>38</v>
      </c>
      <c r="S86" s="118">
        <f ca="1">IF(M86&lt;&gt;"",M86,IF(OR(I86&lt;&gt;"",J86&lt;&gt;"",K86&lt;&gt;"",L86&lt;&gt;""),WORKDAY.INTL(MAX(IFERROR(INDEX(T:T,MATCH(I86,E:E,0)),0),IFERROR(INDEX(T:T,MATCH(J86,E:E,0)),0),IFERROR(INDEX(T:T,MATCH(K86,E:E,0)),0),IFERROR(INDEX(T:T,MATCH(L86,E:E,0)),0)),1,weekend,holidays),IF(N86&lt;&gt;"",IF(O86&lt;&gt;"",WORKDAY.INTL(N86,-(MAX(O86,1)-1),weekend,holidays),N86-(MAX(P86,1)-1))," - ")))</f>
        <v>43767</v>
      </c>
      <c r="T86" s="136">
        <f t="shared" ca="1" si="13"/>
        <v>43810</v>
      </c>
      <c r="U86" s="119"/>
      <c r="V86" s="119"/>
      <c r="W86" s="120"/>
      <c r="X86" s="119"/>
      <c r="Y86" s="121"/>
      <c r="Z86" s="121"/>
      <c r="AA86" s="121"/>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row>
    <row r="87" spans="1:392" s="122" customFormat="1" ht="12">
      <c r="A87" s="138"/>
      <c r="B87" s="138"/>
      <c r="C87" s="139"/>
      <c r="D87" s="110">
        <v>2</v>
      </c>
      <c r="E87" s="111" t="str">
        <f t="shared" si="12"/>
        <v>1.75</v>
      </c>
      <c r="F87" s="113" t="s">
        <v>530</v>
      </c>
      <c r="G87" s="113"/>
      <c r="H87" s="113"/>
      <c r="I87" s="143" t="str">
        <f>E77</f>
        <v>1.65</v>
      </c>
      <c r="J87" s="114"/>
      <c r="K87" s="114"/>
      <c r="L87" s="114"/>
      <c r="M87" s="115"/>
      <c r="N87" s="115"/>
      <c r="O87" s="116">
        <f>tfabDC*2</f>
        <v>20</v>
      </c>
      <c r="P87" s="124"/>
      <c r="Q87" s="125"/>
      <c r="R87" s="116"/>
      <c r="S87" s="118">
        <f ca="1">IF(M87&lt;&gt;"",M87,IF(OR(I87&lt;&gt;"",J87&lt;&gt;"",K87&lt;&gt;"",L87&lt;&gt;""),WORKDAY.INTL(MAX(IFERROR(INDEX(T:T,MATCH(I87,E:E,0)),0),IFERROR(INDEX(T:T,MATCH(J87,E:E,0)),0),IFERROR(INDEX(T:T,MATCH(K87,E:E,0)),0),IFERROR(INDEX(T:T,MATCH(L87,E:E,0)),0)),1,weekend,holidays),IF(N87&lt;&gt;"",IF(O87&lt;&gt;"",WORKDAY.INTL(N87,-(MAX(O87,1)-1),weekend,holidays),N87-(MAX(P87,1)-1))," - ")))</f>
        <v>43773</v>
      </c>
      <c r="T87" s="118">
        <f ca="1">IF(N87&lt;&gt;"",N87,IF(S87=" - "," - ",IF(O87&lt;&gt;"",WORKDAY.INTL(S87,O87-1,weekend,holidays),S87+MAX(P87,1)-1)))</f>
        <v>43802</v>
      </c>
      <c r="U87" s="119"/>
      <c r="V87" s="119"/>
      <c r="W87" s="120"/>
      <c r="X87" s="119"/>
      <c r="Y87" s="121"/>
      <c r="Z87" s="121"/>
      <c r="AA87" s="121"/>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row>
    <row r="88" spans="1:392" s="122" customFormat="1" ht="12">
      <c r="A88" s="138"/>
      <c r="B88" s="138"/>
      <c r="C88" s="139"/>
      <c r="D88" s="110">
        <v>2</v>
      </c>
      <c r="E88" s="111" t="str">
        <f t="shared" si="12"/>
        <v>1.76</v>
      </c>
      <c r="F88" s="113" t="s">
        <v>531</v>
      </c>
      <c r="G88" s="113"/>
      <c r="H88" s="113"/>
      <c r="I88" s="143" t="str">
        <f>E78</f>
        <v>1.66</v>
      </c>
      <c r="J88" s="114"/>
      <c r="K88" s="114"/>
      <c r="L88" s="114"/>
      <c r="M88" s="115"/>
      <c r="N88" s="115"/>
      <c r="O88" s="116">
        <f>tfabMMB*2</f>
        <v>20</v>
      </c>
      <c r="P88" s="124"/>
      <c r="Q88" s="125"/>
      <c r="R88" s="116"/>
      <c r="S88" s="118">
        <f ca="1">IF(M88&lt;&gt;"",M88,IF(OR(I88&lt;&gt;"",J88&lt;&gt;"",K88&lt;&gt;"",L88&lt;&gt;""),WORKDAY.INTL(MAX(IFERROR(INDEX(T:T,MATCH(I88,E:E,0)),0),IFERROR(INDEX(T:T,MATCH(J88,E:E,0)),0),IFERROR(INDEX(T:T,MATCH(K88,E:E,0)),0),IFERROR(INDEX(T:T,MATCH(L88,E:E,0)),0)),1,weekend,holidays),IF(N88&lt;&gt;"",IF(O88&lt;&gt;"",WORKDAY.INTL(N88,-(MAX(O88,1)-1),weekend,holidays),N88-(MAX(P88,1)-1))," - ")))</f>
        <v>43773</v>
      </c>
      <c r="T88" s="118">
        <f ca="1">IF(N88&lt;&gt;"",N88,IF(S88=" - "," - ",IF(O88&lt;&gt;"",WORKDAY.INTL(S88,O88-1,weekend,holidays),S88+MAX(P88,1)-1)))</f>
        <v>43802</v>
      </c>
      <c r="U88" s="119"/>
      <c r="V88" s="119"/>
      <c r="W88" s="120"/>
      <c r="X88" s="119"/>
      <c r="Y88" s="121"/>
      <c r="Z88" s="121"/>
      <c r="AA88" s="121"/>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c r="OB88" s="123"/>
    </row>
    <row r="89" spans="1:392" s="122" customFormat="1" ht="12">
      <c r="A89" s="138"/>
      <c r="B89" s="138"/>
      <c r="C89" s="139"/>
      <c r="D89" s="110">
        <v>2</v>
      </c>
      <c r="E89" s="111" t="str">
        <f t="shared" si="12"/>
        <v>1.77</v>
      </c>
      <c r="F89" s="113" t="s">
        <v>454</v>
      </c>
      <c r="G89" s="113"/>
      <c r="H89" s="113"/>
      <c r="I89" s="114" t="str">
        <f>E87</f>
        <v>1.75</v>
      </c>
      <c r="J89" s="143" t="str">
        <f>E79</f>
        <v>1.67</v>
      </c>
      <c r="K89" s="114"/>
      <c r="L89" s="114"/>
      <c r="M89" s="115"/>
      <c r="N89" s="115">
        <f ca="1">T103</f>
        <v>43769</v>
      </c>
      <c r="O89" s="124">
        <f>tvalDC</f>
        <v>10</v>
      </c>
      <c r="P89" s="124"/>
      <c r="Q89" s="125"/>
      <c r="R89" s="131" t="s">
        <v>37</v>
      </c>
      <c r="S89" s="118">
        <f ca="1">IF(M89&lt;&gt;"",M89,IF(OR(I89&lt;&gt;"",J89&lt;&gt;"",K89&lt;&gt;"",L89&lt;&gt;""),WORKDAY.INTL(MAX(IFERROR(INDEX(T:T,MATCH(I89,E:E,0)),0),IFERROR(INDEX(T:T,MATCH(J89,E:E,0)),0),IFERROR(INDEX(T:T,MATCH(K89,E:E,0)),0),IFERROR(INDEX(T:T,MATCH(L89,E:E,0)),0)),1,weekend,holidays),IF(N89&lt;&gt;"",IF(O89&lt;&gt;"",WORKDAY.INTL(N89,-(MAX(O89,1)-1),weekend,holidays),N89-(MAX(P89,1)-1))," - ")))</f>
        <v>43845</v>
      </c>
      <c r="T89" s="118">
        <f ca="1">IF(N89&lt;&gt;"",N89,IF(S89=" - "," - ",IF(O89&lt;&gt;"",WORKDAY.INTL(S89,O89-1,weekend,holidays),S89+MAX(P89,1)-1)))</f>
        <v>43769</v>
      </c>
      <c r="U89" s="119"/>
      <c r="V89" s="119"/>
      <c r="W89" s="120"/>
      <c r="X89" s="119"/>
      <c r="Y89" s="121"/>
      <c r="Z89" s="121"/>
      <c r="AA89" s="121"/>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c r="OB89" s="123"/>
    </row>
    <row r="90" spans="1:392" s="122" customFormat="1" ht="12">
      <c r="A90" s="138"/>
      <c r="B90" s="138"/>
      <c r="C90" s="139"/>
      <c r="D90" s="110">
        <v>2</v>
      </c>
      <c r="E90" s="111" t="str">
        <f t="shared" si="12"/>
        <v>1.78</v>
      </c>
      <c r="F90" s="113" t="s">
        <v>453</v>
      </c>
      <c r="G90" s="113"/>
      <c r="H90" s="113"/>
      <c r="I90" s="130" t="str">
        <f>E88</f>
        <v>1.76</v>
      </c>
      <c r="J90" s="143" t="str">
        <f>E80</f>
        <v>1.68</v>
      </c>
      <c r="K90" s="114"/>
      <c r="L90" s="114"/>
      <c r="M90" s="115"/>
      <c r="N90" s="115"/>
      <c r="O90" s="116">
        <f>tvalres</f>
        <v>5</v>
      </c>
      <c r="P90" s="124"/>
      <c r="Q90" s="125"/>
      <c r="R90" s="116"/>
      <c r="S90" s="118">
        <f ca="1">IF(M90&lt;&gt;"",M90,IF(OR(I90&lt;&gt;"",J90&lt;&gt;"",K90&lt;&gt;"",L90&lt;&gt;""),WORKDAY.INTL(MAX(IFERROR(INDEX(T:T,MATCH(I90,E:E,0)),0),IFERROR(INDEX(T:T,MATCH(J90,E:E,0)),0),IFERROR(INDEX(T:T,MATCH(K90,E:E,0)),0),IFERROR(INDEX(T:T,MATCH(L90,E:E,0)),0)),1,weekend,holidays),IF(N90&lt;&gt;"",IF(O90&lt;&gt;"",WORKDAY.INTL(N90,-(MAX(O90,1)-1),weekend,holidays),N90-(MAX(P90,1)-1))," - ")))</f>
        <v>43803</v>
      </c>
      <c r="T90" s="118">
        <f ca="1">IF(N90&lt;&gt;"",N90,IF(S90=" - "," - ",IF(O90&lt;&gt;"",WORKDAY.INTL(S90,O90-1,weekend,holidays),S90+MAX(P90,1)-1)))</f>
        <v>43809</v>
      </c>
      <c r="U90" s="119"/>
      <c r="V90" s="119"/>
      <c r="W90" s="120"/>
      <c r="X90" s="119"/>
      <c r="Y90" s="121"/>
      <c r="Z90" s="121"/>
      <c r="AA90" s="121"/>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c r="OB90" s="123"/>
    </row>
    <row r="91" spans="1:392" s="122" customFormat="1" ht="12">
      <c r="A91" s="138"/>
      <c r="B91" s="138"/>
      <c r="C91" s="139"/>
      <c r="D91" s="110">
        <v>2</v>
      </c>
      <c r="E91" s="111" t="str">
        <f>IF(D91="","",IF(D91&gt;prevLevel,IF(prevWBS="","1",prevWBS)&amp;REPT(".1",D91-MAX(prevLevel,1)),IF(ISERROR(FIND(".",prevWBS)),REPT("1.",D91-1)&amp;IFERROR(VALUE(prevWBS)+1,"1"),IF(D91=1,"",IFERROR(LEFT(prevWBS,FIND("^",SUBSTITUTE(prevWBS,".","^",D91-1))),""))&amp;VALUE(TRIM(MID(SUBSTITUTE(prevWBS,".",REPT(" ",LEN(prevWBS))),(D91-1)*LEN(prevWBS)+1,LEN(prevWBS))))+1)))</f>
        <v>1.79</v>
      </c>
      <c r="F91" s="113" t="s">
        <v>314</v>
      </c>
      <c r="G91" s="113" t="s">
        <v>427</v>
      </c>
      <c r="H91" s="113"/>
      <c r="I91" s="143" t="s">
        <v>455</v>
      </c>
      <c r="J91" s="143" t="s">
        <v>456</v>
      </c>
      <c r="K91" s="143" t="s">
        <v>457</v>
      </c>
      <c r="L91" s="143"/>
      <c r="M91" s="115"/>
      <c r="N91" s="115"/>
      <c r="O91" s="124">
        <f>tassMMB</f>
        <v>20</v>
      </c>
      <c r="P91" s="124"/>
      <c r="Q91" s="125"/>
      <c r="R91" s="131" t="s">
        <v>33</v>
      </c>
      <c r="S91" s="118">
        <f ca="1">IF(M91&lt;&gt;"",M91,IF(OR(I91&lt;&gt;"",J91&lt;&gt;"",K91&lt;&gt;"",L91&lt;&gt;""),WORKDAY.INTL(MAX(IFERROR(INDEX(T:T,MATCH(I91,E:E,0)),0),IFERROR(INDEX(T:T,MATCH(J91,E:E,0)),0),IFERROR(INDEX(T:T,MATCH(K91,E:E,0)),0),IFERROR(INDEX(T:T,MATCH(L91,E:E,0)),0)),1,weekend,holidays),IF(N91&lt;&gt;"",IF(O91&lt;&gt;"",WORKDAY.INTL(N91,-(MAX(O91,1)-1),weekend,holidays),N91-(MAX(P91,1)-1))," - ")))</f>
        <v>43901</v>
      </c>
      <c r="T91" s="118">
        <f t="shared" ref="T91:T106" ca="1" si="14">IF(N91&lt;&gt;"",N91,IF(S91=" - "," - ",IF(O91&lt;&gt;"",WORKDAY.INTL(S91,O91-1,weekend,holidays),S91+MAX(P91,1)-1)))</f>
        <v>43928</v>
      </c>
      <c r="U91" s="119"/>
      <c r="V91" s="119"/>
      <c r="W91" s="120"/>
      <c r="X91" s="119"/>
      <c r="Y91" s="121"/>
      <c r="Z91" s="121"/>
      <c r="AA91" s="121"/>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c r="OB91" s="123"/>
    </row>
    <row r="92" spans="1:392" s="122" customFormat="1" ht="12">
      <c r="A92" s="138"/>
      <c r="B92" s="138"/>
      <c r="C92" s="139"/>
      <c r="D92" s="110">
        <v>2</v>
      </c>
      <c r="E92" s="111" t="str">
        <f>IF(D92="","",IF(D92&gt;prevLevel,IF(prevWBS="","1",prevWBS)&amp;REPT(".1",D92-MAX(prevLevel,1)),IF(ISERROR(FIND(".",prevWBS)),REPT("1.",D92-1)&amp;IFERROR(VALUE(prevWBS)+1,"1"),IF(D92=1,"",IFERROR(LEFT(prevWBS,FIND("^",SUBSTITUTE(prevWBS,".","^",D92-1))),""))&amp;VALUE(TRIM(MID(SUBSTITUTE(prevWBS,".",REPT(" ",LEN(prevWBS))),(D92-1)*LEN(prevWBS)+1,LEN(prevWBS))))+1)))</f>
        <v>1.80</v>
      </c>
      <c r="F92" s="113" t="s">
        <v>315</v>
      </c>
      <c r="G92" s="113"/>
      <c r="H92" s="113" t="s">
        <v>406</v>
      </c>
      <c r="I92" s="114" t="str">
        <f>E82</f>
        <v>1.70</v>
      </c>
      <c r="J92" s="143" t="str">
        <f>E91</f>
        <v>1.79</v>
      </c>
      <c r="K92" s="114"/>
      <c r="L92" s="114"/>
      <c r="M92" s="115"/>
      <c r="N92" s="115"/>
      <c r="O92" s="124">
        <f>tvalMMB</f>
        <v>15</v>
      </c>
      <c r="P92" s="124"/>
      <c r="Q92" s="125"/>
      <c r="R92" s="131" t="s">
        <v>36</v>
      </c>
      <c r="S92" s="118">
        <f ca="1">IF(M92&lt;&gt;"",M92,IF(OR(I92&lt;&gt;"",J92&lt;&gt;"",K92&lt;&gt;"",L92&lt;&gt;""),WORKDAY.INTL(MAX(IFERROR(INDEX(T:T,MATCH(I92,E:E,0)),0),IFERROR(INDEX(T:T,MATCH(J92,E:E,0)),0),IFERROR(INDEX(T:T,MATCH(K92,E:E,0)),0),IFERROR(INDEX(T:T,MATCH(L92,E:E,0)),0)),1,weekend,holidays),IF(N92&lt;&gt;"",IF(O92&lt;&gt;"",WORKDAY.INTL(N92,-(MAX(O92,1)-1),weekend,holidays),N92-(MAX(P92,1)-1))," - ")))</f>
        <v>43929</v>
      </c>
      <c r="T92" s="118">
        <f t="shared" ca="1" si="14"/>
        <v>43951</v>
      </c>
      <c r="U92" s="119"/>
      <c r="V92" s="119"/>
      <c r="W92" s="120"/>
      <c r="X92" s="119"/>
      <c r="Y92" s="121"/>
      <c r="Z92" s="121"/>
      <c r="AA92" s="121"/>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c r="OB92" s="123"/>
    </row>
    <row r="93" spans="1:392" s="122" customFormat="1" ht="12">
      <c r="A93" s="138"/>
      <c r="B93" s="138"/>
      <c r="C93" s="139"/>
      <c r="D93" s="110">
        <v>2</v>
      </c>
      <c r="E93" s="111" t="str">
        <f>IF(D93="","",IF(D93&gt;prevLevel,IF(prevWBS="","1",prevWBS)&amp;REPT(".1",D93-MAX(prevLevel,1)),IF(ISERROR(FIND(".",prevWBS)),REPT("1.",D93-1)&amp;IFERROR(VALUE(prevWBS)+1,"1"),IF(D93=1,"",IFERROR(LEFT(prevWBS,FIND("^",SUBSTITUTE(prevWBS,".","^",D93-1))),""))&amp;VALUE(TRIM(MID(SUBSTITUTE(prevWBS,".",REPT(" ",LEN(prevWBS))),(D93-1)*LEN(prevWBS)+1,LEN(prevWBS))))+1)))</f>
        <v>1.81</v>
      </c>
      <c r="F93" s="113" t="s">
        <v>319</v>
      </c>
      <c r="G93" s="113"/>
      <c r="H93" s="113" t="s">
        <v>407</v>
      </c>
      <c r="I93" s="114" t="str">
        <f>E92</f>
        <v>1.80</v>
      </c>
      <c r="J93" s="143" t="str">
        <f>E91</f>
        <v>1.79</v>
      </c>
      <c r="K93" s="114"/>
      <c r="L93" s="114"/>
      <c r="M93" s="115"/>
      <c r="N93" s="115"/>
      <c r="O93" s="124">
        <f>tvalMMB</f>
        <v>15</v>
      </c>
      <c r="P93" s="124"/>
      <c r="Q93" s="125"/>
      <c r="R93" s="131" t="s">
        <v>36</v>
      </c>
      <c r="S93" s="118">
        <f ca="1">IF(M93&lt;&gt;"",M93,IF(OR(I93&lt;&gt;"",J93&lt;&gt;"",K93&lt;&gt;"",L93&lt;&gt;""),WORKDAY.INTL(MAX(IFERROR(INDEX(T:T,MATCH(I93,E:E,0)),0),IFERROR(INDEX(T:T,MATCH(J93,E:E,0)),0),IFERROR(INDEX(T:T,MATCH(K93,E:E,0)),0),IFERROR(INDEX(T:T,MATCH(L93,E:E,0)),0)),1,weekend,holidays),IF(N93&lt;&gt;"",IF(O93&lt;&gt;"",WORKDAY.INTL(N93,-(MAX(O93,1)-1),weekend,holidays),N93-(MAX(P93,1)-1))," - ")))</f>
        <v>43952</v>
      </c>
      <c r="T93" s="118">
        <f t="shared" ca="1" si="14"/>
        <v>43973</v>
      </c>
      <c r="U93" s="119"/>
      <c r="V93" s="119"/>
      <c r="W93" s="120"/>
      <c r="X93" s="119"/>
      <c r="Y93" s="121"/>
      <c r="Z93" s="121"/>
      <c r="AA93" s="121"/>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c r="OB93" s="123"/>
    </row>
    <row r="94" spans="1:392" s="122" customFormat="1" ht="12">
      <c r="A94" s="138"/>
      <c r="B94" s="138"/>
      <c r="C94" s="139"/>
      <c r="D94" s="110">
        <v>2</v>
      </c>
      <c r="E94" s="111" t="str">
        <f t="shared" si="12"/>
        <v>1.82</v>
      </c>
      <c r="F94" s="113" t="s">
        <v>311</v>
      </c>
      <c r="G94" s="113"/>
      <c r="H94" s="113"/>
      <c r="I94" s="114" t="str">
        <f>E59</f>
        <v>1.47</v>
      </c>
      <c r="J94" s="114"/>
      <c r="K94" s="114"/>
      <c r="L94" s="114"/>
      <c r="M94" s="115"/>
      <c r="N94" s="115"/>
      <c r="O94" s="124">
        <f>tfabUCB</f>
        <v>50</v>
      </c>
      <c r="P94" s="124"/>
      <c r="Q94" s="125"/>
      <c r="R94" s="116">
        <v>2</v>
      </c>
      <c r="S94" s="118">
        <f ca="1">IF(M94&lt;&gt;"",M94,IF(OR(I94&lt;&gt;"",J94&lt;&gt;"",K94&lt;&gt;"",L94&lt;&gt;""),WORKDAY.INTL(MAX(IFERROR(INDEX(T:T,MATCH(I94,E:E,0)),0),IFERROR(INDEX(T:T,MATCH(J94,E:E,0)),0),IFERROR(INDEX(T:T,MATCH(K94,E:E,0)),0),IFERROR(INDEX(T:T,MATCH(L94,E:E,0)),0)),1,weekend,holidays),IF(N94&lt;&gt;"",IF(O94&lt;&gt;"",WORKDAY.INTL(N94,-(MAX(O94,1)-1),weekend,holidays),N94-(MAX(P94,1)-1))," - ")))</f>
        <v>43697</v>
      </c>
      <c r="T94" s="118">
        <f t="shared" ca="1" si="14"/>
        <v>43769</v>
      </c>
      <c r="U94" s="119"/>
      <c r="V94" s="119"/>
      <c r="W94" s="120"/>
      <c r="X94" s="119"/>
      <c r="Y94" s="121"/>
      <c r="Z94" s="121"/>
      <c r="AA94" s="121"/>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c r="OB94" s="123"/>
    </row>
    <row r="95" spans="1:392" s="122" customFormat="1" ht="12">
      <c r="A95" s="138"/>
      <c r="B95" s="138"/>
      <c r="C95" s="139"/>
      <c r="D95" s="110">
        <v>2</v>
      </c>
      <c r="E95" s="111" t="str">
        <f t="shared" si="12"/>
        <v>1.83</v>
      </c>
      <c r="F95" s="113" t="s">
        <v>557</v>
      </c>
      <c r="G95" s="113"/>
      <c r="H95" s="113"/>
      <c r="I95" s="114" t="str">
        <f>E66</f>
        <v>1.54</v>
      </c>
      <c r="J95" s="114"/>
      <c r="K95" s="114"/>
      <c r="L95" s="114"/>
      <c r="M95" s="115"/>
      <c r="N95" s="115"/>
      <c r="O95" s="124">
        <f>tvalLenslet</f>
        <v>40</v>
      </c>
      <c r="P95" s="124"/>
      <c r="Q95" s="125"/>
      <c r="R95" s="116">
        <v>1</v>
      </c>
      <c r="S95" s="118">
        <f ca="1">IF(M95&lt;&gt;"",M95,IF(OR(I95&lt;&gt;"",J95&lt;&gt;"",K95&lt;&gt;"",L95&lt;&gt;""),WORKDAY.INTL(MAX(IFERROR(INDEX(T:T,MATCH(I95,E:E,0)),0),IFERROR(INDEX(T:T,MATCH(J95,E:E,0)),0),IFERROR(INDEX(T:T,MATCH(K95,E:E,0)),0),IFERROR(INDEX(T:T,MATCH(L95,E:E,0)),0)),1,weekend,holidays),IF(N95&lt;&gt;"",IF(O95&lt;&gt;"",WORKDAY.INTL(N95,-(MAX(O95,1)-1),weekend,holidays),N95-(MAX(P95,1)-1))," - ")))</f>
        <v>43741</v>
      </c>
      <c r="T95" s="118">
        <f t="shared" ca="1" si="14"/>
        <v>43801</v>
      </c>
      <c r="U95" s="119"/>
      <c r="V95" s="119"/>
      <c r="W95" s="120"/>
      <c r="X95" s="119"/>
      <c r="Y95" s="121"/>
      <c r="Z95" s="121"/>
      <c r="AA95" s="121"/>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c r="OB95" s="123"/>
    </row>
    <row r="96" spans="1:392" s="122" customFormat="1" ht="12">
      <c r="A96" s="138"/>
      <c r="B96" s="138"/>
      <c r="C96" s="139"/>
      <c r="D96" s="110">
        <v>2</v>
      </c>
      <c r="E96" s="111" t="str">
        <f t="shared" si="12"/>
        <v>1.84</v>
      </c>
      <c r="F96" s="113" t="s">
        <v>312</v>
      </c>
      <c r="G96" s="145" t="s">
        <v>436</v>
      </c>
      <c r="H96" s="113"/>
      <c r="I96" s="114" t="str">
        <f>E94</f>
        <v>1.82</v>
      </c>
      <c r="J96" s="143" t="str">
        <f>E46</f>
        <v>1.34</v>
      </c>
      <c r="K96" s="143" t="str">
        <f>E67</f>
        <v>1.55</v>
      </c>
      <c r="L96" s="143" t="str">
        <f>E95</f>
        <v>1.83</v>
      </c>
      <c r="M96" s="115"/>
      <c r="N96" s="115"/>
      <c r="O96" s="124">
        <f>tassUCB</f>
        <v>7</v>
      </c>
      <c r="P96" s="124"/>
      <c r="Q96" s="125"/>
      <c r="R96" s="131">
        <v>3</v>
      </c>
      <c r="S96" s="118">
        <f ca="1">IF(M96&lt;&gt;"",M96,IF(OR(I96&lt;&gt;"",J96&lt;&gt;"",K96&lt;&gt;"",L96&lt;&gt;""),WORKDAY.INTL(MAX(IFERROR(INDEX(T:T,MATCH(I96,E:E,0)),0),IFERROR(INDEX(T:T,MATCH(J96,E:E,0)),0),IFERROR(INDEX(T:T,MATCH(K96,E:E,0)),0),IFERROR(INDEX(T:T,MATCH(L96,E:E,0)),0)),1,weekend,holidays),IF(N96&lt;&gt;"",IF(O96&lt;&gt;"",WORKDAY.INTL(N96,-(MAX(O96,1)-1),weekend,holidays),N96-(MAX(P96,1)-1))," - ")))</f>
        <v>43802</v>
      </c>
      <c r="T96" s="118">
        <f t="shared" ca="1" si="14"/>
        <v>43810</v>
      </c>
      <c r="U96" s="119"/>
      <c r="V96" s="119"/>
      <c r="W96" s="120"/>
      <c r="X96" s="119"/>
      <c r="Y96" s="121"/>
      <c r="Z96" s="121"/>
      <c r="AA96" s="121"/>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c r="OB96" s="123"/>
    </row>
    <row r="97" spans="1:392" s="122" customFormat="1" ht="12">
      <c r="A97" s="138"/>
      <c r="B97" s="138"/>
      <c r="C97" s="139"/>
      <c r="D97" s="110">
        <v>2</v>
      </c>
      <c r="E97" s="111" t="str">
        <f t="shared" si="12"/>
        <v>1.85</v>
      </c>
      <c r="F97" s="113" t="s">
        <v>288</v>
      </c>
      <c r="G97" s="135" t="s">
        <v>358</v>
      </c>
      <c r="H97" s="113" t="s">
        <v>357</v>
      </c>
      <c r="I97" s="114" t="str">
        <f>E96</f>
        <v>1.84</v>
      </c>
      <c r="J97" s="143" t="str">
        <f>E83</f>
        <v>1.71</v>
      </c>
      <c r="K97" s="114"/>
      <c r="L97" s="114"/>
      <c r="M97" s="115"/>
      <c r="N97" s="115"/>
      <c r="O97" s="124">
        <f>tvalUFM</f>
        <v>30</v>
      </c>
      <c r="P97" s="124"/>
      <c r="Q97" s="125"/>
      <c r="R97" s="131" t="s">
        <v>38</v>
      </c>
      <c r="S97" s="118">
        <f ca="1">IF(M97&lt;&gt;"",M97,IF(OR(I97&lt;&gt;"",J97&lt;&gt;"",K97&lt;&gt;"",L97&lt;&gt;""),WORKDAY.INTL(MAX(IFERROR(INDEX(T:T,MATCH(I97,E:E,0)),0),IFERROR(INDEX(T:T,MATCH(J97,E:E,0)),0),IFERROR(INDEX(T:T,MATCH(K97,E:E,0)),0),IFERROR(INDEX(T:T,MATCH(L97,E:E,0)),0)),1,weekend,holidays),IF(N97&lt;&gt;"",IF(O97&lt;&gt;"",WORKDAY.INTL(N97,-(MAX(O97,1)-1),weekend,holidays),N97-(MAX(P97,1)-1))," - ")))</f>
        <v>43998</v>
      </c>
      <c r="T97" s="136">
        <f t="shared" ca="1" si="14"/>
        <v>44039</v>
      </c>
      <c r="U97" s="119"/>
      <c r="V97" s="119"/>
      <c r="W97" s="120"/>
      <c r="X97" s="119"/>
      <c r="Y97" s="121"/>
      <c r="Z97" s="121"/>
      <c r="AA97" s="121"/>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c r="OB97" s="123"/>
    </row>
    <row r="98" spans="1:392" s="122" customFormat="1" ht="12">
      <c r="A98" s="138"/>
      <c r="B98" s="138"/>
      <c r="C98" s="139"/>
      <c r="D98" s="110">
        <v>2</v>
      </c>
      <c r="E98" s="111" t="str">
        <f t="shared" ref="E98" si="15">IF(D98="","",IF(D98&gt;prevLevel,IF(prevWBS="","1",prevWBS)&amp;REPT(".1",D98-MAX(prevLevel,1)),IF(ISERROR(FIND(".",prevWBS)),REPT("1.",D98-1)&amp;IFERROR(VALUE(prevWBS)+1,"1"),IF(D98=1,"",IFERROR(LEFT(prevWBS,FIND("^",SUBSTITUTE(prevWBS,".","^",D98-1))),""))&amp;VALUE(TRIM(MID(SUBSTITUTE(prevWBS,".",REPT(" ",LEN(prevWBS))),(D98-1)*LEN(prevWBS)+1,LEN(prevWBS))))+1)))</f>
        <v>1.86</v>
      </c>
      <c r="F98" s="113" t="s">
        <v>557</v>
      </c>
      <c r="G98" s="113"/>
      <c r="H98" s="113"/>
      <c r="I98" s="114" t="str">
        <f>E95</f>
        <v>1.83</v>
      </c>
      <c r="J98" s="114"/>
      <c r="K98" s="114"/>
      <c r="L98" s="114"/>
      <c r="M98" s="115"/>
      <c r="N98" s="115"/>
      <c r="O98" s="124">
        <f>tvalLenslet</f>
        <v>40</v>
      </c>
      <c r="P98" s="124"/>
      <c r="Q98" s="125"/>
      <c r="R98" s="116">
        <v>1</v>
      </c>
      <c r="S98" s="118">
        <f ca="1">IF(M98&lt;&gt;"",M98,IF(OR(I98&lt;&gt;"",J98&lt;&gt;"",K98&lt;&gt;"",L98&lt;&gt;""),WORKDAY.INTL(MAX(IFERROR(INDEX(T:T,MATCH(I98,E:E,0)),0),IFERROR(INDEX(T:T,MATCH(J98,E:E,0)),0),IFERROR(INDEX(T:T,MATCH(K98,E:E,0)),0),IFERROR(INDEX(T:T,MATCH(L98,E:E,0)),0)),1,weekend,holidays),IF(N98&lt;&gt;"",IF(O98&lt;&gt;"",WORKDAY.INTL(N98,-(MAX(O98,1)-1),weekend,holidays),N98-(MAX(P98,1)-1))," - ")))</f>
        <v>43802</v>
      </c>
      <c r="T98" s="118">
        <f t="shared" ref="T98" ca="1" si="16">IF(N98&lt;&gt;"",N98,IF(S98=" - "," - ",IF(O98&lt;&gt;"",WORKDAY.INTL(S98,O98-1,weekend,holidays),S98+MAX(P98,1)-1)))</f>
        <v>43861</v>
      </c>
      <c r="U98" s="119"/>
      <c r="V98" s="119"/>
      <c r="W98" s="120"/>
      <c r="X98" s="119"/>
      <c r="Y98" s="121"/>
      <c r="Z98" s="121"/>
      <c r="AA98" s="121"/>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c r="OA98" s="123"/>
      <c r="OB98" s="123"/>
    </row>
    <row r="99" spans="1:392" s="122" customFormat="1" ht="12">
      <c r="A99" s="138"/>
      <c r="B99" s="138"/>
      <c r="C99" s="139"/>
      <c r="D99" s="110">
        <v>2</v>
      </c>
      <c r="E99" s="111" t="str">
        <f t="shared" si="12"/>
        <v>1.87</v>
      </c>
      <c r="F99" s="113" t="s">
        <v>313</v>
      </c>
      <c r="G99" s="145" t="s">
        <v>436</v>
      </c>
      <c r="H99" s="113"/>
      <c r="I99" s="114" t="str">
        <f>E96</f>
        <v>1.84</v>
      </c>
      <c r="J99" s="143" t="s">
        <v>458</v>
      </c>
      <c r="K99" s="143" t="str">
        <f>E94</f>
        <v>1.82</v>
      </c>
      <c r="L99" s="143" t="str">
        <f>E98</f>
        <v>1.86</v>
      </c>
      <c r="M99" s="115"/>
      <c r="N99" s="115"/>
      <c r="O99" s="124">
        <f>tassUCB</f>
        <v>7</v>
      </c>
      <c r="P99" s="124"/>
      <c r="Q99" s="125"/>
      <c r="R99" s="131">
        <v>3</v>
      </c>
      <c r="S99" s="118">
        <f ca="1">IF(M99&lt;&gt;"",M99,IF(OR(I99&lt;&gt;"",J99&lt;&gt;"",K99&lt;&gt;"",L99&lt;&gt;""),WORKDAY.INTL(MAX(IFERROR(INDEX(T:T,MATCH(I99,E:E,0)),0),IFERROR(INDEX(T:T,MATCH(J99,E:E,0)),0),IFERROR(INDEX(T:T,MATCH(K99,E:E,0)),0),IFERROR(INDEX(T:T,MATCH(L99,E:E,0)),0)),1,weekend,holidays),IF(N99&lt;&gt;"",IF(O99&lt;&gt;"",WORKDAY.INTL(N99,-(MAX(O99,1)-1),weekend,holidays),N99-(MAX(P99,1)-1))," - ")))</f>
        <v>43864</v>
      </c>
      <c r="T99" s="118">
        <f t="shared" ca="1" si="14"/>
        <v>43872</v>
      </c>
      <c r="U99" s="119"/>
      <c r="V99" s="119"/>
      <c r="W99" s="120"/>
      <c r="X99" s="119"/>
      <c r="Y99" s="121"/>
      <c r="Z99" s="121"/>
      <c r="AA99" s="121"/>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c r="OA99" s="123"/>
      <c r="OB99" s="123"/>
    </row>
    <row r="100" spans="1:392" s="122" customFormat="1" ht="12">
      <c r="A100" s="138"/>
      <c r="B100" s="138"/>
      <c r="C100" s="139"/>
      <c r="D100" s="110">
        <v>2</v>
      </c>
      <c r="E100" s="111" t="str">
        <f t="shared" si="12"/>
        <v>1.88</v>
      </c>
      <c r="F100" s="113" t="s">
        <v>293</v>
      </c>
      <c r="G100" s="113"/>
      <c r="H100" s="113" t="s">
        <v>354</v>
      </c>
      <c r="I100" s="114" t="str">
        <f>E99</f>
        <v>1.87</v>
      </c>
      <c r="J100" s="143" t="str">
        <f>E93</f>
        <v>1.81</v>
      </c>
      <c r="K100" s="114"/>
      <c r="L100" s="114"/>
      <c r="M100" s="115"/>
      <c r="N100" s="115"/>
      <c r="O100" s="124">
        <f>tvalUFM</f>
        <v>30</v>
      </c>
      <c r="P100" s="124"/>
      <c r="Q100" s="125"/>
      <c r="R100" s="131" t="s">
        <v>36</v>
      </c>
      <c r="S100" s="118">
        <f ca="1">IF(M100&lt;&gt;"",M100,IF(OR(I100&lt;&gt;"",J100&lt;&gt;"",K100&lt;&gt;"",L100&lt;&gt;""),WORKDAY.INTL(MAX(IFERROR(INDEX(T:T,MATCH(I100,E:E,0)),0),IFERROR(INDEX(T:T,MATCH(J100,E:E,0)),0),IFERROR(INDEX(T:T,MATCH(K100,E:E,0)),0),IFERROR(INDEX(T:T,MATCH(L100,E:E,0)),0)),1,weekend,holidays),IF(N100&lt;&gt;"",IF(O100&lt;&gt;"",WORKDAY.INTL(N100,-(MAX(O100,1)-1),weekend,holidays),N100-(MAX(P100,1)-1))," - ")))</f>
        <v>43977</v>
      </c>
      <c r="T100" s="118">
        <f t="shared" ca="1" si="14"/>
        <v>44018</v>
      </c>
      <c r="U100" s="119"/>
      <c r="V100" s="119"/>
      <c r="W100" s="120"/>
      <c r="X100" s="119"/>
      <c r="Y100" s="121"/>
      <c r="Z100" s="121"/>
      <c r="AA100" s="121"/>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c r="OA100" s="123"/>
      <c r="OB100" s="123"/>
    </row>
    <row r="101" spans="1:392" s="122" customFormat="1" ht="12">
      <c r="A101" s="138"/>
      <c r="B101" s="138"/>
      <c r="C101" s="139"/>
      <c r="D101" s="110">
        <v>2</v>
      </c>
      <c r="E101" s="111" t="str">
        <f t="shared" si="12"/>
        <v>1.89</v>
      </c>
      <c r="F101" s="113" t="s">
        <v>355</v>
      </c>
      <c r="G101" s="113"/>
      <c r="H101" s="113"/>
      <c r="I101" s="114" t="str">
        <f>E84</f>
        <v>1.72</v>
      </c>
      <c r="J101" s="143"/>
      <c r="K101" s="114"/>
      <c r="L101" s="114"/>
      <c r="M101" s="115"/>
      <c r="N101" s="115"/>
      <c r="O101" s="124">
        <f>tfabNIST</f>
        <v>30</v>
      </c>
      <c r="P101" s="124"/>
      <c r="Q101" s="125"/>
      <c r="R101" s="116"/>
      <c r="S101" s="118">
        <f ca="1">IF(M101&lt;&gt;"",M101,IF(OR(I101&lt;&gt;"",J101&lt;&gt;"",K101&lt;&gt;"",L101&lt;&gt;""),WORKDAY.INTL(MAX(IFERROR(INDEX(T:T,MATCH(I101,E:E,0)),0),IFERROR(INDEX(T:T,MATCH(J101,E:E,0)),0),IFERROR(INDEX(T:T,MATCH(K101,E:E,0)),0),IFERROR(INDEX(T:T,MATCH(L101,E:E,0)),0)),1,weekend,holidays),IF(N101&lt;&gt;"",IF(O101&lt;&gt;"",WORKDAY.INTL(N101,-(MAX(O101,1)-1),weekend,holidays),N101-(MAX(P101,1)-1))," - ")))</f>
        <v>43697</v>
      </c>
      <c r="T101" s="118">
        <f t="shared" ca="1" si="14"/>
        <v>43740</v>
      </c>
      <c r="U101" s="119"/>
      <c r="V101" s="119"/>
      <c r="W101" s="120"/>
      <c r="X101" s="119"/>
      <c r="Y101" s="121"/>
      <c r="Z101" s="121"/>
      <c r="AA101" s="121"/>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c r="OA101" s="123"/>
      <c r="OB101" s="123"/>
    </row>
    <row r="102" spans="1:392" s="122" customFormat="1" ht="12">
      <c r="A102" s="138"/>
      <c r="B102" s="138"/>
      <c r="C102" s="139"/>
      <c r="D102" s="110">
        <v>2</v>
      </c>
      <c r="E102" s="111" t="str">
        <f t="shared" si="12"/>
        <v>1.90</v>
      </c>
      <c r="F102" s="113" t="s">
        <v>429</v>
      </c>
      <c r="G102" s="113" t="s">
        <v>430</v>
      </c>
      <c r="H102" s="113"/>
      <c r="I102" s="114" t="str">
        <f>E101</f>
        <v>1.89</v>
      </c>
      <c r="J102" s="114"/>
      <c r="K102" s="114"/>
      <c r="L102" s="114"/>
      <c r="M102" s="115"/>
      <c r="N102" s="115"/>
      <c r="O102" s="124">
        <f>tassSP</f>
        <v>3</v>
      </c>
      <c r="P102" s="124"/>
      <c r="Q102" s="125"/>
      <c r="R102" s="131">
        <v>5</v>
      </c>
      <c r="S102" s="118">
        <f ca="1">IF(M102&lt;&gt;"",M102,IF(OR(I102&lt;&gt;"",J102&lt;&gt;"",K102&lt;&gt;"",L102&lt;&gt;""),WORKDAY.INTL(MAX(IFERROR(INDEX(T:T,MATCH(I102,E:E,0)),0),IFERROR(INDEX(T:T,MATCH(J102,E:E,0)),0),IFERROR(INDEX(T:T,MATCH(K102,E:E,0)),0),IFERROR(INDEX(T:T,MATCH(L102,E:E,0)),0)),1,weekend,holidays),IF(N102&lt;&gt;"",IF(O102&lt;&gt;"",WORKDAY.INTL(N102,-(MAX(O102,1)-1),weekend,holidays),N102-(MAX(P102,1)-1))," - ")))</f>
        <v>43741</v>
      </c>
      <c r="T102" s="118">
        <f t="shared" ca="1" si="14"/>
        <v>43745</v>
      </c>
      <c r="U102" s="119"/>
      <c r="V102" s="119"/>
      <c r="W102" s="120"/>
      <c r="X102" s="119"/>
      <c r="Y102" s="121"/>
      <c r="Z102" s="121"/>
      <c r="AA102" s="121"/>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c r="OA102" s="123"/>
      <c r="OB102" s="123"/>
    </row>
    <row r="103" spans="1:392" s="122" customFormat="1" ht="12">
      <c r="A103" s="138"/>
      <c r="B103" s="138"/>
      <c r="C103" s="139"/>
      <c r="D103" s="110">
        <v>2</v>
      </c>
      <c r="E103" s="111" t="str">
        <f>IF(D103="","",IF(D103&gt;prevLevel,IF(prevWBS="","1",prevWBS)&amp;REPT(".1",D103-MAX(prevLevel,1)),IF(ISERROR(FIND(".",prevWBS)),REPT("1.",D103-1)&amp;IFERROR(VALUE(prevWBS)+1,"1"),IF(D103=1,"",IFERROR(LEFT(prevWBS,FIND("^",SUBSTITUTE(prevWBS,".","^",D103-1))),""))&amp;VALUE(TRIM(MID(SUBSTITUTE(prevWBS,".",REPT(" ",LEN(prevWBS))),(D103-1)*LEN(prevWBS)+1,LEN(prevWBS))))+1)))</f>
        <v>1.91</v>
      </c>
      <c r="F103" s="113" t="s">
        <v>483</v>
      </c>
      <c r="G103" s="113"/>
      <c r="H103" s="113"/>
      <c r="I103" s="114" t="str">
        <f>E102</f>
        <v>1.90</v>
      </c>
      <c r="J103" s="114" t="str">
        <f>E62</f>
        <v>1.50</v>
      </c>
      <c r="K103" s="114"/>
      <c r="L103" s="114"/>
      <c r="M103" s="115"/>
      <c r="N103" s="115"/>
      <c r="O103" s="124">
        <f>tvalSP</f>
        <v>17</v>
      </c>
      <c r="P103" s="124"/>
      <c r="Q103" s="125"/>
      <c r="R103" s="131">
        <v>6</v>
      </c>
      <c r="S103" s="118">
        <f ca="1">IF(M103&lt;&gt;"",M103,IF(OR(I103&lt;&gt;"",J103&lt;&gt;"",K103&lt;&gt;"",L103&lt;&gt;""),WORKDAY.INTL(MAX(IFERROR(INDEX(T:T,MATCH(I103,E:E,0)),0),IFERROR(INDEX(T:T,MATCH(J103,E:E,0)),0),IFERROR(INDEX(T:T,MATCH(K103,E:E,0)),0),IFERROR(INDEX(T:T,MATCH(L103,E:E,0)),0)),1,weekend,holidays),IF(N103&lt;&gt;"",IF(O103&lt;&gt;"",WORKDAY.INTL(N103,-(MAX(O103,1)-1),weekend,holidays),N103-(MAX(P103,1)-1))," - ")))</f>
        <v>43746</v>
      </c>
      <c r="T103" s="118">
        <f ca="1">IF(N103&lt;&gt;"",N103,IF(S103=" - "," - ",IF(O103&lt;&gt;"",WORKDAY.INTL(S103,O103-1,weekend,holidays),S103+MAX(P103,1)-1)))</f>
        <v>43769</v>
      </c>
      <c r="U103" s="119"/>
      <c r="V103" s="119"/>
      <c r="W103" s="120"/>
      <c r="X103" s="119"/>
      <c r="Y103" s="121"/>
      <c r="Z103" s="121"/>
      <c r="AA103" s="121"/>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c r="OA103" s="123"/>
      <c r="OB103" s="123"/>
    </row>
    <row r="104" spans="1:392" s="122" customFormat="1" ht="12">
      <c r="A104" s="138"/>
      <c r="B104" s="138"/>
      <c r="C104" s="139"/>
      <c r="D104" s="110">
        <v>2</v>
      </c>
      <c r="E104" s="111" t="str">
        <f t="shared" si="12"/>
        <v>1.92</v>
      </c>
      <c r="F104" s="113" t="s">
        <v>316</v>
      </c>
      <c r="G104" s="113" t="s">
        <v>430</v>
      </c>
      <c r="H104" s="113"/>
      <c r="I104" s="114" t="str">
        <f>E53</f>
        <v>1.41</v>
      </c>
      <c r="J104" s="114" t="str">
        <f>E101</f>
        <v>1.89</v>
      </c>
      <c r="K104" s="114" t="str">
        <f>E102</f>
        <v>1.90</v>
      </c>
      <c r="L104" s="114"/>
      <c r="M104" s="115"/>
      <c r="N104" s="115"/>
      <c r="O104" s="124">
        <f>tassNIST</f>
        <v>6</v>
      </c>
      <c r="P104" s="124"/>
      <c r="Q104" s="125"/>
      <c r="R104" s="131">
        <v>5</v>
      </c>
      <c r="S104" s="118">
        <f ca="1">IF(M104&lt;&gt;"",M104,IF(OR(I104&lt;&gt;"",J104&lt;&gt;"",K104&lt;&gt;"",L104&lt;&gt;""),WORKDAY.INTL(MAX(IFERROR(INDEX(T:T,MATCH(I104,E:E,0)),0),IFERROR(INDEX(T:T,MATCH(J104,E:E,0)),0),IFERROR(INDEX(T:T,MATCH(K104,E:E,0)),0),IFERROR(INDEX(T:T,MATCH(L104,E:E,0)),0)),1,weekend,holidays),IF(N104&lt;&gt;"",IF(O104&lt;&gt;"",WORKDAY.INTL(N104,-(MAX(O104,1)-1),weekend,holidays),N104-(MAX(P104,1)-1))," - ")))</f>
        <v>43858</v>
      </c>
      <c r="T104" s="118">
        <f t="shared" ca="1" si="14"/>
        <v>43865</v>
      </c>
      <c r="U104" s="119"/>
      <c r="V104" s="119"/>
      <c r="W104" s="120"/>
      <c r="X104" s="119"/>
      <c r="Y104" s="121"/>
      <c r="Z104" s="121"/>
      <c r="AA104" s="121"/>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c r="OA104" s="123"/>
      <c r="OB104" s="123"/>
    </row>
    <row r="105" spans="1:392" s="122" customFormat="1" ht="12">
      <c r="A105" s="138"/>
      <c r="B105" s="138"/>
      <c r="C105" s="139"/>
      <c r="D105" s="110">
        <v>2</v>
      </c>
      <c r="E105" s="111" t="str">
        <f t="shared" si="12"/>
        <v>1.93</v>
      </c>
      <c r="F105" s="113" t="s">
        <v>291</v>
      </c>
      <c r="G105" s="113"/>
      <c r="H105" s="113" t="s">
        <v>359</v>
      </c>
      <c r="I105" s="114"/>
      <c r="J105" s="114" t="str">
        <f>E104</f>
        <v>1.92</v>
      </c>
      <c r="K105" s="114"/>
      <c r="L105" s="114"/>
      <c r="M105" s="115"/>
      <c r="N105" s="115"/>
      <c r="O105" s="124">
        <f>tvalUFM</f>
        <v>30</v>
      </c>
      <c r="P105" s="124"/>
      <c r="Q105" s="125"/>
      <c r="R105" s="131" t="s">
        <v>37</v>
      </c>
      <c r="S105" s="118">
        <f ca="1">IF(M105&lt;&gt;"",M105,IF(OR(I105&lt;&gt;"",J105&lt;&gt;"",K105&lt;&gt;"",L105&lt;&gt;""),WORKDAY.INTL(MAX(IFERROR(INDEX(T:T,MATCH(I105,E:E,0)),0),IFERROR(INDEX(T:T,MATCH(J105,E:E,0)),0),IFERROR(INDEX(T:T,MATCH(K105,E:E,0)),0),IFERROR(INDEX(T:T,MATCH(L105,E:E,0)),0)),1,weekend,holidays),IF(N105&lt;&gt;"",IF(O105&lt;&gt;"",WORKDAY.INTL(N105,-(MAX(O105,1)-1),weekend,holidays),N105-(MAX(P105,1)-1))," - ")))</f>
        <v>43866</v>
      </c>
      <c r="T105" s="118">
        <f t="shared" ca="1" si="14"/>
        <v>43908</v>
      </c>
      <c r="U105" s="119"/>
      <c r="V105" s="119"/>
      <c r="W105" s="120"/>
      <c r="X105" s="119"/>
      <c r="Y105" s="121"/>
      <c r="Z105" s="121"/>
      <c r="AA105" s="121"/>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c r="OA105" s="123"/>
      <c r="OB105" s="123"/>
    </row>
    <row r="106" spans="1:392" s="122" customFormat="1" ht="12">
      <c r="A106" s="138"/>
      <c r="B106" s="138"/>
      <c r="C106" s="139"/>
      <c r="D106" s="110">
        <v>2</v>
      </c>
      <c r="E106" s="111" t="str">
        <f t="shared" si="12"/>
        <v>1.94</v>
      </c>
      <c r="F106" s="113" t="s">
        <v>294</v>
      </c>
      <c r="G106" s="113"/>
      <c r="H106" s="113"/>
      <c r="I106" s="114" t="str">
        <f>E105</f>
        <v>1.93</v>
      </c>
      <c r="J106" s="114" t="str">
        <f>E69</f>
        <v>1.57</v>
      </c>
      <c r="K106" s="114"/>
      <c r="L106" s="114"/>
      <c r="M106" s="115"/>
      <c r="N106" s="115"/>
      <c r="O106" s="124">
        <f>tvalOPT</f>
        <v>30</v>
      </c>
      <c r="P106" s="124"/>
      <c r="Q106" s="125"/>
      <c r="R106" s="131" t="s">
        <v>34</v>
      </c>
      <c r="S106" s="118">
        <f ca="1">IF(M106&lt;&gt;"",M106,IF(OR(I106&lt;&gt;"",J106&lt;&gt;"",K106&lt;&gt;"",L106&lt;&gt;""),WORKDAY.INTL(MAX(IFERROR(INDEX(T:T,MATCH(I106,E:E,0)),0),IFERROR(INDEX(T:T,MATCH(J106,E:E,0)),0),IFERROR(INDEX(T:T,MATCH(K106,E:E,0)),0),IFERROR(INDEX(T:T,MATCH(L106,E:E,0)),0)),1,weekend,holidays),IF(N106&lt;&gt;"",IF(O106&lt;&gt;"",WORKDAY.INTL(N106,-(MAX(O106,1)-1),weekend,holidays),N106-(MAX(P106,1)-1))," - ")))</f>
        <v>43922</v>
      </c>
      <c r="T106" s="118">
        <f t="shared" ca="1" si="14"/>
        <v>43966</v>
      </c>
      <c r="U106" s="119"/>
      <c r="V106" s="119"/>
      <c r="W106" s="120"/>
      <c r="X106" s="119"/>
      <c r="Y106" s="121"/>
      <c r="Z106" s="121"/>
      <c r="AA106" s="121"/>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c r="OA106" s="123"/>
      <c r="OB106" s="123"/>
    </row>
    <row r="107" spans="1:392" s="122" customFormat="1" ht="12">
      <c r="A107" s="138"/>
      <c r="B107" s="138"/>
      <c r="C107" s="139"/>
      <c r="D107" s="110">
        <v>2</v>
      </c>
      <c r="E107" s="111" t="str">
        <f>IF(D107="","",IF(D107&gt;prevLevel,IF(prevWBS="","1",prevWBS)&amp;REPT(".1",D107-MAX(prevLevel,1)),IF(ISERROR(FIND(".",prevWBS)),REPT("1.",D107-1)&amp;IFERROR(VALUE(prevWBS)+1,"1"),IF(D107=1,"",IFERROR(LEFT(prevWBS,FIND("^",SUBSTITUTE(prevWBS,".","^",D107-1))),""))&amp;VALUE(TRIM(MID(SUBSTITUTE(prevWBS,".",REPT(" ",LEN(prevWBS))),(D107-1)*LEN(prevWBS)+1,LEN(prevWBS))))+1)))</f>
        <v>1.95</v>
      </c>
      <c r="F107" s="113" t="s">
        <v>532</v>
      </c>
      <c r="G107" s="113"/>
      <c r="H107" s="113"/>
      <c r="I107" s="143" t="str">
        <f>E87</f>
        <v>1.75</v>
      </c>
      <c r="J107" s="114"/>
      <c r="K107" s="114"/>
      <c r="L107" s="114"/>
      <c r="M107" s="115"/>
      <c r="N107" s="115"/>
      <c r="O107" s="116">
        <f>tfabDC*2</f>
        <v>20</v>
      </c>
      <c r="P107" s="124"/>
      <c r="Q107" s="125"/>
      <c r="R107" s="116"/>
      <c r="S107" s="118">
        <f ca="1">IF(M107&lt;&gt;"",M107,IF(OR(I107&lt;&gt;"",J107&lt;&gt;"",K107&lt;&gt;"",L107&lt;&gt;""),WORKDAY.INTL(MAX(IFERROR(INDEX(T:T,MATCH(I107,E:E,0)),0),IFERROR(INDEX(T:T,MATCH(J107,E:E,0)),0),IFERROR(INDEX(T:T,MATCH(K107,E:E,0)),0),IFERROR(INDEX(T:T,MATCH(L107,E:E,0)),0)),1,weekend,holidays),IF(N107&lt;&gt;"",IF(O107&lt;&gt;"",WORKDAY.INTL(N107,-(MAX(O107,1)-1),weekend,holidays),N107-(MAX(P107,1)-1))," - ")))</f>
        <v>43803</v>
      </c>
      <c r="T107" s="118">
        <f t="shared" ref="T107:T117" ca="1" si="17">IF(N107&lt;&gt;"",N107,IF(S107=" - "," - ",IF(O107&lt;&gt;"",WORKDAY.INTL(S107,O107-1,weekend,holidays),S107+MAX(P107,1)-1)))</f>
        <v>43833</v>
      </c>
      <c r="U107" s="119"/>
      <c r="V107" s="119"/>
      <c r="W107" s="120"/>
      <c r="X107" s="119"/>
      <c r="Y107" s="121"/>
      <c r="Z107" s="121"/>
      <c r="AA107" s="121"/>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c r="OA107" s="123"/>
      <c r="OB107" s="123"/>
    </row>
    <row r="108" spans="1:392" s="122" customFormat="1" ht="12">
      <c r="A108" s="138"/>
      <c r="B108" s="138"/>
      <c r="C108" s="139"/>
      <c r="D108" s="110">
        <v>2</v>
      </c>
      <c r="E108" s="111" t="str">
        <f>IF(D108="","",IF(D108&gt;prevLevel,IF(prevWBS="","1",prevWBS)&amp;REPT(".1",D108-MAX(prevLevel,1)),IF(ISERROR(FIND(".",prevWBS)),REPT("1.",D108-1)&amp;IFERROR(VALUE(prevWBS)+1,"1"),IF(D108=1,"",IFERROR(LEFT(prevWBS,FIND("^",SUBSTITUTE(prevWBS,".","^",D108-1))),""))&amp;VALUE(TRIM(MID(SUBSTITUTE(prevWBS,".",REPT(" ",LEN(prevWBS))),(D108-1)*LEN(prevWBS)+1,LEN(prevWBS))))+1)))</f>
        <v>1.96</v>
      </c>
      <c r="F108" s="113" t="s">
        <v>533</v>
      </c>
      <c r="G108" s="113"/>
      <c r="H108" s="113"/>
      <c r="I108" s="143" t="str">
        <f>E88</f>
        <v>1.76</v>
      </c>
      <c r="J108" s="114"/>
      <c r="K108" s="114"/>
      <c r="L108" s="114"/>
      <c r="M108" s="115"/>
      <c r="N108" s="115"/>
      <c r="O108" s="116">
        <f>tfabMMB*2</f>
        <v>20</v>
      </c>
      <c r="P108" s="124"/>
      <c r="Q108" s="125"/>
      <c r="R108" s="116"/>
      <c r="S108" s="118">
        <f ca="1">IF(M108&lt;&gt;"",M108,IF(OR(I108&lt;&gt;"",J108&lt;&gt;"",K108&lt;&gt;"",L108&lt;&gt;""),WORKDAY.INTL(MAX(IFERROR(INDEX(T:T,MATCH(I108,E:E,0)),0),IFERROR(INDEX(T:T,MATCH(J108,E:E,0)),0),IFERROR(INDEX(T:T,MATCH(K108,E:E,0)),0),IFERROR(INDEX(T:T,MATCH(L108,E:E,0)),0)),1,weekend,holidays),IF(N108&lt;&gt;"",IF(O108&lt;&gt;"",WORKDAY.INTL(N108,-(MAX(O108,1)-1),weekend,holidays),N108-(MAX(P108,1)-1))," - ")))</f>
        <v>43803</v>
      </c>
      <c r="T108" s="118">
        <f t="shared" ca="1" si="17"/>
        <v>43833</v>
      </c>
      <c r="U108" s="119"/>
      <c r="V108" s="119"/>
      <c r="W108" s="120"/>
      <c r="X108" s="119"/>
      <c r="Y108" s="121"/>
      <c r="Z108" s="121"/>
      <c r="AA108" s="121"/>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c r="OA108" s="123"/>
      <c r="OB108" s="123"/>
    </row>
    <row r="109" spans="1:392" s="122" customFormat="1" ht="12">
      <c r="A109" s="138"/>
      <c r="B109" s="138"/>
      <c r="C109" s="139"/>
      <c r="D109" s="110">
        <v>2</v>
      </c>
      <c r="E109" s="111" t="str">
        <f>IF(D109="","",IF(D109&gt;prevLevel,IF(prevWBS="","1",prevWBS)&amp;REPT(".1",D109-MAX(prevLevel,1)),IF(ISERROR(FIND(".",prevWBS)),REPT("1.",D109-1)&amp;IFERROR(VALUE(prevWBS)+1,"1"),IF(D109=1,"",IFERROR(LEFT(prevWBS,FIND("^",SUBSTITUTE(prevWBS,".","^",D109-1))),""))&amp;VALUE(TRIM(MID(SUBSTITUTE(prevWBS,".",REPT(" ",LEN(prevWBS))),(D109-1)*LEN(prevWBS)+1,LEN(prevWBS))))+1)))</f>
        <v>1.97</v>
      </c>
      <c r="F109" s="113" t="s">
        <v>460</v>
      </c>
      <c r="G109" s="113"/>
      <c r="H109" s="113"/>
      <c r="I109" s="114" t="str">
        <f>E107</f>
        <v>1.95</v>
      </c>
      <c r="J109" s="143" t="s">
        <v>462</v>
      </c>
      <c r="K109" s="114"/>
      <c r="L109" s="114"/>
      <c r="M109" s="115">
        <f ca="1">S105</f>
        <v>43866</v>
      </c>
      <c r="N109" s="115">
        <f ca="1">T105</f>
        <v>43908</v>
      </c>
      <c r="O109" s="124">
        <f>tvalDC</f>
        <v>10</v>
      </c>
      <c r="P109" s="124"/>
      <c r="Q109" s="125"/>
      <c r="R109" s="131" t="s">
        <v>37</v>
      </c>
      <c r="S109" s="118">
        <f ca="1">IF(M109&lt;&gt;"",M109,IF(OR(I109&lt;&gt;"",J109&lt;&gt;"",K109&lt;&gt;"",L109&lt;&gt;""),WORKDAY.INTL(MAX(IFERROR(INDEX(T:T,MATCH(I109,E:E,0)),0),IFERROR(INDEX(T:T,MATCH(J109,E:E,0)),0),IFERROR(INDEX(T:T,MATCH(K109,E:E,0)),0),IFERROR(INDEX(T:T,MATCH(L109,E:E,0)),0)),1,weekend,holidays),IF(N109&lt;&gt;"",IF(O109&lt;&gt;"",WORKDAY.INTL(N109,-(MAX(O109,1)-1),weekend,holidays),N109-(MAX(P109,1)-1))," - ")))</f>
        <v>43866</v>
      </c>
      <c r="T109" s="118">
        <f t="shared" ca="1" si="17"/>
        <v>43908</v>
      </c>
      <c r="U109" s="119"/>
      <c r="V109" s="119"/>
      <c r="W109" s="120"/>
      <c r="X109" s="119"/>
      <c r="Y109" s="121"/>
      <c r="Z109" s="121"/>
      <c r="AA109" s="121"/>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c r="OA109" s="123"/>
      <c r="OB109" s="123"/>
    </row>
    <row r="110" spans="1:392" s="122" customFormat="1" ht="12">
      <c r="A110" s="138"/>
      <c r="B110" s="138"/>
      <c r="C110" s="139"/>
      <c r="D110" s="110">
        <v>2</v>
      </c>
      <c r="E110" s="111" t="str">
        <f>IF(D110="","",IF(D110&gt;prevLevel,IF(prevWBS="","1",prevWBS)&amp;REPT(".1",D110-MAX(prevLevel,1)),IF(ISERROR(FIND(".",prevWBS)),REPT("1.",D110-1)&amp;IFERROR(VALUE(prevWBS)+1,"1"),IF(D110=1,"",IFERROR(LEFT(prevWBS,FIND("^",SUBSTITUTE(prevWBS,".","^",D110-1))),""))&amp;VALUE(TRIM(MID(SUBSTITUTE(prevWBS,".",REPT(" ",LEN(prevWBS))),(D110-1)*LEN(prevWBS)+1,LEN(prevWBS))))+1)))</f>
        <v>1.98</v>
      </c>
      <c r="F110" s="113" t="s">
        <v>461</v>
      </c>
      <c r="G110" s="113"/>
      <c r="H110" s="113"/>
      <c r="I110" s="130" t="str">
        <f>E108</f>
        <v>1.96</v>
      </c>
      <c r="J110" s="143" t="s">
        <v>456</v>
      </c>
      <c r="K110" s="114"/>
      <c r="L110" s="114"/>
      <c r="M110" s="115"/>
      <c r="N110" s="115"/>
      <c r="O110" s="116">
        <f>tvalres</f>
        <v>5</v>
      </c>
      <c r="P110" s="124"/>
      <c r="Q110" s="125"/>
      <c r="R110" s="116"/>
      <c r="S110" s="118">
        <f ca="1">IF(M110&lt;&gt;"",M110,IF(OR(I110&lt;&gt;"",J110&lt;&gt;"",K110&lt;&gt;"",L110&lt;&gt;""),WORKDAY.INTL(MAX(IFERROR(INDEX(T:T,MATCH(I110,E:E,0)),0),IFERROR(INDEX(T:T,MATCH(J110,E:E,0)),0),IFERROR(INDEX(T:T,MATCH(K110,E:E,0)),0),IFERROR(INDEX(T:T,MATCH(L110,E:E,0)),0)),1,weekend,holidays),IF(N110&lt;&gt;"",IF(O110&lt;&gt;"",WORKDAY.INTL(N110,-(MAX(O110,1)-1),weekend,holidays),N110-(MAX(P110,1)-1))," - ")))</f>
        <v>43836</v>
      </c>
      <c r="T110" s="118">
        <f t="shared" ca="1" si="17"/>
        <v>43840</v>
      </c>
      <c r="U110" s="119"/>
      <c r="V110" s="119"/>
      <c r="W110" s="120"/>
      <c r="X110" s="119"/>
      <c r="Y110" s="121"/>
      <c r="Z110" s="121"/>
      <c r="AA110" s="121"/>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c r="OA110" s="123"/>
      <c r="OB110" s="123"/>
    </row>
    <row r="111" spans="1:392" s="122" customFormat="1" ht="12">
      <c r="A111" s="138"/>
      <c r="B111" s="138"/>
      <c r="C111" s="139"/>
      <c r="D111" s="110">
        <v>2</v>
      </c>
      <c r="E111" s="111" t="str">
        <f t="shared" si="12"/>
        <v>1.99</v>
      </c>
      <c r="F111" s="113" t="s">
        <v>317</v>
      </c>
      <c r="G111" s="113" t="s">
        <v>427</v>
      </c>
      <c r="H111" s="113"/>
      <c r="I111" s="114" t="str">
        <f>E110</f>
        <v>1.98</v>
      </c>
      <c r="J111" s="143" t="s">
        <v>459</v>
      </c>
      <c r="K111" s="114" t="str">
        <f>E109</f>
        <v>1.97</v>
      </c>
      <c r="L111" s="114"/>
      <c r="M111" s="115"/>
      <c r="N111" s="115"/>
      <c r="O111" s="124">
        <f>tassMMB</f>
        <v>20</v>
      </c>
      <c r="P111" s="124"/>
      <c r="Q111" s="125"/>
      <c r="R111" s="131" t="s">
        <v>33</v>
      </c>
      <c r="S111" s="118">
        <f ca="1">IF(M111&lt;&gt;"",M111,IF(OR(I111&lt;&gt;"",J111&lt;&gt;"",K111&lt;&gt;"",L111&lt;&gt;""),WORKDAY.INTL(MAX(IFERROR(INDEX(T:T,MATCH(I111,E:E,0)),0),IFERROR(INDEX(T:T,MATCH(J111,E:E,0)),0),IFERROR(INDEX(T:T,MATCH(K111,E:E,0)),0),IFERROR(INDEX(T:T,MATCH(L111,E:E,0)),0)),1,weekend,holidays),IF(N111&lt;&gt;"",IF(O111&lt;&gt;"",WORKDAY.INTL(N111,-(MAX(O111,1)-1),weekend,holidays),N111-(MAX(P111,1)-1))," - ")))</f>
        <v>43952</v>
      </c>
      <c r="T111" s="118">
        <f t="shared" ca="1" si="17"/>
        <v>43983</v>
      </c>
      <c r="U111" s="119"/>
      <c r="V111" s="119"/>
      <c r="W111" s="120"/>
      <c r="X111" s="119"/>
      <c r="Y111" s="121"/>
      <c r="Z111" s="121"/>
      <c r="AA111" s="121"/>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row>
    <row r="112" spans="1:392" s="122" customFormat="1" ht="12">
      <c r="A112" s="138"/>
      <c r="B112" s="138"/>
      <c r="C112" s="139"/>
      <c r="D112" s="110">
        <v>2</v>
      </c>
      <c r="E112" s="111" t="str">
        <f t="shared" si="12"/>
        <v>1.100</v>
      </c>
      <c r="F112" s="113" t="s">
        <v>476</v>
      </c>
      <c r="G112" s="113"/>
      <c r="H112" s="113" t="s">
        <v>408</v>
      </c>
      <c r="I112" s="114" t="str">
        <f>E111</f>
        <v>1.99</v>
      </c>
      <c r="J112" s="114" t="str">
        <f>E116</f>
        <v>1.104</v>
      </c>
      <c r="K112" s="114"/>
      <c r="L112" s="114"/>
      <c r="M112" s="115"/>
      <c r="N112" s="115"/>
      <c r="O112" s="124">
        <f>tvalMMB</f>
        <v>15</v>
      </c>
      <c r="P112" s="124"/>
      <c r="Q112" s="125"/>
      <c r="R112" s="131" t="s">
        <v>37</v>
      </c>
      <c r="S112" s="118">
        <f ca="1">IF(M112&lt;&gt;"",M112,IF(OR(I112&lt;&gt;"",J112&lt;&gt;"",K112&lt;&gt;"",L112&lt;&gt;""),WORKDAY.INTL(MAX(IFERROR(INDEX(T:T,MATCH(I112,E:E,0)),0),IFERROR(INDEX(T:T,MATCH(J112,E:E,0)),0),IFERROR(INDEX(T:T,MATCH(K112,E:E,0)),0),IFERROR(INDEX(T:T,MATCH(L112,E:E,0)),0)),1,weekend,holidays),IF(N112&lt;&gt;"",IF(O112&lt;&gt;"",WORKDAY.INTL(N112,-(MAX(O112,1)-1),weekend,holidays),N112-(MAX(P112,1)-1))," - ")))</f>
        <v>43984</v>
      </c>
      <c r="T112" s="118">
        <f t="shared" ca="1" si="17"/>
        <v>44004</v>
      </c>
      <c r="U112" s="119"/>
      <c r="V112" s="119"/>
      <c r="W112" s="120"/>
      <c r="X112" s="119"/>
      <c r="Y112" s="121"/>
      <c r="Z112" s="121"/>
      <c r="AA112" s="121"/>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c r="OA112" s="123"/>
      <c r="OB112" s="123"/>
    </row>
    <row r="113" spans="1:392" s="122" customFormat="1" ht="12">
      <c r="A113" s="138"/>
      <c r="B113" s="138"/>
      <c r="C113" s="139"/>
      <c r="D113" s="110">
        <v>2</v>
      </c>
      <c r="E113" s="111" t="str">
        <f t="shared" si="12"/>
        <v>1.101</v>
      </c>
      <c r="F113" s="113" t="s">
        <v>324</v>
      </c>
      <c r="G113" s="113"/>
      <c r="H113" s="113" t="s">
        <v>409</v>
      </c>
      <c r="I113" s="114" t="str">
        <f>E111</f>
        <v>1.99</v>
      </c>
      <c r="J113" s="114" t="str">
        <f>E112</f>
        <v>1.100</v>
      </c>
      <c r="K113" s="143" t="s">
        <v>463</v>
      </c>
      <c r="L113" s="143"/>
      <c r="M113" s="115"/>
      <c r="N113" s="115"/>
      <c r="O113" s="124">
        <f>tvalMMB</f>
        <v>15</v>
      </c>
      <c r="P113" s="124"/>
      <c r="Q113" s="125"/>
      <c r="R113" s="131" t="s">
        <v>38</v>
      </c>
      <c r="S113" s="118">
        <f ca="1">IF(M113&lt;&gt;"",M113,IF(OR(I113&lt;&gt;"",J113&lt;&gt;"",K113&lt;&gt;"",L113&lt;&gt;""),WORKDAY.INTL(MAX(IFERROR(INDEX(T:T,MATCH(I113,E:E,0)),0),IFERROR(INDEX(T:T,MATCH(J113,E:E,0)),0),IFERROR(INDEX(T:T,MATCH(K113,E:E,0)),0),IFERROR(INDEX(T:T,MATCH(L113,E:E,0)),0)),1,weekend,holidays),IF(N113&lt;&gt;"",IF(O113&lt;&gt;"",WORKDAY.INTL(N113,-(MAX(O113,1)-1),weekend,holidays),N113-(MAX(P113,1)-1))," - ")))</f>
        <v>44005</v>
      </c>
      <c r="T113" s="118">
        <f t="shared" ca="1" si="17"/>
        <v>44025</v>
      </c>
      <c r="U113" s="119"/>
      <c r="V113" s="119"/>
      <c r="W113" s="120"/>
      <c r="X113" s="119"/>
      <c r="Y113" s="121"/>
      <c r="Z113" s="121"/>
      <c r="AA113" s="121"/>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c r="OA113" s="123"/>
      <c r="OB113" s="123"/>
    </row>
    <row r="114" spans="1:392" s="122" customFormat="1" ht="12">
      <c r="A114" s="138"/>
      <c r="B114" s="138"/>
      <c r="C114" s="139"/>
      <c r="D114" s="110">
        <v>2</v>
      </c>
      <c r="E114" s="111" t="str">
        <f t="shared" ref="E114:E130" si="18">IF(D114="","",IF(D114&gt;prevLevel,IF(prevWBS="","1",prevWBS)&amp;REPT(".1",D114-MAX(prevLevel,1)),IF(ISERROR(FIND(".",prevWBS)),REPT("1.",D114-1)&amp;IFERROR(VALUE(prevWBS)+1,"1"),IF(D114=1,"",IFERROR(LEFT(prevWBS,FIND("^",SUBSTITUTE(prevWBS,".","^",D114-1))),""))&amp;VALUE(TRIM(MID(SUBSTITUTE(prevWBS,".",REPT(" ",LEN(prevWBS))),(D114-1)*LEN(prevWBS)+1,LEN(prevWBS))))+1)))</f>
        <v>1.102</v>
      </c>
      <c r="F114" s="113" t="s">
        <v>464</v>
      </c>
      <c r="G114" s="113"/>
      <c r="H114" s="113"/>
      <c r="I114" s="143" t="str">
        <f>E107</f>
        <v>1.95</v>
      </c>
      <c r="J114" s="114"/>
      <c r="K114" s="114"/>
      <c r="L114" s="114"/>
      <c r="M114" s="115"/>
      <c r="N114" s="115"/>
      <c r="O114" s="116">
        <f>tfabDC*2</f>
        <v>20</v>
      </c>
      <c r="P114" s="124"/>
      <c r="Q114" s="125"/>
      <c r="R114" s="116"/>
      <c r="S114" s="118">
        <f ca="1">IF(M114&lt;&gt;"",M114,IF(OR(I114&lt;&gt;"",J114&lt;&gt;"",K114&lt;&gt;"",L114&lt;&gt;""),WORKDAY.INTL(MAX(IFERROR(INDEX(T:T,MATCH(I114,E:E,0)),0),IFERROR(INDEX(T:T,MATCH(J114,E:E,0)),0),IFERROR(INDEX(T:T,MATCH(K114,E:E,0)),0),IFERROR(INDEX(T:T,MATCH(L114,E:E,0)),0)),1,weekend,holidays),IF(N114&lt;&gt;"",IF(O114&lt;&gt;"",WORKDAY.INTL(N114,-(MAX(O114,1)-1),weekend,holidays),N114-(MAX(P114,1)-1))," - ")))</f>
        <v>43836</v>
      </c>
      <c r="T114" s="118">
        <f t="shared" ca="1" si="17"/>
        <v>43864</v>
      </c>
      <c r="U114" s="119"/>
      <c r="V114" s="119"/>
      <c r="W114" s="120"/>
      <c r="X114" s="119"/>
      <c r="Y114" s="121"/>
      <c r="Z114" s="121"/>
      <c r="AA114" s="121"/>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c r="OA114" s="123"/>
      <c r="OB114" s="123"/>
    </row>
    <row r="115" spans="1:392" s="122" customFormat="1" ht="12">
      <c r="A115" s="138"/>
      <c r="B115" s="138"/>
      <c r="C115" s="139"/>
      <c r="D115" s="110">
        <v>2</v>
      </c>
      <c r="E115" s="111" t="str">
        <f t="shared" si="18"/>
        <v>1.103</v>
      </c>
      <c r="F115" s="113" t="s">
        <v>465</v>
      </c>
      <c r="G115" s="113"/>
      <c r="H115" s="113"/>
      <c r="I115" s="143" t="str">
        <f>E108</f>
        <v>1.96</v>
      </c>
      <c r="J115" s="114"/>
      <c r="K115" s="114"/>
      <c r="L115" s="114"/>
      <c r="M115" s="115"/>
      <c r="N115" s="115"/>
      <c r="O115" s="116">
        <f>tfabMMB*2</f>
        <v>20</v>
      </c>
      <c r="P115" s="124"/>
      <c r="Q115" s="125"/>
      <c r="R115" s="116"/>
      <c r="S115" s="118">
        <f ca="1">IF(M115&lt;&gt;"",M115,IF(OR(I115&lt;&gt;"",J115&lt;&gt;"",K115&lt;&gt;"",L115&lt;&gt;""),WORKDAY.INTL(MAX(IFERROR(INDEX(T:T,MATCH(I115,E:E,0)),0),IFERROR(INDEX(T:T,MATCH(J115,E:E,0)),0),IFERROR(INDEX(T:T,MATCH(K115,E:E,0)),0),IFERROR(INDEX(T:T,MATCH(L115,E:E,0)),0)),1,weekend,holidays),IF(N115&lt;&gt;"",IF(O115&lt;&gt;"",WORKDAY.INTL(N115,-(MAX(O115,1)-1),weekend,holidays),N115-(MAX(P115,1)-1))," - ")))</f>
        <v>43836</v>
      </c>
      <c r="T115" s="118">
        <f t="shared" ca="1" si="17"/>
        <v>43864</v>
      </c>
      <c r="U115" s="119"/>
      <c r="V115" s="119"/>
      <c r="W115" s="120"/>
      <c r="X115" s="119"/>
      <c r="Y115" s="121"/>
      <c r="Z115" s="121"/>
      <c r="AA115" s="121"/>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c r="OA115" s="123"/>
      <c r="OB115" s="123"/>
    </row>
    <row r="116" spans="1:392" s="122" customFormat="1" ht="12">
      <c r="A116" s="138"/>
      <c r="B116" s="138"/>
      <c r="C116" s="139"/>
      <c r="D116" s="110">
        <v>2</v>
      </c>
      <c r="E116" s="111" t="str">
        <f t="shared" si="18"/>
        <v>1.104</v>
      </c>
      <c r="F116" s="113" t="s">
        <v>466</v>
      </c>
      <c r="G116" s="113"/>
      <c r="H116" s="113"/>
      <c r="I116" s="114" t="str">
        <f>E114</f>
        <v>1.102</v>
      </c>
      <c r="J116" s="143" t="str">
        <f>E109</f>
        <v>1.97</v>
      </c>
      <c r="K116" s="114"/>
      <c r="L116" s="114"/>
      <c r="M116" s="115"/>
      <c r="N116" s="115"/>
      <c r="O116" s="124">
        <f>tvalDC</f>
        <v>10</v>
      </c>
      <c r="P116" s="124"/>
      <c r="Q116" s="125"/>
      <c r="R116" s="131" t="s">
        <v>37</v>
      </c>
      <c r="S116" s="118">
        <f ca="1">IF(M116&lt;&gt;"",M116,IF(OR(I116&lt;&gt;"",J116&lt;&gt;"",K116&lt;&gt;"",L116&lt;&gt;""),WORKDAY.INTL(MAX(IFERROR(INDEX(T:T,MATCH(I116,E:E,0)),0),IFERROR(INDEX(T:T,MATCH(J116,E:E,0)),0),IFERROR(INDEX(T:T,MATCH(K116,E:E,0)),0),IFERROR(INDEX(T:T,MATCH(L116,E:E,0)),0)),1,weekend,holidays),IF(N116&lt;&gt;"",IF(O116&lt;&gt;"",WORKDAY.INTL(N116,-(MAX(O116,1)-1),weekend,holidays),N116-(MAX(P116,1)-1))," - ")))</f>
        <v>43909</v>
      </c>
      <c r="T116" s="118">
        <f t="shared" ca="1" si="17"/>
        <v>43922</v>
      </c>
      <c r="U116" s="119"/>
      <c r="V116" s="119"/>
      <c r="W116" s="120"/>
      <c r="X116" s="119"/>
      <c r="Y116" s="121"/>
      <c r="Z116" s="121"/>
      <c r="AA116" s="121"/>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c r="OA116" s="123"/>
      <c r="OB116" s="123"/>
    </row>
    <row r="117" spans="1:392" s="122" customFormat="1" ht="12">
      <c r="A117" s="138"/>
      <c r="B117" s="138"/>
      <c r="C117" s="139"/>
      <c r="D117" s="110">
        <v>2</v>
      </c>
      <c r="E117" s="111" t="str">
        <f t="shared" si="18"/>
        <v>1.105</v>
      </c>
      <c r="F117" s="113" t="s">
        <v>467</v>
      </c>
      <c r="G117" s="113"/>
      <c r="H117" s="113"/>
      <c r="I117" s="130" t="str">
        <f>E110</f>
        <v>1.98</v>
      </c>
      <c r="J117" s="143" t="str">
        <f>E115</f>
        <v>1.103</v>
      </c>
      <c r="K117" s="114"/>
      <c r="L117" s="114"/>
      <c r="M117" s="115"/>
      <c r="N117" s="115"/>
      <c r="O117" s="116">
        <f>tvalres</f>
        <v>5</v>
      </c>
      <c r="P117" s="124"/>
      <c r="Q117" s="125"/>
      <c r="R117" s="116"/>
      <c r="S117" s="118">
        <f ca="1">IF(M117&lt;&gt;"",M117,IF(OR(I117&lt;&gt;"",J117&lt;&gt;"",K117&lt;&gt;"",L117&lt;&gt;""),WORKDAY.INTL(MAX(IFERROR(INDEX(T:T,MATCH(I117,E:E,0)),0),IFERROR(INDEX(T:T,MATCH(J117,E:E,0)),0),IFERROR(INDEX(T:T,MATCH(K117,E:E,0)),0),IFERROR(INDEX(T:T,MATCH(L117,E:E,0)),0)),1,weekend,holidays),IF(N117&lt;&gt;"",IF(O117&lt;&gt;"",WORKDAY.INTL(N117,-(MAX(O117,1)-1),weekend,holidays),N117-(MAX(P117,1)-1))," - ")))</f>
        <v>43865</v>
      </c>
      <c r="T117" s="118">
        <f t="shared" ca="1" si="17"/>
        <v>43871</v>
      </c>
      <c r="U117" s="119"/>
      <c r="V117" s="119"/>
      <c r="W117" s="120"/>
      <c r="X117" s="119"/>
      <c r="Y117" s="121"/>
      <c r="Z117" s="121"/>
      <c r="AA117" s="121"/>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c r="OA117" s="123"/>
      <c r="OB117" s="123"/>
    </row>
    <row r="118" spans="1:392" s="122" customFormat="1" ht="12">
      <c r="A118" s="138"/>
      <c r="B118" s="138"/>
      <c r="C118" s="139"/>
      <c r="D118" s="110">
        <v>2</v>
      </c>
      <c r="E118" s="111" t="str">
        <f t="shared" si="18"/>
        <v>1.106</v>
      </c>
      <c r="F118" s="113" t="s">
        <v>318</v>
      </c>
      <c r="G118" s="113" t="s">
        <v>427</v>
      </c>
      <c r="H118" s="113"/>
      <c r="I118" s="114" t="str">
        <f>E117</f>
        <v>1.105</v>
      </c>
      <c r="J118" s="114" t="str">
        <f>E116</f>
        <v>1.104</v>
      </c>
      <c r="K118" s="114" t="str">
        <f>E111</f>
        <v>1.99</v>
      </c>
      <c r="L118" s="114"/>
      <c r="M118" s="115"/>
      <c r="N118" s="115"/>
      <c r="O118" s="124">
        <f>tassMMB</f>
        <v>20</v>
      </c>
      <c r="P118" s="124"/>
      <c r="Q118" s="125"/>
      <c r="R118" s="131" t="s">
        <v>33</v>
      </c>
      <c r="S118" s="118">
        <f ca="1">IF(M118&lt;&gt;"",M118,IF(OR(I118&lt;&gt;"",J118&lt;&gt;"",K118&lt;&gt;"",L118&lt;&gt;""),WORKDAY.INTL(MAX(IFERROR(INDEX(T:T,MATCH(I118,E:E,0)),0),IFERROR(INDEX(T:T,MATCH(J118,E:E,0)),0),IFERROR(INDEX(T:T,MATCH(K118,E:E,0)),0),IFERROR(INDEX(T:T,MATCH(L118,E:E,0)),0)),1,weekend,holidays),IF(N118&lt;&gt;"",IF(O118&lt;&gt;"",WORKDAY.INTL(N118,-(MAX(O118,1)-1),weekend,holidays),N118-(MAX(P118,1)-1))," - ")))</f>
        <v>43984</v>
      </c>
      <c r="T118" s="118">
        <f t="shared" ref="T118:T130" ca="1" si="19">IF(N118&lt;&gt;"",N118,IF(S118=" - "," - ",IF(O118&lt;&gt;"",WORKDAY.INTL(S118,O118-1,weekend,holidays),S118+MAX(P118,1)-1)))</f>
        <v>44011</v>
      </c>
      <c r="U118" s="119"/>
      <c r="V118" s="119"/>
      <c r="W118" s="120"/>
      <c r="X118" s="119"/>
      <c r="Y118" s="121"/>
      <c r="Z118" s="121"/>
      <c r="AA118" s="121"/>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c r="OA118" s="123"/>
      <c r="OB118" s="123"/>
    </row>
    <row r="119" spans="1:392" s="122" customFormat="1" ht="12">
      <c r="A119" s="138"/>
      <c r="B119" s="138"/>
      <c r="C119" s="139"/>
      <c r="D119" s="110">
        <v>2</v>
      </c>
      <c r="E119" s="111" t="str">
        <f t="shared" si="18"/>
        <v>1.107</v>
      </c>
      <c r="F119" s="113" t="s">
        <v>325</v>
      </c>
      <c r="G119" s="113"/>
      <c r="H119" s="113" t="s">
        <v>410</v>
      </c>
      <c r="I119" s="114" t="str">
        <f>E118</f>
        <v>1.106</v>
      </c>
      <c r="J119" s="114" t="str">
        <f>E116</f>
        <v>1.104</v>
      </c>
      <c r="K119" s="114"/>
      <c r="L119" s="114"/>
      <c r="M119" s="115"/>
      <c r="N119" s="115"/>
      <c r="O119" s="124">
        <f>tvalMMB</f>
        <v>15</v>
      </c>
      <c r="P119" s="124"/>
      <c r="Q119" s="125"/>
      <c r="R119" s="131" t="s">
        <v>37</v>
      </c>
      <c r="S119" s="118">
        <f ca="1">IF(M119&lt;&gt;"",M119,IF(OR(I119&lt;&gt;"",J119&lt;&gt;"",K119&lt;&gt;"",L119&lt;&gt;""),WORKDAY.INTL(MAX(IFERROR(INDEX(T:T,MATCH(I119,E:E,0)),0),IFERROR(INDEX(T:T,MATCH(J119,E:E,0)),0),IFERROR(INDEX(T:T,MATCH(K119,E:E,0)),0),IFERROR(INDEX(T:T,MATCH(L119,E:E,0)),0)),1,weekend,holidays),IF(N119&lt;&gt;"",IF(O119&lt;&gt;"",WORKDAY.INTL(N119,-(MAX(O119,1)-1),weekend,holidays),N119-(MAX(P119,1)-1))," - ")))</f>
        <v>44012</v>
      </c>
      <c r="T119" s="118">
        <f t="shared" ca="1" si="19"/>
        <v>44032</v>
      </c>
      <c r="U119" s="119"/>
      <c r="V119" s="119"/>
      <c r="W119" s="120"/>
      <c r="X119" s="119"/>
      <c r="Y119" s="121"/>
      <c r="Z119" s="121"/>
      <c r="AA119" s="121"/>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row>
    <row r="120" spans="1:392" s="122" customFormat="1" ht="12">
      <c r="A120" s="138"/>
      <c r="B120" s="138"/>
      <c r="C120" s="139"/>
      <c r="D120" s="110">
        <v>2</v>
      </c>
      <c r="E120" s="111" t="str">
        <f t="shared" si="18"/>
        <v>1.108</v>
      </c>
      <c r="F120" s="113" t="s">
        <v>320</v>
      </c>
      <c r="G120" s="113"/>
      <c r="H120" s="113" t="s">
        <v>411</v>
      </c>
      <c r="I120" s="114" t="str">
        <f>E118</f>
        <v>1.106</v>
      </c>
      <c r="J120" s="114" t="str">
        <f>E119</f>
        <v>1.107</v>
      </c>
      <c r="K120" s="114"/>
      <c r="L120" s="114"/>
      <c r="M120" s="115"/>
      <c r="N120" s="115"/>
      <c r="O120" s="124">
        <f>tvalMMB</f>
        <v>15</v>
      </c>
      <c r="P120" s="124"/>
      <c r="Q120" s="125"/>
      <c r="R120" s="131" t="s">
        <v>37</v>
      </c>
      <c r="S120" s="118">
        <f ca="1">IF(M120&lt;&gt;"",M120,IF(OR(I120&lt;&gt;"",J120&lt;&gt;"",K120&lt;&gt;"",L120&lt;&gt;""),WORKDAY.INTL(MAX(IFERROR(INDEX(T:T,MATCH(I120,E:E,0)),0),IFERROR(INDEX(T:T,MATCH(J120,E:E,0)),0),IFERROR(INDEX(T:T,MATCH(K120,E:E,0)),0),IFERROR(INDEX(T:T,MATCH(L120,E:E,0)),0)),1,weekend,holidays),IF(N120&lt;&gt;"",IF(O120&lt;&gt;"",WORKDAY.INTL(N120,-(MAX(O120,1)-1),weekend,holidays),N120-(MAX(P120,1)-1))," - ")))</f>
        <v>44033</v>
      </c>
      <c r="T120" s="118">
        <f t="shared" ca="1" si="19"/>
        <v>44054</v>
      </c>
      <c r="U120" s="119"/>
      <c r="V120" s="119"/>
      <c r="W120" s="120"/>
      <c r="X120" s="119"/>
      <c r="Y120" s="121"/>
      <c r="Z120" s="121"/>
      <c r="AA120" s="121"/>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c r="OA120" s="123"/>
      <c r="OB120" s="123"/>
    </row>
    <row r="121" spans="1:392" s="122" customFormat="1" ht="12">
      <c r="A121" s="138"/>
      <c r="B121" s="138"/>
      <c r="C121" s="139"/>
      <c r="D121" s="110">
        <v>2</v>
      </c>
      <c r="E121" s="111" t="str">
        <f t="shared" si="18"/>
        <v>1.109</v>
      </c>
      <c r="F121" s="113" t="s">
        <v>289</v>
      </c>
      <c r="G121" s="113"/>
      <c r="H121" s="113"/>
      <c r="I121" s="114" t="str">
        <f>E101</f>
        <v>1.89</v>
      </c>
      <c r="J121" s="114"/>
      <c r="K121" s="114"/>
      <c r="L121" s="114"/>
      <c r="M121" s="115"/>
      <c r="N121" s="115"/>
      <c r="O121" s="124">
        <f>tfabNIST</f>
        <v>30</v>
      </c>
      <c r="P121" s="124"/>
      <c r="Q121" s="125"/>
      <c r="R121" s="116"/>
      <c r="S121" s="118">
        <f ca="1">IF(M121&lt;&gt;"",M121,IF(OR(I121&lt;&gt;"",J121&lt;&gt;"",K121&lt;&gt;"",L121&lt;&gt;""),WORKDAY.INTL(MAX(IFERROR(INDEX(T:T,MATCH(I121,E:E,0)),0),IFERROR(INDEX(T:T,MATCH(J121,E:E,0)),0),IFERROR(INDEX(T:T,MATCH(K121,E:E,0)),0),IFERROR(INDEX(T:T,MATCH(L121,E:E,0)),0)),1,weekend,holidays),IF(N121&lt;&gt;"",IF(O121&lt;&gt;"",WORKDAY.INTL(N121,-(MAX(O121,1)-1),weekend,holidays),N121-(MAX(P121,1)-1))," - ")))</f>
        <v>43741</v>
      </c>
      <c r="T121" s="118">
        <f t="shared" ca="1" si="19"/>
        <v>43784</v>
      </c>
      <c r="U121" s="119"/>
      <c r="V121" s="119"/>
      <c r="W121" s="120"/>
      <c r="X121" s="119"/>
      <c r="Y121" s="121"/>
      <c r="Z121" s="121"/>
      <c r="AA121" s="121"/>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c r="OA121" s="123"/>
      <c r="OB121" s="123"/>
    </row>
    <row r="122" spans="1:392" s="122" customFormat="1" ht="12">
      <c r="A122" s="138"/>
      <c r="B122" s="138"/>
      <c r="C122" s="139"/>
      <c r="D122" s="110">
        <v>2</v>
      </c>
      <c r="E122" s="111" t="str">
        <f t="shared" si="18"/>
        <v>1.110</v>
      </c>
      <c r="F122" s="113" t="s">
        <v>321</v>
      </c>
      <c r="G122" s="113" t="s">
        <v>430</v>
      </c>
      <c r="H122" s="113"/>
      <c r="I122" s="114" t="str">
        <f>E121</f>
        <v>1.109</v>
      </c>
      <c r="J122" s="114" t="str">
        <f>E104</f>
        <v>1.92</v>
      </c>
      <c r="K122" s="114" t="str">
        <f>E54</f>
        <v>1.42</v>
      </c>
      <c r="L122" s="114"/>
      <c r="M122" s="115"/>
      <c r="N122" s="115"/>
      <c r="O122" s="124">
        <f>tassNIST</f>
        <v>6</v>
      </c>
      <c r="P122" s="124"/>
      <c r="Q122" s="125"/>
      <c r="R122" s="131">
        <v>5</v>
      </c>
      <c r="S122" s="118">
        <f ca="1">IF(M122&lt;&gt;"",M122,IF(OR(I122&lt;&gt;"",J122&lt;&gt;"",K122&lt;&gt;"",L122&lt;&gt;""),WORKDAY.INTL(MAX(IFERROR(INDEX(T:T,MATCH(I122,E:E,0)),0),IFERROR(INDEX(T:T,MATCH(J122,E:E,0)),0),IFERROR(INDEX(T:T,MATCH(K122,E:E,0)),0),IFERROR(INDEX(T:T,MATCH(L122,E:E,0)),0)),1,weekend,holidays),IF(N122&lt;&gt;"",IF(O122&lt;&gt;"",WORKDAY.INTL(N122,-(MAX(O122,1)-1),weekend,holidays),N122-(MAX(P122,1)-1))," - ")))</f>
        <v>43866</v>
      </c>
      <c r="T122" s="118">
        <f t="shared" ca="1" si="19"/>
        <v>43873</v>
      </c>
      <c r="U122" s="119"/>
      <c r="V122" s="119"/>
      <c r="W122" s="120"/>
      <c r="X122" s="119"/>
      <c r="Y122" s="121"/>
      <c r="Z122" s="121"/>
      <c r="AA122" s="121"/>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c r="OA122" s="123"/>
      <c r="OB122" s="123"/>
    </row>
    <row r="123" spans="1:392" s="122" customFormat="1" ht="12">
      <c r="A123" s="138"/>
      <c r="B123" s="138"/>
      <c r="C123" s="139"/>
      <c r="D123" s="110">
        <v>2</v>
      </c>
      <c r="E123" s="111" t="str">
        <f t="shared" si="18"/>
        <v>1.111</v>
      </c>
      <c r="F123" s="113" t="s">
        <v>293</v>
      </c>
      <c r="G123" s="135" t="s">
        <v>362</v>
      </c>
      <c r="H123" s="113" t="s">
        <v>360</v>
      </c>
      <c r="I123" s="114" t="str">
        <f>E122</f>
        <v>1.110</v>
      </c>
      <c r="J123" s="114" t="str">
        <f>E100</f>
        <v>1.88</v>
      </c>
      <c r="K123" s="114"/>
      <c r="L123" s="114"/>
      <c r="M123" s="115"/>
      <c r="N123" s="115"/>
      <c r="O123" s="124">
        <f>tvalUFM</f>
        <v>30</v>
      </c>
      <c r="P123" s="124"/>
      <c r="Q123" s="125"/>
      <c r="R123" s="131" t="s">
        <v>36</v>
      </c>
      <c r="S123" s="118">
        <f ca="1">IF(M123&lt;&gt;"",M123,IF(OR(I123&lt;&gt;"",J123&lt;&gt;"",K123&lt;&gt;"",L123&lt;&gt;""),WORKDAY.INTL(MAX(IFERROR(INDEX(T:T,MATCH(I123,E:E,0)),0),IFERROR(INDEX(T:T,MATCH(J123,E:E,0)),0),IFERROR(INDEX(T:T,MATCH(K123,E:E,0)),0),IFERROR(INDEX(T:T,MATCH(L123,E:E,0)),0)),1,weekend,holidays),IF(N123&lt;&gt;"",IF(O123&lt;&gt;"",WORKDAY.INTL(N123,-(MAX(O123,1)-1),weekend,holidays),N123-(MAX(P123,1)-1))," - ")))</f>
        <v>44019</v>
      </c>
      <c r="T123" s="136">
        <f t="shared" ca="1" si="19"/>
        <v>44061</v>
      </c>
      <c r="U123" s="119"/>
      <c r="V123" s="119"/>
      <c r="W123" s="120"/>
      <c r="X123" s="119"/>
      <c r="Y123" s="121"/>
      <c r="Z123" s="121"/>
      <c r="AA123" s="121"/>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c r="OA123" s="123"/>
      <c r="OB123" s="123"/>
    </row>
    <row r="124" spans="1:392" s="122" customFormat="1" ht="12">
      <c r="A124" s="138"/>
      <c r="B124" s="138"/>
      <c r="C124" s="139"/>
      <c r="D124" s="110">
        <v>2</v>
      </c>
      <c r="E124" s="111" t="str">
        <f t="shared" si="18"/>
        <v>1.112</v>
      </c>
      <c r="F124" s="113" t="s">
        <v>311</v>
      </c>
      <c r="G124" s="113"/>
      <c r="H124" s="113"/>
      <c r="I124" s="114" t="str">
        <f>E94</f>
        <v>1.82</v>
      </c>
      <c r="J124" s="114"/>
      <c r="K124" s="114"/>
      <c r="L124" s="114"/>
      <c r="M124" s="115"/>
      <c r="N124" s="115"/>
      <c r="O124" s="124">
        <f>tfabUCB</f>
        <v>50</v>
      </c>
      <c r="P124" s="124"/>
      <c r="Q124" s="125"/>
      <c r="R124" s="116">
        <v>2</v>
      </c>
      <c r="S124" s="118">
        <f ca="1">IF(M124&lt;&gt;"",M124,IF(OR(I124&lt;&gt;"",J124&lt;&gt;"",K124&lt;&gt;"",L124&lt;&gt;""),WORKDAY.INTL(MAX(IFERROR(INDEX(T:T,MATCH(I124,E:E,0)),0),IFERROR(INDEX(T:T,MATCH(J124,E:E,0)),0),IFERROR(INDEX(T:T,MATCH(K124,E:E,0)),0),IFERROR(INDEX(T:T,MATCH(L124,E:E,0)),0)),1,weekend,holidays),IF(N124&lt;&gt;"",IF(O124&lt;&gt;"",WORKDAY.INTL(N124,-(MAX(O124,1)-1),weekend,holidays),N124-(MAX(P124,1)-1))," - ")))</f>
        <v>43770</v>
      </c>
      <c r="T124" s="118">
        <f t="shared" ca="1" si="19"/>
        <v>43846</v>
      </c>
      <c r="U124" s="119"/>
      <c r="V124" s="119"/>
      <c r="W124" s="120"/>
      <c r="X124" s="119"/>
      <c r="Y124" s="121"/>
      <c r="Z124" s="121"/>
      <c r="AA124" s="121"/>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c r="OA124" s="123"/>
      <c r="OB124" s="123"/>
    </row>
    <row r="125" spans="1:392" s="122" customFormat="1" ht="12">
      <c r="A125" s="138"/>
      <c r="B125" s="138"/>
      <c r="C125" s="139"/>
      <c r="D125" s="110">
        <v>2</v>
      </c>
      <c r="E125" s="111" t="str">
        <f t="shared" si="18"/>
        <v>1.113</v>
      </c>
      <c r="F125" s="113" t="s">
        <v>557</v>
      </c>
      <c r="G125" s="113"/>
      <c r="H125" s="113"/>
      <c r="I125" s="114" t="str">
        <f>E98</f>
        <v>1.86</v>
      </c>
      <c r="J125" s="114"/>
      <c r="K125" s="114"/>
      <c r="L125" s="114"/>
      <c r="M125" s="115"/>
      <c r="N125" s="115"/>
      <c r="O125" s="124">
        <f>tvalLenslet</f>
        <v>40</v>
      </c>
      <c r="P125" s="124"/>
      <c r="Q125" s="125"/>
      <c r="R125" s="116">
        <v>1</v>
      </c>
      <c r="S125" s="118">
        <f ca="1">IF(M125&lt;&gt;"",M125,IF(OR(I125&lt;&gt;"",J125&lt;&gt;"",K125&lt;&gt;"",L125&lt;&gt;""),WORKDAY.INTL(MAX(IFERROR(INDEX(T:T,MATCH(I125,E:E,0)),0),IFERROR(INDEX(T:T,MATCH(J125,E:E,0)),0),IFERROR(INDEX(T:T,MATCH(K125,E:E,0)),0),IFERROR(INDEX(T:T,MATCH(L125,E:E,0)),0)),1,weekend,holidays),IF(N125&lt;&gt;"",IF(O125&lt;&gt;"",WORKDAY.INTL(N125,-(MAX(O125,1)-1),weekend,holidays),N125-(MAX(P125,1)-1))," - ")))</f>
        <v>43864</v>
      </c>
      <c r="T125" s="118">
        <f t="shared" ca="1" si="19"/>
        <v>43920</v>
      </c>
      <c r="U125" s="119"/>
      <c r="V125" s="119"/>
      <c r="W125" s="120"/>
      <c r="X125" s="119"/>
      <c r="Y125" s="121"/>
      <c r="Z125" s="121"/>
      <c r="AA125" s="121"/>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c r="OA125" s="123"/>
      <c r="OB125" s="123"/>
    </row>
    <row r="126" spans="1:392" s="122" customFormat="1" ht="12">
      <c r="A126" s="138"/>
      <c r="B126" s="138"/>
      <c r="C126" s="139"/>
      <c r="D126" s="110">
        <v>2</v>
      </c>
      <c r="E126" s="111" t="str">
        <f t="shared" si="18"/>
        <v>1.114</v>
      </c>
      <c r="F126" s="113" t="s">
        <v>322</v>
      </c>
      <c r="G126" s="145" t="s">
        <v>436</v>
      </c>
      <c r="H126" s="113"/>
      <c r="I126" s="114" t="str">
        <f>E124</f>
        <v>1.112</v>
      </c>
      <c r="J126" s="114" t="str">
        <f>E96</f>
        <v>1.84</v>
      </c>
      <c r="K126" s="114" t="str">
        <f>E75</f>
        <v>1.63</v>
      </c>
      <c r="L126" s="114" t="str">
        <f>E125</f>
        <v>1.113</v>
      </c>
      <c r="M126" s="115"/>
      <c r="N126" s="115"/>
      <c r="O126" s="124">
        <f>tassUCB</f>
        <v>7</v>
      </c>
      <c r="P126" s="124"/>
      <c r="Q126" s="125"/>
      <c r="R126" s="131">
        <v>3</v>
      </c>
      <c r="S126" s="118">
        <f ca="1">IF(M126&lt;&gt;"",M126,IF(OR(I126&lt;&gt;"",J126&lt;&gt;"",K126&lt;&gt;"",L126&lt;&gt;""),WORKDAY.INTL(MAX(IFERROR(INDEX(T:T,MATCH(I126,E:E,0)),0),IFERROR(INDEX(T:T,MATCH(J126,E:E,0)),0),IFERROR(INDEX(T:T,MATCH(K126,E:E,0)),0),IFERROR(INDEX(T:T,MATCH(L126,E:E,0)),0)),1,weekend,holidays),IF(N126&lt;&gt;"",IF(O126&lt;&gt;"",WORKDAY.INTL(N126,-(MAX(O126,1)-1),weekend,holidays),N126-(MAX(P126,1)-1))," - ")))</f>
        <v>43921</v>
      </c>
      <c r="T126" s="118">
        <f t="shared" ca="1" si="19"/>
        <v>43929</v>
      </c>
      <c r="U126" s="119"/>
      <c r="V126" s="119"/>
      <c r="W126" s="120"/>
      <c r="X126" s="119"/>
      <c r="Y126" s="121"/>
      <c r="Z126" s="121"/>
      <c r="AA126" s="121"/>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c r="OA126" s="123"/>
      <c r="OB126" s="123"/>
    </row>
    <row r="127" spans="1:392" s="122" customFormat="1" ht="12">
      <c r="A127" s="138"/>
      <c r="B127" s="138"/>
      <c r="C127" s="139"/>
      <c r="D127" s="110">
        <v>2</v>
      </c>
      <c r="E127" s="111" t="str">
        <f t="shared" si="18"/>
        <v>1.115</v>
      </c>
      <c r="F127" s="113" t="s">
        <v>288</v>
      </c>
      <c r="G127" s="135" t="s">
        <v>364</v>
      </c>
      <c r="H127" s="113" t="s">
        <v>361</v>
      </c>
      <c r="I127" s="114" t="str">
        <f>E126</f>
        <v>1.114</v>
      </c>
      <c r="J127" s="114" t="str">
        <f>E113</f>
        <v>1.101</v>
      </c>
      <c r="K127" s="114"/>
      <c r="L127" s="114"/>
      <c r="M127" s="115"/>
      <c r="N127" s="115"/>
      <c r="O127" s="124">
        <f>tvalUFM</f>
        <v>30</v>
      </c>
      <c r="P127" s="124"/>
      <c r="Q127" s="125"/>
      <c r="R127" s="131" t="s">
        <v>38</v>
      </c>
      <c r="S127" s="118">
        <f ca="1">IF(M127&lt;&gt;"",M127,IF(OR(I127&lt;&gt;"",J127&lt;&gt;"",K127&lt;&gt;"",L127&lt;&gt;""),WORKDAY.INTL(MAX(IFERROR(INDEX(T:T,MATCH(I127,E:E,0)),0),IFERROR(INDEX(T:T,MATCH(J127,E:E,0)),0),IFERROR(INDEX(T:T,MATCH(K127,E:E,0)),0),IFERROR(INDEX(T:T,MATCH(L127,E:E,0)),0)),1,weekend,holidays),IF(N127&lt;&gt;"",IF(O127&lt;&gt;"",WORKDAY.INTL(N127,-(MAX(O127,1)-1),weekend,holidays),N127-(MAX(P127,1)-1))," - ")))</f>
        <v>44026</v>
      </c>
      <c r="T127" s="136">
        <f t="shared" ca="1" si="19"/>
        <v>44068</v>
      </c>
      <c r="U127" s="119"/>
      <c r="V127" s="119"/>
      <c r="W127" s="120"/>
      <c r="X127" s="119"/>
      <c r="Y127" s="121"/>
      <c r="Z127" s="121"/>
      <c r="AA127" s="121"/>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c r="OA127" s="123"/>
      <c r="OB127" s="123"/>
    </row>
    <row r="128" spans="1:392" s="122" customFormat="1" ht="12">
      <c r="A128" s="138"/>
      <c r="B128" s="138"/>
      <c r="C128" s="139"/>
      <c r="D128" s="110">
        <v>2</v>
      </c>
      <c r="E128" s="111" t="str">
        <f t="shared" ref="E128" si="20">IF(D128="","",IF(D128&gt;prevLevel,IF(prevWBS="","1",prevWBS)&amp;REPT(".1",D128-MAX(prevLevel,1)),IF(ISERROR(FIND(".",prevWBS)),REPT("1.",D128-1)&amp;IFERROR(VALUE(prevWBS)+1,"1"),IF(D128=1,"",IFERROR(LEFT(prevWBS,FIND("^",SUBSTITUTE(prevWBS,".","^",D128-1))),""))&amp;VALUE(TRIM(MID(SUBSTITUTE(prevWBS,".",REPT(" ",LEN(prevWBS))),(D128-1)*LEN(prevWBS)+1,LEN(prevWBS))))+1)))</f>
        <v>1.116</v>
      </c>
      <c r="F128" s="113" t="s">
        <v>557</v>
      </c>
      <c r="G128" s="113"/>
      <c r="H128" s="113"/>
      <c r="I128" s="114" t="str">
        <f>E125</f>
        <v>1.113</v>
      </c>
      <c r="J128" s="114"/>
      <c r="K128" s="114"/>
      <c r="L128" s="114"/>
      <c r="M128" s="115"/>
      <c r="N128" s="115"/>
      <c r="O128" s="124">
        <f>tvalLenslet</f>
        <v>40</v>
      </c>
      <c r="P128" s="124"/>
      <c r="Q128" s="125"/>
      <c r="R128" s="116">
        <v>1</v>
      </c>
      <c r="S128" s="118">
        <f ca="1">IF(M128&lt;&gt;"",M128,IF(OR(I128&lt;&gt;"",J128&lt;&gt;"",K128&lt;&gt;"",L128&lt;&gt;""),WORKDAY.INTL(MAX(IFERROR(INDEX(T:T,MATCH(I128,E:E,0)),0),IFERROR(INDEX(T:T,MATCH(J128,E:E,0)),0),IFERROR(INDEX(T:T,MATCH(K128,E:E,0)),0),IFERROR(INDEX(T:T,MATCH(L128,E:E,0)),0)),1,weekend,holidays),IF(N128&lt;&gt;"",IF(O128&lt;&gt;"",WORKDAY.INTL(N128,-(MAX(O128,1)-1),weekend,holidays),N128-(MAX(P128,1)-1))," - ")))</f>
        <v>43921</v>
      </c>
      <c r="T128" s="118">
        <f t="shared" ref="T128" ca="1" si="21">IF(N128&lt;&gt;"",N128,IF(S128=" - "," - ",IF(O128&lt;&gt;"",WORKDAY.INTL(S128,O128-1,weekend,holidays),S128+MAX(P128,1)-1)))</f>
        <v>43980</v>
      </c>
      <c r="U128" s="119"/>
      <c r="V128" s="119"/>
      <c r="W128" s="120"/>
      <c r="X128" s="119"/>
      <c r="Y128" s="121"/>
      <c r="Z128" s="121"/>
      <c r="AA128" s="121"/>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c r="OA128" s="123"/>
      <c r="OB128" s="123"/>
    </row>
    <row r="129" spans="1:392" s="122" customFormat="1" ht="12">
      <c r="A129" s="138"/>
      <c r="B129" s="138"/>
      <c r="C129" s="139"/>
      <c r="D129" s="110">
        <v>2</v>
      </c>
      <c r="E129" s="111" t="str">
        <f t="shared" si="18"/>
        <v>1.117</v>
      </c>
      <c r="F129" s="113" t="s">
        <v>323</v>
      </c>
      <c r="G129" s="145" t="s">
        <v>436</v>
      </c>
      <c r="H129" s="113"/>
      <c r="I129" s="114" t="str">
        <f>E126</f>
        <v>1.114</v>
      </c>
      <c r="J129" s="114" t="str">
        <f>E124</f>
        <v>1.112</v>
      </c>
      <c r="K129" s="114" t="str">
        <f>E76</f>
        <v>1.64</v>
      </c>
      <c r="L129" s="114" t="str">
        <f>E128</f>
        <v>1.116</v>
      </c>
      <c r="M129" s="115"/>
      <c r="N129" s="115"/>
      <c r="O129" s="124">
        <f>tassUCB</f>
        <v>7</v>
      </c>
      <c r="P129" s="124"/>
      <c r="Q129" s="125"/>
      <c r="R129" s="131">
        <v>3</v>
      </c>
      <c r="S129" s="118">
        <f ca="1">IF(M129&lt;&gt;"",M129,IF(OR(I129&lt;&gt;"",J129&lt;&gt;"",K129&lt;&gt;"",L129&lt;&gt;""),WORKDAY.INTL(MAX(IFERROR(INDEX(T:T,MATCH(I129,E:E,0)),0),IFERROR(INDEX(T:T,MATCH(J129,E:E,0)),0),IFERROR(INDEX(T:T,MATCH(K129,E:E,0)),0),IFERROR(INDEX(T:T,MATCH(L129,E:E,0)),0)),1,weekend,holidays),IF(N129&lt;&gt;"",IF(O129&lt;&gt;"",WORKDAY.INTL(N129,-(MAX(O129,1)-1),weekend,holidays),N129-(MAX(P129,1)-1))," - ")))</f>
        <v>43983</v>
      </c>
      <c r="T129" s="118">
        <f t="shared" ca="1" si="19"/>
        <v>43991</v>
      </c>
      <c r="U129" s="119"/>
      <c r="V129" s="119"/>
      <c r="W129" s="120"/>
      <c r="X129" s="119"/>
      <c r="Y129" s="121"/>
      <c r="Z129" s="121"/>
      <c r="AA129" s="121"/>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c r="OA129" s="123"/>
      <c r="OB129" s="123"/>
    </row>
    <row r="130" spans="1:392" s="122" customFormat="1" ht="12">
      <c r="A130" s="138"/>
      <c r="B130" s="138"/>
      <c r="C130" s="139"/>
      <c r="D130" s="110">
        <v>2</v>
      </c>
      <c r="E130" s="111" t="str">
        <f t="shared" si="18"/>
        <v>1.118</v>
      </c>
      <c r="F130" s="113" t="s">
        <v>291</v>
      </c>
      <c r="G130" s="135" t="s">
        <v>369</v>
      </c>
      <c r="H130" s="113" t="s">
        <v>363</v>
      </c>
      <c r="I130" s="114" t="str">
        <f>E129</f>
        <v>1.117</v>
      </c>
      <c r="J130" s="114" t="str">
        <f>E120</f>
        <v>1.108</v>
      </c>
      <c r="K130" s="114"/>
      <c r="L130" s="114"/>
      <c r="M130" s="115"/>
      <c r="N130" s="115"/>
      <c r="O130" s="124">
        <f>tvalUFM</f>
        <v>30</v>
      </c>
      <c r="P130" s="124"/>
      <c r="Q130" s="125"/>
      <c r="R130" s="131" t="s">
        <v>37</v>
      </c>
      <c r="S130" s="118">
        <f ca="1">IF(M130&lt;&gt;"",M130,IF(OR(I130&lt;&gt;"",J130&lt;&gt;"",K130&lt;&gt;"",L130&lt;&gt;""),WORKDAY.INTL(MAX(IFERROR(INDEX(T:T,MATCH(I130,E:E,0)),0),IFERROR(INDEX(T:T,MATCH(J130,E:E,0)),0),IFERROR(INDEX(T:T,MATCH(K130,E:E,0)),0),IFERROR(INDEX(T:T,MATCH(L130,E:E,0)),0)),1,weekend,holidays),IF(N130&lt;&gt;"",IF(O130&lt;&gt;"",WORKDAY.INTL(N130,-(MAX(O130,1)-1),weekend,holidays),N130-(MAX(P130,1)-1))," - ")))</f>
        <v>44055</v>
      </c>
      <c r="T130" s="136">
        <f t="shared" ca="1" si="19"/>
        <v>44098</v>
      </c>
      <c r="U130" s="119"/>
      <c r="V130" s="119"/>
      <c r="W130" s="120"/>
      <c r="X130" s="119"/>
      <c r="Y130" s="121"/>
      <c r="Z130" s="121"/>
      <c r="AA130" s="121"/>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c r="OA130" s="123"/>
      <c r="OB130" s="123"/>
    </row>
    <row r="131" spans="1:392" s="122" customFormat="1" ht="12">
      <c r="A131" s="138"/>
      <c r="B131" s="138"/>
      <c r="C131" s="139"/>
      <c r="D131" s="110">
        <v>2</v>
      </c>
      <c r="E131" s="111" t="str">
        <f>IF(D131="","",IF(D131&gt;prevLevel,IF(prevWBS="","1",prevWBS)&amp;REPT(".1",D131-MAX(prevLevel,1)),IF(ISERROR(FIND(".",prevWBS)),REPT("1.",D131-1)&amp;IFERROR(VALUE(prevWBS)+1,"1"),IF(D131=1,"",IFERROR(LEFT(prevWBS,FIND("^",SUBSTITUTE(prevWBS,".","^",D131-1))),""))&amp;VALUE(TRIM(MID(SUBSTITUTE(prevWBS,".",REPT(" ",LEN(prevWBS))),(D131-1)*LEN(prevWBS)+1,LEN(prevWBS))))+1)))</f>
        <v>1.119</v>
      </c>
      <c r="F131" s="113" t="s">
        <v>534</v>
      </c>
      <c r="G131" s="113"/>
      <c r="H131" s="113"/>
      <c r="I131" s="143" t="str">
        <f>E114</f>
        <v>1.102</v>
      </c>
      <c r="J131" s="114"/>
      <c r="K131" s="114"/>
      <c r="L131" s="114"/>
      <c r="M131" s="115"/>
      <c r="N131" s="115"/>
      <c r="O131" s="116">
        <f>tfabDC*2</f>
        <v>20</v>
      </c>
      <c r="P131" s="124"/>
      <c r="Q131" s="125"/>
      <c r="R131" s="116"/>
      <c r="S131" s="118">
        <f ca="1">IF(M131&lt;&gt;"",M131,IF(OR(I131&lt;&gt;"",J131&lt;&gt;"",K131&lt;&gt;"",L131&lt;&gt;""),WORKDAY.INTL(MAX(IFERROR(INDEX(T:T,MATCH(I131,E:E,0)),0),IFERROR(INDEX(T:T,MATCH(J131,E:E,0)),0),IFERROR(INDEX(T:T,MATCH(K131,E:E,0)),0),IFERROR(INDEX(T:T,MATCH(L131,E:E,0)),0)),1,weekend,holidays),IF(N131&lt;&gt;"",IF(O131&lt;&gt;"",WORKDAY.INTL(N131,-(MAX(O131,1)-1),weekend,holidays),N131-(MAX(P131,1)-1))," - ")))</f>
        <v>43865</v>
      </c>
      <c r="T131" s="118">
        <f t="shared" ref="T131:T141" ca="1" si="22">IF(N131&lt;&gt;"",N131,IF(S131=" - "," - ",IF(O131&lt;&gt;"",WORKDAY.INTL(S131,O131-1,weekend,holidays),S131+MAX(P131,1)-1)))</f>
        <v>43893</v>
      </c>
      <c r="U131" s="119"/>
      <c r="V131" s="119"/>
      <c r="W131" s="120"/>
      <c r="X131" s="119"/>
      <c r="Y131" s="121"/>
      <c r="Z131" s="121"/>
      <c r="AA131" s="121"/>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c r="OA131" s="123"/>
      <c r="OB131" s="123"/>
    </row>
    <row r="132" spans="1:392" s="122" customFormat="1" ht="12">
      <c r="A132" s="138"/>
      <c r="B132" s="138"/>
      <c r="C132" s="139"/>
      <c r="D132" s="110">
        <v>2</v>
      </c>
      <c r="E132" s="111" t="str">
        <f>IF(D132="","",IF(D132&gt;prevLevel,IF(prevWBS="","1",prevWBS)&amp;REPT(".1",D132-MAX(prevLevel,1)),IF(ISERROR(FIND(".",prevWBS)),REPT("1.",D132-1)&amp;IFERROR(VALUE(prevWBS)+1,"1"),IF(D132=1,"",IFERROR(LEFT(prevWBS,FIND("^",SUBSTITUTE(prevWBS,".","^",D132-1))),""))&amp;VALUE(TRIM(MID(SUBSTITUTE(prevWBS,".",REPT(" ",LEN(prevWBS))),(D132-1)*LEN(prevWBS)+1,LEN(prevWBS))))+1)))</f>
        <v>1.120</v>
      </c>
      <c r="F132" s="113" t="s">
        <v>535</v>
      </c>
      <c r="G132" s="113"/>
      <c r="H132" s="113"/>
      <c r="I132" s="143" t="str">
        <f>E115</f>
        <v>1.103</v>
      </c>
      <c r="J132" s="114"/>
      <c r="K132" s="114"/>
      <c r="L132" s="114"/>
      <c r="M132" s="115"/>
      <c r="N132" s="115"/>
      <c r="O132" s="116">
        <f>tfabMMB*2</f>
        <v>20</v>
      </c>
      <c r="P132" s="124"/>
      <c r="Q132" s="125"/>
      <c r="R132" s="116"/>
      <c r="S132" s="118">
        <f ca="1">IF(M132&lt;&gt;"",M132,IF(OR(I132&lt;&gt;"",J132&lt;&gt;"",K132&lt;&gt;"",L132&lt;&gt;""),WORKDAY.INTL(MAX(IFERROR(INDEX(T:T,MATCH(I132,E:E,0)),0),IFERROR(INDEX(T:T,MATCH(J132,E:E,0)),0),IFERROR(INDEX(T:T,MATCH(K132,E:E,0)),0),IFERROR(INDEX(T:T,MATCH(L132,E:E,0)),0)),1,weekend,holidays),IF(N132&lt;&gt;"",IF(O132&lt;&gt;"",WORKDAY.INTL(N132,-(MAX(O132,1)-1),weekend,holidays),N132-(MAX(P132,1)-1))," - ")))</f>
        <v>43865</v>
      </c>
      <c r="T132" s="118">
        <f t="shared" ca="1" si="22"/>
        <v>43893</v>
      </c>
      <c r="U132" s="119"/>
      <c r="V132" s="119"/>
      <c r="W132" s="120"/>
      <c r="X132" s="119"/>
      <c r="Y132" s="121"/>
      <c r="Z132" s="121"/>
      <c r="AA132" s="121"/>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row>
    <row r="133" spans="1:392" s="122" customFormat="1" ht="12">
      <c r="A133" s="138"/>
      <c r="B133" s="138"/>
      <c r="C133" s="139"/>
      <c r="D133" s="110">
        <v>2</v>
      </c>
      <c r="E133" s="111" t="str">
        <f>IF(D133="","",IF(D133&gt;prevLevel,IF(prevWBS="","1",prevWBS)&amp;REPT(".1",D133-MAX(prevLevel,1)),IF(ISERROR(FIND(".",prevWBS)),REPT("1.",D133-1)&amp;IFERROR(VALUE(prevWBS)+1,"1"),IF(D133=1,"",IFERROR(LEFT(prevWBS,FIND("^",SUBSTITUTE(prevWBS,".","^",D133-1))),""))&amp;VALUE(TRIM(MID(SUBSTITUTE(prevWBS,".",REPT(" ",LEN(prevWBS))),(D133-1)*LEN(prevWBS)+1,LEN(prevWBS))))+1)))</f>
        <v>1.121</v>
      </c>
      <c r="F133" s="113" t="s">
        <v>468</v>
      </c>
      <c r="G133" s="113"/>
      <c r="H133" s="113"/>
      <c r="I133" s="114" t="str">
        <f>E131</f>
        <v>1.119</v>
      </c>
      <c r="J133" s="143" t="str">
        <f>E130</f>
        <v>1.118</v>
      </c>
      <c r="K133" s="114"/>
      <c r="L133" s="114"/>
      <c r="M133" s="115">
        <f ca="1">S112</f>
        <v>43984</v>
      </c>
      <c r="N133" s="115">
        <f ca="1">T112</f>
        <v>44004</v>
      </c>
      <c r="O133" s="124">
        <f>tvalDC</f>
        <v>10</v>
      </c>
      <c r="P133" s="124"/>
      <c r="Q133" s="125"/>
      <c r="R133" s="131" t="s">
        <v>37</v>
      </c>
      <c r="S133" s="118">
        <f ca="1">IF(M133&lt;&gt;"",M133,IF(OR(I133&lt;&gt;"",J133&lt;&gt;"",K133&lt;&gt;"",L133&lt;&gt;""),WORKDAY.INTL(MAX(IFERROR(INDEX(T:T,MATCH(I133,E:E,0)),0),IFERROR(INDEX(T:T,MATCH(J133,E:E,0)),0),IFERROR(INDEX(T:T,MATCH(K133,E:E,0)),0),IFERROR(INDEX(T:T,MATCH(L133,E:E,0)),0)),1,weekend,holidays),IF(N133&lt;&gt;"",IF(O133&lt;&gt;"",WORKDAY.INTL(N133,-(MAX(O133,1)-1),weekend,holidays),N133-(MAX(P133,1)-1))," - ")))</f>
        <v>43984</v>
      </c>
      <c r="T133" s="118">
        <f t="shared" ca="1" si="22"/>
        <v>44004</v>
      </c>
      <c r="U133" s="119"/>
      <c r="V133" s="119"/>
      <c r="W133" s="120"/>
      <c r="X133" s="119"/>
      <c r="Y133" s="121"/>
      <c r="Z133" s="121"/>
      <c r="AA133" s="121"/>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c r="OA133" s="123"/>
      <c r="OB133" s="123"/>
    </row>
    <row r="134" spans="1:392" s="122" customFormat="1" ht="12">
      <c r="A134" s="138"/>
      <c r="B134" s="138"/>
      <c r="C134" s="139"/>
      <c r="D134" s="110">
        <v>2</v>
      </c>
      <c r="E134" s="111" t="str">
        <f>IF(D134="","",IF(D134&gt;prevLevel,IF(prevWBS="","1",prevWBS)&amp;REPT(".1",D134-MAX(prevLevel,1)),IF(ISERROR(FIND(".",prevWBS)),REPT("1.",D134-1)&amp;IFERROR(VALUE(prevWBS)+1,"1"),IF(D134=1,"",IFERROR(LEFT(prevWBS,FIND("^",SUBSTITUTE(prevWBS,".","^",D134-1))),""))&amp;VALUE(TRIM(MID(SUBSTITUTE(prevWBS,".",REPT(" ",LEN(prevWBS))),(D134-1)*LEN(prevWBS)+1,LEN(prevWBS))))+1)))</f>
        <v>1.122</v>
      </c>
      <c r="F134" s="113" t="s">
        <v>469</v>
      </c>
      <c r="G134" s="113"/>
      <c r="H134" s="113"/>
      <c r="I134" s="130" t="str">
        <f>E132</f>
        <v>1.120</v>
      </c>
      <c r="J134" s="143" t="str">
        <f>E117</f>
        <v>1.105</v>
      </c>
      <c r="K134" s="114"/>
      <c r="L134" s="114"/>
      <c r="M134" s="115"/>
      <c r="N134" s="115"/>
      <c r="O134" s="116">
        <f>tvalres</f>
        <v>5</v>
      </c>
      <c r="P134" s="124"/>
      <c r="Q134" s="125"/>
      <c r="R134" s="116"/>
      <c r="S134" s="118">
        <f ca="1">IF(M134&lt;&gt;"",M134,IF(OR(I134&lt;&gt;"",J134&lt;&gt;"",K134&lt;&gt;"",L134&lt;&gt;""),WORKDAY.INTL(MAX(IFERROR(INDEX(T:T,MATCH(I134,E:E,0)),0),IFERROR(INDEX(T:T,MATCH(J134,E:E,0)),0),IFERROR(INDEX(T:T,MATCH(K134,E:E,0)),0),IFERROR(INDEX(T:T,MATCH(L134,E:E,0)),0)),1,weekend,holidays),IF(N134&lt;&gt;"",IF(O134&lt;&gt;"",WORKDAY.INTL(N134,-(MAX(O134,1)-1),weekend,holidays),N134-(MAX(P134,1)-1))," - ")))</f>
        <v>43894</v>
      </c>
      <c r="T134" s="118">
        <f t="shared" ca="1" si="22"/>
        <v>43900</v>
      </c>
      <c r="U134" s="119"/>
      <c r="V134" s="119"/>
      <c r="W134" s="120"/>
      <c r="X134" s="119"/>
      <c r="Y134" s="121"/>
      <c r="Z134" s="121"/>
      <c r="AA134" s="121"/>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c r="OA134" s="123"/>
      <c r="OB134" s="123"/>
    </row>
    <row r="135" spans="1:392" s="122" customFormat="1" ht="12">
      <c r="A135" s="138"/>
      <c r="B135" s="138"/>
      <c r="C135" s="139"/>
      <c r="D135" s="110">
        <v>2</v>
      </c>
      <c r="E135" s="111" t="str">
        <f t="shared" ref="E135:E155" si="23">IF(D135="","",IF(D135&gt;prevLevel,IF(prevWBS="","1",prevWBS)&amp;REPT(".1",D135-MAX(prevLevel,1)),IF(ISERROR(FIND(".",prevWBS)),REPT("1.",D135-1)&amp;IFERROR(VALUE(prevWBS)+1,"1"),IF(D135=1,"",IFERROR(LEFT(prevWBS,FIND("^",SUBSTITUTE(prevWBS,".","^",D135-1))),""))&amp;VALUE(TRIM(MID(SUBSTITUTE(prevWBS,".",REPT(" ",LEN(prevWBS))),(D135-1)*LEN(prevWBS)+1,LEN(prevWBS))))+1)))</f>
        <v>1.123</v>
      </c>
      <c r="F135" s="113" t="s">
        <v>326</v>
      </c>
      <c r="G135" s="113" t="s">
        <v>427</v>
      </c>
      <c r="H135" s="113"/>
      <c r="I135" s="114" t="str">
        <f>E133</f>
        <v>1.121</v>
      </c>
      <c r="J135" s="114" t="str">
        <f>E134</f>
        <v>1.122</v>
      </c>
      <c r="K135" s="114" t="str">
        <f>E122</f>
        <v>1.110</v>
      </c>
      <c r="L135" s="114"/>
      <c r="M135" s="115"/>
      <c r="N135" s="115"/>
      <c r="O135" s="124">
        <f>tassMMB</f>
        <v>20</v>
      </c>
      <c r="P135" s="124"/>
      <c r="Q135" s="125"/>
      <c r="R135" s="131" t="s">
        <v>33</v>
      </c>
      <c r="S135" s="118">
        <f ca="1">IF(M135&lt;&gt;"",M135,IF(OR(I135&lt;&gt;"",J135&lt;&gt;"",K135&lt;&gt;"",L135&lt;&gt;""),WORKDAY.INTL(MAX(IFERROR(INDEX(T:T,MATCH(I135,E:E,0)),0),IFERROR(INDEX(T:T,MATCH(J135,E:E,0)),0),IFERROR(INDEX(T:T,MATCH(K135,E:E,0)),0),IFERROR(INDEX(T:T,MATCH(L135,E:E,0)),0)),1,weekend,holidays),IF(N135&lt;&gt;"",IF(O135&lt;&gt;"",WORKDAY.INTL(N135,-(MAX(O135,1)-1),weekend,holidays),N135-(MAX(P135,1)-1))," - ")))</f>
        <v>44005</v>
      </c>
      <c r="T135" s="118">
        <f t="shared" ca="1" si="22"/>
        <v>44032</v>
      </c>
      <c r="U135" s="119"/>
      <c r="V135" s="119"/>
      <c r="W135" s="120"/>
      <c r="X135" s="119"/>
      <c r="Y135" s="121"/>
      <c r="Z135" s="121"/>
      <c r="AA135" s="121"/>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c r="OA135" s="123"/>
      <c r="OB135" s="123"/>
    </row>
    <row r="136" spans="1:392" s="122" customFormat="1" ht="12">
      <c r="A136" s="138"/>
      <c r="B136" s="138"/>
      <c r="C136" s="139"/>
      <c r="D136" s="110">
        <v>2</v>
      </c>
      <c r="E136" s="111" t="str">
        <f t="shared" si="23"/>
        <v>1.124</v>
      </c>
      <c r="F136" s="113" t="s">
        <v>327</v>
      </c>
      <c r="G136" s="113"/>
      <c r="H136" s="113" t="s">
        <v>412</v>
      </c>
      <c r="I136" s="114" t="str">
        <f>E135</f>
        <v>1.123</v>
      </c>
      <c r="J136" s="114" t="str">
        <f>E123</f>
        <v>1.111</v>
      </c>
      <c r="K136" s="114"/>
      <c r="L136" s="114"/>
      <c r="M136" s="115"/>
      <c r="N136" s="115"/>
      <c r="O136" s="124">
        <f>tvalMMB</f>
        <v>15</v>
      </c>
      <c r="P136" s="124"/>
      <c r="Q136" s="125"/>
      <c r="R136" s="131" t="s">
        <v>36</v>
      </c>
      <c r="S136" s="118">
        <f ca="1">IF(M136&lt;&gt;"",M136,IF(OR(I136&lt;&gt;"",J136&lt;&gt;"",K136&lt;&gt;"",L136&lt;&gt;""),WORKDAY.INTL(MAX(IFERROR(INDEX(T:T,MATCH(I136,E:E,0)),0),IFERROR(INDEX(T:T,MATCH(J136,E:E,0)),0),IFERROR(INDEX(T:T,MATCH(K136,E:E,0)),0),IFERROR(INDEX(T:T,MATCH(L136,E:E,0)),0)),1,weekend,holidays),IF(N136&lt;&gt;"",IF(O136&lt;&gt;"",WORKDAY.INTL(N136,-(MAX(O136,1)-1),weekend,holidays),N136-(MAX(P136,1)-1))," - ")))</f>
        <v>44062</v>
      </c>
      <c r="T136" s="118">
        <f t="shared" ca="1" si="22"/>
        <v>44084</v>
      </c>
      <c r="U136" s="119"/>
      <c r="V136" s="119"/>
      <c r="W136" s="120"/>
      <c r="X136" s="119"/>
      <c r="Y136" s="121"/>
      <c r="Z136" s="121"/>
      <c r="AA136" s="121"/>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c r="OA136" s="123"/>
      <c r="OB136" s="123"/>
    </row>
    <row r="137" spans="1:392" s="122" customFormat="1" ht="12">
      <c r="A137" s="138"/>
      <c r="B137" s="138"/>
      <c r="C137" s="139"/>
      <c r="D137" s="110">
        <v>2</v>
      </c>
      <c r="E137" s="111" t="str">
        <f t="shared" si="23"/>
        <v>1.125</v>
      </c>
      <c r="F137" s="113" t="s">
        <v>328</v>
      </c>
      <c r="G137" s="113"/>
      <c r="H137" s="113" t="s">
        <v>413</v>
      </c>
      <c r="I137" s="114" t="str">
        <f>E135</f>
        <v>1.123</v>
      </c>
      <c r="J137" s="114" t="str">
        <f>E136</f>
        <v>1.124</v>
      </c>
      <c r="K137" s="114"/>
      <c r="L137" s="114"/>
      <c r="M137" s="115"/>
      <c r="N137" s="115"/>
      <c r="O137" s="124">
        <f>tvalMMB</f>
        <v>15</v>
      </c>
      <c r="P137" s="124"/>
      <c r="Q137" s="125"/>
      <c r="R137" s="131" t="s">
        <v>36</v>
      </c>
      <c r="S137" s="118">
        <f ca="1">IF(M137&lt;&gt;"",M137,IF(OR(I137&lt;&gt;"",J137&lt;&gt;"",K137&lt;&gt;"",L137&lt;&gt;""),WORKDAY.INTL(MAX(IFERROR(INDEX(T:T,MATCH(I137,E:E,0)),0),IFERROR(INDEX(T:T,MATCH(J137,E:E,0)),0),IFERROR(INDEX(T:T,MATCH(K137,E:E,0)),0),IFERROR(INDEX(T:T,MATCH(L137,E:E,0)),0)),1,weekend,holidays),IF(N137&lt;&gt;"",IF(O137&lt;&gt;"",WORKDAY.INTL(N137,-(MAX(O137,1)-1),weekend,holidays),N137-(MAX(P137,1)-1))," - ")))</f>
        <v>44085</v>
      </c>
      <c r="T137" s="118">
        <f t="shared" ca="1" si="22"/>
        <v>44105</v>
      </c>
      <c r="U137" s="119"/>
      <c r="V137" s="119"/>
      <c r="W137" s="120"/>
      <c r="X137" s="119"/>
      <c r="Y137" s="121"/>
      <c r="Z137" s="121"/>
      <c r="AA137" s="121"/>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c r="OB137" s="123"/>
    </row>
    <row r="138" spans="1:392" s="122" customFormat="1" ht="12">
      <c r="A138" s="138"/>
      <c r="B138" s="138"/>
      <c r="C138" s="139"/>
      <c r="D138" s="110">
        <v>2</v>
      </c>
      <c r="E138" s="111" t="str">
        <f t="shared" si="23"/>
        <v>1.126</v>
      </c>
      <c r="F138" s="113" t="s">
        <v>536</v>
      </c>
      <c r="G138" s="113"/>
      <c r="H138" s="113"/>
      <c r="I138" s="143" t="str">
        <f>E131</f>
        <v>1.119</v>
      </c>
      <c r="J138" s="114"/>
      <c r="K138" s="114"/>
      <c r="L138" s="114"/>
      <c r="M138" s="115"/>
      <c r="N138" s="115"/>
      <c r="O138" s="116">
        <f>tfabDC*2</f>
        <v>20</v>
      </c>
      <c r="P138" s="124"/>
      <c r="Q138" s="125"/>
      <c r="R138" s="116"/>
      <c r="S138" s="118">
        <f ca="1">IF(M138&lt;&gt;"",M138,IF(OR(I138&lt;&gt;"",J138&lt;&gt;"",K138&lt;&gt;"",L138&lt;&gt;""),WORKDAY.INTL(MAX(IFERROR(INDEX(T:T,MATCH(I138,E:E,0)),0),IFERROR(INDEX(T:T,MATCH(J138,E:E,0)),0),IFERROR(INDEX(T:T,MATCH(K138,E:E,0)),0),IFERROR(INDEX(T:T,MATCH(L138,E:E,0)),0)),1,weekend,holidays),IF(N138&lt;&gt;"",IF(O138&lt;&gt;"",WORKDAY.INTL(N138,-(MAX(O138,1)-1),weekend,holidays),N138-(MAX(P138,1)-1))," - ")))</f>
        <v>43894</v>
      </c>
      <c r="T138" s="118">
        <f t="shared" ca="1" si="22"/>
        <v>43921</v>
      </c>
      <c r="U138" s="119"/>
      <c r="V138" s="119"/>
      <c r="W138" s="120"/>
      <c r="X138" s="119"/>
      <c r="Y138" s="121"/>
      <c r="Z138" s="121"/>
      <c r="AA138" s="121"/>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c r="OB138" s="123"/>
    </row>
    <row r="139" spans="1:392" s="122" customFormat="1" ht="12">
      <c r="A139" s="138"/>
      <c r="B139" s="138"/>
      <c r="C139" s="139"/>
      <c r="D139" s="110">
        <v>2</v>
      </c>
      <c r="E139" s="111" t="str">
        <f t="shared" si="23"/>
        <v>1.127</v>
      </c>
      <c r="F139" s="113" t="s">
        <v>537</v>
      </c>
      <c r="G139" s="113"/>
      <c r="H139" s="113"/>
      <c r="I139" s="143" t="str">
        <f>E132</f>
        <v>1.120</v>
      </c>
      <c r="J139" s="114"/>
      <c r="K139" s="114"/>
      <c r="L139" s="114"/>
      <c r="M139" s="115"/>
      <c r="N139" s="115"/>
      <c r="O139" s="116">
        <f>tfabMMB*2</f>
        <v>20</v>
      </c>
      <c r="P139" s="124"/>
      <c r="Q139" s="125"/>
      <c r="R139" s="116"/>
      <c r="S139" s="118">
        <f ca="1">IF(M139&lt;&gt;"",M139,IF(OR(I139&lt;&gt;"",J139&lt;&gt;"",K139&lt;&gt;"",L139&lt;&gt;""),WORKDAY.INTL(MAX(IFERROR(INDEX(T:T,MATCH(I139,E:E,0)),0),IFERROR(INDEX(T:T,MATCH(J139,E:E,0)),0),IFERROR(INDEX(T:T,MATCH(K139,E:E,0)),0),IFERROR(INDEX(T:T,MATCH(L139,E:E,0)),0)),1,weekend,holidays),IF(N139&lt;&gt;"",IF(O139&lt;&gt;"",WORKDAY.INTL(N139,-(MAX(O139,1)-1),weekend,holidays),N139-(MAX(P139,1)-1))," - ")))</f>
        <v>43894</v>
      </c>
      <c r="T139" s="118">
        <f t="shared" ca="1" si="22"/>
        <v>43921</v>
      </c>
      <c r="U139" s="119"/>
      <c r="V139" s="119"/>
      <c r="W139" s="120"/>
      <c r="X139" s="119"/>
      <c r="Y139" s="121"/>
      <c r="Z139" s="121"/>
      <c r="AA139" s="121"/>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c r="OB139" s="123"/>
    </row>
    <row r="140" spans="1:392" s="122" customFormat="1" ht="12">
      <c r="A140" s="138"/>
      <c r="B140" s="138"/>
      <c r="C140" s="139"/>
      <c r="D140" s="110">
        <v>2</v>
      </c>
      <c r="E140" s="111" t="str">
        <f t="shared" si="23"/>
        <v>1.128</v>
      </c>
      <c r="F140" s="113" t="s">
        <v>470</v>
      </c>
      <c r="G140" s="113"/>
      <c r="H140" s="113"/>
      <c r="I140" s="114" t="str">
        <f>E138</f>
        <v>1.126</v>
      </c>
      <c r="J140" s="143" t="str">
        <f>E133</f>
        <v>1.121</v>
      </c>
      <c r="K140" s="114"/>
      <c r="L140" s="114"/>
      <c r="M140" s="115">
        <f ca="1">S120</f>
        <v>44033</v>
      </c>
      <c r="N140" s="115">
        <f ca="1">T120</f>
        <v>44054</v>
      </c>
      <c r="O140" s="124">
        <f>tvalDC</f>
        <v>10</v>
      </c>
      <c r="P140" s="124"/>
      <c r="Q140" s="125"/>
      <c r="R140" s="131" t="s">
        <v>37</v>
      </c>
      <c r="S140" s="118">
        <f ca="1">IF(M140&lt;&gt;"",M140,IF(OR(I140&lt;&gt;"",J140&lt;&gt;"",K140&lt;&gt;"",L140&lt;&gt;""),WORKDAY.INTL(MAX(IFERROR(INDEX(T:T,MATCH(I140,E:E,0)),0),IFERROR(INDEX(T:T,MATCH(J140,E:E,0)),0),IFERROR(INDEX(T:T,MATCH(K140,E:E,0)),0),IFERROR(INDEX(T:T,MATCH(L140,E:E,0)),0)),1,weekend,holidays),IF(N140&lt;&gt;"",IF(O140&lt;&gt;"",WORKDAY.INTL(N140,-(MAX(O140,1)-1),weekend,holidays),N140-(MAX(P140,1)-1))," - ")))</f>
        <v>44033</v>
      </c>
      <c r="T140" s="118">
        <f t="shared" ca="1" si="22"/>
        <v>44054</v>
      </c>
      <c r="U140" s="119"/>
      <c r="V140" s="119"/>
      <c r="W140" s="120"/>
      <c r="X140" s="119"/>
      <c r="Y140" s="121"/>
      <c r="Z140" s="121"/>
      <c r="AA140" s="121"/>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c r="OB140" s="123"/>
    </row>
    <row r="141" spans="1:392" s="122" customFormat="1" ht="12">
      <c r="A141" s="138"/>
      <c r="B141" s="138"/>
      <c r="C141" s="139"/>
      <c r="D141" s="110">
        <v>2</v>
      </c>
      <c r="E141" s="111" t="str">
        <f t="shared" si="23"/>
        <v>1.129</v>
      </c>
      <c r="F141" s="113" t="s">
        <v>471</v>
      </c>
      <c r="G141" s="113"/>
      <c r="H141" s="113"/>
      <c r="I141" s="130" t="str">
        <f>E139</f>
        <v>1.127</v>
      </c>
      <c r="J141" s="143" t="str">
        <f>E134</f>
        <v>1.122</v>
      </c>
      <c r="K141" s="114"/>
      <c r="L141" s="114"/>
      <c r="M141" s="115"/>
      <c r="N141" s="115"/>
      <c r="O141" s="116">
        <f>tvalres</f>
        <v>5</v>
      </c>
      <c r="P141" s="124"/>
      <c r="Q141" s="125"/>
      <c r="R141" s="116"/>
      <c r="S141" s="118">
        <f ca="1">IF(M141&lt;&gt;"",M141,IF(OR(I141&lt;&gt;"",J141&lt;&gt;"",K141&lt;&gt;"",L141&lt;&gt;""),WORKDAY.INTL(MAX(IFERROR(INDEX(T:T,MATCH(I141,E:E,0)),0),IFERROR(INDEX(T:T,MATCH(J141,E:E,0)),0),IFERROR(INDEX(T:T,MATCH(K141,E:E,0)),0),IFERROR(INDEX(T:T,MATCH(L141,E:E,0)),0)),1,weekend,holidays),IF(N141&lt;&gt;"",IF(O141&lt;&gt;"",WORKDAY.INTL(N141,-(MAX(O141,1)-1),weekend,holidays),N141-(MAX(P141,1)-1))," - ")))</f>
        <v>43922</v>
      </c>
      <c r="T141" s="118">
        <f t="shared" ca="1" si="22"/>
        <v>43928</v>
      </c>
      <c r="U141" s="119"/>
      <c r="V141" s="119"/>
      <c r="W141" s="120"/>
      <c r="X141" s="119"/>
      <c r="Y141" s="121"/>
      <c r="Z141" s="121"/>
      <c r="AA141" s="121"/>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c r="OB141" s="123"/>
    </row>
    <row r="142" spans="1:392" s="122" customFormat="1" ht="12">
      <c r="A142" s="138"/>
      <c r="B142" s="138"/>
      <c r="C142" s="139"/>
      <c r="D142" s="110">
        <v>2</v>
      </c>
      <c r="E142" s="111" t="str">
        <f>IF(D142="","",IF(D142&gt;prevLevel,IF(prevWBS="","1",prevWBS)&amp;REPT(".1",D142-MAX(prevLevel,1)),IF(ISERROR(FIND(".",prevWBS)),REPT("1.",D142-1)&amp;IFERROR(VALUE(prevWBS)+1,"1"),IF(D142=1,"",IFERROR(LEFT(prevWBS,FIND("^",SUBSTITUTE(prevWBS,".","^",D142-1))),""))&amp;VALUE(TRIM(MID(SUBSTITUTE(prevWBS,".",REPT(" ",LEN(prevWBS))),(D142-1)*LEN(prevWBS)+1,LEN(prevWBS))))+1)))</f>
        <v>1.130</v>
      </c>
      <c r="F142" s="113" t="s">
        <v>472</v>
      </c>
      <c r="G142" s="113" t="s">
        <v>427</v>
      </c>
      <c r="H142" s="113"/>
      <c r="I142" s="114" t="str">
        <f>E140</f>
        <v>1.128</v>
      </c>
      <c r="J142" s="114" t="str">
        <f>E141</f>
        <v>1.129</v>
      </c>
      <c r="K142" s="114" t="str">
        <f>E135</f>
        <v>1.123</v>
      </c>
      <c r="L142" s="114"/>
      <c r="M142" s="115"/>
      <c r="N142" s="115"/>
      <c r="O142" s="124">
        <f>tassMMB</f>
        <v>20</v>
      </c>
      <c r="P142" s="124"/>
      <c r="Q142" s="125"/>
      <c r="R142" s="131" t="s">
        <v>33</v>
      </c>
      <c r="S142" s="118">
        <f ca="1">IF(M142&lt;&gt;"",M142,IF(OR(I142&lt;&gt;"",J142&lt;&gt;"",K142&lt;&gt;"",L142&lt;&gt;""),WORKDAY.INTL(MAX(IFERROR(INDEX(T:T,MATCH(I142,E:E,0)),0),IFERROR(INDEX(T:T,MATCH(J142,E:E,0)),0),IFERROR(INDEX(T:T,MATCH(K142,E:E,0)),0),IFERROR(INDEX(T:T,MATCH(L142,E:E,0)),0)),1,weekend,holidays),IF(N142&lt;&gt;"",IF(O142&lt;&gt;"",WORKDAY.INTL(N142,-(MAX(O142,1)-1),weekend,holidays),N142-(MAX(P142,1)-1))," - ")))</f>
        <v>44055</v>
      </c>
      <c r="T142" s="118">
        <f t="shared" ref="T142:T181" ca="1" si="24">IF(N142&lt;&gt;"",N142,IF(S142=" - "," - ",IF(O142&lt;&gt;"",WORKDAY.INTL(S142,O142-1,weekend,holidays),S142+MAX(P142,1)-1)))</f>
        <v>44084</v>
      </c>
      <c r="U142" s="119"/>
      <c r="V142" s="119"/>
      <c r="W142" s="120"/>
      <c r="X142" s="119"/>
      <c r="Y142" s="121"/>
      <c r="Z142" s="121"/>
      <c r="AA142" s="121"/>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c r="OB142" s="123"/>
    </row>
    <row r="143" spans="1:392" s="122" customFormat="1" ht="12">
      <c r="A143" s="138"/>
      <c r="B143" s="138"/>
      <c r="C143" s="139"/>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1.131</v>
      </c>
      <c r="F143" s="113" t="s">
        <v>344</v>
      </c>
      <c r="G143" s="113"/>
      <c r="H143" s="113" t="s">
        <v>414</v>
      </c>
      <c r="I143" s="114" t="str">
        <f>E142</f>
        <v>1.130</v>
      </c>
      <c r="J143" s="114" t="str">
        <f>E137</f>
        <v>1.125</v>
      </c>
      <c r="K143" s="114"/>
      <c r="L143" s="114"/>
      <c r="M143" s="115"/>
      <c r="N143" s="115"/>
      <c r="O143" s="124">
        <f>tvalMMB</f>
        <v>15</v>
      </c>
      <c r="P143" s="124"/>
      <c r="Q143" s="125"/>
      <c r="R143" s="131" t="s">
        <v>36</v>
      </c>
      <c r="S143" s="118">
        <f ca="1">IF(M143&lt;&gt;"",M143,IF(OR(I143&lt;&gt;"",J143&lt;&gt;"",K143&lt;&gt;"",L143&lt;&gt;""),WORKDAY.INTL(MAX(IFERROR(INDEX(T:T,MATCH(I143,E:E,0)),0),IFERROR(INDEX(T:T,MATCH(J143,E:E,0)),0),IFERROR(INDEX(T:T,MATCH(K143,E:E,0)),0),IFERROR(INDEX(T:T,MATCH(L143,E:E,0)),0)),1,weekend,holidays),IF(N143&lt;&gt;"",IF(O143&lt;&gt;"",WORKDAY.INTL(N143,-(MAX(O143,1)-1),weekend,holidays),N143-(MAX(P143,1)-1))," - ")))</f>
        <v>44106</v>
      </c>
      <c r="T143" s="118">
        <f t="shared" ca="1" si="24"/>
        <v>44127</v>
      </c>
      <c r="U143" s="119"/>
      <c r="V143" s="119"/>
      <c r="W143" s="120"/>
      <c r="X143" s="119"/>
      <c r="Y143" s="121"/>
      <c r="Z143" s="121"/>
      <c r="AA143" s="121"/>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c r="OB143" s="123"/>
    </row>
    <row r="144" spans="1:392" s="122" customFormat="1" ht="12">
      <c r="A144" s="138"/>
      <c r="B144" s="138"/>
      <c r="C144" s="139"/>
      <c r="D144" s="110">
        <v>2</v>
      </c>
      <c r="E144" s="111" t="str">
        <f t="shared" si="23"/>
        <v>1.132</v>
      </c>
      <c r="F144" s="113" t="s">
        <v>289</v>
      </c>
      <c r="G144" s="113"/>
      <c r="H144" s="113"/>
      <c r="I144" s="114" t="str">
        <f>E121</f>
        <v>1.109</v>
      </c>
      <c r="J144" s="114"/>
      <c r="K144" s="114"/>
      <c r="L144" s="114"/>
      <c r="M144" s="115"/>
      <c r="N144" s="115"/>
      <c r="O144" s="124">
        <f>tfabNIST</f>
        <v>30</v>
      </c>
      <c r="P144" s="124"/>
      <c r="Q144" s="125"/>
      <c r="R144" s="116"/>
      <c r="S144" s="118">
        <f ca="1">IF(M144&lt;&gt;"",M144,IF(OR(I144&lt;&gt;"",J144&lt;&gt;"",K144&lt;&gt;"",L144&lt;&gt;""),WORKDAY.INTL(MAX(IFERROR(INDEX(T:T,MATCH(I144,E:E,0)),0),IFERROR(INDEX(T:T,MATCH(J144,E:E,0)),0),IFERROR(INDEX(T:T,MATCH(K144,E:E,0)),0),IFERROR(INDEX(T:T,MATCH(L144,E:E,0)),0)),1,weekend,holidays),IF(N144&lt;&gt;"",IF(O144&lt;&gt;"",WORKDAY.INTL(N144,-(MAX(O144,1)-1),weekend,holidays),N144-(MAX(P144,1)-1))," - ")))</f>
        <v>43787</v>
      </c>
      <c r="T144" s="118">
        <f t="shared" ca="1" si="24"/>
        <v>43832</v>
      </c>
      <c r="U144" s="119"/>
      <c r="V144" s="119"/>
      <c r="W144" s="120"/>
      <c r="X144" s="119"/>
      <c r="Y144" s="121"/>
      <c r="Z144" s="121"/>
      <c r="AA144" s="121"/>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c r="OB144" s="123"/>
    </row>
    <row r="145" spans="1:392" s="122" customFormat="1" ht="12">
      <c r="A145" s="138"/>
      <c r="B145" s="138"/>
      <c r="C145" s="139"/>
      <c r="D145" s="110">
        <v>2</v>
      </c>
      <c r="E145" s="111" t="str">
        <f t="shared" si="23"/>
        <v>1.133</v>
      </c>
      <c r="F145" s="113" t="s">
        <v>329</v>
      </c>
      <c r="G145" s="113" t="s">
        <v>430</v>
      </c>
      <c r="H145" s="113"/>
      <c r="I145" s="114" t="str">
        <f>E144</f>
        <v>1.132</v>
      </c>
      <c r="J145" s="114" t="str">
        <f>E82</f>
        <v>1.70</v>
      </c>
      <c r="K145" s="114" t="str">
        <f>E122</f>
        <v>1.110</v>
      </c>
      <c r="L145" s="114"/>
      <c r="M145" s="115"/>
      <c r="N145" s="115"/>
      <c r="O145" s="124">
        <f>tassNIST</f>
        <v>6</v>
      </c>
      <c r="P145" s="124"/>
      <c r="Q145" s="125"/>
      <c r="R145" s="131" t="s">
        <v>33</v>
      </c>
      <c r="S145" s="118">
        <f ca="1">IF(M145&lt;&gt;"",M145,IF(OR(I145&lt;&gt;"",J145&lt;&gt;"",K145&lt;&gt;"",L145&lt;&gt;""),WORKDAY.INTL(MAX(IFERROR(INDEX(T:T,MATCH(I145,E:E,0)),0),IFERROR(INDEX(T:T,MATCH(J145,E:E,0)),0),IFERROR(INDEX(T:T,MATCH(K145,E:E,0)),0),IFERROR(INDEX(T:T,MATCH(L145,E:E,0)),0)),1,weekend,holidays),IF(N145&lt;&gt;"",IF(O145&lt;&gt;"",WORKDAY.INTL(N145,-(MAX(O145,1)-1),weekend,holidays),N145-(MAX(P145,1)-1))," - ")))</f>
        <v>43901</v>
      </c>
      <c r="T145" s="118">
        <f t="shared" ca="1" si="24"/>
        <v>43908</v>
      </c>
      <c r="U145" s="119"/>
      <c r="V145" s="119"/>
      <c r="W145" s="120"/>
      <c r="X145" s="119"/>
      <c r="Y145" s="121"/>
      <c r="Z145" s="121"/>
      <c r="AA145" s="121"/>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c r="OB145" s="123"/>
    </row>
    <row r="146" spans="1:392" s="122" customFormat="1" ht="12">
      <c r="A146" s="138"/>
      <c r="B146" s="138"/>
      <c r="C146" s="139"/>
      <c r="D146" s="110">
        <v>2</v>
      </c>
      <c r="E146" s="111" t="str">
        <f t="shared" si="23"/>
        <v>1.134</v>
      </c>
      <c r="F146" s="113" t="s">
        <v>288</v>
      </c>
      <c r="G146" s="135" t="s">
        <v>370</v>
      </c>
      <c r="H146" s="113" t="s">
        <v>365</v>
      </c>
      <c r="I146" s="114" t="str">
        <f>E145</f>
        <v>1.133</v>
      </c>
      <c r="J146" s="114" t="str">
        <f>E127</f>
        <v>1.115</v>
      </c>
      <c r="K146" s="114"/>
      <c r="L146" s="114"/>
      <c r="M146" s="115"/>
      <c r="N146" s="115"/>
      <c r="O146" s="124">
        <f>tvalUFM</f>
        <v>30</v>
      </c>
      <c r="P146" s="124"/>
      <c r="Q146" s="125"/>
      <c r="R146" s="131" t="s">
        <v>38</v>
      </c>
      <c r="S146" s="118">
        <f ca="1">IF(M146&lt;&gt;"",M146,IF(OR(I146&lt;&gt;"",J146&lt;&gt;"",K146&lt;&gt;"",L146&lt;&gt;""),WORKDAY.INTL(MAX(IFERROR(INDEX(T:T,MATCH(I146,E:E,0)),0),IFERROR(INDEX(T:T,MATCH(J146,E:E,0)),0),IFERROR(INDEX(T:T,MATCH(K146,E:E,0)),0),IFERROR(INDEX(T:T,MATCH(L146,E:E,0)),0)),1,weekend,holidays),IF(N146&lt;&gt;"",IF(O146&lt;&gt;"",WORKDAY.INTL(N146,-(MAX(O146,1)-1),weekend,holidays),N146-(MAX(P146,1)-1))," - ")))</f>
        <v>44069</v>
      </c>
      <c r="T146" s="136">
        <f t="shared" ca="1" si="24"/>
        <v>44112</v>
      </c>
      <c r="U146" s="119"/>
      <c r="V146" s="119"/>
      <c r="W146" s="120"/>
      <c r="X146" s="119"/>
      <c r="Y146" s="121"/>
      <c r="Z146" s="121"/>
      <c r="AA146" s="121"/>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c r="OB146" s="123"/>
    </row>
    <row r="147" spans="1:392" s="122" customFormat="1" ht="12">
      <c r="A147" s="138"/>
      <c r="B147" s="138"/>
      <c r="C147" s="139"/>
      <c r="D147" s="110">
        <v>2</v>
      </c>
      <c r="E147" s="111" t="str">
        <f t="shared" si="23"/>
        <v>1.135</v>
      </c>
      <c r="F147" s="113" t="s">
        <v>345</v>
      </c>
      <c r="G147" s="113"/>
      <c r="H147" s="113"/>
      <c r="I147" s="114" t="str">
        <f>E124</f>
        <v>1.112</v>
      </c>
      <c r="J147" s="114"/>
      <c r="K147" s="114"/>
      <c r="L147" s="114"/>
      <c r="M147" s="115"/>
      <c r="N147" s="115"/>
      <c r="O147" s="124">
        <f>tfabUCB</f>
        <v>50</v>
      </c>
      <c r="P147" s="124"/>
      <c r="Q147" s="125"/>
      <c r="R147" s="116">
        <v>2</v>
      </c>
      <c r="S147" s="118">
        <f ca="1">IF(M147&lt;&gt;"",M147,IF(OR(I147&lt;&gt;"",J147&lt;&gt;"",K147&lt;&gt;"",L147&lt;&gt;""),WORKDAY.INTL(MAX(IFERROR(INDEX(T:T,MATCH(I147,E:E,0)),0),IFERROR(INDEX(T:T,MATCH(J147,E:E,0)),0),IFERROR(INDEX(T:T,MATCH(K147,E:E,0)),0),IFERROR(INDEX(T:T,MATCH(L147,E:E,0)),0)),1,weekend,holidays),IF(N147&lt;&gt;"",IF(O147&lt;&gt;"",WORKDAY.INTL(N147,-(MAX(O147,1)-1),weekend,holidays),N147-(MAX(P147,1)-1))," - ")))</f>
        <v>43847</v>
      </c>
      <c r="T147" s="118">
        <f t="shared" ca="1" si="24"/>
        <v>43920</v>
      </c>
      <c r="U147" s="119"/>
      <c r="V147" s="119"/>
      <c r="W147" s="120"/>
      <c r="X147" s="119"/>
      <c r="Y147" s="121"/>
      <c r="Z147" s="121"/>
      <c r="AA147" s="121"/>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c r="OB147" s="123"/>
    </row>
    <row r="148" spans="1:392" s="122" customFormat="1" ht="12">
      <c r="A148" s="138"/>
      <c r="B148" s="138"/>
      <c r="C148" s="139"/>
      <c r="D148" s="110">
        <v>2</v>
      </c>
      <c r="E148" s="111" t="str">
        <f t="shared" si="23"/>
        <v>1.136</v>
      </c>
      <c r="F148" s="113" t="s">
        <v>477</v>
      </c>
      <c r="G148" s="113" t="s">
        <v>430</v>
      </c>
      <c r="H148" s="113"/>
      <c r="I148" s="114" t="str">
        <f>E147</f>
        <v>1.135</v>
      </c>
      <c r="J148" s="114" t="str">
        <f>E145</f>
        <v>1.133</v>
      </c>
      <c r="K148" s="114"/>
      <c r="L148" s="114"/>
      <c r="M148" s="115"/>
      <c r="N148" s="115"/>
      <c r="O148" s="124">
        <f>tassSP</f>
        <v>3</v>
      </c>
      <c r="P148" s="124"/>
      <c r="Q148" s="125"/>
      <c r="R148" s="131">
        <v>5</v>
      </c>
      <c r="S148" s="118">
        <f ca="1">IF(M148&lt;&gt;"",M148,IF(OR(I148&lt;&gt;"",J148&lt;&gt;"",K148&lt;&gt;"",L148&lt;&gt;""),WORKDAY.INTL(MAX(IFERROR(INDEX(T:T,MATCH(I148,E:E,0)),0),IFERROR(INDEX(T:T,MATCH(J148,E:E,0)),0),IFERROR(INDEX(T:T,MATCH(K148,E:E,0)),0),IFERROR(INDEX(T:T,MATCH(L148,E:E,0)),0)),1,weekend,holidays),IF(N148&lt;&gt;"",IF(O148&lt;&gt;"",WORKDAY.INTL(N148,-(MAX(O148,1)-1),weekend,holidays),N148-(MAX(P148,1)-1))," - ")))</f>
        <v>43921</v>
      </c>
      <c r="T148" s="118">
        <f t="shared" ca="1" si="24"/>
        <v>43923</v>
      </c>
      <c r="U148" s="119"/>
      <c r="V148" s="119"/>
      <c r="W148" s="120"/>
      <c r="X148" s="119"/>
      <c r="Y148" s="121"/>
      <c r="Z148" s="121"/>
      <c r="AA148" s="121"/>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c r="OB148" s="123"/>
    </row>
    <row r="149" spans="1:392" s="122" customFormat="1" ht="12">
      <c r="A149" s="138"/>
      <c r="B149" s="138"/>
      <c r="C149" s="139"/>
      <c r="D149" s="110">
        <v>2</v>
      </c>
      <c r="E149" s="111" t="str">
        <f>IF(D149="","",IF(D149&gt;prevLevel,IF(prevWBS="","1",prevWBS)&amp;REPT(".1",D149-MAX(prevLevel,1)),IF(ISERROR(FIND(".",prevWBS)),REPT("1.",D149-1)&amp;IFERROR(VALUE(prevWBS)+1,"1"),IF(D149=1,"",IFERROR(LEFT(prevWBS,FIND("^",SUBSTITUTE(prevWBS,".","^",D149-1))),""))&amp;VALUE(TRIM(MID(SUBSTITUTE(prevWBS,".",REPT(" ",LEN(prevWBS))),(D149-1)*LEN(prevWBS)+1,LEN(prevWBS))))+1)))</f>
        <v>1.137</v>
      </c>
      <c r="F149" s="113" t="s">
        <v>478</v>
      </c>
      <c r="G149" s="113"/>
      <c r="H149" s="113"/>
      <c r="I149" s="114" t="str">
        <f>E148</f>
        <v>1.136</v>
      </c>
      <c r="J149" s="114" t="str">
        <f>E106</f>
        <v>1.94</v>
      </c>
      <c r="K149" s="114"/>
      <c r="L149" s="114"/>
      <c r="M149" s="115"/>
      <c r="N149" s="115"/>
      <c r="O149" s="124">
        <f>tvalSP</f>
        <v>17</v>
      </c>
      <c r="P149" s="124"/>
      <c r="Q149" s="125"/>
      <c r="R149" s="131" t="s">
        <v>34</v>
      </c>
      <c r="S149" s="118">
        <f ca="1">IF(M149&lt;&gt;"",M149,IF(OR(I149&lt;&gt;"",J149&lt;&gt;"",K149&lt;&gt;"",L149&lt;&gt;""),WORKDAY.INTL(MAX(IFERROR(INDEX(T:T,MATCH(I149,E:E,0)),0),IFERROR(INDEX(T:T,MATCH(J149,E:E,0)),0),IFERROR(INDEX(T:T,MATCH(K149,E:E,0)),0),IFERROR(INDEX(T:T,MATCH(L149,E:E,0)),0)),1,weekend,holidays),IF(N149&lt;&gt;"",IF(O149&lt;&gt;"",WORKDAY.INTL(N149,-(MAX(O149,1)-1),weekend,holidays),N149-(MAX(P149,1)-1))," - ")))</f>
        <v>43969</v>
      </c>
      <c r="T149" s="118">
        <f ca="1">IF(N149&lt;&gt;"",N149,IF(S149=" - "," - ",IF(O149&lt;&gt;"",WORKDAY.INTL(S149,O149-1,weekend,holidays),S149+MAX(P149,1)-1)))</f>
        <v>43992</v>
      </c>
      <c r="U149" s="119"/>
      <c r="V149" s="119"/>
      <c r="W149" s="120"/>
      <c r="X149" s="119"/>
      <c r="Y149" s="121"/>
      <c r="Z149" s="121"/>
      <c r="AA149" s="121"/>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c r="OB149" s="123"/>
    </row>
    <row r="150" spans="1:392" s="122" customFormat="1" ht="12">
      <c r="A150" s="138"/>
      <c r="B150" s="138"/>
      <c r="C150" s="139"/>
      <c r="D150" s="110">
        <v>2</v>
      </c>
      <c r="E150" s="111" t="str">
        <f t="shared" ref="E150" si="25">IF(D150="","",IF(D150&gt;prevLevel,IF(prevWBS="","1",prevWBS)&amp;REPT(".1",D150-MAX(prevLevel,1)),IF(ISERROR(FIND(".",prevWBS)),REPT("1.",D150-1)&amp;IFERROR(VALUE(prevWBS)+1,"1"),IF(D150=1,"",IFERROR(LEFT(prevWBS,FIND("^",SUBSTITUTE(prevWBS,".","^",D150-1))),""))&amp;VALUE(TRIM(MID(SUBSTITUTE(prevWBS,".",REPT(" ",LEN(prevWBS))),(D150-1)*LEN(prevWBS)+1,LEN(prevWBS))))+1)))</f>
        <v>1.138</v>
      </c>
      <c r="F150" s="113" t="s">
        <v>557</v>
      </c>
      <c r="G150" s="113"/>
      <c r="H150" s="113"/>
      <c r="I150" s="114" t="str">
        <f>E128</f>
        <v>1.116</v>
      </c>
      <c r="J150" s="114"/>
      <c r="K150" s="114"/>
      <c r="L150" s="114"/>
      <c r="M150" s="115"/>
      <c r="N150" s="115"/>
      <c r="O150" s="124">
        <f>tvalLenslet</f>
        <v>40</v>
      </c>
      <c r="P150" s="124"/>
      <c r="Q150" s="125"/>
      <c r="R150" s="116">
        <v>1</v>
      </c>
      <c r="S150" s="118">
        <f ca="1">IF(M150&lt;&gt;"",M150,IF(OR(I150&lt;&gt;"",J150&lt;&gt;"",K150&lt;&gt;"",L150&lt;&gt;""),WORKDAY.INTL(MAX(IFERROR(INDEX(T:T,MATCH(I150,E:E,0)),0),IFERROR(INDEX(T:T,MATCH(J150,E:E,0)),0),IFERROR(INDEX(T:T,MATCH(K150,E:E,0)),0),IFERROR(INDEX(T:T,MATCH(L150,E:E,0)),0)),1,weekend,holidays),IF(N150&lt;&gt;"",IF(O150&lt;&gt;"",WORKDAY.INTL(N150,-(MAX(O150,1)-1),weekend,holidays),N150-(MAX(P150,1)-1))," - ")))</f>
        <v>43983</v>
      </c>
      <c r="T150" s="118">
        <f t="shared" ref="T150" ca="1" si="26">IF(N150&lt;&gt;"",N150,IF(S150=" - "," - ",IF(O150&lt;&gt;"",WORKDAY.INTL(S150,O150-1,weekend,holidays),S150+MAX(P150,1)-1)))</f>
        <v>44036</v>
      </c>
      <c r="U150" s="119"/>
      <c r="V150" s="119"/>
      <c r="W150" s="120"/>
      <c r="X150" s="119"/>
      <c r="Y150" s="121"/>
      <c r="Z150" s="121"/>
      <c r="AA150" s="121"/>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c r="OB150" s="123"/>
    </row>
    <row r="151" spans="1:392" s="122" customFormat="1" ht="12">
      <c r="A151" s="138"/>
      <c r="B151" s="138"/>
      <c r="C151" s="139"/>
      <c r="D151" s="110">
        <v>2</v>
      </c>
      <c r="E151" s="111" t="str">
        <f t="shared" si="23"/>
        <v>1.139</v>
      </c>
      <c r="F151" s="113" t="s">
        <v>330</v>
      </c>
      <c r="G151" s="145" t="s">
        <v>436</v>
      </c>
      <c r="H151" s="113"/>
      <c r="I151" s="114" t="str">
        <f>E147</f>
        <v>1.135</v>
      </c>
      <c r="J151" s="114" t="str">
        <f>E92</f>
        <v>1.80</v>
      </c>
      <c r="K151" s="114" t="str">
        <f>E129</f>
        <v>1.117</v>
      </c>
      <c r="L151" s="114" t="str">
        <f>E150</f>
        <v>1.138</v>
      </c>
      <c r="M151" s="115"/>
      <c r="N151" s="115"/>
      <c r="O151" s="124">
        <f>tassUCB</f>
        <v>7</v>
      </c>
      <c r="P151" s="124"/>
      <c r="Q151" s="125"/>
      <c r="R151" s="131">
        <v>3</v>
      </c>
      <c r="S151" s="118">
        <f ca="1">IF(M151&lt;&gt;"",M151,IF(OR(I151&lt;&gt;"",J151&lt;&gt;"",K151&lt;&gt;"",L151&lt;&gt;""),WORKDAY.INTL(MAX(IFERROR(INDEX(T:T,MATCH(I151,E:E,0)),0),IFERROR(INDEX(T:T,MATCH(J151,E:E,0)),0),IFERROR(INDEX(T:T,MATCH(K151,E:E,0)),0),IFERROR(INDEX(T:T,MATCH(L151,E:E,0)),0)),1,weekend,holidays),IF(N151&lt;&gt;"",IF(O151&lt;&gt;"",WORKDAY.INTL(N151,-(MAX(O151,1)-1),weekend,holidays),N151-(MAX(P151,1)-1))," - ")))</f>
        <v>44039</v>
      </c>
      <c r="T151" s="118">
        <f t="shared" ca="1" si="24"/>
        <v>44048</v>
      </c>
      <c r="U151" s="119"/>
      <c r="V151" s="119"/>
      <c r="W151" s="120"/>
      <c r="X151" s="119"/>
      <c r="Y151" s="121"/>
      <c r="Z151" s="121"/>
      <c r="AA151" s="121"/>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c r="OB151" s="123"/>
    </row>
    <row r="152" spans="1:392" s="122" customFormat="1" ht="12">
      <c r="A152" s="138"/>
      <c r="B152" s="138"/>
      <c r="C152" s="139"/>
      <c r="D152" s="110">
        <v>2</v>
      </c>
      <c r="E152" s="111" t="str">
        <f t="shared" si="23"/>
        <v>1.140</v>
      </c>
      <c r="F152" s="113" t="s">
        <v>291</v>
      </c>
      <c r="G152" s="113"/>
      <c r="H152" s="113" t="s">
        <v>367</v>
      </c>
      <c r="I152" s="114" t="str">
        <f>E151</f>
        <v>1.139</v>
      </c>
      <c r="J152" s="114" t="str">
        <f>E130</f>
        <v>1.118</v>
      </c>
      <c r="K152" s="114"/>
      <c r="L152" s="114"/>
      <c r="M152" s="115"/>
      <c r="N152" s="115"/>
      <c r="O152" s="124">
        <f>tvalUFM</f>
        <v>30</v>
      </c>
      <c r="P152" s="124"/>
      <c r="Q152" s="125"/>
      <c r="R152" s="131" t="s">
        <v>37</v>
      </c>
      <c r="S152" s="118">
        <f ca="1">IF(M152&lt;&gt;"",M152,IF(OR(I152&lt;&gt;"",J152&lt;&gt;"",K152&lt;&gt;"",L152&lt;&gt;""),WORKDAY.INTL(MAX(IFERROR(INDEX(T:T,MATCH(I152,E:E,0)),0),IFERROR(INDEX(T:T,MATCH(J152,E:E,0)),0),IFERROR(INDEX(T:T,MATCH(K152,E:E,0)),0),IFERROR(INDEX(T:T,MATCH(L152,E:E,0)),0)),1,weekend,holidays),IF(N152&lt;&gt;"",IF(O152&lt;&gt;"",WORKDAY.INTL(N152,-(MAX(O152,1)-1),weekend,holidays),N152-(MAX(P152,1)-1))," - ")))</f>
        <v>44099</v>
      </c>
      <c r="T152" s="118">
        <f t="shared" ca="1" si="24"/>
        <v>44141</v>
      </c>
      <c r="U152" s="119"/>
      <c r="V152" s="119"/>
      <c r="W152" s="120"/>
      <c r="X152" s="119"/>
      <c r="Y152" s="121"/>
      <c r="Z152" s="121"/>
      <c r="AA152" s="121"/>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c r="OB152" s="123"/>
    </row>
    <row r="153" spans="1:392" s="122" customFormat="1" ht="12">
      <c r="A153" s="138"/>
      <c r="B153" s="138"/>
      <c r="C153" s="139"/>
      <c r="D153" s="110">
        <v>2</v>
      </c>
      <c r="E153" s="111" t="str">
        <f t="shared" si="23"/>
        <v>1.141</v>
      </c>
      <c r="F153" s="113" t="s">
        <v>557</v>
      </c>
      <c r="G153" s="113"/>
      <c r="H153" s="113"/>
      <c r="I153" s="114" t="str">
        <f>E150</f>
        <v>1.138</v>
      </c>
      <c r="J153" s="114"/>
      <c r="K153" s="114"/>
      <c r="L153" s="114"/>
      <c r="M153" s="115"/>
      <c r="N153" s="115"/>
      <c r="O153" s="124">
        <f>tvalLenslet</f>
        <v>40</v>
      </c>
      <c r="P153" s="124"/>
      <c r="Q153" s="125"/>
      <c r="R153" s="116">
        <v>1</v>
      </c>
      <c r="S153" s="118">
        <f ca="1">IF(M153&lt;&gt;"",M153,IF(OR(I153&lt;&gt;"",J153&lt;&gt;"",K153&lt;&gt;"",L153&lt;&gt;""),WORKDAY.INTL(MAX(IFERROR(INDEX(T:T,MATCH(I153,E:E,0)),0),IFERROR(INDEX(T:T,MATCH(J153,E:E,0)),0),IFERROR(INDEX(T:T,MATCH(K153,E:E,0)),0),IFERROR(INDEX(T:T,MATCH(L153,E:E,0)),0)),1,weekend,holidays),IF(N153&lt;&gt;"",IF(O153&lt;&gt;"",WORKDAY.INTL(N153,-(MAX(O153,1)-1),weekend,holidays),N153-(MAX(P153,1)-1))," - ")))</f>
        <v>44039</v>
      </c>
      <c r="T153" s="118">
        <f t="shared" ca="1" si="24"/>
        <v>44097</v>
      </c>
      <c r="U153" s="119"/>
      <c r="V153" s="119"/>
      <c r="W153" s="120"/>
      <c r="X153" s="119"/>
      <c r="Y153" s="121"/>
      <c r="Z153" s="121"/>
      <c r="AA153" s="121"/>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c r="OB153" s="123"/>
    </row>
    <row r="154" spans="1:392" s="122" customFormat="1" ht="12">
      <c r="A154" s="138"/>
      <c r="B154" s="138"/>
      <c r="C154" s="139"/>
      <c r="D154" s="110">
        <v>2</v>
      </c>
      <c r="E154" s="111" t="str">
        <f t="shared" si="23"/>
        <v>1.142</v>
      </c>
      <c r="F154" s="113" t="s">
        <v>331</v>
      </c>
      <c r="G154" s="145" t="s">
        <v>436</v>
      </c>
      <c r="H154" s="113"/>
      <c r="I154" s="114" t="str">
        <f>E151</f>
        <v>1.139</v>
      </c>
      <c r="J154" s="114" t="str">
        <f>E147</f>
        <v>1.135</v>
      </c>
      <c r="K154" s="114" t="str">
        <f>E93</f>
        <v>1.81</v>
      </c>
      <c r="L154" s="114" t="str">
        <f>E153</f>
        <v>1.141</v>
      </c>
      <c r="M154" s="115"/>
      <c r="N154" s="115"/>
      <c r="O154" s="124">
        <f>tassUCB</f>
        <v>7</v>
      </c>
      <c r="P154" s="124"/>
      <c r="Q154" s="125"/>
      <c r="R154" s="131">
        <v>3</v>
      </c>
      <c r="S154" s="118">
        <f ca="1">IF(M154&lt;&gt;"",M154,IF(OR(I154&lt;&gt;"",J154&lt;&gt;"",K154&lt;&gt;"",L154&lt;&gt;""),WORKDAY.INTL(MAX(IFERROR(INDEX(T:T,MATCH(I154,E:E,0)),0),IFERROR(INDEX(T:T,MATCH(J154,E:E,0)),0),IFERROR(INDEX(T:T,MATCH(K154,E:E,0)),0),IFERROR(INDEX(T:T,MATCH(L154,E:E,0)),0)),1,weekend,holidays),IF(N154&lt;&gt;"",IF(O154&lt;&gt;"",WORKDAY.INTL(N154,-(MAX(O154,1)-1),weekend,holidays),N154-(MAX(P154,1)-1))," - ")))</f>
        <v>44098</v>
      </c>
      <c r="T154" s="118">
        <f t="shared" ca="1" si="24"/>
        <v>44106</v>
      </c>
      <c r="U154" s="119"/>
      <c r="V154" s="119"/>
      <c r="W154" s="120"/>
      <c r="X154" s="119"/>
      <c r="Y154" s="121"/>
      <c r="Z154" s="121"/>
      <c r="AA154" s="121"/>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c r="OB154" s="123"/>
    </row>
    <row r="155" spans="1:392" s="122" customFormat="1" ht="12">
      <c r="A155" s="138"/>
      <c r="B155" s="138"/>
      <c r="C155" s="139"/>
      <c r="D155" s="110">
        <v>2</v>
      </c>
      <c r="E155" s="111" t="str">
        <f t="shared" si="23"/>
        <v>1.143</v>
      </c>
      <c r="F155" s="113" t="s">
        <v>291</v>
      </c>
      <c r="G155" s="135" t="s">
        <v>371</v>
      </c>
      <c r="H155" s="113" t="s">
        <v>368</v>
      </c>
      <c r="I155" s="114" t="str">
        <f>E154</f>
        <v>1.142</v>
      </c>
      <c r="J155" s="114" t="str">
        <f>E152</f>
        <v>1.140</v>
      </c>
      <c r="K155" s="114"/>
      <c r="L155" s="114"/>
      <c r="M155" s="115"/>
      <c r="N155" s="115"/>
      <c r="O155" s="124">
        <f>tvalUFM</f>
        <v>30</v>
      </c>
      <c r="P155" s="124"/>
      <c r="Q155" s="125"/>
      <c r="R155" s="131" t="s">
        <v>37</v>
      </c>
      <c r="S155" s="118">
        <f ca="1">IF(M155&lt;&gt;"",M155,IF(OR(I155&lt;&gt;"",J155&lt;&gt;"",K155&lt;&gt;"",L155&lt;&gt;""),WORKDAY.INTL(MAX(IFERROR(INDEX(T:T,MATCH(I155,E:E,0)),0),IFERROR(INDEX(T:T,MATCH(J155,E:E,0)),0),IFERROR(INDEX(T:T,MATCH(K155,E:E,0)),0),IFERROR(INDEX(T:T,MATCH(L155,E:E,0)),0)),1,weekend,holidays),IF(N155&lt;&gt;"",IF(O155&lt;&gt;"",WORKDAY.INTL(N155,-(MAX(O155,1)-1),weekend,holidays),N155-(MAX(P155,1)-1))," - ")))</f>
        <v>44144</v>
      </c>
      <c r="T155" s="136">
        <f t="shared" ca="1" si="24"/>
        <v>44187</v>
      </c>
      <c r="U155" s="119"/>
      <c r="V155" s="119"/>
      <c r="W155" s="120"/>
      <c r="X155" s="119"/>
      <c r="Y155" s="121"/>
      <c r="Z155" s="121"/>
      <c r="AA155" s="121"/>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c r="OB155" s="123"/>
    </row>
    <row r="156" spans="1:392" s="122" customFormat="1" ht="12">
      <c r="A156" s="138"/>
      <c r="B156" s="138"/>
      <c r="C156" s="139"/>
      <c r="D156" s="110">
        <v>2</v>
      </c>
      <c r="E156" s="111" t="str">
        <f t="shared" ref="E156:E165" si="27">IF(D156="","",IF(D156&gt;prevLevel,IF(prevWBS="","1",prevWBS)&amp;REPT(".1",D156-MAX(prevLevel,1)),IF(ISERROR(FIND(".",prevWBS)),REPT("1.",D156-1)&amp;IFERROR(VALUE(prevWBS)+1,"1"),IF(D156=1,"",IFERROR(LEFT(prevWBS,FIND("^",SUBSTITUTE(prevWBS,".","^",D156-1))),""))&amp;VALUE(TRIM(MID(SUBSTITUTE(prevWBS,".",REPT(" ",LEN(prevWBS))),(D156-1)*LEN(prevWBS)+1,LEN(prevWBS))))+1)))</f>
        <v>1.144</v>
      </c>
      <c r="F156" s="113" t="s">
        <v>289</v>
      </c>
      <c r="G156" s="113"/>
      <c r="H156" s="113"/>
      <c r="I156" s="114" t="str">
        <f>E144</f>
        <v>1.132</v>
      </c>
      <c r="J156" s="114"/>
      <c r="K156" s="114"/>
      <c r="L156" s="114"/>
      <c r="M156" s="115"/>
      <c r="N156" s="115"/>
      <c r="O156" s="124">
        <f>tfabNIST</f>
        <v>30</v>
      </c>
      <c r="P156" s="124"/>
      <c r="Q156" s="125"/>
      <c r="R156" s="116"/>
      <c r="S156" s="118">
        <f ca="1">IF(M156&lt;&gt;"",M156,IF(OR(I156&lt;&gt;"",J156&lt;&gt;"",K156&lt;&gt;"",L156&lt;&gt;""),WORKDAY.INTL(MAX(IFERROR(INDEX(T:T,MATCH(I156,E:E,0)),0),IFERROR(INDEX(T:T,MATCH(J156,E:E,0)),0),IFERROR(INDEX(T:T,MATCH(K156,E:E,0)),0),IFERROR(INDEX(T:T,MATCH(L156,E:E,0)),0)),1,weekend,holidays),IF(N156&lt;&gt;"",IF(O156&lt;&gt;"",WORKDAY.INTL(N156,-(MAX(O156,1)-1),weekend,holidays),N156-(MAX(P156,1)-1))," - ")))</f>
        <v>43833</v>
      </c>
      <c r="T156" s="118">
        <f t="shared" ca="1" si="24"/>
        <v>43875</v>
      </c>
      <c r="U156" s="119"/>
      <c r="V156" s="119"/>
      <c r="W156" s="120"/>
      <c r="X156" s="119"/>
      <c r="Y156" s="121"/>
      <c r="Z156" s="121"/>
      <c r="AA156" s="121"/>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c r="OB156" s="123"/>
    </row>
    <row r="157" spans="1:392" s="122" customFormat="1" ht="12">
      <c r="A157" s="138"/>
      <c r="B157" s="138"/>
      <c r="C157" s="139"/>
      <c r="D157" s="110">
        <v>2</v>
      </c>
      <c r="E157" s="111" t="str">
        <f t="shared" si="27"/>
        <v>1.145</v>
      </c>
      <c r="F157" s="113" t="s">
        <v>332</v>
      </c>
      <c r="G157" s="113" t="s">
        <v>430</v>
      </c>
      <c r="H157" s="113"/>
      <c r="I157" s="114" t="str">
        <f>E156</f>
        <v>1.144</v>
      </c>
      <c r="J157" s="114" t="str">
        <f>E83</f>
        <v>1.71</v>
      </c>
      <c r="K157" s="114" t="str">
        <f>E148</f>
        <v>1.136</v>
      </c>
      <c r="L157" s="114"/>
      <c r="M157" s="115"/>
      <c r="N157" s="115"/>
      <c r="O157" s="124">
        <f>tassNIST</f>
        <v>6</v>
      </c>
      <c r="P157" s="124"/>
      <c r="Q157" s="125"/>
      <c r="R157" s="131">
        <v>5</v>
      </c>
      <c r="S157" s="118">
        <f ca="1">IF(M157&lt;&gt;"",M157,IF(OR(I157&lt;&gt;"",J157&lt;&gt;"",K157&lt;&gt;"",L157&lt;&gt;""),WORKDAY.INTL(MAX(IFERROR(INDEX(T:T,MATCH(I157,E:E,0)),0),IFERROR(INDEX(T:T,MATCH(J157,E:E,0)),0),IFERROR(INDEX(T:T,MATCH(K157,E:E,0)),0),IFERROR(INDEX(T:T,MATCH(L157,E:E,0)),0)),1,weekend,holidays),IF(N157&lt;&gt;"",IF(O157&lt;&gt;"",WORKDAY.INTL(N157,-(MAX(O157,1)-1),weekend,holidays),N157-(MAX(P157,1)-1))," - ")))</f>
        <v>43998</v>
      </c>
      <c r="T157" s="118">
        <f t="shared" ca="1" si="24"/>
        <v>44005</v>
      </c>
      <c r="U157" s="119"/>
      <c r="V157" s="119"/>
      <c r="W157" s="120"/>
      <c r="X157" s="119"/>
      <c r="Y157" s="121"/>
      <c r="Z157" s="121"/>
      <c r="AA157" s="121"/>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c r="OB157" s="123"/>
    </row>
    <row r="158" spans="1:392" s="122" customFormat="1" ht="12">
      <c r="A158" s="138"/>
      <c r="B158" s="138"/>
      <c r="C158" s="139"/>
      <c r="D158" s="110">
        <v>2</v>
      </c>
      <c r="E158" s="111" t="str">
        <f t="shared" si="27"/>
        <v>1.146</v>
      </c>
      <c r="F158" s="113" t="s">
        <v>288</v>
      </c>
      <c r="G158" s="113"/>
      <c r="H158" s="113" t="s">
        <v>372</v>
      </c>
      <c r="I158" s="114" t="str">
        <f>E157</f>
        <v>1.145</v>
      </c>
      <c r="J158" s="114" t="str">
        <f>E146</f>
        <v>1.134</v>
      </c>
      <c r="K158" s="114"/>
      <c r="L158" s="114"/>
      <c r="M158" s="115"/>
      <c r="N158" s="115"/>
      <c r="O158" s="124">
        <f>tvalUFM</f>
        <v>30</v>
      </c>
      <c r="P158" s="124"/>
      <c r="Q158" s="125"/>
      <c r="R158" s="131" t="s">
        <v>38</v>
      </c>
      <c r="S158" s="118">
        <f ca="1">IF(M158&lt;&gt;"",M158,IF(OR(I158&lt;&gt;"",J158&lt;&gt;"",K158&lt;&gt;"",L158&lt;&gt;""),WORKDAY.INTL(MAX(IFERROR(INDEX(T:T,MATCH(I158,E:E,0)),0),IFERROR(INDEX(T:T,MATCH(J158,E:E,0)),0),IFERROR(INDEX(T:T,MATCH(K158,E:E,0)),0),IFERROR(INDEX(T:T,MATCH(L158,E:E,0)),0)),1,weekend,holidays),IF(N158&lt;&gt;"",IF(O158&lt;&gt;"",WORKDAY.INTL(N158,-(MAX(O158,1)-1),weekend,holidays),N158-(MAX(P158,1)-1))," - ")))</f>
        <v>44113</v>
      </c>
      <c r="T158" s="118">
        <f t="shared" ca="1" si="24"/>
        <v>44158</v>
      </c>
      <c r="U158" s="119"/>
      <c r="V158" s="119"/>
      <c r="W158" s="120"/>
      <c r="X158" s="119"/>
      <c r="Y158" s="121"/>
      <c r="Z158" s="121"/>
      <c r="AA158" s="121"/>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c r="OB158" s="123"/>
    </row>
    <row r="159" spans="1:392" s="122" customFormat="1" ht="12">
      <c r="A159" s="138"/>
      <c r="B159" s="138"/>
      <c r="C159" s="139"/>
      <c r="D159" s="110">
        <v>2</v>
      </c>
      <c r="E159" s="111" t="str">
        <f t="shared" si="27"/>
        <v>1.147</v>
      </c>
      <c r="F159" s="113" t="s">
        <v>311</v>
      </c>
      <c r="G159" s="113"/>
      <c r="H159" s="113"/>
      <c r="I159" s="114" t="str">
        <f>E147</f>
        <v>1.135</v>
      </c>
      <c r="J159" s="114"/>
      <c r="K159" s="114"/>
      <c r="L159" s="114"/>
      <c r="M159" s="115"/>
      <c r="N159" s="115"/>
      <c r="O159" s="124">
        <f>tfabUCB</f>
        <v>50</v>
      </c>
      <c r="P159" s="124"/>
      <c r="Q159" s="125"/>
      <c r="R159" s="116">
        <v>2</v>
      </c>
      <c r="S159" s="118">
        <f ca="1">IF(M159&lt;&gt;"",M159,IF(OR(I159&lt;&gt;"",J159&lt;&gt;"",K159&lt;&gt;"",L159&lt;&gt;""),WORKDAY.INTL(MAX(IFERROR(INDEX(T:T,MATCH(I159,E:E,0)),0),IFERROR(INDEX(T:T,MATCH(J159,E:E,0)),0),IFERROR(INDEX(T:T,MATCH(K159,E:E,0)),0),IFERROR(INDEX(T:T,MATCH(L159,E:E,0)),0)),1,weekend,holidays),IF(N159&lt;&gt;"",IF(O159&lt;&gt;"",WORKDAY.INTL(N159,-(MAX(O159,1)-1),weekend,holidays),N159-(MAX(P159,1)-1))," - ")))</f>
        <v>43921</v>
      </c>
      <c r="T159" s="118">
        <f t="shared" ca="1" si="24"/>
        <v>43994</v>
      </c>
      <c r="U159" s="119"/>
      <c r="V159" s="119"/>
      <c r="W159" s="120"/>
      <c r="X159" s="119"/>
      <c r="Y159" s="121"/>
      <c r="Z159" s="121"/>
      <c r="AA159" s="121"/>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c r="OB159" s="123"/>
    </row>
    <row r="160" spans="1:392" s="122" customFormat="1" ht="12">
      <c r="A160" s="138"/>
      <c r="B160" s="138"/>
      <c r="C160" s="139"/>
      <c r="D160" s="110">
        <v>2</v>
      </c>
      <c r="E160" s="111" t="str">
        <f t="shared" si="27"/>
        <v>1.148</v>
      </c>
      <c r="F160" s="113" t="s">
        <v>557</v>
      </c>
      <c r="G160" s="113"/>
      <c r="H160" s="113"/>
      <c r="I160" s="114" t="str">
        <f>E153</f>
        <v>1.141</v>
      </c>
      <c r="J160" s="114"/>
      <c r="K160" s="114"/>
      <c r="L160" s="114"/>
      <c r="M160" s="115"/>
      <c r="N160" s="115"/>
      <c r="O160" s="124">
        <f>tvalLenslet</f>
        <v>40</v>
      </c>
      <c r="P160" s="124"/>
      <c r="Q160" s="125"/>
      <c r="R160" s="116">
        <v>1</v>
      </c>
      <c r="S160" s="118">
        <f ca="1">IF(M160&lt;&gt;"",M160,IF(OR(I160&lt;&gt;"",J160&lt;&gt;"",K160&lt;&gt;"",L160&lt;&gt;""),WORKDAY.INTL(MAX(IFERROR(INDEX(T:T,MATCH(I160,E:E,0)),0),IFERROR(INDEX(T:T,MATCH(J160,E:E,0)),0),IFERROR(INDEX(T:T,MATCH(K160,E:E,0)),0),IFERROR(INDEX(T:T,MATCH(L160,E:E,0)),0)),1,weekend,holidays),IF(N160&lt;&gt;"",IF(O160&lt;&gt;"",WORKDAY.INTL(N160,-(MAX(O160,1)-1),weekend,holidays),N160-(MAX(P160,1)-1))," - ")))</f>
        <v>44098</v>
      </c>
      <c r="T160" s="118">
        <f t="shared" ref="T160" ca="1" si="28">IF(N160&lt;&gt;"",N160,IF(S160=" - "," - ",IF(O160&lt;&gt;"",WORKDAY.INTL(S160,O160-1,weekend,holidays),S160+MAX(P160,1)-1)))</f>
        <v>44155</v>
      </c>
      <c r="U160" s="119"/>
      <c r="V160" s="119"/>
      <c r="W160" s="120"/>
      <c r="X160" s="119"/>
      <c r="Y160" s="121"/>
      <c r="Z160" s="121"/>
      <c r="AA160" s="121"/>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c r="OB160" s="123"/>
    </row>
    <row r="161" spans="1:392" s="122" customFormat="1" ht="12">
      <c r="A161" s="138"/>
      <c r="B161" s="138"/>
      <c r="C161" s="139"/>
      <c r="D161" s="110">
        <v>2</v>
      </c>
      <c r="E161" s="111" t="str">
        <f t="shared" si="27"/>
        <v>1.149</v>
      </c>
      <c r="F161" s="113" t="s">
        <v>333</v>
      </c>
      <c r="G161" s="145" t="s">
        <v>436</v>
      </c>
      <c r="H161" s="113"/>
      <c r="I161" s="114" t="str">
        <f>E159</f>
        <v>1.147</v>
      </c>
      <c r="J161" s="114" t="str">
        <f>E154</f>
        <v>1.142</v>
      </c>
      <c r="K161" s="114" t="str">
        <f>E112</f>
        <v>1.100</v>
      </c>
      <c r="L161" s="114" t="str">
        <f>E160</f>
        <v>1.148</v>
      </c>
      <c r="M161" s="115"/>
      <c r="N161" s="115"/>
      <c r="O161" s="124">
        <f>tassUCB</f>
        <v>7</v>
      </c>
      <c r="P161" s="124"/>
      <c r="Q161" s="125"/>
      <c r="R161" s="131">
        <v>3</v>
      </c>
      <c r="S161" s="118">
        <f ca="1">IF(M161&lt;&gt;"",M161,IF(OR(I161&lt;&gt;"",J161&lt;&gt;"",K161&lt;&gt;"",L161&lt;&gt;""),WORKDAY.INTL(MAX(IFERROR(INDEX(T:T,MATCH(I161,E:E,0)),0),IFERROR(INDEX(T:T,MATCH(J161,E:E,0)),0),IFERROR(INDEX(T:T,MATCH(K161,E:E,0)),0),IFERROR(INDEX(T:T,MATCH(L161,E:E,0)),0)),1,weekend,holidays),IF(N161&lt;&gt;"",IF(O161&lt;&gt;"",WORKDAY.INTL(N161,-(MAX(O161,1)-1),weekend,holidays),N161-(MAX(P161,1)-1))," - ")))</f>
        <v>44158</v>
      </c>
      <c r="T161" s="118">
        <f t="shared" ca="1" si="24"/>
        <v>44167</v>
      </c>
      <c r="U161" s="119"/>
      <c r="V161" s="119"/>
      <c r="W161" s="120"/>
      <c r="X161" s="119"/>
      <c r="Y161" s="121"/>
      <c r="Z161" s="121"/>
      <c r="AA161" s="121"/>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c r="OB161" s="123"/>
    </row>
    <row r="162" spans="1:392" s="122" customFormat="1" ht="12">
      <c r="A162" s="138"/>
      <c r="B162" s="138"/>
      <c r="C162" s="139"/>
      <c r="D162" s="110">
        <v>2</v>
      </c>
      <c r="E162" s="111" t="str">
        <f t="shared" si="27"/>
        <v>1.150</v>
      </c>
      <c r="F162" s="113" t="s">
        <v>291</v>
      </c>
      <c r="G162" s="113"/>
      <c r="H162" s="113" t="s">
        <v>373</v>
      </c>
      <c r="I162" s="114" t="str">
        <f>E161</f>
        <v>1.149</v>
      </c>
      <c r="J162" s="114" t="str">
        <f>E155</f>
        <v>1.143</v>
      </c>
      <c r="K162" s="114"/>
      <c r="L162" s="114"/>
      <c r="M162" s="115"/>
      <c r="N162" s="115"/>
      <c r="O162" s="124">
        <f>tvalUFM</f>
        <v>30</v>
      </c>
      <c r="P162" s="124"/>
      <c r="Q162" s="125"/>
      <c r="R162" s="131" t="s">
        <v>37</v>
      </c>
      <c r="S162" s="118">
        <f ca="1">IF(M162&lt;&gt;"",M162,IF(OR(I162&lt;&gt;"",J162&lt;&gt;"",K162&lt;&gt;"",L162&lt;&gt;""),WORKDAY.INTL(MAX(IFERROR(INDEX(T:T,MATCH(I162,E:E,0)),0),IFERROR(INDEX(T:T,MATCH(J162,E:E,0)),0),IFERROR(INDEX(T:T,MATCH(K162,E:E,0)),0),IFERROR(INDEX(T:T,MATCH(L162,E:E,0)),0)),1,weekend,holidays),IF(N162&lt;&gt;"",IF(O162&lt;&gt;"",WORKDAY.INTL(N162,-(MAX(O162,1)-1),weekend,holidays),N162-(MAX(P162,1)-1))," - ")))</f>
        <v>44188</v>
      </c>
      <c r="T162" s="118">
        <f t="shared" ca="1" si="24"/>
        <v>44232</v>
      </c>
      <c r="U162" s="119"/>
      <c r="V162" s="119"/>
      <c r="W162" s="120"/>
      <c r="X162" s="119"/>
      <c r="Y162" s="121"/>
      <c r="Z162" s="121"/>
      <c r="AA162" s="121"/>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c r="OB162" s="123"/>
    </row>
    <row r="163" spans="1:392" s="122" customFormat="1" ht="12">
      <c r="A163" s="138"/>
      <c r="B163" s="138"/>
      <c r="C163" s="139"/>
      <c r="D163" s="110">
        <v>2</v>
      </c>
      <c r="E163" s="111" t="str">
        <f t="shared" ref="E163" si="29">IF(D163="","",IF(D163&gt;prevLevel,IF(prevWBS="","1",prevWBS)&amp;REPT(".1",D163-MAX(prevLevel,1)),IF(ISERROR(FIND(".",prevWBS)),REPT("1.",D163-1)&amp;IFERROR(VALUE(prevWBS)+1,"1"),IF(D163=1,"",IFERROR(LEFT(prevWBS,FIND("^",SUBSTITUTE(prevWBS,".","^",D163-1))),""))&amp;VALUE(TRIM(MID(SUBSTITUTE(prevWBS,".",REPT(" ",LEN(prevWBS))),(D163-1)*LEN(prevWBS)+1,LEN(prevWBS))))+1)))</f>
        <v>1.151</v>
      </c>
      <c r="F163" s="113" t="s">
        <v>557</v>
      </c>
      <c r="G163" s="113"/>
      <c r="H163" s="113"/>
      <c r="I163" s="114" t="str">
        <f>E160</f>
        <v>1.148</v>
      </c>
      <c r="J163" s="114"/>
      <c r="K163" s="114"/>
      <c r="L163" s="114"/>
      <c r="M163" s="115"/>
      <c r="N163" s="115"/>
      <c r="O163" s="124">
        <f>tvalLenslet</f>
        <v>40</v>
      </c>
      <c r="P163" s="124"/>
      <c r="Q163" s="125"/>
      <c r="R163" s="116">
        <v>1</v>
      </c>
      <c r="S163" s="118">
        <f ca="1">IF(M163&lt;&gt;"",M163,IF(OR(I163&lt;&gt;"",J163&lt;&gt;"",K163&lt;&gt;"",L163&lt;&gt;""),WORKDAY.INTL(MAX(IFERROR(INDEX(T:T,MATCH(I163,E:E,0)),0),IFERROR(INDEX(T:T,MATCH(J163,E:E,0)),0),IFERROR(INDEX(T:T,MATCH(K163,E:E,0)),0),IFERROR(INDEX(T:T,MATCH(L163,E:E,0)),0)),1,weekend,holidays),IF(N163&lt;&gt;"",IF(O163&lt;&gt;"",WORKDAY.INTL(N163,-(MAX(O163,1)-1),weekend,holidays),N163-(MAX(P163,1)-1))," - ")))</f>
        <v>44158</v>
      </c>
      <c r="T163" s="118">
        <f t="shared" ca="1" si="24"/>
        <v>44217</v>
      </c>
      <c r="U163" s="119"/>
      <c r="V163" s="119"/>
      <c r="W163" s="120"/>
      <c r="X163" s="119"/>
      <c r="Y163" s="121"/>
      <c r="Z163" s="121"/>
      <c r="AA163" s="121"/>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c r="OB163" s="123"/>
    </row>
    <row r="164" spans="1:392" s="122" customFormat="1" ht="12">
      <c r="A164" s="138"/>
      <c r="B164" s="138"/>
      <c r="C164" s="139"/>
      <c r="D164" s="110">
        <v>2</v>
      </c>
      <c r="E164" s="111" t="str">
        <f t="shared" si="27"/>
        <v>1.152</v>
      </c>
      <c r="F164" s="113" t="s">
        <v>334</v>
      </c>
      <c r="G164" s="145" t="s">
        <v>436</v>
      </c>
      <c r="H164" s="113"/>
      <c r="I164" s="114" t="str">
        <f>E161</f>
        <v>1.149</v>
      </c>
      <c r="J164" s="114" t="str">
        <f>E161</f>
        <v>1.149</v>
      </c>
      <c r="K164" s="114" t="str">
        <f>E113</f>
        <v>1.101</v>
      </c>
      <c r="L164" s="114" t="str">
        <f>E163</f>
        <v>1.151</v>
      </c>
      <c r="M164" s="115"/>
      <c r="N164" s="115"/>
      <c r="O164" s="124">
        <f>tassUCB</f>
        <v>7</v>
      </c>
      <c r="P164" s="124"/>
      <c r="Q164" s="125"/>
      <c r="R164" s="131">
        <v>3</v>
      </c>
      <c r="S164" s="118">
        <f ca="1">IF(M164&lt;&gt;"",M164,IF(OR(I164&lt;&gt;"",J164&lt;&gt;"",K164&lt;&gt;"",L164&lt;&gt;""),WORKDAY.INTL(MAX(IFERROR(INDEX(T:T,MATCH(I164,E:E,0)),0),IFERROR(INDEX(T:T,MATCH(J164,E:E,0)),0),IFERROR(INDEX(T:T,MATCH(K164,E:E,0)),0),IFERROR(INDEX(T:T,MATCH(L164,E:E,0)),0)),1,weekend,holidays),IF(N164&lt;&gt;"",IF(O164&lt;&gt;"",WORKDAY.INTL(N164,-(MAX(O164,1)-1),weekend,holidays),N164-(MAX(P164,1)-1))," - ")))</f>
        <v>44218</v>
      </c>
      <c r="T164" s="118">
        <f t="shared" ca="1" si="24"/>
        <v>44228</v>
      </c>
      <c r="U164" s="119"/>
      <c r="V164" s="119"/>
      <c r="W164" s="120"/>
      <c r="X164" s="119"/>
      <c r="Y164" s="121"/>
      <c r="Z164" s="121"/>
      <c r="AA164" s="121"/>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c r="OA164" s="123"/>
      <c r="OB164" s="123"/>
    </row>
    <row r="165" spans="1:392" s="122" customFormat="1" ht="12">
      <c r="A165" s="138"/>
      <c r="B165" s="138"/>
      <c r="C165" s="139"/>
      <c r="D165" s="110">
        <v>2</v>
      </c>
      <c r="E165" s="111" t="str">
        <f t="shared" si="27"/>
        <v>1.153</v>
      </c>
      <c r="F165" s="113" t="s">
        <v>293</v>
      </c>
      <c r="G165" s="113"/>
      <c r="H165" s="113" t="s">
        <v>374</v>
      </c>
      <c r="I165" s="114" t="str">
        <f>E164</f>
        <v>1.152</v>
      </c>
      <c r="J165" s="114" t="str">
        <f>E143</f>
        <v>1.131</v>
      </c>
      <c r="K165" s="114"/>
      <c r="L165" s="114"/>
      <c r="M165" s="115"/>
      <c r="N165" s="115"/>
      <c r="O165" s="124">
        <f>tvalUFM</f>
        <v>30</v>
      </c>
      <c r="P165" s="124"/>
      <c r="Q165" s="125"/>
      <c r="R165" s="131" t="s">
        <v>36</v>
      </c>
      <c r="S165" s="118">
        <f ca="1">IF(M165&lt;&gt;"",M165,IF(OR(I165&lt;&gt;"",J165&lt;&gt;"",K165&lt;&gt;"",L165&lt;&gt;""),WORKDAY.INTL(MAX(IFERROR(INDEX(T:T,MATCH(I165,E:E,0)),0),IFERROR(INDEX(T:T,MATCH(J165,E:E,0)),0),IFERROR(INDEX(T:T,MATCH(K165,E:E,0)),0),IFERROR(INDEX(T:T,MATCH(L165,E:E,0)),0)),1,weekend,holidays),IF(N165&lt;&gt;"",IF(O165&lt;&gt;"",WORKDAY.INTL(N165,-(MAX(O165,1)-1),weekend,holidays),N165-(MAX(P165,1)-1))," - ")))</f>
        <v>44229</v>
      </c>
      <c r="T165" s="118">
        <f t="shared" ca="1" si="24"/>
        <v>44271</v>
      </c>
      <c r="U165" s="119"/>
      <c r="V165" s="119"/>
      <c r="W165" s="120"/>
      <c r="X165" s="119"/>
      <c r="Y165" s="121"/>
      <c r="Z165" s="121"/>
      <c r="AA165" s="121"/>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c r="OA165" s="123"/>
      <c r="OB165" s="123"/>
    </row>
    <row r="166" spans="1:392" s="122" customFormat="1" ht="12">
      <c r="A166" s="138"/>
      <c r="B166" s="138"/>
      <c r="C166" s="139"/>
      <c r="D166" s="110">
        <v>2</v>
      </c>
      <c r="E166" s="111" t="str">
        <f t="shared" ref="E166:E172" si="30">IF(D166="","",IF(D166&gt;prevLevel,IF(prevWBS="","1",prevWBS)&amp;REPT(".1",D166-MAX(prevLevel,1)),IF(ISERROR(FIND(".",prevWBS)),REPT("1.",D166-1)&amp;IFERROR(VALUE(prevWBS)+1,"1"),IF(D166=1,"",IFERROR(LEFT(prevWBS,FIND("^",SUBSTITUTE(prevWBS,".","^",D166-1))),""))&amp;VALUE(TRIM(MID(SUBSTITUTE(prevWBS,".",REPT(" ",LEN(prevWBS))),(D166-1)*LEN(prevWBS)+1,LEN(prevWBS))))+1)))</f>
        <v>1.154</v>
      </c>
      <c r="F166" s="113" t="s">
        <v>289</v>
      </c>
      <c r="G166" s="113"/>
      <c r="H166" s="113"/>
      <c r="I166" s="114" t="str">
        <f>E156</f>
        <v>1.144</v>
      </c>
      <c r="J166" s="114"/>
      <c r="K166" s="114"/>
      <c r="L166" s="114"/>
      <c r="M166" s="115"/>
      <c r="N166" s="115"/>
      <c r="O166" s="124">
        <f>tfabNIST</f>
        <v>30</v>
      </c>
      <c r="P166" s="124"/>
      <c r="Q166" s="125"/>
      <c r="R166" s="116"/>
      <c r="S166" s="118">
        <f ca="1">IF(M166&lt;&gt;"",M166,IF(OR(I166&lt;&gt;"",J166&lt;&gt;"",K166&lt;&gt;"",L166&lt;&gt;""),WORKDAY.INTL(MAX(IFERROR(INDEX(T:T,MATCH(I166,E:E,0)),0),IFERROR(INDEX(T:T,MATCH(J166,E:E,0)),0),IFERROR(INDEX(T:T,MATCH(K166,E:E,0)),0),IFERROR(INDEX(T:T,MATCH(L166,E:E,0)),0)),1,weekend,holidays),IF(N166&lt;&gt;"",IF(O166&lt;&gt;"",WORKDAY.INTL(N166,-(MAX(O166,1)-1),weekend,holidays),N166-(MAX(P166,1)-1))," - ")))</f>
        <v>43879</v>
      </c>
      <c r="T166" s="118">
        <f t="shared" ca="1" si="24"/>
        <v>43920</v>
      </c>
      <c r="U166" s="119"/>
      <c r="V166" s="119"/>
      <c r="W166" s="120"/>
      <c r="X166" s="119"/>
      <c r="Y166" s="121"/>
      <c r="Z166" s="121"/>
      <c r="AA166" s="121"/>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c r="OA166" s="123"/>
      <c r="OB166" s="123"/>
    </row>
    <row r="167" spans="1:392" s="122" customFormat="1" ht="12">
      <c r="A167" s="138"/>
      <c r="B167" s="138"/>
      <c r="C167" s="139"/>
      <c r="D167" s="110">
        <v>2</v>
      </c>
      <c r="E167" s="111" t="str">
        <f t="shared" si="30"/>
        <v>1.155</v>
      </c>
      <c r="F167" s="113" t="s">
        <v>335</v>
      </c>
      <c r="G167" s="113" t="s">
        <v>427</v>
      </c>
      <c r="H167" s="113"/>
      <c r="I167" s="114" t="str">
        <f>E166</f>
        <v>1.154</v>
      </c>
      <c r="J167" s="114" t="str">
        <f>E119</f>
        <v>1.107</v>
      </c>
      <c r="K167" s="114" t="str">
        <f>E157</f>
        <v>1.145</v>
      </c>
      <c r="L167" s="114"/>
      <c r="M167" s="115"/>
      <c r="N167" s="115"/>
      <c r="O167" s="124">
        <f>tassNIST</f>
        <v>6</v>
      </c>
      <c r="P167" s="124"/>
      <c r="Q167" s="125"/>
      <c r="R167" s="131" t="s">
        <v>33</v>
      </c>
      <c r="S167" s="118">
        <f ca="1">IF(M167&lt;&gt;"",M167,IF(OR(I167&lt;&gt;"",J167&lt;&gt;"",K167&lt;&gt;"",L167&lt;&gt;""),WORKDAY.INTL(MAX(IFERROR(INDEX(T:T,MATCH(I167,E:E,0)),0),IFERROR(INDEX(T:T,MATCH(J167,E:E,0)),0),IFERROR(INDEX(T:T,MATCH(K167,E:E,0)),0),IFERROR(INDEX(T:T,MATCH(L167,E:E,0)),0)),1,weekend,holidays),IF(N167&lt;&gt;"",IF(O167&lt;&gt;"",WORKDAY.INTL(N167,-(MAX(O167,1)-1),weekend,holidays),N167-(MAX(P167,1)-1))," - ")))</f>
        <v>44033</v>
      </c>
      <c r="T167" s="118">
        <f t="shared" ca="1" si="24"/>
        <v>44040</v>
      </c>
      <c r="U167" s="119"/>
      <c r="V167" s="119"/>
      <c r="W167" s="120"/>
      <c r="X167" s="119"/>
      <c r="Y167" s="121"/>
      <c r="Z167" s="121"/>
      <c r="AA167" s="121"/>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c r="OA167" s="123"/>
      <c r="OB167" s="123"/>
    </row>
    <row r="168" spans="1:392" s="122" customFormat="1" ht="12">
      <c r="A168" s="138"/>
      <c r="B168" s="138"/>
      <c r="C168" s="139"/>
      <c r="D168" s="110">
        <v>2</v>
      </c>
      <c r="E168" s="111" t="str">
        <f t="shared" si="30"/>
        <v>1.156</v>
      </c>
      <c r="F168" s="113" t="s">
        <v>288</v>
      </c>
      <c r="G168" s="135" t="s">
        <v>366</v>
      </c>
      <c r="H168" s="113" t="s">
        <v>560</v>
      </c>
      <c r="I168" s="114" t="str">
        <f>E167</f>
        <v>1.155</v>
      </c>
      <c r="J168" s="114" t="str">
        <f>E158</f>
        <v>1.146</v>
      </c>
      <c r="K168" s="114"/>
      <c r="L168" s="114"/>
      <c r="M168" s="115"/>
      <c r="N168" s="115"/>
      <c r="O168" s="124">
        <f>tvalUFM</f>
        <v>30</v>
      </c>
      <c r="P168" s="124"/>
      <c r="Q168" s="125"/>
      <c r="R168" s="131" t="s">
        <v>38</v>
      </c>
      <c r="S168" s="118">
        <f ca="1">IF(M168&lt;&gt;"",M168,IF(OR(I168&lt;&gt;"",J168&lt;&gt;"",K168&lt;&gt;"",L168&lt;&gt;""),WORKDAY.INTL(MAX(IFERROR(INDEX(T:T,MATCH(I168,E:E,0)),0),IFERROR(INDEX(T:T,MATCH(J168,E:E,0)),0),IFERROR(INDEX(T:T,MATCH(K168,E:E,0)),0),IFERROR(INDEX(T:T,MATCH(L168,E:E,0)),0)),1,weekend,holidays),IF(N168&lt;&gt;"",IF(O168&lt;&gt;"",WORKDAY.INTL(N168,-(MAX(O168,1)-1),weekend,holidays),N168-(MAX(P168,1)-1))," - ")))</f>
        <v>44159</v>
      </c>
      <c r="T168" s="136">
        <f t="shared" ca="1" si="24"/>
        <v>44203</v>
      </c>
      <c r="U168" s="119"/>
      <c r="V168" s="119"/>
      <c r="W168" s="120"/>
      <c r="X168" s="119"/>
      <c r="Y168" s="121"/>
      <c r="Z168" s="121"/>
      <c r="AA168" s="121"/>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c r="OA168" s="123"/>
      <c r="OB168" s="123"/>
    </row>
    <row r="169" spans="1:392" s="122" customFormat="1" ht="12">
      <c r="A169" s="138"/>
      <c r="B169" s="138"/>
      <c r="C169" s="139"/>
      <c r="D169" s="110">
        <v>2</v>
      </c>
      <c r="E169" s="111" t="str">
        <f t="shared" si="30"/>
        <v>1.157</v>
      </c>
      <c r="F169" s="113" t="s">
        <v>336</v>
      </c>
      <c r="G169" s="113"/>
      <c r="H169" s="113"/>
      <c r="I169" s="114" t="str">
        <f>E159</f>
        <v>1.147</v>
      </c>
      <c r="J169" s="114"/>
      <c r="K169" s="114"/>
      <c r="L169" s="114"/>
      <c r="M169" s="115"/>
      <c r="N169" s="115"/>
      <c r="O169" s="124">
        <f>tfabUCB/2</f>
        <v>25</v>
      </c>
      <c r="P169" s="124"/>
      <c r="Q169" s="125"/>
      <c r="R169" s="116">
        <v>2</v>
      </c>
      <c r="S169" s="118">
        <f ca="1">IF(M169&lt;&gt;"",M169,IF(OR(I169&lt;&gt;"",J169&lt;&gt;"",K169&lt;&gt;"",L169&lt;&gt;""),WORKDAY.INTL(MAX(IFERROR(INDEX(T:T,MATCH(I169,E:E,0)),0),IFERROR(INDEX(T:T,MATCH(J169,E:E,0)),0),IFERROR(INDEX(T:T,MATCH(K169,E:E,0)),0),IFERROR(INDEX(T:T,MATCH(L169,E:E,0)),0)),1,weekend,holidays),IF(N169&lt;&gt;"",IF(O169&lt;&gt;"",WORKDAY.INTL(N169,-(MAX(O169,1)-1),weekend,holidays),N169-(MAX(P169,1)-1))," - ")))</f>
        <v>43997</v>
      </c>
      <c r="T169" s="118">
        <f t="shared" ca="1" si="24"/>
        <v>44029</v>
      </c>
      <c r="U169" s="119"/>
      <c r="V169" s="119"/>
      <c r="W169" s="120"/>
      <c r="X169" s="119"/>
      <c r="Y169" s="121"/>
      <c r="Z169" s="121"/>
      <c r="AA169" s="121"/>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c r="OA169" s="123"/>
      <c r="OB169" s="123"/>
    </row>
    <row r="170" spans="1:392" s="122" customFormat="1" ht="12">
      <c r="A170" s="138"/>
      <c r="B170" s="138"/>
      <c r="C170" s="139"/>
      <c r="D170" s="110">
        <v>2</v>
      </c>
      <c r="E170" s="111" t="str">
        <f t="shared" si="30"/>
        <v>1.158</v>
      </c>
      <c r="F170" s="113" t="s">
        <v>557</v>
      </c>
      <c r="G170" s="113"/>
      <c r="H170" s="113"/>
      <c r="I170" s="114" t="str">
        <f>E163</f>
        <v>1.151</v>
      </c>
      <c r="J170" s="114"/>
      <c r="K170" s="114"/>
      <c r="L170" s="114"/>
      <c r="M170" s="115"/>
      <c r="N170" s="115"/>
      <c r="O170" s="124">
        <f>tvalLenslet</f>
        <v>40</v>
      </c>
      <c r="P170" s="124"/>
      <c r="Q170" s="125"/>
      <c r="R170" s="116">
        <v>1</v>
      </c>
      <c r="S170" s="118">
        <f ca="1">IF(M170&lt;&gt;"",M170,IF(OR(I170&lt;&gt;"",J170&lt;&gt;"",K170&lt;&gt;"",L170&lt;&gt;""),WORKDAY.INTL(MAX(IFERROR(INDEX(T:T,MATCH(I170,E:E,0)),0),IFERROR(INDEX(T:T,MATCH(J170,E:E,0)),0),IFERROR(INDEX(T:T,MATCH(K170,E:E,0)),0),IFERROR(INDEX(T:T,MATCH(L170,E:E,0)),0)),1,weekend,holidays),IF(N170&lt;&gt;"",IF(O170&lt;&gt;"",WORKDAY.INTL(N170,-(MAX(O170,1)-1),weekend,holidays),N170-(MAX(P170,1)-1))," - ")))</f>
        <v>44218</v>
      </c>
      <c r="T170" s="118">
        <f t="shared" ca="1" si="24"/>
        <v>44274</v>
      </c>
      <c r="U170" s="119"/>
      <c r="V170" s="119"/>
      <c r="W170" s="120"/>
      <c r="X170" s="119"/>
      <c r="Y170" s="121"/>
      <c r="Z170" s="121"/>
      <c r="AA170" s="121"/>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c r="OA170" s="123"/>
      <c r="OB170" s="123"/>
    </row>
    <row r="171" spans="1:392" s="122" customFormat="1" ht="12">
      <c r="A171" s="138"/>
      <c r="B171" s="138"/>
      <c r="C171" s="139"/>
      <c r="D171" s="110">
        <v>2</v>
      </c>
      <c r="E171" s="111" t="str">
        <f t="shared" si="30"/>
        <v>1.159</v>
      </c>
      <c r="F171" s="113" t="s">
        <v>337</v>
      </c>
      <c r="G171" s="145" t="s">
        <v>436</v>
      </c>
      <c r="H171" s="113"/>
      <c r="I171" s="114" t="str">
        <f>E169</f>
        <v>1.157</v>
      </c>
      <c r="J171" s="114" t="str">
        <f>E120</f>
        <v>1.108</v>
      </c>
      <c r="K171" s="114" t="str">
        <f>E164</f>
        <v>1.152</v>
      </c>
      <c r="L171" s="114" t="str">
        <f>E170</f>
        <v>1.158</v>
      </c>
      <c r="M171" s="115"/>
      <c r="N171" s="115"/>
      <c r="O171" s="124">
        <f>tassUCB/2</f>
        <v>3.5</v>
      </c>
      <c r="P171" s="124"/>
      <c r="Q171" s="125"/>
      <c r="R171" s="131">
        <v>3</v>
      </c>
      <c r="S171" s="118">
        <f ca="1">IF(M171&lt;&gt;"",M171,IF(OR(I171&lt;&gt;"",J171&lt;&gt;"",K171&lt;&gt;"",L171&lt;&gt;""),WORKDAY.INTL(MAX(IFERROR(INDEX(T:T,MATCH(I171,E:E,0)),0),IFERROR(INDEX(T:T,MATCH(J171,E:E,0)),0),IFERROR(INDEX(T:T,MATCH(K171,E:E,0)),0),IFERROR(INDEX(T:T,MATCH(L171,E:E,0)),0)),1,weekend,holidays),IF(N171&lt;&gt;"",IF(O171&lt;&gt;"",WORKDAY.INTL(N171,-(MAX(O171,1)-1),weekend,holidays),N171-(MAX(P171,1)-1))," - ")))</f>
        <v>44277</v>
      </c>
      <c r="T171" s="118">
        <f t="shared" ca="1" si="24"/>
        <v>44279</v>
      </c>
      <c r="U171" s="119"/>
      <c r="V171" s="119"/>
      <c r="W171" s="120"/>
      <c r="X171" s="119"/>
      <c r="Y171" s="121"/>
      <c r="Z171" s="121"/>
      <c r="AA171" s="121"/>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c r="OA171" s="123"/>
      <c r="OB171" s="123"/>
    </row>
    <row r="172" spans="1:392" s="122" customFormat="1" ht="12">
      <c r="A172" s="138"/>
      <c r="B172" s="138"/>
      <c r="C172" s="139"/>
      <c r="D172" s="110">
        <v>2</v>
      </c>
      <c r="E172" s="111" t="str">
        <f t="shared" si="30"/>
        <v>1.160</v>
      </c>
      <c r="F172" s="113" t="s">
        <v>291</v>
      </c>
      <c r="G172" s="113"/>
      <c r="H172" s="113"/>
      <c r="I172" s="114" t="str">
        <f>E171</f>
        <v>1.159</v>
      </c>
      <c r="J172" s="114" t="str">
        <f>E162</f>
        <v>1.150</v>
      </c>
      <c r="K172" s="114"/>
      <c r="L172" s="114"/>
      <c r="M172" s="115"/>
      <c r="N172" s="115"/>
      <c r="O172" s="124">
        <f>tvalUFM</f>
        <v>30</v>
      </c>
      <c r="P172" s="124"/>
      <c r="Q172" s="125"/>
      <c r="R172" s="131" t="s">
        <v>37</v>
      </c>
      <c r="S172" s="118">
        <f ca="1">IF(M172&lt;&gt;"",M172,IF(OR(I172&lt;&gt;"",J172&lt;&gt;"",K172&lt;&gt;"",L172&lt;&gt;""),WORKDAY.INTL(MAX(IFERROR(INDEX(T:T,MATCH(I172,E:E,0)),0),IFERROR(INDEX(T:T,MATCH(J172,E:E,0)),0),IFERROR(INDEX(T:T,MATCH(K172,E:E,0)),0),IFERROR(INDEX(T:T,MATCH(L172,E:E,0)),0)),1,weekend,holidays),IF(N172&lt;&gt;"",IF(O172&lt;&gt;"",WORKDAY.INTL(N172,-(MAX(O172,1)-1),weekend,holidays),N172-(MAX(P172,1)-1))," - ")))</f>
        <v>44280</v>
      </c>
      <c r="T172" s="118">
        <f t="shared" ca="1" si="24"/>
        <v>44326</v>
      </c>
      <c r="U172" s="119"/>
      <c r="V172" s="119"/>
      <c r="W172" s="120"/>
      <c r="X172" s="119"/>
      <c r="Y172" s="121"/>
      <c r="Z172" s="121"/>
      <c r="AA172" s="121"/>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c r="OA172" s="123"/>
      <c r="OB172" s="123"/>
    </row>
    <row r="173" spans="1:392" s="122" customFormat="1" ht="12">
      <c r="A173" s="138"/>
      <c r="B173" s="138"/>
      <c r="C173" s="139"/>
      <c r="D173" s="110">
        <v>2</v>
      </c>
      <c r="E173" s="111" t="str">
        <f t="shared" ref="E173:E181" si="31">IF(D173="","",IF(D173&gt;prevLevel,IF(prevWBS="","1",prevWBS)&amp;REPT(".1",D173-MAX(prevLevel,1)),IF(ISERROR(FIND(".",prevWBS)),REPT("1.",D173-1)&amp;IFERROR(VALUE(prevWBS)+1,"1"),IF(D173=1,"",IFERROR(LEFT(prevWBS,FIND("^",SUBSTITUTE(prevWBS,".","^",D173-1))),""))&amp;VALUE(TRIM(MID(SUBSTITUTE(prevWBS,".",REPT(" ",LEN(prevWBS))),(D173-1)*LEN(prevWBS)+1,LEN(prevWBS))))+1)))</f>
        <v>1.161</v>
      </c>
      <c r="F173" s="113" t="s">
        <v>289</v>
      </c>
      <c r="G173" s="113"/>
      <c r="H173" s="113"/>
      <c r="I173" s="114" t="str">
        <f>E166</f>
        <v>1.154</v>
      </c>
      <c r="J173" s="114"/>
      <c r="K173" s="114"/>
      <c r="L173" s="114"/>
      <c r="M173" s="115"/>
      <c r="N173" s="115"/>
      <c r="O173" s="124">
        <v>40</v>
      </c>
      <c r="P173" s="124"/>
      <c r="Q173" s="125"/>
      <c r="R173" s="116"/>
      <c r="S173" s="118">
        <f ca="1">IF(M173&lt;&gt;"",M173,IF(OR(I173&lt;&gt;"",J173&lt;&gt;"",K173&lt;&gt;"",L173&lt;&gt;""),WORKDAY.INTL(MAX(IFERROR(INDEX(T:T,MATCH(I173,E:E,0)),0),IFERROR(INDEX(T:T,MATCH(J173,E:E,0)),0),IFERROR(INDEX(T:T,MATCH(K173,E:E,0)),0),IFERROR(INDEX(T:T,MATCH(L173,E:E,0)),0)),1,weekend,holidays),IF(N173&lt;&gt;"",IF(O173&lt;&gt;"",WORKDAY.INTL(N173,-(MAX(O173,1)-1),weekend,holidays),N173-(MAX(P173,1)-1))," - ")))</f>
        <v>43921</v>
      </c>
      <c r="T173" s="118">
        <f t="shared" ca="1" si="24"/>
        <v>43980</v>
      </c>
      <c r="U173" s="119"/>
      <c r="V173" s="119"/>
      <c r="W173" s="120"/>
      <c r="X173" s="119"/>
      <c r="Y173" s="121"/>
      <c r="Z173" s="121"/>
      <c r="AA173" s="121"/>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c r="OA173" s="123"/>
      <c r="OB173" s="123"/>
    </row>
    <row r="174" spans="1:392" s="122" customFormat="1" ht="12">
      <c r="A174" s="138"/>
      <c r="B174" s="138"/>
      <c r="C174" s="139"/>
      <c r="D174" s="110">
        <v>2</v>
      </c>
      <c r="E174" s="111" t="str">
        <f t="shared" si="31"/>
        <v>1.162</v>
      </c>
      <c r="F174" s="113" t="s">
        <v>338</v>
      </c>
      <c r="G174" s="113" t="s">
        <v>427</v>
      </c>
      <c r="H174" s="113"/>
      <c r="I174" s="114" t="str">
        <f>E173</f>
        <v>1.161</v>
      </c>
      <c r="J174" s="114" t="str">
        <f>E136</f>
        <v>1.124</v>
      </c>
      <c r="K174" s="114" t="str">
        <f>E167</f>
        <v>1.155</v>
      </c>
      <c r="L174" s="114"/>
      <c r="M174" s="115"/>
      <c r="N174" s="115"/>
      <c r="O174" s="124">
        <v>10</v>
      </c>
      <c r="P174" s="124"/>
      <c r="Q174" s="125"/>
      <c r="R174" s="131" t="s">
        <v>33</v>
      </c>
      <c r="S174" s="118">
        <f ca="1">IF(M174&lt;&gt;"",M174,IF(OR(I174&lt;&gt;"",J174&lt;&gt;"",K174&lt;&gt;"",L174&lt;&gt;""),WORKDAY.INTL(MAX(IFERROR(INDEX(T:T,MATCH(I174,E:E,0)),0),IFERROR(INDEX(T:T,MATCH(J174,E:E,0)),0),IFERROR(INDEX(T:T,MATCH(K174,E:E,0)),0),IFERROR(INDEX(T:T,MATCH(L174,E:E,0)),0)),1,weekend,holidays),IF(N174&lt;&gt;"",IF(O174&lt;&gt;"",WORKDAY.INTL(N174,-(MAX(O174,1)-1),weekend,holidays),N174-(MAX(P174,1)-1))," - ")))</f>
        <v>44085</v>
      </c>
      <c r="T174" s="118">
        <f t="shared" ca="1" si="24"/>
        <v>44098</v>
      </c>
      <c r="U174" s="119"/>
      <c r="V174" s="119"/>
      <c r="W174" s="120"/>
      <c r="X174" s="119"/>
      <c r="Y174" s="121"/>
      <c r="Z174" s="121"/>
      <c r="AA174" s="121"/>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c r="OA174" s="123"/>
      <c r="OB174" s="123"/>
    </row>
    <row r="175" spans="1:392" s="122" customFormat="1" ht="12">
      <c r="A175" s="138"/>
      <c r="B175" s="138"/>
      <c r="C175" s="139"/>
      <c r="D175" s="110">
        <v>2</v>
      </c>
      <c r="E175" s="111" t="str">
        <f t="shared" si="31"/>
        <v>1.163</v>
      </c>
      <c r="F175" s="113" t="s">
        <v>288</v>
      </c>
      <c r="G175" s="113"/>
      <c r="H175" s="113" t="s">
        <v>375</v>
      </c>
      <c r="I175" s="114" t="str">
        <f>E174</f>
        <v>1.162</v>
      </c>
      <c r="J175" s="114" t="str">
        <f>E168</f>
        <v>1.156</v>
      </c>
      <c r="K175" s="114"/>
      <c r="L175" s="114"/>
      <c r="M175" s="115"/>
      <c r="N175" s="115"/>
      <c r="O175" s="124">
        <v>25</v>
      </c>
      <c r="P175" s="124"/>
      <c r="Q175" s="125"/>
      <c r="R175" s="131" t="s">
        <v>38</v>
      </c>
      <c r="S175" s="118">
        <f ca="1">IF(M175&lt;&gt;"",M175,IF(OR(I175&lt;&gt;"",J175&lt;&gt;"",K175&lt;&gt;"",L175&lt;&gt;""),WORKDAY.INTL(MAX(IFERROR(INDEX(T:T,MATCH(I175,E:E,0)),0),IFERROR(INDEX(T:T,MATCH(J175,E:E,0)),0),IFERROR(INDEX(T:T,MATCH(K175,E:E,0)),0),IFERROR(INDEX(T:T,MATCH(L175,E:E,0)),0)),1,weekend,holidays),IF(N175&lt;&gt;"",IF(O175&lt;&gt;"",WORKDAY.INTL(N175,-(MAX(O175,1)-1),weekend,holidays),N175-(MAX(P175,1)-1))," - ")))</f>
        <v>44204</v>
      </c>
      <c r="T175" s="118">
        <f t="shared" ca="1" si="24"/>
        <v>44239</v>
      </c>
      <c r="U175" s="119"/>
      <c r="V175" s="119"/>
      <c r="W175" s="120"/>
      <c r="X175" s="119"/>
      <c r="Y175" s="121"/>
      <c r="Z175" s="121"/>
      <c r="AA175" s="121"/>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c r="OA175" s="123"/>
      <c r="OB175" s="123"/>
    </row>
    <row r="176" spans="1:392" s="122" customFormat="1" ht="12">
      <c r="A176" s="138"/>
      <c r="B176" s="138"/>
      <c r="C176" s="139"/>
      <c r="D176" s="110">
        <v>2</v>
      </c>
      <c r="E176" s="111" t="str">
        <f t="shared" si="31"/>
        <v>1.164</v>
      </c>
      <c r="F176" s="113" t="s">
        <v>289</v>
      </c>
      <c r="G176" s="113"/>
      <c r="H176" s="113"/>
      <c r="I176" s="114" t="str">
        <f>E173</f>
        <v>1.161</v>
      </c>
      <c r="J176" s="114"/>
      <c r="K176" s="114"/>
      <c r="L176" s="114"/>
      <c r="M176" s="115"/>
      <c r="N176" s="115"/>
      <c r="O176" s="124">
        <v>40</v>
      </c>
      <c r="P176" s="124"/>
      <c r="Q176" s="125"/>
      <c r="R176" s="116"/>
      <c r="S176" s="118">
        <f ca="1">IF(M176&lt;&gt;"",M176,IF(OR(I176&lt;&gt;"",J176&lt;&gt;"",K176&lt;&gt;"",L176&lt;&gt;""),WORKDAY.INTL(MAX(IFERROR(INDEX(T:T,MATCH(I176,E:E,0)),0),IFERROR(INDEX(T:T,MATCH(J176,E:E,0)),0),IFERROR(INDEX(T:T,MATCH(K176,E:E,0)),0),IFERROR(INDEX(T:T,MATCH(L176,E:E,0)),0)),1,weekend,holidays),IF(N176&lt;&gt;"",IF(O176&lt;&gt;"",WORKDAY.INTL(N176,-(MAX(O176,1)-1),weekend,holidays),N176-(MAX(P176,1)-1))," - ")))</f>
        <v>43983</v>
      </c>
      <c r="T176" s="118">
        <f t="shared" ca="1" si="24"/>
        <v>44036</v>
      </c>
      <c r="U176" s="119"/>
      <c r="V176" s="119"/>
      <c r="W176" s="120"/>
      <c r="X176" s="119"/>
      <c r="Y176" s="121"/>
      <c r="Z176" s="121"/>
      <c r="AA176" s="121"/>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c r="OA176" s="123"/>
      <c r="OB176" s="123"/>
    </row>
    <row r="177" spans="1:392" s="122" customFormat="1" ht="12">
      <c r="A177" s="138"/>
      <c r="B177" s="138"/>
      <c r="C177" s="139"/>
      <c r="D177" s="110">
        <v>2</v>
      </c>
      <c r="E177" s="111" t="str">
        <f t="shared" si="31"/>
        <v>1.165</v>
      </c>
      <c r="F177" s="113" t="s">
        <v>339</v>
      </c>
      <c r="G177" s="113" t="s">
        <v>427</v>
      </c>
      <c r="H177" s="113"/>
      <c r="I177" s="114" t="str">
        <f>E176</f>
        <v>1.164</v>
      </c>
      <c r="J177" s="114" t="str">
        <f>E137</f>
        <v>1.125</v>
      </c>
      <c r="K177" s="114" t="str">
        <f>E174</f>
        <v>1.162</v>
      </c>
      <c r="L177" s="114"/>
      <c r="M177" s="115"/>
      <c r="N177" s="115"/>
      <c r="O177" s="124">
        <v>10</v>
      </c>
      <c r="P177" s="124"/>
      <c r="Q177" s="125"/>
      <c r="R177" s="131" t="s">
        <v>33</v>
      </c>
      <c r="S177" s="118">
        <f ca="1">IF(M177&lt;&gt;"",M177,IF(OR(I177&lt;&gt;"",J177&lt;&gt;"",K177&lt;&gt;"",L177&lt;&gt;""),WORKDAY.INTL(MAX(IFERROR(INDEX(T:T,MATCH(I177,E:E,0)),0),IFERROR(INDEX(T:T,MATCH(J177,E:E,0)),0),IFERROR(INDEX(T:T,MATCH(K177,E:E,0)),0),IFERROR(INDEX(T:T,MATCH(L177,E:E,0)),0)),1,weekend,holidays),IF(N177&lt;&gt;"",IF(O177&lt;&gt;"",WORKDAY.INTL(N177,-(MAX(O177,1)-1),weekend,holidays),N177-(MAX(P177,1)-1))," - ")))</f>
        <v>44106</v>
      </c>
      <c r="T177" s="118">
        <f t="shared" ca="1" si="24"/>
        <v>44120</v>
      </c>
      <c r="U177" s="119"/>
      <c r="V177" s="119"/>
      <c r="W177" s="120"/>
      <c r="X177" s="119"/>
      <c r="Y177" s="121"/>
      <c r="Z177" s="121"/>
      <c r="AA177" s="121"/>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c r="OA177" s="123"/>
      <c r="OB177" s="123"/>
    </row>
    <row r="178" spans="1:392" s="122" customFormat="1" ht="12">
      <c r="A178" s="138"/>
      <c r="B178" s="138"/>
      <c r="C178" s="139"/>
      <c r="D178" s="110">
        <v>2</v>
      </c>
      <c r="E178" s="111" t="str">
        <f t="shared" si="31"/>
        <v>1.166</v>
      </c>
      <c r="F178" s="113" t="s">
        <v>293</v>
      </c>
      <c r="G178" s="113"/>
      <c r="H178" s="113" t="s">
        <v>376</v>
      </c>
      <c r="I178" s="114" t="str">
        <f>E177</f>
        <v>1.165</v>
      </c>
      <c r="J178" s="114" t="str">
        <f>E165</f>
        <v>1.153</v>
      </c>
      <c r="K178" s="114"/>
      <c r="L178" s="114"/>
      <c r="M178" s="115"/>
      <c r="N178" s="115"/>
      <c r="O178" s="124">
        <v>25</v>
      </c>
      <c r="P178" s="124"/>
      <c r="Q178" s="125"/>
      <c r="R178" s="131" t="s">
        <v>36</v>
      </c>
      <c r="S178" s="118">
        <f ca="1">IF(M178&lt;&gt;"",M178,IF(OR(I178&lt;&gt;"",J178&lt;&gt;"",K178&lt;&gt;"",L178&lt;&gt;""),WORKDAY.INTL(MAX(IFERROR(INDEX(T:T,MATCH(I178,E:E,0)),0),IFERROR(INDEX(T:T,MATCH(J178,E:E,0)),0),IFERROR(INDEX(T:T,MATCH(K178,E:E,0)),0),IFERROR(INDEX(T:T,MATCH(L178,E:E,0)),0)),1,weekend,holidays),IF(N178&lt;&gt;"",IF(O178&lt;&gt;"",WORKDAY.INTL(N178,-(MAX(O178,1)-1),weekend,holidays),N178-(MAX(P178,1)-1))," - ")))</f>
        <v>44272</v>
      </c>
      <c r="T178" s="118">
        <f t="shared" ca="1" si="24"/>
        <v>44308</v>
      </c>
      <c r="U178" s="119"/>
      <c r="V178" s="119"/>
      <c r="W178" s="120"/>
      <c r="X178" s="119"/>
      <c r="Y178" s="121"/>
      <c r="Z178" s="121"/>
      <c r="AA178" s="121"/>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c r="OA178" s="123"/>
      <c r="OB178" s="123"/>
    </row>
    <row r="179" spans="1:392" s="122" customFormat="1" ht="12">
      <c r="A179" s="138"/>
      <c r="B179" s="138"/>
      <c r="C179" s="139"/>
      <c r="D179" s="110">
        <v>2</v>
      </c>
      <c r="E179" s="111" t="str">
        <f t="shared" si="31"/>
        <v>1.167</v>
      </c>
      <c r="F179" s="113" t="s">
        <v>289</v>
      </c>
      <c r="G179" s="113"/>
      <c r="H179" s="113"/>
      <c r="I179" s="114" t="str">
        <f>E176</f>
        <v>1.164</v>
      </c>
      <c r="J179" s="114"/>
      <c r="K179" s="114"/>
      <c r="L179" s="114"/>
      <c r="M179" s="115"/>
      <c r="N179" s="115"/>
      <c r="O179" s="124">
        <v>40</v>
      </c>
      <c r="P179" s="124"/>
      <c r="Q179" s="125"/>
      <c r="R179" s="116"/>
      <c r="S179" s="118">
        <f ca="1">IF(M179&lt;&gt;"",M179,IF(OR(I179&lt;&gt;"",J179&lt;&gt;"",K179&lt;&gt;"",L179&lt;&gt;""),WORKDAY.INTL(MAX(IFERROR(INDEX(T:T,MATCH(I179,E:E,0)),0),IFERROR(INDEX(T:T,MATCH(J179,E:E,0)),0),IFERROR(INDEX(T:T,MATCH(K179,E:E,0)),0),IFERROR(INDEX(T:T,MATCH(L179,E:E,0)),0)),1,weekend,holidays),IF(N179&lt;&gt;"",IF(O179&lt;&gt;"",WORKDAY.INTL(N179,-(MAX(O179,1)-1),weekend,holidays),N179-(MAX(P179,1)-1))," - ")))</f>
        <v>44039</v>
      </c>
      <c r="T179" s="118">
        <f t="shared" ca="1" si="24"/>
        <v>44097</v>
      </c>
      <c r="U179" s="119"/>
      <c r="V179" s="119"/>
      <c r="W179" s="120"/>
      <c r="X179" s="119"/>
      <c r="Y179" s="121"/>
      <c r="Z179" s="121"/>
      <c r="AA179" s="121"/>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c r="OA179" s="123"/>
      <c r="OB179" s="123"/>
    </row>
    <row r="180" spans="1:392" s="122" customFormat="1" ht="12">
      <c r="A180" s="138"/>
      <c r="B180" s="138"/>
      <c r="C180" s="139"/>
      <c r="D180" s="110">
        <v>2</v>
      </c>
      <c r="E180" s="111" t="str">
        <f t="shared" si="31"/>
        <v>1.168</v>
      </c>
      <c r="F180" s="113" t="s">
        <v>378</v>
      </c>
      <c r="G180" s="113" t="s">
        <v>427</v>
      </c>
      <c r="H180" s="113"/>
      <c r="I180" s="114" t="str">
        <f>E179</f>
        <v>1.167</v>
      </c>
      <c r="J180" s="114" t="str">
        <f>E177</f>
        <v>1.165</v>
      </c>
      <c r="K180" s="114" t="str">
        <f>E143</f>
        <v>1.131</v>
      </c>
      <c r="L180" s="114"/>
      <c r="M180" s="115"/>
      <c r="N180" s="115"/>
      <c r="O180" s="124">
        <v>10</v>
      </c>
      <c r="P180" s="124"/>
      <c r="Q180" s="125"/>
      <c r="R180" s="131" t="s">
        <v>33</v>
      </c>
      <c r="S180" s="118">
        <f ca="1">IF(M180&lt;&gt;"",M180,IF(OR(I180&lt;&gt;"",J180&lt;&gt;"",K180&lt;&gt;"",L180&lt;&gt;""),WORKDAY.INTL(MAX(IFERROR(INDEX(T:T,MATCH(I180,E:E,0)),0),IFERROR(INDEX(T:T,MATCH(J180,E:E,0)),0),IFERROR(INDEX(T:T,MATCH(K180,E:E,0)),0),IFERROR(INDEX(T:T,MATCH(L180,E:E,0)),0)),1,weekend,holidays),IF(N180&lt;&gt;"",IF(O180&lt;&gt;"",WORKDAY.INTL(N180,-(MAX(O180,1)-1),weekend,holidays),N180-(MAX(P180,1)-1))," - ")))</f>
        <v>44130</v>
      </c>
      <c r="T180" s="118">
        <f t="shared" ca="1" si="24"/>
        <v>44141</v>
      </c>
      <c r="U180" s="119"/>
      <c r="V180" s="119"/>
      <c r="W180" s="120"/>
      <c r="X180" s="119"/>
      <c r="Y180" s="121"/>
      <c r="Z180" s="121"/>
      <c r="AA180" s="121"/>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c r="OA180" s="123"/>
      <c r="OB180" s="123"/>
    </row>
    <row r="181" spans="1:392" s="122" customFormat="1" ht="12">
      <c r="A181" s="138"/>
      <c r="B181" s="138"/>
      <c r="C181" s="139"/>
      <c r="D181" s="110">
        <v>2</v>
      </c>
      <c r="E181" s="111" t="str">
        <f t="shared" si="31"/>
        <v>1.169</v>
      </c>
      <c r="F181" s="113" t="s">
        <v>288</v>
      </c>
      <c r="G181" s="135" t="s">
        <v>379</v>
      </c>
      <c r="H181" s="113" t="s">
        <v>377</v>
      </c>
      <c r="I181" s="114" t="str">
        <f>E180</f>
        <v>1.168</v>
      </c>
      <c r="J181" s="114" t="str">
        <f>E175</f>
        <v>1.163</v>
      </c>
      <c r="K181" s="114"/>
      <c r="L181" s="114"/>
      <c r="M181" s="115"/>
      <c r="N181" s="115"/>
      <c r="O181" s="124">
        <v>25</v>
      </c>
      <c r="P181" s="124"/>
      <c r="Q181" s="125"/>
      <c r="R181" s="131" t="s">
        <v>38</v>
      </c>
      <c r="S181" s="118">
        <f ca="1">IF(M181&lt;&gt;"",M181,IF(OR(I181&lt;&gt;"",J181&lt;&gt;"",K181&lt;&gt;"",L181&lt;&gt;""),WORKDAY.INTL(MAX(IFERROR(INDEX(T:T,MATCH(I181,E:E,0)),0),IFERROR(INDEX(T:T,MATCH(J181,E:E,0)),0),IFERROR(INDEX(T:T,MATCH(K181,E:E,0)),0),IFERROR(INDEX(T:T,MATCH(L181,E:E,0)),0)),1,weekend,holidays),IF(N181&lt;&gt;"",IF(O181&lt;&gt;"",WORKDAY.INTL(N181,-(MAX(O181,1)-1),weekend,holidays),N181-(MAX(P181,1)-1))," - ")))</f>
        <v>44243</v>
      </c>
      <c r="T181" s="136">
        <f t="shared" ca="1" si="24"/>
        <v>44277</v>
      </c>
      <c r="U181" s="119"/>
      <c r="V181" s="119"/>
      <c r="W181" s="120"/>
      <c r="X181" s="119"/>
      <c r="Y181" s="121"/>
      <c r="Z181" s="121"/>
      <c r="AA181" s="121"/>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c r="OA181" s="123"/>
      <c r="OB181" s="123"/>
    </row>
    <row r="182" spans="1:392" s="122" customFormat="1" ht="12">
      <c r="A182" s="138"/>
      <c r="B182" s="138"/>
      <c r="C182" s="139"/>
      <c r="D182" s="110"/>
      <c r="E182" s="111"/>
      <c r="F182" s="113"/>
      <c r="G182" s="113"/>
      <c r="H182" s="113"/>
      <c r="I182" s="114"/>
      <c r="J182" s="114"/>
      <c r="K182" s="114"/>
      <c r="L182" s="114"/>
      <c r="M182" s="115"/>
      <c r="N182" s="115"/>
      <c r="O182" s="124"/>
      <c r="P182" s="124"/>
      <c r="Q182" s="125"/>
      <c r="R182" s="131"/>
      <c r="S182" s="118"/>
      <c r="T182" s="118"/>
      <c r="U182" s="119"/>
      <c r="V182" s="119"/>
      <c r="W182" s="120"/>
      <c r="X182" s="119"/>
      <c r="Y182" s="121"/>
      <c r="Z182" s="121"/>
      <c r="AA182" s="121"/>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c r="OA182" s="123"/>
      <c r="OB182" s="123"/>
    </row>
    <row r="183" spans="1:392" s="122" customFormat="1" ht="12">
      <c r="A183" s="138"/>
      <c r="B183" s="138"/>
      <c r="C183" s="139"/>
      <c r="D183" s="110"/>
      <c r="E183" s="111"/>
      <c r="F183" s="113"/>
      <c r="G183" s="113"/>
      <c r="H183" s="113"/>
      <c r="I183" s="114"/>
      <c r="J183" s="114"/>
      <c r="K183" s="114"/>
      <c r="L183" s="114"/>
      <c r="M183" s="115"/>
      <c r="N183" s="115"/>
      <c r="O183" s="124"/>
      <c r="P183" s="124"/>
      <c r="Q183" s="125"/>
      <c r="R183" s="131"/>
      <c r="S183" s="118"/>
      <c r="T183" s="118"/>
      <c r="U183" s="119"/>
      <c r="V183" s="119"/>
      <c r="W183" s="120"/>
      <c r="X183" s="119"/>
      <c r="Y183" s="121"/>
      <c r="Z183" s="121"/>
      <c r="AA183" s="121"/>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c r="OA183" s="123"/>
      <c r="OB183" s="123"/>
    </row>
    <row r="184" spans="1:392" s="122" customFormat="1" ht="12">
      <c r="A184" s="138"/>
      <c r="B184" s="138"/>
      <c r="C184" s="139"/>
      <c r="D184" s="110"/>
      <c r="E184" s="111"/>
      <c r="F184" s="113"/>
      <c r="G184" s="113"/>
      <c r="H184" s="113"/>
      <c r="I184" s="114"/>
      <c r="J184" s="114"/>
      <c r="K184" s="114"/>
      <c r="L184" s="114"/>
      <c r="M184" s="115"/>
      <c r="N184" s="115"/>
      <c r="O184" s="124"/>
      <c r="P184" s="124"/>
      <c r="Q184" s="125"/>
      <c r="R184" s="116"/>
      <c r="S184" s="118"/>
      <c r="T184" s="118"/>
      <c r="U184" s="119"/>
      <c r="V184" s="119"/>
      <c r="W184" s="120"/>
      <c r="X184" s="119"/>
      <c r="Y184" s="121"/>
      <c r="Z184" s="121"/>
      <c r="AA184" s="121"/>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c r="OA184" s="123"/>
      <c r="OB184" s="123"/>
    </row>
    <row r="185" spans="1:392" s="122" customFormat="1" ht="12">
      <c r="A185" s="138"/>
      <c r="B185" s="138"/>
      <c r="C185" s="139"/>
      <c r="D185" s="110"/>
      <c r="E185" s="111"/>
      <c r="F185" s="112"/>
      <c r="G185" s="113"/>
      <c r="H185" s="113"/>
      <c r="I185" s="114"/>
      <c r="J185" s="114"/>
      <c r="K185" s="114"/>
      <c r="L185" s="114"/>
      <c r="M185" s="126"/>
      <c r="N185" s="126"/>
      <c r="O185" s="124"/>
      <c r="P185" s="124"/>
      <c r="Q185" s="127"/>
      <c r="R185" s="116"/>
      <c r="S185" s="118"/>
      <c r="T185" s="118"/>
      <c r="U185" s="119"/>
      <c r="V185" s="119"/>
      <c r="W185" s="120"/>
      <c r="X185" s="119"/>
      <c r="Y185" s="121"/>
      <c r="Z185" s="121"/>
      <c r="AA185" s="121"/>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c r="OA185" s="123"/>
      <c r="OB185" s="123"/>
    </row>
    <row r="186" spans="1:392" s="122" customFormat="1" ht="12">
      <c r="A186" s="138"/>
      <c r="B186" s="138"/>
      <c r="C186" s="139"/>
      <c r="D186" s="110"/>
      <c r="E186" s="111"/>
      <c r="F186" s="113"/>
      <c r="G186" s="113"/>
      <c r="H186" s="113"/>
      <c r="I186" s="114"/>
      <c r="J186" s="114"/>
      <c r="K186" s="114"/>
      <c r="L186" s="114"/>
      <c r="M186" s="115"/>
      <c r="N186" s="115"/>
      <c r="O186" s="124"/>
      <c r="P186" s="124"/>
      <c r="Q186" s="125"/>
      <c r="R186" s="116"/>
      <c r="S186" s="118"/>
      <c r="T186" s="118"/>
      <c r="U186" s="119"/>
      <c r="V186" s="119"/>
      <c r="W186" s="120"/>
      <c r="X186" s="119"/>
      <c r="Y186" s="121"/>
      <c r="Z186" s="121"/>
      <c r="AA186" s="121"/>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c r="OB186" s="123"/>
    </row>
    <row r="187" spans="1:392" s="122" customFormat="1" ht="12">
      <c r="A187" s="138"/>
      <c r="B187" s="138"/>
      <c r="C187" s="139"/>
      <c r="D187" s="110"/>
      <c r="E187" s="111"/>
      <c r="F187" s="113"/>
      <c r="G187" s="113"/>
      <c r="H187" s="113"/>
      <c r="I187" s="114"/>
      <c r="J187" s="114"/>
      <c r="K187" s="114"/>
      <c r="L187" s="114"/>
      <c r="M187" s="115"/>
      <c r="N187" s="115"/>
      <c r="O187" s="124"/>
      <c r="P187" s="124"/>
      <c r="Q187" s="125"/>
      <c r="R187" s="116"/>
      <c r="S187" s="118"/>
      <c r="T187" s="118"/>
      <c r="U187" s="119"/>
      <c r="V187" s="119"/>
      <c r="W187" s="120"/>
      <c r="X187" s="119"/>
      <c r="Y187" s="121"/>
      <c r="Z187" s="121"/>
      <c r="AA187" s="121"/>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c r="OB187" s="123"/>
    </row>
    <row r="188" spans="1:392" s="122" customFormat="1" ht="12">
      <c r="A188" s="138"/>
      <c r="B188" s="138"/>
      <c r="C188" s="139"/>
      <c r="D188" s="110"/>
      <c r="E188" s="111"/>
      <c r="F188" s="113"/>
      <c r="G188" s="113"/>
      <c r="H188" s="113"/>
      <c r="I188" s="114"/>
      <c r="J188" s="114"/>
      <c r="K188" s="114"/>
      <c r="L188" s="114"/>
      <c r="M188" s="115"/>
      <c r="N188" s="115"/>
      <c r="O188" s="124"/>
      <c r="P188" s="124"/>
      <c r="Q188" s="125"/>
      <c r="R188" s="116"/>
      <c r="S188" s="118"/>
      <c r="T188" s="118"/>
      <c r="U188" s="119"/>
      <c r="V188" s="119"/>
      <c r="W188" s="120"/>
      <c r="X188" s="119"/>
      <c r="Y188" s="121"/>
      <c r="Z188" s="121"/>
      <c r="AA188" s="121"/>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c r="OB188" s="123"/>
    </row>
    <row r="189" spans="1:392" s="122" customFormat="1" ht="12">
      <c r="A189" s="138"/>
      <c r="B189" s="138"/>
      <c r="C189" s="139"/>
      <c r="D189" s="110"/>
      <c r="E189" s="111"/>
      <c r="F189" s="113"/>
      <c r="G189" s="113"/>
      <c r="H189" s="113"/>
      <c r="I189" s="114"/>
      <c r="J189" s="114"/>
      <c r="K189" s="114"/>
      <c r="L189" s="114"/>
      <c r="M189" s="115"/>
      <c r="N189" s="115"/>
      <c r="O189" s="124"/>
      <c r="P189" s="124"/>
      <c r="Q189" s="125"/>
      <c r="R189" s="116"/>
      <c r="S189" s="118"/>
      <c r="T189" s="118"/>
      <c r="U189" s="119"/>
      <c r="V189" s="119"/>
      <c r="W189" s="120"/>
      <c r="X189" s="119"/>
      <c r="Y189" s="121"/>
      <c r="Z189" s="121"/>
      <c r="AA189" s="121"/>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c r="OB189" s="123"/>
    </row>
    <row r="190" spans="1:392" s="122" customFormat="1" ht="12">
      <c r="A190" s="138"/>
      <c r="B190" s="138"/>
      <c r="C190" s="139"/>
      <c r="D190" s="110"/>
      <c r="E190" s="111"/>
      <c r="F190" s="113"/>
      <c r="G190" s="113"/>
      <c r="H190" s="113"/>
      <c r="I190" s="114"/>
      <c r="J190" s="114"/>
      <c r="K190" s="114"/>
      <c r="L190" s="114"/>
      <c r="M190" s="115"/>
      <c r="N190" s="115"/>
      <c r="O190" s="124"/>
      <c r="P190" s="124"/>
      <c r="Q190" s="125"/>
      <c r="R190" s="116"/>
      <c r="S190" s="118"/>
      <c r="T190" s="118"/>
      <c r="U190" s="119"/>
      <c r="V190" s="119"/>
      <c r="W190" s="120"/>
      <c r="X190" s="119"/>
      <c r="Y190" s="121"/>
      <c r="Z190" s="121"/>
      <c r="AA190" s="121"/>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c r="OB190" s="123"/>
    </row>
    <row r="191" spans="1:392" s="122" customFormat="1" ht="12.75" customHeight="1">
      <c r="A191" s="138"/>
      <c r="B191" s="138"/>
      <c r="C191" s="139"/>
      <c r="D191" s="110"/>
      <c r="E191" s="111"/>
      <c r="F191" s="113"/>
      <c r="G191" s="128"/>
      <c r="H191" s="128"/>
      <c r="I191" s="114"/>
      <c r="J191" s="114"/>
      <c r="K191" s="114"/>
      <c r="L191" s="114"/>
      <c r="M191" s="115"/>
      <c r="N191" s="115"/>
      <c r="O191" s="124"/>
      <c r="P191" s="124"/>
      <c r="Q191" s="125"/>
      <c r="R191" s="116"/>
      <c r="S191" s="118"/>
      <c r="T191" s="118"/>
      <c r="U191" s="119"/>
      <c r="V191" s="119"/>
      <c r="W191" s="120"/>
      <c r="X191" s="119"/>
      <c r="Y191" s="121"/>
      <c r="Z191" s="121"/>
      <c r="AA191" s="121"/>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c r="OB191" s="123"/>
    </row>
    <row r="192" spans="1:392" s="122" customFormat="1" ht="12">
      <c r="A192" s="138"/>
      <c r="B192" s="138"/>
      <c r="C192" s="139"/>
      <c r="D192" s="110"/>
      <c r="E192" s="111"/>
      <c r="F192" s="113"/>
      <c r="G192" s="113"/>
      <c r="H192" s="113"/>
      <c r="I192" s="114"/>
      <c r="J192" s="114"/>
      <c r="K192" s="114"/>
      <c r="L192" s="114"/>
      <c r="M192" s="115"/>
      <c r="N192" s="115"/>
      <c r="O192" s="116"/>
      <c r="P192" s="116"/>
      <c r="Q192" s="117"/>
      <c r="R192" s="116"/>
      <c r="S192" s="118"/>
      <c r="T192" s="118"/>
      <c r="U192" s="119"/>
      <c r="V192" s="119"/>
      <c r="W192" s="120"/>
      <c r="X192" s="119"/>
      <c r="Y192" s="121"/>
      <c r="Z192" s="121"/>
      <c r="AA192" s="121"/>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c r="OB192" s="123"/>
    </row>
    <row r="193" spans="1:392" s="122" customFormat="1" ht="12">
      <c r="A193" s="138"/>
      <c r="B193" s="138"/>
      <c r="C193" s="139"/>
      <c r="D193" s="110"/>
      <c r="E193" s="111"/>
      <c r="F193" s="113"/>
      <c r="G193" s="113"/>
      <c r="H193" s="113"/>
      <c r="I193" s="114"/>
      <c r="J193" s="114"/>
      <c r="K193" s="114"/>
      <c r="L193" s="114"/>
      <c r="M193" s="115"/>
      <c r="N193" s="115"/>
      <c r="O193" s="124"/>
      <c r="P193" s="124"/>
      <c r="Q193" s="125"/>
      <c r="R193" s="116"/>
      <c r="S193" s="118"/>
      <c r="T193" s="118"/>
      <c r="U193" s="119"/>
      <c r="V193" s="119"/>
      <c r="W193" s="120"/>
      <c r="X193" s="119"/>
      <c r="Y193" s="121"/>
      <c r="Z193" s="121"/>
      <c r="AA193" s="121"/>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c r="OB193" s="123"/>
    </row>
    <row r="194" spans="1:392" s="122" customFormat="1" ht="12">
      <c r="A194" s="138"/>
      <c r="B194" s="138"/>
      <c r="C194" s="139"/>
      <c r="D194" s="110"/>
      <c r="E194" s="111"/>
      <c r="F194" s="112"/>
      <c r="G194" s="113"/>
      <c r="H194" s="113"/>
      <c r="I194" s="114"/>
      <c r="J194" s="114"/>
      <c r="K194" s="114"/>
      <c r="L194" s="114"/>
      <c r="M194" s="115"/>
      <c r="N194" s="115"/>
      <c r="O194" s="124"/>
      <c r="P194" s="124"/>
      <c r="Q194" s="125"/>
      <c r="R194" s="116"/>
      <c r="S194" s="118"/>
      <c r="T194" s="118"/>
      <c r="U194" s="119"/>
      <c r="V194" s="119"/>
      <c r="W194" s="120"/>
      <c r="X194" s="119"/>
      <c r="Y194" s="121"/>
      <c r="Z194" s="121"/>
      <c r="AA194" s="121"/>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c r="OB194" s="123"/>
    </row>
    <row r="195" spans="1:392" s="122" customFormat="1" ht="12">
      <c r="A195" s="138"/>
      <c r="B195" s="138"/>
      <c r="C195" s="139"/>
      <c r="D195" s="110"/>
      <c r="E195" s="111"/>
      <c r="F195" s="113"/>
      <c r="G195" s="113"/>
      <c r="H195" s="113"/>
      <c r="I195" s="114"/>
      <c r="J195" s="114"/>
      <c r="K195" s="114"/>
      <c r="L195" s="114"/>
      <c r="M195" s="115"/>
      <c r="N195" s="115"/>
      <c r="O195" s="124"/>
      <c r="P195" s="124"/>
      <c r="Q195" s="125"/>
      <c r="R195" s="116"/>
      <c r="S195" s="118"/>
      <c r="T195" s="118"/>
      <c r="U195" s="119"/>
      <c r="V195" s="119"/>
      <c r="W195" s="120"/>
      <c r="X195" s="119"/>
      <c r="Y195" s="121"/>
      <c r="Z195" s="121"/>
      <c r="AA195" s="121"/>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c r="OB195" s="123"/>
    </row>
    <row r="196" spans="1:392" s="122" customFormat="1" ht="12">
      <c r="A196" s="138"/>
      <c r="B196" s="138"/>
      <c r="C196" s="139"/>
      <c r="D196" s="110"/>
      <c r="E196" s="111"/>
      <c r="F196" s="113"/>
      <c r="G196" s="113"/>
      <c r="H196" s="113"/>
      <c r="I196" s="114"/>
      <c r="J196" s="114"/>
      <c r="K196" s="114"/>
      <c r="L196" s="114"/>
      <c r="M196" s="115"/>
      <c r="N196" s="115"/>
      <c r="O196" s="124"/>
      <c r="P196" s="124"/>
      <c r="Q196" s="125"/>
      <c r="R196" s="116"/>
      <c r="S196" s="118"/>
      <c r="T196" s="118"/>
      <c r="U196" s="119"/>
      <c r="V196" s="119"/>
      <c r="W196" s="120"/>
      <c r="X196" s="119"/>
      <c r="Y196" s="121"/>
      <c r="Z196" s="121"/>
      <c r="AA196" s="121"/>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c r="OB196" s="123"/>
    </row>
    <row r="197" spans="1:392" s="122" customFormat="1" ht="12">
      <c r="A197" s="138"/>
      <c r="B197" s="138"/>
      <c r="C197" s="139"/>
      <c r="D197" s="110"/>
      <c r="E197" s="111"/>
      <c r="F197" s="113"/>
      <c r="G197" s="113"/>
      <c r="H197" s="113"/>
      <c r="I197" s="114"/>
      <c r="J197" s="114"/>
      <c r="K197" s="114"/>
      <c r="L197" s="114"/>
      <c r="M197" s="115"/>
      <c r="N197" s="115"/>
      <c r="O197" s="124"/>
      <c r="P197" s="124"/>
      <c r="Q197" s="125"/>
      <c r="R197" s="116"/>
      <c r="S197" s="118"/>
      <c r="T197" s="118"/>
      <c r="U197" s="119"/>
      <c r="V197" s="119"/>
      <c r="W197" s="120"/>
      <c r="X197" s="119"/>
      <c r="Y197" s="121"/>
      <c r="Z197" s="121"/>
      <c r="AA197" s="121"/>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c r="OB197" s="123"/>
    </row>
    <row r="198" spans="1:392" s="122" customFormat="1" ht="12">
      <c r="A198" s="138"/>
      <c r="B198" s="138"/>
      <c r="C198" s="139"/>
      <c r="D198" s="110"/>
      <c r="E198" s="111"/>
      <c r="F198" s="113"/>
      <c r="G198" s="113"/>
      <c r="H198" s="113"/>
      <c r="I198" s="114"/>
      <c r="J198" s="114"/>
      <c r="K198" s="114"/>
      <c r="L198" s="114"/>
      <c r="M198" s="115"/>
      <c r="N198" s="115"/>
      <c r="O198" s="124"/>
      <c r="P198" s="124"/>
      <c r="Q198" s="125"/>
      <c r="R198" s="116"/>
      <c r="S198" s="118"/>
      <c r="T198" s="118"/>
      <c r="U198" s="119"/>
      <c r="V198" s="119"/>
      <c r="W198" s="120"/>
      <c r="X198" s="119"/>
      <c r="Y198" s="121"/>
      <c r="Z198" s="121"/>
      <c r="AA198" s="121"/>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c r="OB198" s="123"/>
    </row>
    <row r="199" spans="1:392" s="122" customFormat="1" ht="12">
      <c r="A199" s="138"/>
      <c r="B199" s="138"/>
      <c r="C199" s="139"/>
      <c r="D199" s="110"/>
      <c r="E199" s="111"/>
      <c r="F199" s="113"/>
      <c r="G199" s="113"/>
      <c r="H199" s="113"/>
      <c r="I199" s="114"/>
      <c r="J199" s="114"/>
      <c r="K199" s="114"/>
      <c r="L199" s="114"/>
      <c r="M199" s="115"/>
      <c r="N199" s="115"/>
      <c r="O199" s="124"/>
      <c r="P199" s="124"/>
      <c r="Q199" s="125"/>
      <c r="R199" s="116"/>
      <c r="S199" s="118"/>
      <c r="T199" s="118"/>
      <c r="U199" s="119"/>
      <c r="V199" s="119"/>
      <c r="W199" s="120"/>
      <c r="X199" s="119"/>
      <c r="Y199" s="121"/>
      <c r="Z199" s="121"/>
      <c r="AA199" s="121"/>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c r="OB199" s="123"/>
    </row>
    <row r="200" spans="1:392" s="122" customFormat="1" ht="12">
      <c r="A200" s="138"/>
      <c r="B200" s="138"/>
      <c r="C200" s="139"/>
      <c r="D200" s="110"/>
      <c r="E200" s="111"/>
      <c r="F200" s="113"/>
      <c r="G200" s="113"/>
      <c r="H200" s="113"/>
      <c r="I200" s="114"/>
      <c r="J200" s="114"/>
      <c r="K200" s="114"/>
      <c r="L200" s="114"/>
      <c r="M200" s="115"/>
      <c r="N200" s="115"/>
      <c r="O200" s="124"/>
      <c r="P200" s="124"/>
      <c r="Q200" s="125"/>
      <c r="R200" s="116"/>
      <c r="S200" s="118"/>
      <c r="T200" s="118"/>
      <c r="U200" s="119"/>
      <c r="V200" s="119"/>
      <c r="W200" s="120"/>
      <c r="X200" s="119"/>
      <c r="Y200" s="121"/>
      <c r="Z200" s="121"/>
      <c r="AA200" s="121"/>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c r="OB200" s="123"/>
    </row>
    <row r="201" spans="1:392" s="122" customFormat="1" ht="12">
      <c r="A201" s="138"/>
      <c r="B201" s="138"/>
      <c r="C201" s="139"/>
      <c r="D201" s="110"/>
      <c r="E201" s="111"/>
      <c r="F201" s="113"/>
      <c r="G201" s="113"/>
      <c r="H201" s="113"/>
      <c r="I201" s="114"/>
      <c r="J201" s="114"/>
      <c r="K201" s="114"/>
      <c r="L201" s="114"/>
      <c r="M201" s="115"/>
      <c r="N201" s="115"/>
      <c r="O201" s="124"/>
      <c r="P201" s="124"/>
      <c r="Q201" s="125"/>
      <c r="R201" s="116"/>
      <c r="S201" s="118"/>
      <c r="T201" s="118"/>
      <c r="U201" s="119"/>
      <c r="V201" s="119"/>
      <c r="W201" s="120"/>
      <c r="X201" s="119"/>
      <c r="Y201" s="121"/>
      <c r="Z201" s="121"/>
      <c r="AA201" s="121"/>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c r="OB201" s="123"/>
    </row>
    <row r="202" spans="1:392" s="122" customFormat="1" ht="12">
      <c r="A202" s="138"/>
      <c r="B202" s="138"/>
      <c r="C202" s="139"/>
      <c r="D202" s="110"/>
      <c r="E202" s="111"/>
      <c r="F202" s="113"/>
      <c r="G202" s="113"/>
      <c r="H202" s="113"/>
      <c r="I202" s="114"/>
      <c r="J202" s="114"/>
      <c r="K202" s="114"/>
      <c r="L202" s="114"/>
      <c r="M202" s="115"/>
      <c r="N202" s="115"/>
      <c r="O202" s="124"/>
      <c r="P202" s="124"/>
      <c r="Q202" s="125"/>
      <c r="R202" s="116"/>
      <c r="S202" s="118"/>
      <c r="T202" s="118"/>
      <c r="U202" s="119"/>
      <c r="V202" s="119"/>
      <c r="W202" s="120"/>
      <c r="X202" s="119"/>
      <c r="Y202" s="121"/>
      <c r="Z202" s="121"/>
      <c r="AA202" s="121"/>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c r="OB202" s="123"/>
    </row>
    <row r="203" spans="1:392" s="122" customFormat="1" ht="12.75" customHeight="1">
      <c r="A203" s="138"/>
      <c r="B203" s="138"/>
      <c r="C203" s="139"/>
      <c r="D203" s="110"/>
      <c r="E203" s="111"/>
      <c r="F203" s="113"/>
      <c r="G203" s="128"/>
      <c r="H203" s="128"/>
      <c r="I203" s="114"/>
      <c r="J203" s="114"/>
      <c r="K203" s="114"/>
      <c r="L203" s="114"/>
      <c r="M203" s="115"/>
      <c r="N203" s="115"/>
      <c r="O203" s="124"/>
      <c r="P203" s="124"/>
      <c r="Q203" s="125"/>
      <c r="R203" s="116"/>
      <c r="S203" s="118"/>
      <c r="T203" s="118"/>
      <c r="U203" s="119"/>
      <c r="V203" s="119"/>
      <c r="W203" s="120"/>
      <c r="X203" s="119"/>
      <c r="Y203" s="121"/>
      <c r="Z203" s="121"/>
      <c r="AA203" s="121"/>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c r="OB203" s="123"/>
    </row>
    <row r="204" spans="1:392" s="122" customFormat="1" ht="12">
      <c r="A204" s="138"/>
      <c r="B204" s="138"/>
      <c r="C204" s="139"/>
      <c r="D204" s="110"/>
      <c r="E204" s="111"/>
      <c r="F204" s="112"/>
      <c r="G204" s="113"/>
      <c r="H204" s="113"/>
      <c r="I204" s="114"/>
      <c r="J204" s="114"/>
      <c r="K204" s="114"/>
      <c r="L204" s="114"/>
      <c r="M204" s="115"/>
      <c r="N204" s="115"/>
      <c r="O204" s="116"/>
      <c r="P204" s="116"/>
      <c r="Q204" s="117"/>
      <c r="R204" s="116"/>
      <c r="S204" s="118"/>
      <c r="T204" s="118"/>
      <c r="U204" s="119"/>
      <c r="V204" s="119"/>
      <c r="W204" s="120"/>
      <c r="X204" s="119"/>
      <c r="Y204" s="121"/>
      <c r="Z204" s="121"/>
      <c r="AA204" s="121"/>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c r="OB204" s="123"/>
    </row>
    <row r="205" spans="1:392" s="122" customFormat="1" ht="12">
      <c r="A205" s="138"/>
      <c r="B205" s="138"/>
      <c r="C205" s="139"/>
      <c r="D205" s="110"/>
      <c r="E205" s="111"/>
      <c r="F205" s="113"/>
      <c r="G205" s="113"/>
      <c r="H205" s="113"/>
      <c r="I205" s="114"/>
      <c r="J205" s="114"/>
      <c r="K205" s="114"/>
      <c r="L205" s="114"/>
      <c r="M205" s="115"/>
      <c r="N205" s="115"/>
      <c r="O205" s="124"/>
      <c r="P205" s="124"/>
      <c r="Q205" s="125"/>
      <c r="R205" s="116"/>
      <c r="S205" s="118"/>
      <c r="T205" s="118"/>
      <c r="U205" s="119"/>
      <c r="V205" s="119"/>
      <c r="W205" s="120"/>
      <c r="X205" s="119"/>
      <c r="Y205" s="121"/>
      <c r="Z205" s="121"/>
      <c r="AA205" s="121"/>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c r="OB205" s="123"/>
    </row>
    <row r="206" spans="1:392" s="122" customFormat="1" ht="12">
      <c r="A206" s="138"/>
      <c r="B206" s="138"/>
      <c r="C206" s="139"/>
      <c r="D206" s="110"/>
      <c r="E206" s="111"/>
      <c r="F206" s="113"/>
      <c r="G206" s="113"/>
      <c r="H206" s="113"/>
      <c r="I206" s="114"/>
      <c r="J206" s="114"/>
      <c r="K206" s="114"/>
      <c r="L206" s="114"/>
      <c r="M206" s="115"/>
      <c r="N206" s="115"/>
      <c r="O206" s="124"/>
      <c r="P206" s="124"/>
      <c r="Q206" s="125"/>
      <c r="R206" s="116"/>
      <c r="S206" s="118"/>
      <c r="T206" s="118"/>
      <c r="U206" s="119"/>
      <c r="V206" s="119"/>
      <c r="W206" s="120"/>
      <c r="X206" s="119"/>
      <c r="Y206" s="121"/>
      <c r="Z206" s="121"/>
      <c r="AA206" s="121"/>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c r="OB206" s="123"/>
    </row>
    <row r="207" spans="1:392" s="122" customFormat="1" ht="12">
      <c r="A207" s="138"/>
      <c r="B207" s="138"/>
      <c r="C207" s="139"/>
      <c r="D207" s="110"/>
      <c r="E207" s="111"/>
      <c r="F207" s="113"/>
      <c r="G207" s="113"/>
      <c r="H207" s="113"/>
      <c r="I207" s="114"/>
      <c r="J207" s="114"/>
      <c r="K207" s="114"/>
      <c r="L207" s="114"/>
      <c r="M207" s="115"/>
      <c r="N207" s="115"/>
      <c r="O207" s="124"/>
      <c r="P207" s="124"/>
      <c r="Q207" s="125"/>
      <c r="R207" s="116"/>
      <c r="S207" s="118"/>
      <c r="T207" s="118"/>
      <c r="U207" s="119"/>
      <c r="V207" s="119"/>
      <c r="W207" s="120"/>
      <c r="X207" s="119"/>
      <c r="Y207" s="121"/>
      <c r="Z207" s="121"/>
      <c r="AA207" s="121"/>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c r="OB207" s="123"/>
    </row>
    <row r="208" spans="1:392" s="122" customFormat="1" ht="12">
      <c r="A208" s="138"/>
      <c r="B208" s="138"/>
      <c r="C208" s="139"/>
      <c r="D208" s="110"/>
      <c r="E208" s="111"/>
      <c r="F208" s="113"/>
      <c r="G208" s="113"/>
      <c r="H208" s="113"/>
      <c r="I208" s="114"/>
      <c r="J208" s="114"/>
      <c r="K208" s="114"/>
      <c r="L208" s="114"/>
      <c r="M208" s="115"/>
      <c r="N208" s="115"/>
      <c r="O208" s="124"/>
      <c r="P208" s="124"/>
      <c r="Q208" s="125"/>
      <c r="R208" s="116"/>
      <c r="S208" s="118"/>
      <c r="T208" s="118"/>
      <c r="U208" s="119"/>
      <c r="V208" s="119"/>
      <c r="W208" s="120"/>
      <c r="X208" s="119"/>
      <c r="Y208" s="121"/>
      <c r="Z208" s="121"/>
      <c r="AA208" s="121"/>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c r="OB208" s="123"/>
    </row>
    <row r="209" spans="1:392" s="122" customFormat="1" ht="12">
      <c r="A209" s="138"/>
      <c r="B209" s="138"/>
      <c r="C209" s="139"/>
      <c r="D209" s="110"/>
      <c r="E209" s="111"/>
      <c r="F209" s="113"/>
      <c r="G209" s="113"/>
      <c r="H209" s="113"/>
      <c r="I209" s="114"/>
      <c r="J209" s="114"/>
      <c r="K209" s="114"/>
      <c r="L209" s="114"/>
      <c r="M209" s="115"/>
      <c r="N209" s="115"/>
      <c r="O209" s="124"/>
      <c r="P209" s="124"/>
      <c r="Q209" s="125"/>
      <c r="R209" s="116"/>
      <c r="S209" s="118"/>
      <c r="T209" s="118"/>
      <c r="U209" s="119"/>
      <c r="V209" s="119"/>
      <c r="W209" s="120"/>
      <c r="X209" s="119"/>
      <c r="Y209" s="121"/>
      <c r="Z209" s="121"/>
      <c r="AA209" s="121"/>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c r="OB209" s="123"/>
    </row>
    <row r="210" spans="1:392" s="122" customFormat="1" ht="12">
      <c r="A210" s="138"/>
      <c r="B210" s="138"/>
      <c r="C210" s="139"/>
      <c r="D210" s="110"/>
      <c r="E210" s="111"/>
      <c r="F210" s="113"/>
      <c r="G210" s="113"/>
      <c r="H210" s="113"/>
      <c r="I210" s="114"/>
      <c r="J210" s="114"/>
      <c r="K210" s="114"/>
      <c r="L210" s="114"/>
      <c r="M210" s="115"/>
      <c r="N210" s="115"/>
      <c r="O210" s="124"/>
      <c r="P210" s="124"/>
      <c r="Q210" s="125"/>
      <c r="R210" s="116"/>
      <c r="S210" s="118"/>
      <c r="T210" s="118"/>
      <c r="U210" s="119"/>
      <c r="V210" s="119"/>
      <c r="W210" s="120"/>
      <c r="X210" s="119"/>
      <c r="Y210" s="121"/>
      <c r="Z210" s="121"/>
      <c r="AA210" s="121"/>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c r="OB210" s="123"/>
    </row>
    <row r="211" spans="1:392" s="122" customFormat="1" ht="12">
      <c r="A211" s="138"/>
      <c r="B211" s="138"/>
      <c r="C211" s="139"/>
      <c r="D211" s="110"/>
      <c r="E211" s="111"/>
      <c r="F211" s="113"/>
      <c r="G211" s="113"/>
      <c r="H211" s="113"/>
      <c r="I211" s="114"/>
      <c r="J211" s="114"/>
      <c r="K211" s="114"/>
      <c r="L211" s="114"/>
      <c r="M211" s="115"/>
      <c r="N211" s="115"/>
      <c r="O211" s="124"/>
      <c r="P211" s="124"/>
      <c r="Q211" s="125"/>
      <c r="R211" s="116"/>
      <c r="S211" s="118"/>
      <c r="T211" s="118"/>
      <c r="U211" s="119"/>
      <c r="V211" s="119"/>
      <c r="W211" s="120"/>
      <c r="X211" s="119"/>
      <c r="Y211" s="121"/>
      <c r="Z211" s="121"/>
      <c r="AA211" s="121"/>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c r="OB211" s="123"/>
    </row>
    <row r="212" spans="1:392" s="122" customFormat="1" ht="12">
      <c r="A212" s="138"/>
      <c r="B212" s="138"/>
      <c r="C212" s="139"/>
      <c r="D212" s="110"/>
      <c r="E212" s="111"/>
      <c r="F212" s="113"/>
      <c r="G212" s="113"/>
      <c r="H212" s="113"/>
      <c r="I212" s="114"/>
      <c r="J212" s="114"/>
      <c r="K212" s="114"/>
      <c r="L212" s="114"/>
      <c r="M212" s="115"/>
      <c r="N212" s="115"/>
      <c r="O212" s="124"/>
      <c r="P212" s="124"/>
      <c r="Q212" s="125"/>
      <c r="R212" s="116"/>
      <c r="S212" s="118"/>
      <c r="T212" s="118"/>
      <c r="U212" s="119"/>
      <c r="V212" s="119"/>
      <c r="W212" s="120"/>
      <c r="X212" s="119"/>
      <c r="Y212" s="121"/>
      <c r="Z212" s="121"/>
      <c r="AA212" s="121"/>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c r="OB212" s="123"/>
    </row>
    <row r="213" spans="1:392" s="122" customFormat="1" ht="12">
      <c r="A213" s="138"/>
      <c r="B213" s="138"/>
      <c r="C213" s="139"/>
      <c r="D213" s="110"/>
      <c r="E213" s="111"/>
      <c r="F213" s="113"/>
      <c r="G213" s="113"/>
      <c r="H213" s="113"/>
      <c r="I213" s="114"/>
      <c r="J213" s="114"/>
      <c r="K213" s="114"/>
      <c r="L213" s="114"/>
      <c r="M213" s="115"/>
      <c r="N213" s="115"/>
      <c r="O213" s="124"/>
      <c r="P213" s="124"/>
      <c r="Q213" s="125"/>
      <c r="R213" s="116"/>
      <c r="S213" s="118"/>
      <c r="T213" s="118"/>
      <c r="U213" s="119"/>
      <c r="V213" s="119"/>
      <c r="W213" s="120"/>
      <c r="X213" s="119"/>
      <c r="Y213" s="121"/>
      <c r="Z213" s="121"/>
      <c r="AA213" s="121"/>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c r="OB213" s="123"/>
    </row>
    <row r="214" spans="1:392" s="122" customFormat="1" ht="12">
      <c r="A214" s="138"/>
      <c r="B214" s="138"/>
      <c r="C214" s="139"/>
      <c r="D214" s="110"/>
      <c r="E214" s="111"/>
      <c r="F214" s="113"/>
      <c r="G214" s="113"/>
      <c r="H214" s="113"/>
      <c r="I214" s="114"/>
      <c r="J214" s="114"/>
      <c r="K214" s="114"/>
      <c r="L214" s="114"/>
      <c r="M214" s="115"/>
      <c r="N214" s="115"/>
      <c r="O214" s="124"/>
      <c r="P214" s="124"/>
      <c r="Q214" s="125"/>
      <c r="R214" s="116"/>
      <c r="S214" s="118"/>
      <c r="T214" s="118"/>
      <c r="U214" s="119"/>
      <c r="V214" s="119"/>
      <c r="W214" s="120"/>
      <c r="X214" s="119"/>
      <c r="Y214" s="121"/>
      <c r="Z214" s="121"/>
      <c r="AA214" s="121"/>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c r="OB214" s="123"/>
    </row>
    <row r="215" spans="1:392">
      <c r="A215" s="138"/>
      <c r="B215" s="138"/>
      <c r="C215" s="139"/>
    </row>
    <row r="216" spans="1:392">
      <c r="A216" s="138"/>
      <c r="B216" s="138"/>
    </row>
  </sheetData>
  <mergeCells count="176">
    <mergeCell ref="NA11:NG11"/>
    <mergeCell ref="NH11:NN11"/>
    <mergeCell ref="NO11:NU11"/>
    <mergeCell ref="NV11:OB11"/>
    <mergeCell ref="Y9:Y11"/>
    <mergeCell ref="Z9:Z11"/>
    <mergeCell ref="LK11:LQ11"/>
    <mergeCell ref="LR11:LX11"/>
    <mergeCell ref="LY11:ME11"/>
    <mergeCell ref="MF11:ML11"/>
    <mergeCell ref="MM11:MS11"/>
    <mergeCell ref="MT11:MZ11"/>
    <mergeCell ref="JU11:KA11"/>
    <mergeCell ref="KB11:KH11"/>
    <mergeCell ref="KI11:KO11"/>
    <mergeCell ref="KP11:KV11"/>
    <mergeCell ref="KW11:LC11"/>
    <mergeCell ref="LD11:LJ11"/>
    <mergeCell ref="IE11:IK11"/>
    <mergeCell ref="IL11:IR11"/>
    <mergeCell ref="IS11:IY11"/>
    <mergeCell ref="IZ11:JF11"/>
    <mergeCell ref="JG11:JM11"/>
    <mergeCell ref="JN11:JT11"/>
    <mergeCell ref="GO11:GU11"/>
    <mergeCell ref="GV11:HB11"/>
    <mergeCell ref="HC11:HI11"/>
    <mergeCell ref="HJ11:HP11"/>
    <mergeCell ref="HQ11:HW11"/>
    <mergeCell ref="HX11:ID11"/>
    <mergeCell ref="EY11:FE11"/>
    <mergeCell ref="FF11:FL11"/>
    <mergeCell ref="FM11:FS11"/>
    <mergeCell ref="FT11:FZ11"/>
    <mergeCell ref="GA11:GG11"/>
    <mergeCell ref="GH11:GN11"/>
    <mergeCell ref="DI11:DO11"/>
    <mergeCell ref="DP11:DV11"/>
    <mergeCell ref="DW11:EC11"/>
    <mergeCell ref="ED11:EJ11"/>
    <mergeCell ref="EK11:EQ11"/>
    <mergeCell ref="ER11:EX11"/>
    <mergeCell ref="BS11:BY11"/>
    <mergeCell ref="BZ11:CF11"/>
    <mergeCell ref="CG11:CM11"/>
    <mergeCell ref="CN11:CT11"/>
    <mergeCell ref="CU11:DA11"/>
    <mergeCell ref="DB11:DH11"/>
    <mergeCell ref="NA10:NG10"/>
    <mergeCell ref="NH10:NN10"/>
    <mergeCell ref="NO10:NU10"/>
    <mergeCell ref="NV10:OB10"/>
    <mergeCell ref="AC11:AI11"/>
    <mergeCell ref="AJ11:AP11"/>
    <mergeCell ref="AQ11:AW11"/>
    <mergeCell ref="AX11:BD11"/>
    <mergeCell ref="BE11:BK11"/>
    <mergeCell ref="BL11:BR11"/>
    <mergeCell ref="LK10:LQ10"/>
    <mergeCell ref="LR10:LX10"/>
    <mergeCell ref="LY10:ME10"/>
    <mergeCell ref="MF10:ML10"/>
    <mergeCell ref="MM10:MS10"/>
    <mergeCell ref="MT10:MZ10"/>
    <mergeCell ref="JU10:KA10"/>
    <mergeCell ref="KB10:KH10"/>
    <mergeCell ref="KI10:KO10"/>
    <mergeCell ref="KP10:KV10"/>
    <mergeCell ref="KW10:LC10"/>
    <mergeCell ref="LD10:LJ10"/>
    <mergeCell ref="IE10:IK10"/>
    <mergeCell ref="IL10:IR10"/>
    <mergeCell ref="IS10:IY10"/>
    <mergeCell ref="IZ10:JF10"/>
    <mergeCell ref="JG10:JM10"/>
    <mergeCell ref="JN10:JT10"/>
    <mergeCell ref="GO10:GU10"/>
    <mergeCell ref="GV10:HB10"/>
    <mergeCell ref="HC10:HI10"/>
    <mergeCell ref="HJ10:HP10"/>
    <mergeCell ref="HQ10:HW10"/>
    <mergeCell ref="HX10:ID10"/>
    <mergeCell ref="EY10:FE10"/>
    <mergeCell ref="FF10:FL10"/>
    <mergeCell ref="FM10:FS10"/>
    <mergeCell ref="FT10:FZ10"/>
    <mergeCell ref="GA10:GG10"/>
    <mergeCell ref="GH10:GN10"/>
    <mergeCell ref="DI10:DO10"/>
    <mergeCell ref="DP10:DV10"/>
    <mergeCell ref="DW10:EC10"/>
    <mergeCell ref="ED10:EJ10"/>
    <mergeCell ref="EK10:EQ10"/>
    <mergeCell ref="ER10:EX10"/>
    <mergeCell ref="BS10:BY10"/>
    <mergeCell ref="BZ10:CF10"/>
    <mergeCell ref="CG10:CM10"/>
    <mergeCell ref="CN10:CT10"/>
    <mergeCell ref="CU10:DA10"/>
    <mergeCell ref="DB10:DH10"/>
    <mergeCell ref="NA9:NG9"/>
    <mergeCell ref="NH9:NN9"/>
    <mergeCell ref="NO9:NU9"/>
    <mergeCell ref="JN9:JT9"/>
    <mergeCell ref="GO9:GU9"/>
    <mergeCell ref="GV9:HB9"/>
    <mergeCell ref="HC9:HI9"/>
    <mergeCell ref="HJ9:HP9"/>
    <mergeCell ref="HQ9:HW9"/>
    <mergeCell ref="HX9:ID9"/>
    <mergeCell ref="EY9:FE9"/>
    <mergeCell ref="FF9:FL9"/>
    <mergeCell ref="FM9:FS9"/>
    <mergeCell ref="FT9:FZ9"/>
    <mergeCell ref="GA9:GG9"/>
    <mergeCell ref="GH9:GN9"/>
    <mergeCell ref="DI9:DO9"/>
    <mergeCell ref="DP9:DV9"/>
    <mergeCell ref="NV9:OB9"/>
    <mergeCell ref="AC10:AI10"/>
    <mergeCell ref="AJ10:AP10"/>
    <mergeCell ref="AQ10:AW10"/>
    <mergeCell ref="AX10:BD10"/>
    <mergeCell ref="BE10:BK10"/>
    <mergeCell ref="BL10:BR10"/>
    <mergeCell ref="LK9:LQ9"/>
    <mergeCell ref="LR9:LX9"/>
    <mergeCell ref="LY9:ME9"/>
    <mergeCell ref="MF9:ML9"/>
    <mergeCell ref="MM9:MS9"/>
    <mergeCell ref="MT9:MZ9"/>
    <mergeCell ref="JU9:KA9"/>
    <mergeCell ref="KB9:KH9"/>
    <mergeCell ref="KI9:KO9"/>
    <mergeCell ref="KP9:KV9"/>
    <mergeCell ref="KW9:LC9"/>
    <mergeCell ref="LD9:LJ9"/>
    <mergeCell ref="IE9:IK9"/>
    <mergeCell ref="IL9:IR9"/>
    <mergeCell ref="IS9:IY9"/>
    <mergeCell ref="IZ9:JF9"/>
    <mergeCell ref="JG9:JM9"/>
    <mergeCell ref="DW9:EC9"/>
    <mergeCell ref="ED9:EJ9"/>
    <mergeCell ref="EK9:EQ9"/>
    <mergeCell ref="ER9:EX9"/>
    <mergeCell ref="BS9:BY9"/>
    <mergeCell ref="BZ9:CF9"/>
    <mergeCell ref="CG9:CM9"/>
    <mergeCell ref="CN9:CT9"/>
    <mergeCell ref="CU9:DA9"/>
    <mergeCell ref="DB9:DH9"/>
    <mergeCell ref="AC9:AI9"/>
    <mergeCell ref="AJ9:AP9"/>
    <mergeCell ref="AQ9:AW9"/>
    <mergeCell ref="AX9:BD9"/>
    <mergeCell ref="BE9:BK9"/>
    <mergeCell ref="BL9:BR9"/>
    <mergeCell ref="S9:S11"/>
    <mergeCell ref="T9:T11"/>
    <mergeCell ref="U9:U11"/>
    <mergeCell ref="V9:V11"/>
    <mergeCell ref="W9:W11"/>
    <mergeCell ref="X9:X11"/>
    <mergeCell ref="M9:M11"/>
    <mergeCell ref="N9:N11"/>
    <mergeCell ref="O9:O11"/>
    <mergeCell ref="P9:P11"/>
    <mergeCell ref="Q9:Q11"/>
    <mergeCell ref="R9:R11"/>
    <mergeCell ref="D9:D11"/>
    <mergeCell ref="E9:E11"/>
    <mergeCell ref="F9:F11"/>
    <mergeCell ref="G9:G11"/>
    <mergeCell ref="H9:H11"/>
    <mergeCell ref="I9:K11"/>
  </mergeCells>
  <conditionalFormatting sqref="F58 F94 F121:F123 F151:F152 F182:F214 F12:F14 F16:F18 F31:F33 F24:F29 F52 F74 F81 F91 F111 F135 F142:F143 F63:F65 F104:F106 F96:F97">
    <cfRule type="expression" dxfId="923" priority="2182">
      <formula>$D12=7</formula>
    </cfRule>
    <cfRule type="expression" dxfId="922" priority="2183">
      <formula>$D12=6</formula>
    </cfRule>
    <cfRule type="expression" dxfId="921" priority="2184">
      <formula>$D12=5</formula>
    </cfRule>
    <cfRule type="expression" dxfId="920" priority="2185">
      <formula>$D12=4</formula>
    </cfRule>
    <cfRule type="expression" dxfId="919" priority="2186">
      <formula>$D12=3</formula>
    </cfRule>
    <cfRule type="expression" dxfId="918" priority="2187">
      <formula>$D12=2</formula>
    </cfRule>
  </conditionalFormatting>
  <conditionalFormatting sqref="AC11:OB11">
    <cfRule type="expression" dxfId="917" priority="2188">
      <formula>AND($T$6="Daily",NETWORKDAYS.INTL(AC10,AC10,weekend,holidays)=0)</formula>
    </cfRule>
  </conditionalFormatting>
  <conditionalFormatting sqref="T58 T94 T121:T123 T184:T214 T12:T14 T16:T18 T24:T29 T31:T33 T52 T74 T81 T91 T111 T135 T142:T143 T35 T63:T65 T96:T97">
    <cfRule type="expression" dxfId="916" priority="2178">
      <formula>AND(enddate_highlight="on",T12&lt;TODAY(),Q12&lt;100%)</formula>
    </cfRule>
    <cfRule type="expression" dxfId="915" priority="2181">
      <formula>AND(enddate_highlight="on",T12&lt;=TODAY()+enddate_highlight_days,Q12&lt;100%)</formula>
    </cfRule>
  </conditionalFormatting>
  <conditionalFormatting sqref="F6:F8 T58 Y58:AA58 M58:N58 M94:N94 Y94:AA94 T94 M121:N123 Y121:AA123 T121:T123 S184:T214 Y184:AA214 M184:N214 M12:N14 Y12:AA14 T16:T18 Y16:AA18 M16:N18 M24:N26 Y24:AA26 T24:T26 T52 Y52:AA52 M52:N52 M74:N74 Y74:AA74 T74 M81:N81 Y81:AA81 T81 M91:N91 Y91:AA91 T91 M111:N111 Y111:AA111 T111 M135:N135 Y135:AA135 T135 M142:N142 Y142:AA142 T142 T63:T65 Y63:AA65 M63:N65 S12:T12 T13:T14 S13:S94 S96:T97 Y96:AA97 M96:N97 S99:S124 S126:S127 S129:S149 S151:S152 S154:S159 S161:S162 S164:S169 S171:S181">
    <cfRule type="expression" dxfId="914" priority="2176">
      <formula>(dateformat="dmy")</formula>
    </cfRule>
  </conditionalFormatting>
  <conditionalFormatting sqref="AC12:OB94 AC96:OB97 AC99:OB124 AC126:OB127 AC129:OB149 AC151:OB152 AC154:OB159 AC161:OB162 AC164:OB169 AC171:OB214">
    <cfRule type="expression" dxfId="913" priority="2851">
      <formula>AND($Y12&lt;=AC$8,$Z12&gt;=AC$8)</formula>
    </cfRule>
  </conditionalFormatting>
  <conditionalFormatting sqref="F22:F23">
    <cfRule type="expression" dxfId="912" priority="2124">
      <formula>$D22=7</formula>
    </cfRule>
    <cfRule type="expression" dxfId="911" priority="2125">
      <formula>$D22=6</formula>
    </cfRule>
    <cfRule type="expression" dxfId="910" priority="2126">
      <formula>$D22=5</formula>
    </cfRule>
    <cfRule type="expression" dxfId="909" priority="2127">
      <formula>$D22=4</formula>
    </cfRule>
    <cfRule type="expression" dxfId="908" priority="2128">
      <formula>$D22=3</formula>
    </cfRule>
    <cfRule type="expression" dxfId="907" priority="2129">
      <formula>$D22=2</formula>
    </cfRule>
  </conditionalFormatting>
  <conditionalFormatting sqref="T20 T22:T23">
    <cfRule type="expression" dxfId="906" priority="2122">
      <formula>AND(enddate_highlight="on",T20&lt;TODAY(),Q20&lt;100%)</formula>
    </cfRule>
    <cfRule type="expression" dxfId="905" priority="2123">
      <formula>AND(enddate_highlight="on",T20&lt;=TODAY()+enddate_highlight_days,Q20&lt;100%)</formula>
    </cfRule>
  </conditionalFormatting>
  <conditionalFormatting sqref="M20:N20 Y20:AA20 T20 T22:T23 Y22:AA23 M22:N23">
    <cfRule type="expression" dxfId="904" priority="2121">
      <formula>(dateformat="dmy")</formula>
    </cfRule>
  </conditionalFormatting>
  <conditionalFormatting sqref="M27:N29 Y27:AA29 M31:N33 Y31:AA33 T27:T29 T31:T33 T35">
    <cfRule type="expression" dxfId="903" priority="2094">
      <formula>(dateformat="dmy")</formula>
    </cfRule>
  </conditionalFormatting>
  <conditionalFormatting sqref="F19">
    <cfRule type="expression" dxfId="902" priority="2070">
      <formula>$D19=7</formula>
    </cfRule>
    <cfRule type="expression" dxfId="901" priority="2071">
      <formula>$D19=6</formula>
    </cfRule>
    <cfRule type="expression" dxfId="900" priority="2072">
      <formula>$D19=5</formula>
    </cfRule>
    <cfRule type="expression" dxfId="899" priority="2073">
      <formula>$D19=4</formula>
    </cfRule>
    <cfRule type="expression" dxfId="898" priority="2074">
      <formula>$D19=3</formula>
    </cfRule>
    <cfRule type="expression" dxfId="897" priority="2075">
      <formula>$D19=2</formula>
    </cfRule>
  </conditionalFormatting>
  <conditionalFormatting sqref="T19">
    <cfRule type="expression" dxfId="896" priority="2068">
      <formula>AND(enddate_highlight="on",T19&lt;TODAY(),Q19&lt;100%)</formula>
    </cfRule>
    <cfRule type="expression" dxfId="895" priority="2069">
      <formula>AND(enddate_highlight="on",T19&lt;=TODAY()+enddate_highlight_days,Q19&lt;100%)</formula>
    </cfRule>
  </conditionalFormatting>
  <conditionalFormatting sqref="T19 Y19:AA19 M19:N19">
    <cfRule type="expression" dxfId="894" priority="2067">
      <formula>(dateformat="dmy")</formula>
    </cfRule>
  </conditionalFormatting>
  <conditionalFormatting sqref="F39:F40">
    <cfRule type="expression" dxfId="893" priority="2043">
      <formula>$D39=7</formula>
    </cfRule>
    <cfRule type="expression" dxfId="892" priority="2044">
      <formula>$D39=6</formula>
    </cfRule>
    <cfRule type="expression" dxfId="891" priority="2045">
      <formula>$D39=5</formula>
    </cfRule>
    <cfRule type="expression" dxfId="890" priority="2046">
      <formula>$D39=4</formula>
    </cfRule>
    <cfRule type="expression" dxfId="889" priority="2047">
      <formula>$D39=3</formula>
    </cfRule>
    <cfRule type="expression" dxfId="888" priority="2048">
      <formula>$D39=2</formula>
    </cfRule>
  </conditionalFormatting>
  <conditionalFormatting sqref="T39:T41">
    <cfRule type="expression" dxfId="887" priority="2041">
      <formula>AND(enddate_highlight="on",T39&lt;TODAY(),Q39&lt;100%)</formula>
    </cfRule>
    <cfRule type="expression" dxfId="886" priority="2042">
      <formula>AND(enddate_highlight="on",T39&lt;=TODAY()+enddate_highlight_days,Q39&lt;100%)</formula>
    </cfRule>
  </conditionalFormatting>
  <conditionalFormatting sqref="Y39:AA41 M39:N40 T39:T41">
    <cfRule type="expression" dxfId="885" priority="2040">
      <formula>(dateformat="dmy")</formula>
    </cfRule>
  </conditionalFormatting>
  <conditionalFormatting sqref="F38">
    <cfRule type="expression" dxfId="884" priority="2034">
      <formula>$D38=7</formula>
    </cfRule>
    <cfRule type="expression" dxfId="883" priority="2035">
      <formula>$D38=6</formula>
    </cfRule>
    <cfRule type="expression" dxfId="882" priority="2036">
      <formula>$D38=5</formula>
    </cfRule>
    <cfRule type="expression" dxfId="881" priority="2037">
      <formula>$D38=4</formula>
    </cfRule>
    <cfRule type="expression" dxfId="880" priority="2038">
      <formula>$D38=3</formula>
    </cfRule>
    <cfRule type="expression" dxfId="879" priority="2039">
      <formula>$D38=2</formula>
    </cfRule>
  </conditionalFormatting>
  <conditionalFormatting sqref="T34 T36:T38">
    <cfRule type="expression" dxfId="878" priority="2032">
      <formula>AND(enddate_highlight="on",T34&lt;TODAY(),Q34&lt;100%)</formula>
    </cfRule>
    <cfRule type="expression" dxfId="877" priority="2033">
      <formula>AND(enddate_highlight="on",T34&lt;=TODAY()+enddate_highlight_days,Q34&lt;100%)</formula>
    </cfRule>
  </conditionalFormatting>
  <conditionalFormatting sqref="M38:N38 Y34:AA38 T34 T36:T38">
    <cfRule type="expression" dxfId="876" priority="2031">
      <formula>(dateformat="dmy")</formula>
    </cfRule>
  </conditionalFormatting>
  <conditionalFormatting sqref="F46:F47">
    <cfRule type="expression" dxfId="875" priority="1980">
      <formula>$D46=7</formula>
    </cfRule>
    <cfRule type="expression" dxfId="874" priority="1981">
      <formula>$D46=6</formula>
    </cfRule>
    <cfRule type="expression" dxfId="873" priority="1982">
      <formula>$D46=5</formula>
    </cfRule>
    <cfRule type="expression" dxfId="872" priority="1983">
      <formula>$D46=4</formula>
    </cfRule>
    <cfRule type="expression" dxfId="871" priority="1984">
      <formula>$D46=3</formula>
    </cfRule>
    <cfRule type="expression" dxfId="870" priority="1985">
      <formula>$D46=2</formula>
    </cfRule>
  </conditionalFormatting>
  <conditionalFormatting sqref="T46:T47">
    <cfRule type="expression" dxfId="869" priority="1978">
      <formula>AND(enddate_highlight="on",T46&lt;TODAY(),Q46&lt;100%)</formula>
    </cfRule>
    <cfRule type="expression" dxfId="868" priority="1979">
      <formula>AND(enddate_highlight="on",T46&lt;=TODAY()+enddate_highlight_days,Q46&lt;100%)</formula>
    </cfRule>
  </conditionalFormatting>
  <conditionalFormatting sqref="T46:T47 Y46:AA47 M46:N47">
    <cfRule type="expression" dxfId="867" priority="1977">
      <formula>(dateformat="dmy")</formula>
    </cfRule>
  </conditionalFormatting>
  <conditionalFormatting sqref="T42:T44">
    <cfRule type="expression" dxfId="866" priority="1969">
      <formula>AND(enddate_highlight="on",T42&lt;TODAY(),Q42&lt;100%)</formula>
    </cfRule>
    <cfRule type="expression" dxfId="865" priority="1970">
      <formula>AND(enddate_highlight="on",T42&lt;=TODAY()+enddate_highlight_days,Q42&lt;100%)</formula>
    </cfRule>
  </conditionalFormatting>
  <conditionalFormatting sqref="Y42:AA44 T42:T44">
    <cfRule type="expression" dxfId="864" priority="1968">
      <formula>(dateformat="dmy")</formula>
    </cfRule>
  </conditionalFormatting>
  <conditionalFormatting sqref="F53:F54">
    <cfRule type="expression" dxfId="863" priority="1917">
      <formula>$D53=7</formula>
    </cfRule>
    <cfRule type="expression" dxfId="862" priority="1918">
      <formula>$D53=6</formula>
    </cfRule>
    <cfRule type="expression" dxfId="861" priority="1919">
      <formula>$D53=5</formula>
    </cfRule>
    <cfRule type="expression" dxfId="860" priority="1920">
      <formula>$D53=4</formula>
    </cfRule>
    <cfRule type="expression" dxfId="859" priority="1921">
      <formula>$D53=3</formula>
    </cfRule>
    <cfRule type="expression" dxfId="858" priority="1922">
      <formula>$D53=2</formula>
    </cfRule>
  </conditionalFormatting>
  <conditionalFormatting sqref="T53:T54">
    <cfRule type="expression" dxfId="857" priority="1915">
      <formula>AND(enddate_highlight="on",T53&lt;TODAY(),Q53&lt;100%)</formula>
    </cfRule>
    <cfRule type="expression" dxfId="856" priority="1916">
      <formula>AND(enddate_highlight="on",T53&lt;=TODAY()+enddate_highlight_days,Q53&lt;100%)</formula>
    </cfRule>
  </conditionalFormatting>
  <conditionalFormatting sqref="T53:T54 Y53:AA54 M53:N54">
    <cfRule type="expression" dxfId="855" priority="1914">
      <formula>(dateformat="dmy")</formula>
    </cfRule>
  </conditionalFormatting>
  <conditionalFormatting sqref="F59">
    <cfRule type="expression" dxfId="854" priority="1881">
      <formula>$D59=7</formula>
    </cfRule>
    <cfRule type="expression" dxfId="853" priority="1882">
      <formula>$D59=6</formula>
    </cfRule>
    <cfRule type="expression" dxfId="852" priority="1883">
      <formula>$D59=5</formula>
    </cfRule>
    <cfRule type="expression" dxfId="851" priority="1884">
      <formula>$D59=4</formula>
    </cfRule>
    <cfRule type="expression" dxfId="850" priority="1885">
      <formula>$D59=3</formula>
    </cfRule>
    <cfRule type="expression" dxfId="849" priority="1886">
      <formula>$D59=2</formula>
    </cfRule>
  </conditionalFormatting>
  <conditionalFormatting sqref="T59">
    <cfRule type="expression" dxfId="848" priority="1879">
      <formula>AND(enddate_highlight="on",T59&lt;TODAY(),Q59&lt;100%)</formula>
    </cfRule>
    <cfRule type="expression" dxfId="847" priority="1880">
      <formula>AND(enddate_highlight="on",T59&lt;=TODAY()+enddate_highlight_days,Q59&lt;100%)</formula>
    </cfRule>
  </conditionalFormatting>
  <conditionalFormatting sqref="M59:N59 Y59:AA59 T59">
    <cfRule type="expression" dxfId="846" priority="1878">
      <formula>(dateformat="dmy")</formula>
    </cfRule>
  </conditionalFormatting>
  <conditionalFormatting sqref="F67:F69">
    <cfRule type="expression" dxfId="845" priority="1854">
      <formula>$D67=7</formula>
    </cfRule>
    <cfRule type="expression" dxfId="844" priority="1855">
      <formula>$D67=6</formula>
    </cfRule>
    <cfRule type="expression" dxfId="843" priority="1856">
      <formula>$D67=5</formula>
    </cfRule>
    <cfRule type="expression" dxfId="842" priority="1857">
      <formula>$D67=4</formula>
    </cfRule>
    <cfRule type="expression" dxfId="841" priority="1858">
      <formula>$D67=3</formula>
    </cfRule>
    <cfRule type="expression" dxfId="840" priority="1859">
      <formula>$D67=2</formula>
    </cfRule>
  </conditionalFormatting>
  <conditionalFormatting sqref="T67:T69">
    <cfRule type="expression" dxfId="839" priority="1852">
      <formula>AND(enddate_highlight="on",T67&lt;TODAY(),Q67&lt;100%)</formula>
    </cfRule>
    <cfRule type="expression" dxfId="838" priority="1853">
      <formula>AND(enddate_highlight="on",T67&lt;=TODAY()+enddate_highlight_days,Q67&lt;100%)</formula>
    </cfRule>
  </conditionalFormatting>
  <conditionalFormatting sqref="M67:N69 Y67:AA69 T67:T69">
    <cfRule type="expression" dxfId="837" priority="1851">
      <formula>(dateformat="dmy")</formula>
    </cfRule>
  </conditionalFormatting>
  <conditionalFormatting sqref="F55:F57">
    <cfRule type="expression" dxfId="836" priority="1800">
      <formula>$D55=7</formula>
    </cfRule>
    <cfRule type="expression" dxfId="835" priority="1801">
      <formula>$D55=6</formula>
    </cfRule>
    <cfRule type="expression" dxfId="834" priority="1802">
      <formula>$D55=5</formula>
    </cfRule>
    <cfRule type="expression" dxfId="833" priority="1803">
      <formula>$D55=4</formula>
    </cfRule>
    <cfRule type="expression" dxfId="832" priority="1804">
      <formula>$D55=3</formula>
    </cfRule>
    <cfRule type="expression" dxfId="831" priority="1805">
      <formula>$D55=2</formula>
    </cfRule>
  </conditionalFormatting>
  <conditionalFormatting sqref="T55:T57">
    <cfRule type="expression" dxfId="830" priority="1798">
      <formula>AND(enddate_highlight="on",T55&lt;TODAY(),Q55&lt;100%)</formula>
    </cfRule>
    <cfRule type="expression" dxfId="829" priority="1799">
      <formula>AND(enddate_highlight="on",T55&lt;=TODAY()+enddate_highlight_days,Q55&lt;100%)</formula>
    </cfRule>
  </conditionalFormatting>
  <conditionalFormatting sqref="M55:N57 Y55:AA57 T55:T57">
    <cfRule type="expression" dxfId="828" priority="1797">
      <formula>(dateformat="dmy")</formula>
    </cfRule>
  </conditionalFormatting>
  <conditionalFormatting sqref="F75:F76">
    <cfRule type="expression" dxfId="827" priority="1773">
      <formula>$D75=7</formula>
    </cfRule>
    <cfRule type="expression" dxfId="826" priority="1774">
      <formula>$D75=6</formula>
    </cfRule>
    <cfRule type="expression" dxfId="825" priority="1775">
      <formula>$D75=5</formula>
    </cfRule>
    <cfRule type="expression" dxfId="824" priority="1776">
      <formula>$D75=4</formula>
    </cfRule>
    <cfRule type="expression" dxfId="823" priority="1777">
      <formula>$D75=3</formula>
    </cfRule>
    <cfRule type="expression" dxfId="822" priority="1778">
      <formula>$D75=2</formula>
    </cfRule>
  </conditionalFormatting>
  <conditionalFormatting sqref="T75:T76">
    <cfRule type="expression" dxfId="821" priority="1771">
      <formula>AND(enddate_highlight="on",T75&lt;TODAY(),Q75&lt;100%)</formula>
    </cfRule>
    <cfRule type="expression" dxfId="820" priority="1772">
      <formula>AND(enddate_highlight="on",T75&lt;=TODAY()+enddate_highlight_days,Q75&lt;100%)</formula>
    </cfRule>
  </conditionalFormatting>
  <conditionalFormatting sqref="T75:T76 Y75:AA76 M75:N76">
    <cfRule type="expression" dxfId="819" priority="1770">
      <formula>(dateformat="dmy")</formula>
    </cfRule>
  </conditionalFormatting>
  <conditionalFormatting sqref="F82:F83">
    <cfRule type="expression" dxfId="818" priority="1737">
      <formula>$D82=7</formula>
    </cfRule>
    <cfRule type="expression" dxfId="817" priority="1738">
      <formula>$D82=6</formula>
    </cfRule>
    <cfRule type="expression" dxfId="816" priority="1739">
      <formula>$D82=5</formula>
    </cfRule>
    <cfRule type="expression" dxfId="815" priority="1740">
      <formula>$D82=4</formula>
    </cfRule>
    <cfRule type="expression" dxfId="814" priority="1741">
      <formula>$D82=3</formula>
    </cfRule>
    <cfRule type="expression" dxfId="813" priority="1742">
      <formula>$D82=2</formula>
    </cfRule>
  </conditionalFormatting>
  <conditionalFormatting sqref="T82:T83">
    <cfRule type="expression" dxfId="812" priority="1735">
      <formula>AND(enddate_highlight="on",T82&lt;TODAY(),Q82&lt;100%)</formula>
    </cfRule>
    <cfRule type="expression" dxfId="811" priority="1736">
      <formula>AND(enddate_highlight="on",T82&lt;=TODAY()+enddate_highlight_days,Q82&lt;100%)</formula>
    </cfRule>
  </conditionalFormatting>
  <conditionalFormatting sqref="T82:T83 Y82:AA83 M82:N83">
    <cfRule type="expression" dxfId="810" priority="1734">
      <formula>(dateformat="dmy")</formula>
    </cfRule>
  </conditionalFormatting>
  <conditionalFormatting sqref="F99:F100">
    <cfRule type="expression" dxfId="809" priority="1692">
      <formula>$D99=7</formula>
    </cfRule>
    <cfRule type="expression" dxfId="808" priority="1693">
      <formula>$D99=6</formula>
    </cfRule>
    <cfRule type="expression" dxfId="807" priority="1694">
      <formula>$D99=5</formula>
    </cfRule>
    <cfRule type="expression" dxfId="806" priority="1695">
      <formula>$D99=4</formula>
    </cfRule>
    <cfRule type="expression" dxfId="805" priority="1696">
      <formula>$D99=3</formula>
    </cfRule>
    <cfRule type="expression" dxfId="804" priority="1697">
      <formula>$D99=2</formula>
    </cfRule>
  </conditionalFormatting>
  <conditionalFormatting sqref="T99:T100">
    <cfRule type="expression" dxfId="803" priority="1690">
      <formula>AND(enddate_highlight="on",T99&lt;TODAY(),Q99&lt;100%)</formula>
    </cfRule>
    <cfRule type="expression" dxfId="802" priority="1691">
      <formula>AND(enddate_highlight="on",T99&lt;=TODAY()+enddate_highlight_days,Q99&lt;100%)</formula>
    </cfRule>
  </conditionalFormatting>
  <conditionalFormatting sqref="M99:N100 Y99:AA100 T99:T100">
    <cfRule type="expression" dxfId="801" priority="1689">
      <formula>(dateformat="dmy")</formula>
    </cfRule>
  </conditionalFormatting>
  <conditionalFormatting sqref="F92:F93">
    <cfRule type="expression" dxfId="800" priority="1665">
      <formula>$D92=7</formula>
    </cfRule>
    <cfRule type="expression" dxfId="799" priority="1666">
      <formula>$D92=6</formula>
    </cfRule>
    <cfRule type="expression" dxfId="798" priority="1667">
      <formula>$D92=5</formula>
    </cfRule>
    <cfRule type="expression" dxfId="797" priority="1668">
      <formula>$D92=4</formula>
    </cfRule>
    <cfRule type="expression" dxfId="796" priority="1669">
      <formula>$D92=3</formula>
    </cfRule>
    <cfRule type="expression" dxfId="795" priority="1670">
      <formula>$D92=2</formula>
    </cfRule>
  </conditionalFormatting>
  <conditionalFormatting sqref="T92:T93">
    <cfRule type="expression" dxfId="794" priority="1663">
      <formula>AND(enddate_highlight="on",T92&lt;TODAY(),Q92&lt;100%)</formula>
    </cfRule>
    <cfRule type="expression" dxfId="793" priority="1664">
      <formula>AND(enddate_highlight="on",T92&lt;=TODAY()+enddate_highlight_days,Q92&lt;100%)</formula>
    </cfRule>
  </conditionalFormatting>
  <conditionalFormatting sqref="T92:T93 Y92:AA93 M92:N93">
    <cfRule type="expression" dxfId="792" priority="1662">
      <formula>(dateformat="dmy")</formula>
    </cfRule>
  </conditionalFormatting>
  <conditionalFormatting sqref="F101:F102">
    <cfRule type="expression" dxfId="791" priority="1629">
      <formula>$D101=7</formula>
    </cfRule>
    <cfRule type="expression" dxfId="790" priority="1630">
      <formula>$D101=6</formula>
    </cfRule>
    <cfRule type="expression" dxfId="789" priority="1631">
      <formula>$D101=5</formula>
    </cfRule>
    <cfRule type="expression" dxfId="788" priority="1632">
      <formula>$D101=4</formula>
    </cfRule>
    <cfRule type="expression" dxfId="787" priority="1633">
      <formula>$D101=3</formula>
    </cfRule>
    <cfRule type="expression" dxfId="786" priority="1634">
      <formula>$D101=2</formula>
    </cfRule>
  </conditionalFormatting>
  <conditionalFormatting sqref="T101:T102 T104:T106">
    <cfRule type="expression" dxfId="785" priority="1627">
      <formula>AND(enddate_highlight="on",T101&lt;TODAY(),Q101&lt;100%)</formula>
    </cfRule>
    <cfRule type="expression" dxfId="784" priority="1628">
      <formula>AND(enddate_highlight="on",T101&lt;=TODAY()+enddate_highlight_days,Q101&lt;100%)</formula>
    </cfRule>
  </conditionalFormatting>
  <conditionalFormatting sqref="M101:N102 Y101:AA102 T101:T102 T104:T106 Y104:AA106 M104:N106">
    <cfRule type="expression" dxfId="783" priority="1626">
      <formula>(dateformat="dmy")</formula>
    </cfRule>
  </conditionalFormatting>
  <conditionalFormatting sqref="F112:F113">
    <cfRule type="expression" dxfId="782" priority="1602">
      <formula>$D112=7</formula>
    </cfRule>
    <cfRule type="expression" dxfId="781" priority="1603">
      <formula>$D112=6</formula>
    </cfRule>
    <cfRule type="expression" dxfId="780" priority="1604">
      <formula>$D112=5</formula>
    </cfRule>
    <cfRule type="expression" dxfId="779" priority="1605">
      <formula>$D112=4</formula>
    </cfRule>
    <cfRule type="expression" dxfId="778" priority="1606">
      <formula>$D112=3</formula>
    </cfRule>
    <cfRule type="expression" dxfId="777" priority="1607">
      <formula>$D112=2</formula>
    </cfRule>
  </conditionalFormatting>
  <conditionalFormatting sqref="T112:T113">
    <cfRule type="expression" dxfId="776" priority="1600">
      <formula>AND(enddate_highlight="on",T112&lt;TODAY(),Q112&lt;100%)</formula>
    </cfRule>
    <cfRule type="expression" dxfId="775" priority="1601">
      <formula>AND(enddate_highlight="on",T112&lt;=TODAY()+enddate_highlight_days,Q112&lt;100%)</formula>
    </cfRule>
  </conditionalFormatting>
  <conditionalFormatting sqref="T112:T113 Y112:AA113 M112:N113">
    <cfRule type="expression" dxfId="774" priority="1599">
      <formula>(dateformat="dmy")</formula>
    </cfRule>
  </conditionalFormatting>
  <conditionalFormatting sqref="F119:F120">
    <cfRule type="expression" dxfId="773" priority="1566">
      <formula>$D119=7</formula>
    </cfRule>
    <cfRule type="expression" dxfId="772" priority="1567">
      <formula>$D119=6</formula>
    </cfRule>
    <cfRule type="expression" dxfId="771" priority="1568">
      <formula>$D119=5</formula>
    </cfRule>
    <cfRule type="expression" dxfId="770" priority="1569">
      <formula>$D119=4</formula>
    </cfRule>
    <cfRule type="expression" dxfId="769" priority="1570">
      <formula>$D119=3</formula>
    </cfRule>
    <cfRule type="expression" dxfId="768" priority="1571">
      <formula>$D119=2</formula>
    </cfRule>
  </conditionalFormatting>
  <conditionalFormatting sqref="T119:T120">
    <cfRule type="expression" dxfId="767" priority="1564">
      <formula>AND(enddate_highlight="on",T119&lt;TODAY(),Q119&lt;100%)</formula>
    </cfRule>
    <cfRule type="expression" dxfId="766" priority="1565">
      <formula>AND(enddate_highlight="on",T119&lt;=TODAY()+enddate_highlight_days,Q119&lt;100%)</formula>
    </cfRule>
  </conditionalFormatting>
  <conditionalFormatting sqref="T119:T120 Y119:AA120 M119:N120">
    <cfRule type="expression" dxfId="765" priority="1563">
      <formula>(dateformat="dmy")</formula>
    </cfRule>
  </conditionalFormatting>
  <conditionalFormatting sqref="F118">
    <cfRule type="expression" dxfId="764" priority="1557">
      <formula>$D118=7</formula>
    </cfRule>
    <cfRule type="expression" dxfId="763" priority="1558">
      <formula>$D118=6</formula>
    </cfRule>
    <cfRule type="expression" dxfId="762" priority="1559">
      <formula>$D118=5</formula>
    </cfRule>
    <cfRule type="expression" dxfId="761" priority="1560">
      <formula>$D118=4</formula>
    </cfRule>
    <cfRule type="expression" dxfId="760" priority="1561">
      <formula>$D118=3</formula>
    </cfRule>
    <cfRule type="expression" dxfId="759" priority="1562">
      <formula>$D118=2</formula>
    </cfRule>
  </conditionalFormatting>
  <conditionalFormatting sqref="T118">
    <cfRule type="expression" dxfId="758" priority="1555">
      <formula>AND(enddate_highlight="on",T118&lt;TODAY(),Q118&lt;100%)</formula>
    </cfRule>
    <cfRule type="expression" dxfId="757" priority="1556">
      <formula>AND(enddate_highlight="on",T118&lt;=TODAY()+enddate_highlight_days,Q118&lt;100%)</formula>
    </cfRule>
  </conditionalFormatting>
  <conditionalFormatting sqref="T118 Y118:AA118 M118:N118">
    <cfRule type="expression" dxfId="756" priority="1554">
      <formula>(dateformat="dmy")</formula>
    </cfRule>
  </conditionalFormatting>
  <conditionalFormatting sqref="F84:F86">
    <cfRule type="expression" dxfId="755" priority="1530">
      <formula>$D84=7</formula>
    </cfRule>
    <cfRule type="expression" dxfId="754" priority="1531">
      <formula>$D84=6</formula>
    </cfRule>
    <cfRule type="expression" dxfId="753" priority="1532">
      <formula>$D84=5</formula>
    </cfRule>
    <cfRule type="expression" dxfId="752" priority="1533">
      <formula>$D84=4</formula>
    </cfRule>
    <cfRule type="expression" dxfId="751" priority="1534">
      <formula>$D84=3</formula>
    </cfRule>
    <cfRule type="expression" dxfId="750" priority="1535">
      <formula>$D84=2</formula>
    </cfRule>
  </conditionalFormatting>
  <conditionalFormatting sqref="T84:T86">
    <cfRule type="expression" dxfId="749" priority="1528">
      <formula>AND(enddate_highlight="on",T84&lt;TODAY(),Q84&lt;100%)</formula>
    </cfRule>
    <cfRule type="expression" dxfId="748" priority="1529">
      <formula>AND(enddate_highlight="on",T84&lt;=TODAY()+enddate_highlight_days,Q84&lt;100%)</formula>
    </cfRule>
  </conditionalFormatting>
  <conditionalFormatting sqref="M84:N86 Y84:AA86 T84:T86">
    <cfRule type="expression" dxfId="747" priority="1527">
      <formula>(dateformat="dmy")</formula>
    </cfRule>
  </conditionalFormatting>
  <conditionalFormatting sqref="F124 F126:F127">
    <cfRule type="expression" dxfId="746" priority="1476">
      <formula>$D124=7</formula>
    </cfRule>
    <cfRule type="expression" dxfId="745" priority="1477">
      <formula>$D124=6</formula>
    </cfRule>
    <cfRule type="expression" dxfId="744" priority="1478">
      <formula>$D124=5</formula>
    </cfRule>
    <cfRule type="expression" dxfId="743" priority="1479">
      <formula>$D124=4</formula>
    </cfRule>
    <cfRule type="expression" dxfId="742" priority="1480">
      <formula>$D124=3</formula>
    </cfRule>
    <cfRule type="expression" dxfId="741" priority="1481">
      <formula>$D124=2</formula>
    </cfRule>
  </conditionalFormatting>
  <conditionalFormatting sqref="T124 T126:T127">
    <cfRule type="expression" dxfId="740" priority="1474">
      <formula>AND(enddate_highlight="on",T124&lt;TODAY(),Q124&lt;100%)</formula>
    </cfRule>
    <cfRule type="expression" dxfId="739" priority="1475">
      <formula>AND(enddate_highlight="on",T124&lt;=TODAY()+enddate_highlight_days,Q124&lt;100%)</formula>
    </cfRule>
  </conditionalFormatting>
  <conditionalFormatting sqref="M124:N124 Y124:AA124 T124 T126:T127 Y126:AA127 M126:N127">
    <cfRule type="expression" dxfId="738" priority="1473">
      <formula>(dateformat="dmy")</formula>
    </cfRule>
  </conditionalFormatting>
  <conditionalFormatting sqref="F129:F130">
    <cfRule type="expression" dxfId="737" priority="1467">
      <formula>$D129=7</formula>
    </cfRule>
    <cfRule type="expression" dxfId="736" priority="1468">
      <formula>$D129=6</formula>
    </cfRule>
    <cfRule type="expression" dxfId="735" priority="1469">
      <formula>$D129=5</formula>
    </cfRule>
    <cfRule type="expression" dxfId="734" priority="1470">
      <formula>$D129=4</formula>
    </cfRule>
    <cfRule type="expression" dxfId="733" priority="1471">
      <formula>$D129=3</formula>
    </cfRule>
    <cfRule type="expression" dxfId="732" priority="1472">
      <formula>$D129=2</formula>
    </cfRule>
  </conditionalFormatting>
  <conditionalFormatting sqref="T129:T130">
    <cfRule type="expression" dxfId="731" priority="1465">
      <formula>AND(enddate_highlight="on",T129&lt;TODAY(),Q129&lt;100%)</formula>
    </cfRule>
    <cfRule type="expression" dxfId="730" priority="1466">
      <formula>AND(enddate_highlight="on",T129&lt;=TODAY()+enddate_highlight_days,Q129&lt;100%)</formula>
    </cfRule>
  </conditionalFormatting>
  <conditionalFormatting sqref="M129:N130 Y129:AA130 T129:T130">
    <cfRule type="expression" dxfId="729" priority="1464">
      <formula>(dateformat="dmy")</formula>
    </cfRule>
  </conditionalFormatting>
  <conditionalFormatting sqref="F144:F146">
    <cfRule type="expression" dxfId="728" priority="1440">
      <formula>$D144=7</formula>
    </cfRule>
    <cfRule type="expression" dxfId="727" priority="1441">
      <formula>$D144=6</formula>
    </cfRule>
    <cfRule type="expression" dxfId="726" priority="1442">
      <formula>$D144=5</formula>
    </cfRule>
    <cfRule type="expression" dxfId="725" priority="1443">
      <formula>$D144=4</formula>
    </cfRule>
    <cfRule type="expression" dxfId="724" priority="1444">
      <formula>$D144=3</formula>
    </cfRule>
    <cfRule type="expression" dxfId="723" priority="1445">
      <formula>$D144=2</formula>
    </cfRule>
  </conditionalFormatting>
  <conditionalFormatting sqref="T144:T146">
    <cfRule type="expression" dxfId="722" priority="1438">
      <formula>AND(enddate_highlight="on",T144&lt;TODAY(),Q144&lt;100%)</formula>
    </cfRule>
    <cfRule type="expression" dxfId="721" priority="1439">
      <formula>AND(enddate_highlight="on",T144&lt;=TODAY()+enddate_highlight_days,Q144&lt;100%)</formula>
    </cfRule>
  </conditionalFormatting>
  <conditionalFormatting sqref="M144:N146 Y144:AA146 T144:T146">
    <cfRule type="expression" dxfId="720" priority="1437">
      <formula>(dateformat="dmy")</formula>
    </cfRule>
  </conditionalFormatting>
  <conditionalFormatting sqref="F136:F137">
    <cfRule type="expression" dxfId="719" priority="1431">
      <formula>$D136=7</formula>
    </cfRule>
    <cfRule type="expression" dxfId="718" priority="1432">
      <formula>$D136=6</formula>
    </cfRule>
    <cfRule type="expression" dxfId="717" priority="1433">
      <formula>$D136=5</formula>
    </cfRule>
    <cfRule type="expression" dxfId="716" priority="1434">
      <formula>$D136=4</formula>
    </cfRule>
    <cfRule type="expression" dxfId="715" priority="1435">
      <formula>$D136=3</formula>
    </cfRule>
    <cfRule type="expression" dxfId="714" priority="1436">
      <formula>$D136=2</formula>
    </cfRule>
  </conditionalFormatting>
  <conditionalFormatting sqref="T136:T137">
    <cfRule type="expression" dxfId="713" priority="1429">
      <formula>AND(enddate_highlight="on",T136&lt;TODAY(),Q136&lt;100%)</formula>
    </cfRule>
    <cfRule type="expression" dxfId="712" priority="1430">
      <formula>AND(enddate_highlight="on",T136&lt;=TODAY()+enddate_highlight_days,Q136&lt;100%)</formula>
    </cfRule>
  </conditionalFormatting>
  <conditionalFormatting sqref="T136:T137 Y136:AA137 M136:N137">
    <cfRule type="expression" dxfId="711" priority="1428">
      <formula>(dateformat="dmy")</formula>
    </cfRule>
  </conditionalFormatting>
  <conditionalFormatting sqref="F147">
    <cfRule type="expression" dxfId="710" priority="1395">
      <formula>$D147=7</formula>
    </cfRule>
    <cfRule type="expression" dxfId="709" priority="1396">
      <formula>$D147=6</formula>
    </cfRule>
    <cfRule type="expression" dxfId="708" priority="1397">
      <formula>$D147=5</formula>
    </cfRule>
    <cfRule type="expression" dxfId="707" priority="1398">
      <formula>$D147=4</formula>
    </cfRule>
    <cfRule type="expression" dxfId="706" priority="1399">
      <formula>$D147=3</formula>
    </cfRule>
    <cfRule type="expression" dxfId="705" priority="1400">
      <formula>$D147=2</formula>
    </cfRule>
  </conditionalFormatting>
  <conditionalFormatting sqref="T147 T151:T152">
    <cfRule type="expression" dxfId="704" priority="1393">
      <formula>AND(enddate_highlight="on",T147&lt;TODAY(),Q147&lt;100%)</formula>
    </cfRule>
    <cfRule type="expression" dxfId="703" priority="1394">
      <formula>AND(enddate_highlight="on",T147&lt;=TODAY()+enddate_highlight_days,Q147&lt;100%)</formula>
    </cfRule>
  </conditionalFormatting>
  <conditionalFormatting sqref="M147:N147 Y147:AA147 T147 T151:T152 Y151:AA152 M151:N152">
    <cfRule type="expression" dxfId="702" priority="1392">
      <formula>(dateformat="dmy")</formula>
    </cfRule>
  </conditionalFormatting>
  <conditionalFormatting sqref="F154:F155">
    <cfRule type="expression" dxfId="701" priority="1386">
      <formula>$D154=7</formula>
    </cfRule>
    <cfRule type="expression" dxfId="700" priority="1387">
      <formula>$D154=6</formula>
    </cfRule>
    <cfRule type="expression" dxfId="699" priority="1388">
      <formula>$D154=5</formula>
    </cfRule>
    <cfRule type="expression" dxfId="698" priority="1389">
      <formula>$D154=4</formula>
    </cfRule>
    <cfRule type="expression" dxfId="697" priority="1390">
      <formula>$D154=3</formula>
    </cfRule>
    <cfRule type="expression" dxfId="696" priority="1391">
      <formula>$D154=2</formula>
    </cfRule>
  </conditionalFormatting>
  <conditionalFormatting sqref="T154:T155">
    <cfRule type="expression" dxfId="695" priority="1384">
      <formula>AND(enddate_highlight="on",T154&lt;TODAY(),Q154&lt;100%)</formula>
    </cfRule>
    <cfRule type="expression" dxfId="694" priority="1385">
      <formula>AND(enddate_highlight="on",T154&lt;=TODAY()+enddate_highlight_days,Q154&lt;100%)</formula>
    </cfRule>
  </conditionalFormatting>
  <conditionalFormatting sqref="M154:N155 Y154:AA155 T154:T155">
    <cfRule type="expression" dxfId="693" priority="1383">
      <formula>(dateformat="dmy")</formula>
    </cfRule>
  </conditionalFormatting>
  <conditionalFormatting sqref="F156:F158">
    <cfRule type="expression" dxfId="692" priority="1359">
      <formula>$D156=7</formula>
    </cfRule>
    <cfRule type="expression" dxfId="691" priority="1360">
      <formula>$D156=6</formula>
    </cfRule>
    <cfRule type="expression" dxfId="690" priority="1361">
      <formula>$D156=5</formula>
    </cfRule>
    <cfRule type="expression" dxfId="689" priority="1362">
      <formula>$D156=4</formula>
    </cfRule>
    <cfRule type="expression" dxfId="688" priority="1363">
      <formula>$D156=3</formula>
    </cfRule>
    <cfRule type="expression" dxfId="687" priority="1364">
      <formula>$D156=2</formula>
    </cfRule>
  </conditionalFormatting>
  <conditionalFormatting sqref="T156:T158">
    <cfRule type="expression" dxfId="686" priority="1357">
      <formula>AND(enddate_highlight="on",T156&lt;TODAY(),Q156&lt;100%)</formula>
    </cfRule>
    <cfRule type="expression" dxfId="685" priority="1358">
      <formula>AND(enddate_highlight="on",T156&lt;=TODAY()+enddate_highlight_days,Q156&lt;100%)</formula>
    </cfRule>
  </conditionalFormatting>
  <conditionalFormatting sqref="M156:N158 Y156:AA158 T156:T158">
    <cfRule type="expression" dxfId="684" priority="1356">
      <formula>(dateformat="dmy")</formula>
    </cfRule>
  </conditionalFormatting>
  <conditionalFormatting sqref="F159 F161:F162">
    <cfRule type="expression" dxfId="683" priority="1332">
      <formula>$D159=7</formula>
    </cfRule>
    <cfRule type="expression" dxfId="682" priority="1333">
      <formula>$D159=6</formula>
    </cfRule>
    <cfRule type="expression" dxfId="681" priority="1334">
      <formula>$D159=5</formula>
    </cfRule>
    <cfRule type="expression" dxfId="680" priority="1335">
      <formula>$D159=4</formula>
    </cfRule>
    <cfRule type="expression" dxfId="679" priority="1336">
      <formula>$D159=3</formula>
    </cfRule>
    <cfRule type="expression" dxfId="678" priority="1337">
      <formula>$D159=2</formula>
    </cfRule>
  </conditionalFormatting>
  <conditionalFormatting sqref="T159 T161:T162">
    <cfRule type="expression" dxfId="677" priority="1330">
      <formula>AND(enddate_highlight="on",T159&lt;TODAY(),Q159&lt;100%)</formula>
    </cfRule>
    <cfRule type="expression" dxfId="676" priority="1331">
      <formula>AND(enddate_highlight="on",T159&lt;=TODAY()+enddate_highlight_days,Q159&lt;100%)</formula>
    </cfRule>
  </conditionalFormatting>
  <conditionalFormatting sqref="M159:N159 Y159:AA159 T159 T161:T162 Y161:AA162 M161:N162">
    <cfRule type="expression" dxfId="675" priority="1329">
      <formula>(dateformat="dmy")</formula>
    </cfRule>
  </conditionalFormatting>
  <conditionalFormatting sqref="F164:F165">
    <cfRule type="expression" dxfId="674" priority="1323">
      <formula>$D164=7</formula>
    </cfRule>
    <cfRule type="expression" dxfId="673" priority="1324">
      <formula>$D164=6</formula>
    </cfRule>
    <cfRule type="expression" dxfId="672" priority="1325">
      <formula>$D164=5</formula>
    </cfRule>
    <cfRule type="expression" dxfId="671" priority="1326">
      <formula>$D164=4</formula>
    </cfRule>
    <cfRule type="expression" dxfId="670" priority="1327">
      <formula>$D164=3</formula>
    </cfRule>
    <cfRule type="expression" dxfId="669" priority="1328">
      <formula>$D164=2</formula>
    </cfRule>
  </conditionalFormatting>
  <conditionalFormatting sqref="T164:T165 T183">
    <cfRule type="expression" dxfId="668" priority="1321">
      <formula>AND(enddate_highlight="on",T164&lt;TODAY(),Q164&lt;100%)</formula>
    </cfRule>
    <cfRule type="expression" dxfId="667" priority="1322">
      <formula>AND(enddate_highlight="on",T164&lt;=TODAY()+enddate_highlight_days,Q164&lt;100%)</formula>
    </cfRule>
  </conditionalFormatting>
  <conditionalFormatting sqref="M164:N165 Y164:AA165 T164:T165 S183:T183 Y183:AA183 M183:N183">
    <cfRule type="expression" dxfId="666" priority="1320">
      <formula>(dateformat="dmy")</formula>
    </cfRule>
  </conditionalFormatting>
  <conditionalFormatting sqref="F166:F168">
    <cfRule type="expression" dxfId="665" priority="1296">
      <formula>$D166=7</formula>
    </cfRule>
    <cfRule type="expression" dxfId="664" priority="1297">
      <formula>$D166=6</formula>
    </cfRule>
    <cfRule type="expression" dxfId="663" priority="1298">
      <formula>$D166=5</formula>
    </cfRule>
    <cfRule type="expression" dxfId="662" priority="1299">
      <formula>$D166=4</formula>
    </cfRule>
    <cfRule type="expression" dxfId="661" priority="1300">
      <formula>$D166=3</formula>
    </cfRule>
    <cfRule type="expression" dxfId="660" priority="1301">
      <formula>$D166=2</formula>
    </cfRule>
  </conditionalFormatting>
  <conditionalFormatting sqref="T166:T168">
    <cfRule type="expression" dxfId="659" priority="1294">
      <formula>AND(enddate_highlight="on",T166&lt;TODAY(),Q166&lt;100%)</formula>
    </cfRule>
    <cfRule type="expression" dxfId="658" priority="1295">
      <formula>AND(enddate_highlight="on",T166&lt;=TODAY()+enddate_highlight_days,Q166&lt;100%)</formula>
    </cfRule>
  </conditionalFormatting>
  <conditionalFormatting sqref="M166:N168 Y166:AA168 T166:T168">
    <cfRule type="expression" dxfId="657" priority="1293">
      <formula>(dateformat="dmy")</formula>
    </cfRule>
  </conditionalFormatting>
  <conditionalFormatting sqref="F169 F171:F172">
    <cfRule type="expression" dxfId="656" priority="1269">
      <formula>$D169=7</formula>
    </cfRule>
    <cfRule type="expression" dxfId="655" priority="1270">
      <formula>$D169=6</formula>
    </cfRule>
    <cfRule type="expression" dxfId="654" priority="1271">
      <formula>$D169=5</formula>
    </cfRule>
    <cfRule type="expression" dxfId="653" priority="1272">
      <formula>$D169=4</formula>
    </cfRule>
    <cfRule type="expression" dxfId="652" priority="1273">
      <formula>$D169=3</formula>
    </cfRule>
    <cfRule type="expression" dxfId="651" priority="1274">
      <formula>$D169=2</formula>
    </cfRule>
  </conditionalFormatting>
  <conditionalFormatting sqref="T169 T171:T172">
    <cfRule type="expression" dxfId="650" priority="1267">
      <formula>AND(enddate_highlight="on",T169&lt;TODAY(),Q169&lt;100%)</formula>
    </cfRule>
    <cfRule type="expression" dxfId="649" priority="1268">
      <formula>AND(enddate_highlight="on",T169&lt;=TODAY()+enddate_highlight_days,Q169&lt;100%)</formula>
    </cfRule>
  </conditionalFormatting>
  <conditionalFormatting sqref="M169:N169 Y169:AA169 T169 T171:T172 Y171:AA172 M171:N172">
    <cfRule type="expression" dxfId="648" priority="1266">
      <formula>(dateformat="dmy")</formula>
    </cfRule>
  </conditionalFormatting>
  <conditionalFormatting sqref="F173:F175">
    <cfRule type="expression" dxfId="647" priority="1233">
      <formula>$D173=7</formula>
    </cfRule>
    <cfRule type="expression" dxfId="646" priority="1234">
      <formula>$D173=6</formula>
    </cfRule>
    <cfRule type="expression" dxfId="645" priority="1235">
      <formula>$D173=5</formula>
    </cfRule>
    <cfRule type="expression" dxfId="644" priority="1236">
      <formula>$D173=4</formula>
    </cfRule>
    <cfRule type="expression" dxfId="643" priority="1237">
      <formula>$D173=3</formula>
    </cfRule>
    <cfRule type="expression" dxfId="642" priority="1238">
      <formula>$D173=2</formula>
    </cfRule>
  </conditionalFormatting>
  <conditionalFormatting sqref="T173:T175 T182">
    <cfRule type="expression" dxfId="641" priority="1231">
      <formula>AND(enddate_highlight="on",T173&lt;TODAY(),Q173&lt;100%)</formula>
    </cfRule>
    <cfRule type="expression" dxfId="640" priority="1232">
      <formula>AND(enddate_highlight="on",T173&lt;=TODAY()+enddate_highlight_days,Q173&lt;100%)</formula>
    </cfRule>
  </conditionalFormatting>
  <conditionalFormatting sqref="M173:N175 Y173:AA175 T173:T175 S182:T182 Y182:AA182 M182:N182">
    <cfRule type="expression" dxfId="639" priority="1230">
      <formula>(dateformat="dmy")</formula>
    </cfRule>
  </conditionalFormatting>
  <conditionalFormatting sqref="F176:F178">
    <cfRule type="expression" dxfId="638" priority="1206">
      <formula>$D176=7</formula>
    </cfRule>
    <cfRule type="expression" dxfId="637" priority="1207">
      <formula>$D176=6</formula>
    </cfRule>
    <cfRule type="expression" dxfId="636" priority="1208">
      <formula>$D176=5</formula>
    </cfRule>
    <cfRule type="expression" dxfId="635" priority="1209">
      <formula>$D176=4</formula>
    </cfRule>
    <cfRule type="expression" dxfId="634" priority="1210">
      <formula>$D176=3</formula>
    </cfRule>
    <cfRule type="expression" dxfId="633" priority="1211">
      <formula>$D176=2</formula>
    </cfRule>
  </conditionalFormatting>
  <conditionalFormatting sqref="T176:T178">
    <cfRule type="expression" dxfId="632" priority="1204">
      <formula>AND(enddate_highlight="on",T176&lt;TODAY(),Q176&lt;100%)</formula>
    </cfRule>
    <cfRule type="expression" dxfId="631" priority="1205">
      <formula>AND(enddate_highlight="on",T176&lt;=TODAY()+enddate_highlight_days,Q176&lt;100%)</formula>
    </cfRule>
  </conditionalFormatting>
  <conditionalFormatting sqref="M176:N178 Y176:AA178 T176:T178">
    <cfRule type="expression" dxfId="630" priority="1203">
      <formula>(dateformat="dmy")</formula>
    </cfRule>
  </conditionalFormatting>
  <conditionalFormatting sqref="T143 Y143:AA143 M143:N143">
    <cfRule type="expression" dxfId="629" priority="1176">
      <formula>(dateformat="dmy")</formula>
    </cfRule>
  </conditionalFormatting>
  <conditionalFormatting sqref="F148">
    <cfRule type="expression" dxfId="628" priority="1143">
      <formula>$D148=7</formula>
    </cfRule>
    <cfRule type="expression" dxfId="627" priority="1144">
      <formula>$D148=6</formula>
    </cfRule>
    <cfRule type="expression" dxfId="626" priority="1145">
      <formula>$D148=5</formula>
    </cfRule>
    <cfRule type="expression" dxfId="625" priority="1146">
      <formula>$D148=4</formula>
    </cfRule>
    <cfRule type="expression" dxfId="624" priority="1147">
      <formula>$D148=3</formula>
    </cfRule>
    <cfRule type="expression" dxfId="623" priority="1148">
      <formula>$D148=2</formula>
    </cfRule>
  </conditionalFormatting>
  <conditionalFormatting sqref="T148">
    <cfRule type="expression" dxfId="622" priority="1141">
      <formula>AND(enddate_highlight="on",T148&lt;TODAY(),Q148&lt;100%)</formula>
    </cfRule>
    <cfRule type="expression" dxfId="621" priority="1142">
      <formula>AND(enddate_highlight="on",T148&lt;=TODAY()+enddate_highlight_days,Q148&lt;100%)</formula>
    </cfRule>
  </conditionalFormatting>
  <conditionalFormatting sqref="M148:N148 Y148:AA148 T148">
    <cfRule type="expression" dxfId="620" priority="1140">
      <formula>(dateformat="dmy")</formula>
    </cfRule>
  </conditionalFormatting>
  <conditionalFormatting sqref="F179:F181">
    <cfRule type="expression" dxfId="619" priority="1116">
      <formula>$D179=7</formula>
    </cfRule>
    <cfRule type="expression" dxfId="618" priority="1117">
      <formula>$D179=6</formula>
    </cfRule>
    <cfRule type="expression" dxfId="617" priority="1118">
      <formula>$D179=5</formula>
    </cfRule>
    <cfRule type="expression" dxfId="616" priority="1119">
      <formula>$D179=4</formula>
    </cfRule>
    <cfRule type="expression" dxfId="615" priority="1120">
      <formula>$D179=3</formula>
    </cfRule>
    <cfRule type="expression" dxfId="614" priority="1121">
      <formula>$D179=2</formula>
    </cfRule>
  </conditionalFormatting>
  <conditionalFormatting sqref="T179:T181">
    <cfRule type="expression" dxfId="613" priority="1114">
      <formula>AND(enddate_highlight="on",T179&lt;TODAY(),Q179&lt;100%)</formula>
    </cfRule>
    <cfRule type="expression" dxfId="612" priority="1115">
      <formula>AND(enddate_highlight="on",T179&lt;=TODAY()+enddate_highlight_days,Q179&lt;100%)</formula>
    </cfRule>
  </conditionalFormatting>
  <conditionalFormatting sqref="M179:N181 Y179:AA181 T179:T181">
    <cfRule type="expression" dxfId="611" priority="1113">
      <formula>(dateformat="dmy")</formula>
    </cfRule>
  </conditionalFormatting>
  <conditionalFormatting sqref="F15">
    <cfRule type="expression" dxfId="610" priority="1089">
      <formula>$D15=7</formula>
    </cfRule>
    <cfRule type="expression" dxfId="609" priority="1090">
      <formula>$D15=6</formula>
    </cfRule>
    <cfRule type="expression" dxfId="608" priority="1091">
      <formula>$D15=5</formula>
    </cfRule>
    <cfRule type="expression" dxfId="607" priority="1092">
      <formula>$D15=4</formula>
    </cfRule>
    <cfRule type="expression" dxfId="606" priority="1093">
      <formula>$D15=3</formula>
    </cfRule>
    <cfRule type="expression" dxfId="605" priority="1094">
      <formula>$D15=2</formula>
    </cfRule>
  </conditionalFormatting>
  <conditionalFormatting sqref="T15">
    <cfRule type="expression" dxfId="604" priority="1087">
      <formula>AND(enddate_highlight="on",T15&lt;TODAY(),Q15&lt;100%)</formula>
    </cfRule>
    <cfRule type="expression" dxfId="603" priority="1088">
      <formula>AND(enddate_highlight="on",T15&lt;=TODAY()+enddate_highlight_days,Q15&lt;100%)</formula>
    </cfRule>
  </conditionalFormatting>
  <conditionalFormatting sqref="M15:N15 Y15:AA15 T15">
    <cfRule type="expression" dxfId="602" priority="1086">
      <formula>(dateformat="dmy")</formula>
    </cfRule>
  </conditionalFormatting>
  <conditionalFormatting sqref="T21">
    <cfRule type="expression" dxfId="601" priority="1059">
      <formula>AND(enddate_highlight="on",T21&lt;TODAY(),Q21&lt;100%)</formula>
    </cfRule>
    <cfRule type="expression" dxfId="600" priority="1060">
      <formula>AND(enddate_highlight="on",T21&lt;=TODAY()+enddate_highlight_days,Q21&lt;100%)</formula>
    </cfRule>
  </conditionalFormatting>
  <conditionalFormatting sqref="M21:N21 Y21:AA21 T21">
    <cfRule type="expression" dxfId="599" priority="1058">
      <formula>(dateformat="dmy")</formula>
    </cfRule>
  </conditionalFormatting>
  <conditionalFormatting sqref="F20">
    <cfRule type="expression" dxfId="598" priority="1052">
      <formula>$D20=7</formula>
    </cfRule>
    <cfRule type="expression" dxfId="597" priority="1053">
      <formula>$D20=6</formula>
    </cfRule>
    <cfRule type="expression" dxfId="596" priority="1054">
      <formula>$D20=5</formula>
    </cfRule>
    <cfRule type="expression" dxfId="595" priority="1055">
      <formula>$D20=4</formula>
    </cfRule>
    <cfRule type="expression" dxfId="594" priority="1056">
      <formula>$D20=3</formula>
    </cfRule>
    <cfRule type="expression" dxfId="593" priority="1057">
      <formula>$D20=2</formula>
    </cfRule>
  </conditionalFormatting>
  <conditionalFormatting sqref="F21">
    <cfRule type="expression" dxfId="592" priority="1046">
      <formula>$D21=7</formula>
    </cfRule>
    <cfRule type="expression" dxfId="591" priority="1047">
      <formula>$D21=6</formula>
    </cfRule>
    <cfRule type="expression" dxfId="590" priority="1048">
      <formula>$D21=5</formula>
    </cfRule>
    <cfRule type="expression" dxfId="589" priority="1049">
      <formula>$D21=4</formula>
    </cfRule>
    <cfRule type="expression" dxfId="588" priority="1050">
      <formula>$D21=3</formula>
    </cfRule>
    <cfRule type="expression" dxfId="587" priority="1051">
      <formula>$D21=2</formula>
    </cfRule>
  </conditionalFormatting>
  <conditionalFormatting sqref="F35">
    <cfRule type="expression" dxfId="586" priority="918">
      <formula>$D35=7</formula>
    </cfRule>
    <cfRule type="expression" dxfId="585" priority="919">
      <formula>$D35=6</formula>
    </cfRule>
    <cfRule type="expression" dxfId="584" priority="920">
      <formula>$D35=5</formula>
    </cfRule>
    <cfRule type="expression" dxfId="583" priority="921">
      <formula>$D35=4</formula>
    </cfRule>
    <cfRule type="expression" dxfId="582" priority="922">
      <formula>$D35=3</formula>
    </cfRule>
    <cfRule type="expression" dxfId="581" priority="923">
      <formula>$D35=2</formula>
    </cfRule>
  </conditionalFormatting>
  <conditionalFormatting sqref="F42">
    <cfRule type="expression" dxfId="580" priority="898">
      <formula>$D42=7</formula>
    </cfRule>
    <cfRule type="expression" dxfId="579" priority="899">
      <formula>$D42=6</formula>
    </cfRule>
    <cfRule type="expression" dxfId="578" priority="900">
      <formula>$D42=5</formula>
    </cfRule>
    <cfRule type="expression" dxfId="577" priority="901">
      <formula>$D42=4</formula>
    </cfRule>
    <cfRule type="expression" dxfId="576" priority="902">
      <formula>$D42=3</formula>
    </cfRule>
    <cfRule type="expression" dxfId="575" priority="903">
      <formula>$D42=2</formula>
    </cfRule>
  </conditionalFormatting>
  <conditionalFormatting sqref="F36:F37">
    <cfRule type="expression" dxfId="574" priority="932">
      <formula>$D36=7</formula>
    </cfRule>
    <cfRule type="expression" dxfId="573" priority="933">
      <formula>$D36=6</formula>
    </cfRule>
    <cfRule type="expression" dxfId="572" priority="934">
      <formula>$D36=5</formula>
    </cfRule>
    <cfRule type="expression" dxfId="571" priority="935">
      <formula>$D36=4</formula>
    </cfRule>
    <cfRule type="expression" dxfId="570" priority="936">
      <formula>$D36=3</formula>
    </cfRule>
    <cfRule type="expression" dxfId="569" priority="937">
      <formula>$D36=2</formula>
    </cfRule>
  </conditionalFormatting>
  <conditionalFormatting sqref="M34:N34 M36:N37">
    <cfRule type="expression" dxfId="568" priority="931">
      <formula>(dateformat="dmy")</formula>
    </cfRule>
  </conditionalFormatting>
  <conditionalFormatting sqref="M35:N35">
    <cfRule type="expression" dxfId="567" priority="930">
      <formula>(dateformat="dmy")</formula>
    </cfRule>
  </conditionalFormatting>
  <conditionalFormatting sqref="F34">
    <cfRule type="expression" dxfId="566" priority="924">
      <formula>$D34=7</formula>
    </cfRule>
    <cfRule type="expression" dxfId="565" priority="925">
      <formula>$D34=6</formula>
    </cfRule>
    <cfRule type="expression" dxfId="564" priority="926">
      <formula>$D34=5</formula>
    </cfRule>
    <cfRule type="expression" dxfId="563" priority="927">
      <formula>$D34=4</formula>
    </cfRule>
    <cfRule type="expression" dxfId="562" priority="928">
      <formula>$D34=3</formula>
    </cfRule>
    <cfRule type="expression" dxfId="561" priority="929">
      <formula>$D34=2</formula>
    </cfRule>
  </conditionalFormatting>
  <conditionalFormatting sqref="F43:F44">
    <cfRule type="expression" dxfId="560" priority="912">
      <formula>$D43=7</formula>
    </cfRule>
    <cfRule type="expression" dxfId="559" priority="913">
      <formula>$D43=6</formula>
    </cfRule>
    <cfRule type="expression" dxfId="558" priority="914">
      <formula>$D43=5</formula>
    </cfRule>
    <cfRule type="expression" dxfId="557" priority="915">
      <formula>$D43=4</formula>
    </cfRule>
    <cfRule type="expression" dxfId="556" priority="916">
      <formula>$D43=3</formula>
    </cfRule>
    <cfRule type="expression" dxfId="555" priority="917">
      <formula>$D43=2</formula>
    </cfRule>
  </conditionalFormatting>
  <conditionalFormatting sqref="M41:N41 M43:N44">
    <cfRule type="expression" dxfId="554" priority="911">
      <formula>(dateformat="dmy")</formula>
    </cfRule>
  </conditionalFormatting>
  <conditionalFormatting sqref="M42:N42">
    <cfRule type="expression" dxfId="553" priority="910">
      <formula>(dateformat="dmy")</formula>
    </cfRule>
  </conditionalFormatting>
  <conditionalFormatting sqref="F41">
    <cfRule type="expression" dxfId="552" priority="904">
      <formula>$D41=7</formula>
    </cfRule>
    <cfRule type="expression" dxfId="551" priority="905">
      <formula>$D41=6</formula>
    </cfRule>
    <cfRule type="expression" dxfId="550" priority="906">
      <formula>$D41=5</formula>
    </cfRule>
    <cfRule type="expression" dxfId="549" priority="907">
      <formula>$D41=4</formula>
    </cfRule>
    <cfRule type="expression" dxfId="548" priority="908">
      <formula>$D41=3</formula>
    </cfRule>
    <cfRule type="expression" dxfId="547" priority="909">
      <formula>$D41=2</formula>
    </cfRule>
  </conditionalFormatting>
  <conditionalFormatting sqref="F30">
    <cfRule type="expression" dxfId="546" priority="859">
      <formula>$D30=7</formula>
    </cfRule>
    <cfRule type="expression" dxfId="545" priority="860">
      <formula>$D30=6</formula>
    </cfRule>
    <cfRule type="expression" dxfId="544" priority="861">
      <formula>$D30=5</formula>
    </cfRule>
    <cfRule type="expression" dxfId="543" priority="862">
      <formula>$D30=4</formula>
    </cfRule>
    <cfRule type="expression" dxfId="542" priority="863">
      <formula>$D30=3</formula>
    </cfRule>
    <cfRule type="expression" dxfId="541" priority="864">
      <formula>$D30=2</formula>
    </cfRule>
  </conditionalFormatting>
  <conditionalFormatting sqref="T30">
    <cfRule type="expression" dxfId="540" priority="857">
      <formula>AND(enddate_highlight="on",T30&lt;TODAY(),Q30&lt;100%)</formula>
    </cfRule>
    <cfRule type="expression" dxfId="539" priority="858">
      <formula>AND(enddate_highlight="on",T30&lt;=TODAY()+enddate_highlight_days,Q30&lt;100%)</formula>
    </cfRule>
  </conditionalFormatting>
  <conditionalFormatting sqref="Y30:AA30 M30:N30 T30">
    <cfRule type="expression" dxfId="538" priority="855">
      <formula>(dateformat="dmy")</formula>
    </cfRule>
  </conditionalFormatting>
  <conditionalFormatting sqref="T48:T51">
    <cfRule type="expression" dxfId="537" priority="780">
      <formula>AND(enddate_highlight="on",T48&lt;TODAY(),Q48&lt;100%)</formula>
    </cfRule>
    <cfRule type="expression" dxfId="536" priority="781">
      <formula>AND(enddate_highlight="on",T48&lt;=TODAY()+enddate_highlight_days,Q48&lt;100%)</formula>
    </cfRule>
  </conditionalFormatting>
  <conditionalFormatting sqref="Y48:AA51 T48:T51">
    <cfRule type="expression" dxfId="535" priority="779">
      <formula>(dateformat="dmy")</formula>
    </cfRule>
  </conditionalFormatting>
  <conditionalFormatting sqref="F49">
    <cfRule type="expression" dxfId="534" priority="759">
      <formula>$D49=7</formula>
    </cfRule>
    <cfRule type="expression" dxfId="533" priority="760">
      <formula>$D49=6</formula>
    </cfRule>
    <cfRule type="expression" dxfId="532" priority="761">
      <formula>$D49=5</formula>
    </cfRule>
    <cfRule type="expression" dxfId="531" priority="762">
      <formula>$D49=4</formula>
    </cfRule>
    <cfRule type="expression" dxfId="530" priority="763">
      <formula>$D49=3</formula>
    </cfRule>
    <cfRule type="expression" dxfId="529" priority="764">
      <formula>$D49=2</formula>
    </cfRule>
  </conditionalFormatting>
  <conditionalFormatting sqref="F50:F51">
    <cfRule type="expression" dxfId="528" priority="773">
      <formula>$D50=7</formula>
    </cfRule>
    <cfRule type="expression" dxfId="527" priority="774">
      <formula>$D50=6</formula>
    </cfRule>
    <cfRule type="expression" dxfId="526" priority="775">
      <formula>$D50=5</formula>
    </cfRule>
    <cfRule type="expression" dxfId="525" priority="776">
      <formula>$D50=4</formula>
    </cfRule>
    <cfRule type="expression" dxfId="524" priority="777">
      <formula>$D50=3</formula>
    </cfRule>
    <cfRule type="expression" dxfId="523" priority="778">
      <formula>$D50=2</formula>
    </cfRule>
  </conditionalFormatting>
  <conditionalFormatting sqref="M48:N48 M50:N51">
    <cfRule type="expression" dxfId="522" priority="772">
      <formula>(dateformat="dmy")</formula>
    </cfRule>
  </conditionalFormatting>
  <conditionalFormatting sqref="M49:N49">
    <cfRule type="expression" dxfId="521" priority="771">
      <formula>(dateformat="dmy")</formula>
    </cfRule>
  </conditionalFormatting>
  <conditionalFormatting sqref="F48">
    <cfRule type="expression" dxfId="520" priority="765">
      <formula>$D48=7</formula>
    </cfRule>
    <cfRule type="expression" dxfId="519" priority="766">
      <formula>$D48=6</formula>
    </cfRule>
    <cfRule type="expression" dxfId="518" priority="767">
      <formula>$D48=5</formula>
    </cfRule>
    <cfRule type="expression" dxfId="517" priority="768">
      <formula>$D48=4</formula>
    </cfRule>
    <cfRule type="expression" dxfId="516" priority="769">
      <formula>$D48=3</formula>
    </cfRule>
    <cfRule type="expression" dxfId="515" priority="770">
      <formula>$D48=2</formula>
    </cfRule>
  </conditionalFormatting>
  <conditionalFormatting sqref="F45">
    <cfRule type="expression" dxfId="514" priority="735">
      <formula>$D45=7</formula>
    </cfRule>
    <cfRule type="expression" dxfId="513" priority="736">
      <formula>$D45=6</formula>
    </cfRule>
    <cfRule type="expression" dxfId="512" priority="737">
      <formula>$D45=5</formula>
    </cfRule>
    <cfRule type="expression" dxfId="511" priority="738">
      <formula>$D45=4</formula>
    </cfRule>
    <cfRule type="expression" dxfId="510" priority="739">
      <formula>$D45=3</formula>
    </cfRule>
    <cfRule type="expression" dxfId="509" priority="740">
      <formula>$D45=2</formula>
    </cfRule>
  </conditionalFormatting>
  <conditionalFormatting sqref="T45">
    <cfRule type="expression" dxfId="508" priority="733">
      <formula>AND(enddate_highlight="on",T45&lt;TODAY(),Q45&lt;100%)</formula>
    </cfRule>
    <cfRule type="expression" dxfId="507" priority="734">
      <formula>AND(enddate_highlight="on",T45&lt;=TODAY()+enddate_highlight_days,Q45&lt;100%)</formula>
    </cfRule>
  </conditionalFormatting>
  <conditionalFormatting sqref="T45 Y45:AA45 M45:N45">
    <cfRule type="expression" dxfId="506" priority="732">
      <formula>(dateformat="dmy")</formula>
    </cfRule>
  </conditionalFormatting>
  <conditionalFormatting sqref="T71:T73">
    <cfRule type="expression" dxfId="505" priority="711">
      <formula>AND(enddate_highlight="on",T71&lt;TODAY(),Q71&lt;100%)</formula>
    </cfRule>
    <cfRule type="expression" dxfId="504" priority="712">
      <formula>AND(enddate_highlight="on",T71&lt;=TODAY()+enddate_highlight_days,Q71&lt;100%)</formula>
    </cfRule>
  </conditionalFormatting>
  <conditionalFormatting sqref="Y71:AA73 T71:T73">
    <cfRule type="expression" dxfId="503" priority="710">
      <formula>(dateformat="dmy")</formula>
    </cfRule>
  </conditionalFormatting>
  <conditionalFormatting sqref="F71">
    <cfRule type="expression" dxfId="502" priority="690">
      <formula>$D71=7</formula>
    </cfRule>
    <cfRule type="expression" dxfId="501" priority="691">
      <formula>$D71=6</formula>
    </cfRule>
    <cfRule type="expression" dxfId="500" priority="692">
      <formula>$D71=5</formula>
    </cfRule>
    <cfRule type="expression" dxfId="499" priority="693">
      <formula>$D71=4</formula>
    </cfRule>
    <cfRule type="expression" dxfId="498" priority="694">
      <formula>$D71=3</formula>
    </cfRule>
    <cfRule type="expression" dxfId="497" priority="695">
      <formula>$D71=2</formula>
    </cfRule>
  </conditionalFormatting>
  <conditionalFormatting sqref="F72:F73">
    <cfRule type="expression" dxfId="496" priority="704">
      <formula>$D72=7</formula>
    </cfRule>
    <cfRule type="expression" dxfId="495" priority="705">
      <formula>$D72=6</formula>
    </cfRule>
    <cfRule type="expression" dxfId="494" priority="706">
      <formula>$D72=5</formula>
    </cfRule>
    <cfRule type="expression" dxfId="493" priority="707">
      <formula>$D72=4</formula>
    </cfRule>
    <cfRule type="expression" dxfId="492" priority="708">
      <formula>$D72=3</formula>
    </cfRule>
    <cfRule type="expression" dxfId="491" priority="709">
      <formula>$D72=2</formula>
    </cfRule>
  </conditionalFormatting>
  <conditionalFormatting sqref="M72:N73">
    <cfRule type="expression" dxfId="490" priority="703">
      <formula>(dateformat="dmy")</formula>
    </cfRule>
  </conditionalFormatting>
  <conditionalFormatting sqref="M71:N71">
    <cfRule type="expression" dxfId="489" priority="702">
      <formula>(dateformat="dmy")</formula>
    </cfRule>
  </conditionalFormatting>
  <conditionalFormatting sqref="F78">
    <cfRule type="expression" dxfId="488" priority="648">
      <formula>$D78=7</formula>
    </cfRule>
    <cfRule type="expression" dxfId="487" priority="649">
      <formula>$D78=6</formula>
    </cfRule>
    <cfRule type="expression" dxfId="486" priority="650">
      <formula>$D78=5</formula>
    </cfRule>
    <cfRule type="expression" dxfId="485" priority="651">
      <formula>$D78=4</formula>
    </cfRule>
    <cfRule type="expression" dxfId="484" priority="652">
      <formula>$D78=3</formula>
    </cfRule>
    <cfRule type="expression" dxfId="483" priority="653">
      <formula>$D78=2</formula>
    </cfRule>
  </conditionalFormatting>
  <conditionalFormatting sqref="T77:T80">
    <cfRule type="expression" dxfId="482" priority="669">
      <formula>AND(enddate_highlight="on",T77&lt;TODAY(),Q77&lt;100%)</formula>
    </cfRule>
    <cfRule type="expression" dxfId="481" priority="670">
      <formula>AND(enddate_highlight="on",T77&lt;=TODAY()+enddate_highlight_days,Q77&lt;100%)</formula>
    </cfRule>
  </conditionalFormatting>
  <conditionalFormatting sqref="Y77:AA80 T77:T80">
    <cfRule type="expression" dxfId="480" priority="668">
      <formula>(dateformat="dmy")</formula>
    </cfRule>
  </conditionalFormatting>
  <conditionalFormatting sqref="F79:F80">
    <cfRule type="expression" dxfId="479" priority="662">
      <formula>$D79=7</formula>
    </cfRule>
    <cfRule type="expression" dxfId="478" priority="663">
      <formula>$D79=6</formula>
    </cfRule>
    <cfRule type="expression" dxfId="477" priority="664">
      <formula>$D79=5</formula>
    </cfRule>
    <cfRule type="expression" dxfId="476" priority="665">
      <formula>$D79=4</formula>
    </cfRule>
    <cfRule type="expression" dxfId="475" priority="666">
      <formula>$D79=3</formula>
    </cfRule>
    <cfRule type="expression" dxfId="474" priority="667">
      <formula>$D79=2</formula>
    </cfRule>
  </conditionalFormatting>
  <conditionalFormatting sqref="M77:N77 M79:N80">
    <cfRule type="expression" dxfId="473" priority="661">
      <formula>(dateformat="dmy")</formula>
    </cfRule>
  </conditionalFormatting>
  <conditionalFormatting sqref="M78:N78">
    <cfRule type="expression" dxfId="472" priority="660">
      <formula>(dateformat="dmy")</formula>
    </cfRule>
  </conditionalFormatting>
  <conditionalFormatting sqref="F77">
    <cfRule type="expression" dxfId="471" priority="654">
      <formula>$D77=7</formula>
    </cfRule>
    <cfRule type="expression" dxfId="470" priority="655">
      <formula>$D77=6</formula>
    </cfRule>
    <cfRule type="expression" dxfId="469" priority="656">
      <formula>$D77=5</formula>
    </cfRule>
    <cfRule type="expression" dxfId="468" priority="657">
      <formula>$D77=4</formula>
    </cfRule>
    <cfRule type="expression" dxfId="467" priority="658">
      <formula>$D77=3</formula>
    </cfRule>
    <cfRule type="expression" dxfId="466" priority="659">
      <formula>$D77=2</formula>
    </cfRule>
  </conditionalFormatting>
  <conditionalFormatting sqref="F88">
    <cfRule type="expression" dxfId="465" priority="606">
      <formula>$D88=7</formula>
    </cfRule>
    <cfRule type="expression" dxfId="464" priority="607">
      <formula>$D88=6</formula>
    </cfRule>
    <cfRule type="expression" dxfId="463" priority="608">
      <formula>$D88=5</formula>
    </cfRule>
    <cfRule type="expression" dxfId="462" priority="609">
      <formula>$D88=4</formula>
    </cfRule>
    <cfRule type="expression" dxfId="461" priority="610">
      <formula>$D88=3</formula>
    </cfRule>
    <cfRule type="expression" dxfId="460" priority="611">
      <formula>$D88=2</formula>
    </cfRule>
  </conditionalFormatting>
  <conditionalFormatting sqref="T87:T90">
    <cfRule type="expression" dxfId="459" priority="627">
      <formula>AND(enddate_highlight="on",T87&lt;TODAY(),Q87&lt;100%)</formula>
    </cfRule>
    <cfRule type="expression" dxfId="458" priority="628">
      <formula>AND(enddate_highlight="on",T87&lt;=TODAY()+enddate_highlight_days,Q87&lt;100%)</formula>
    </cfRule>
  </conditionalFormatting>
  <conditionalFormatting sqref="Y87:AA90 T87:T90">
    <cfRule type="expression" dxfId="457" priority="626">
      <formula>(dateformat="dmy")</formula>
    </cfRule>
  </conditionalFormatting>
  <conditionalFormatting sqref="F89:F90">
    <cfRule type="expression" dxfId="456" priority="620">
      <formula>$D89=7</formula>
    </cfRule>
    <cfRule type="expression" dxfId="455" priority="621">
      <formula>$D89=6</formula>
    </cfRule>
    <cfRule type="expression" dxfId="454" priority="622">
      <formula>$D89=5</formula>
    </cfRule>
    <cfRule type="expression" dxfId="453" priority="623">
      <formula>$D89=4</formula>
    </cfRule>
    <cfRule type="expression" dxfId="452" priority="624">
      <formula>$D89=3</formula>
    </cfRule>
    <cfRule type="expression" dxfId="451" priority="625">
      <formula>$D89=2</formula>
    </cfRule>
  </conditionalFormatting>
  <conditionalFormatting sqref="M87:N87 M89:N90">
    <cfRule type="expression" dxfId="450" priority="619">
      <formula>(dateformat="dmy")</formula>
    </cfRule>
  </conditionalFormatting>
  <conditionalFormatting sqref="M88:N88">
    <cfRule type="expression" dxfId="449" priority="618">
      <formula>(dateformat="dmy")</formula>
    </cfRule>
  </conditionalFormatting>
  <conditionalFormatting sqref="F87">
    <cfRule type="expression" dxfId="448" priority="612">
      <formula>$D87=7</formula>
    </cfRule>
    <cfRule type="expression" dxfId="447" priority="613">
      <formula>$D87=6</formula>
    </cfRule>
    <cfRule type="expression" dxfId="446" priority="614">
      <formula>$D87=5</formula>
    </cfRule>
    <cfRule type="expression" dxfId="445" priority="615">
      <formula>$D87=4</formula>
    </cfRule>
    <cfRule type="expression" dxfId="444" priority="616">
      <formula>$D87=3</formula>
    </cfRule>
    <cfRule type="expression" dxfId="443" priority="617">
      <formula>$D87=2</formula>
    </cfRule>
  </conditionalFormatting>
  <conditionalFormatting sqref="F108">
    <cfRule type="expression" dxfId="442" priority="564">
      <formula>$D108=7</formula>
    </cfRule>
    <cfRule type="expression" dxfId="441" priority="565">
      <formula>$D108=6</formula>
    </cfRule>
    <cfRule type="expression" dxfId="440" priority="566">
      <formula>$D108=5</formula>
    </cfRule>
    <cfRule type="expression" dxfId="439" priority="567">
      <formula>$D108=4</formula>
    </cfRule>
    <cfRule type="expression" dxfId="438" priority="568">
      <formula>$D108=3</formula>
    </cfRule>
    <cfRule type="expression" dxfId="437" priority="569">
      <formula>$D108=2</formula>
    </cfRule>
  </conditionalFormatting>
  <conditionalFormatting sqref="T107:T110">
    <cfRule type="expression" dxfId="436" priority="585">
      <formula>AND(enddate_highlight="on",T107&lt;TODAY(),Q107&lt;100%)</formula>
    </cfRule>
    <cfRule type="expression" dxfId="435" priority="586">
      <formula>AND(enddate_highlight="on",T107&lt;=TODAY()+enddate_highlight_days,Q107&lt;100%)</formula>
    </cfRule>
  </conditionalFormatting>
  <conditionalFormatting sqref="Y107:AA110 T107:T110">
    <cfRule type="expression" dxfId="434" priority="584">
      <formula>(dateformat="dmy")</formula>
    </cfRule>
  </conditionalFormatting>
  <conditionalFormatting sqref="F109:F110">
    <cfRule type="expression" dxfId="433" priority="578">
      <formula>$D109=7</formula>
    </cfRule>
    <cfRule type="expression" dxfId="432" priority="579">
      <formula>$D109=6</formula>
    </cfRule>
    <cfRule type="expression" dxfId="431" priority="580">
      <formula>$D109=5</formula>
    </cfRule>
    <cfRule type="expression" dxfId="430" priority="581">
      <formula>$D109=4</formula>
    </cfRule>
    <cfRule type="expression" dxfId="429" priority="582">
      <formula>$D109=3</formula>
    </cfRule>
    <cfRule type="expression" dxfId="428" priority="583">
      <formula>$D109=2</formula>
    </cfRule>
  </conditionalFormatting>
  <conditionalFormatting sqref="M107:N107 M109:N110">
    <cfRule type="expression" dxfId="427" priority="577">
      <formula>(dateformat="dmy")</formula>
    </cfRule>
  </conditionalFormatting>
  <conditionalFormatting sqref="M108:N108">
    <cfRule type="expression" dxfId="426" priority="576">
      <formula>(dateformat="dmy")</formula>
    </cfRule>
  </conditionalFormatting>
  <conditionalFormatting sqref="F107">
    <cfRule type="expression" dxfId="425" priority="570">
      <formula>$D107=7</formula>
    </cfRule>
    <cfRule type="expression" dxfId="424" priority="571">
      <formula>$D107=6</formula>
    </cfRule>
    <cfRule type="expression" dxfId="423" priority="572">
      <formula>$D107=5</formula>
    </cfRule>
    <cfRule type="expression" dxfId="422" priority="573">
      <formula>$D107=4</formula>
    </cfRule>
    <cfRule type="expression" dxfId="421" priority="574">
      <formula>$D107=3</formula>
    </cfRule>
    <cfRule type="expression" dxfId="420" priority="575">
      <formula>$D107=2</formula>
    </cfRule>
  </conditionalFormatting>
  <conditionalFormatting sqref="F115">
    <cfRule type="expression" dxfId="419" priority="522">
      <formula>$D115=7</formula>
    </cfRule>
    <cfRule type="expression" dxfId="418" priority="523">
      <formula>$D115=6</formula>
    </cfRule>
    <cfRule type="expression" dxfId="417" priority="524">
      <formula>$D115=5</formula>
    </cfRule>
    <cfRule type="expression" dxfId="416" priority="525">
      <formula>$D115=4</formula>
    </cfRule>
    <cfRule type="expression" dxfId="415" priority="526">
      <formula>$D115=3</formula>
    </cfRule>
    <cfRule type="expression" dxfId="414" priority="527">
      <formula>$D115=2</formula>
    </cfRule>
  </conditionalFormatting>
  <conditionalFormatting sqref="T114:T117">
    <cfRule type="expression" dxfId="413" priority="543">
      <formula>AND(enddate_highlight="on",T114&lt;TODAY(),Q114&lt;100%)</formula>
    </cfRule>
    <cfRule type="expression" dxfId="412" priority="544">
      <formula>AND(enddate_highlight="on",T114&lt;=TODAY()+enddate_highlight_days,Q114&lt;100%)</formula>
    </cfRule>
  </conditionalFormatting>
  <conditionalFormatting sqref="Y114:AA117 T114:T117">
    <cfRule type="expression" dxfId="411" priority="542">
      <formula>(dateformat="dmy")</formula>
    </cfRule>
  </conditionalFormatting>
  <conditionalFormatting sqref="F116:F117">
    <cfRule type="expression" dxfId="410" priority="536">
      <formula>$D116=7</formula>
    </cfRule>
    <cfRule type="expression" dxfId="409" priority="537">
      <formula>$D116=6</formula>
    </cfRule>
    <cfRule type="expression" dxfId="408" priority="538">
      <formula>$D116=5</formula>
    </cfRule>
    <cfRule type="expression" dxfId="407" priority="539">
      <formula>$D116=4</formula>
    </cfRule>
    <cfRule type="expression" dxfId="406" priority="540">
      <formula>$D116=3</formula>
    </cfRule>
    <cfRule type="expression" dxfId="405" priority="541">
      <formula>$D116=2</formula>
    </cfRule>
  </conditionalFormatting>
  <conditionalFormatting sqref="M114:N114 M116:N117">
    <cfRule type="expression" dxfId="404" priority="535">
      <formula>(dateformat="dmy")</formula>
    </cfRule>
  </conditionalFormatting>
  <conditionalFormatting sqref="M115:N115">
    <cfRule type="expression" dxfId="403" priority="534">
      <formula>(dateformat="dmy")</formula>
    </cfRule>
  </conditionalFormatting>
  <conditionalFormatting sqref="F114">
    <cfRule type="expression" dxfId="402" priority="528">
      <formula>$D114=7</formula>
    </cfRule>
    <cfRule type="expression" dxfId="401" priority="529">
      <formula>$D114=6</formula>
    </cfRule>
    <cfRule type="expression" dxfId="400" priority="530">
      <formula>$D114=5</formula>
    </cfRule>
    <cfRule type="expression" dxfId="399" priority="531">
      <formula>$D114=4</formula>
    </cfRule>
    <cfRule type="expression" dxfId="398" priority="532">
      <formula>$D114=3</formula>
    </cfRule>
    <cfRule type="expression" dxfId="397" priority="533">
      <formula>$D114=2</formula>
    </cfRule>
  </conditionalFormatting>
  <conditionalFormatting sqref="F132">
    <cfRule type="expression" dxfId="396" priority="480">
      <formula>$D132=7</formula>
    </cfRule>
    <cfRule type="expression" dxfId="395" priority="481">
      <formula>$D132=6</formula>
    </cfRule>
    <cfRule type="expression" dxfId="394" priority="482">
      <formula>$D132=5</formula>
    </cfRule>
    <cfRule type="expression" dxfId="393" priority="483">
      <formula>$D132=4</formula>
    </cfRule>
    <cfRule type="expression" dxfId="392" priority="484">
      <formula>$D132=3</formula>
    </cfRule>
    <cfRule type="expression" dxfId="391" priority="485">
      <formula>$D132=2</formula>
    </cfRule>
  </conditionalFormatting>
  <conditionalFormatting sqref="T131:T134">
    <cfRule type="expression" dxfId="390" priority="501">
      <formula>AND(enddate_highlight="on",T131&lt;TODAY(),Q131&lt;100%)</formula>
    </cfRule>
    <cfRule type="expression" dxfId="389" priority="502">
      <formula>AND(enddate_highlight="on",T131&lt;=TODAY()+enddate_highlight_days,Q131&lt;100%)</formula>
    </cfRule>
  </conditionalFormatting>
  <conditionalFormatting sqref="Y131:AA134 T131:T134">
    <cfRule type="expression" dxfId="388" priority="500">
      <formula>(dateformat="dmy")</formula>
    </cfRule>
  </conditionalFormatting>
  <conditionalFormatting sqref="F133:F134">
    <cfRule type="expression" dxfId="387" priority="494">
      <formula>$D133=7</formula>
    </cfRule>
    <cfRule type="expression" dxfId="386" priority="495">
      <formula>$D133=6</formula>
    </cfRule>
    <cfRule type="expression" dxfId="385" priority="496">
      <formula>$D133=5</formula>
    </cfRule>
    <cfRule type="expression" dxfId="384" priority="497">
      <formula>$D133=4</formula>
    </cfRule>
    <cfRule type="expression" dxfId="383" priority="498">
      <formula>$D133=3</formula>
    </cfRule>
    <cfRule type="expression" dxfId="382" priority="499">
      <formula>$D133=2</formula>
    </cfRule>
  </conditionalFormatting>
  <conditionalFormatting sqref="M131:N131 M133:N134">
    <cfRule type="expression" dxfId="381" priority="493">
      <formula>(dateformat="dmy")</formula>
    </cfRule>
  </conditionalFormatting>
  <conditionalFormatting sqref="M132:N132">
    <cfRule type="expression" dxfId="380" priority="492">
      <formula>(dateformat="dmy")</formula>
    </cfRule>
  </conditionalFormatting>
  <conditionalFormatting sqref="F131">
    <cfRule type="expression" dxfId="379" priority="486">
      <formula>$D131=7</formula>
    </cfRule>
    <cfRule type="expression" dxfId="378" priority="487">
      <formula>$D131=6</formula>
    </cfRule>
    <cfRule type="expression" dxfId="377" priority="488">
      <formula>$D131=5</formula>
    </cfRule>
    <cfRule type="expression" dxfId="376" priority="489">
      <formula>$D131=4</formula>
    </cfRule>
    <cfRule type="expression" dxfId="375" priority="490">
      <formula>$D131=3</formula>
    </cfRule>
    <cfRule type="expression" dxfId="374" priority="491">
      <formula>$D131=2</formula>
    </cfRule>
  </conditionalFormatting>
  <conditionalFormatting sqref="F139">
    <cfRule type="expression" dxfId="373" priority="438">
      <formula>$D139=7</formula>
    </cfRule>
    <cfRule type="expression" dxfId="372" priority="439">
      <formula>$D139=6</formula>
    </cfRule>
    <cfRule type="expression" dxfId="371" priority="440">
      <formula>$D139=5</formula>
    </cfRule>
    <cfRule type="expression" dxfId="370" priority="441">
      <formula>$D139=4</formula>
    </cfRule>
    <cfRule type="expression" dxfId="369" priority="442">
      <formula>$D139=3</formula>
    </cfRule>
    <cfRule type="expression" dxfId="368" priority="443">
      <formula>$D139=2</formula>
    </cfRule>
  </conditionalFormatting>
  <conditionalFormatting sqref="T138:T141">
    <cfRule type="expression" dxfId="367" priority="459">
      <formula>AND(enddate_highlight="on",T138&lt;TODAY(),Q138&lt;100%)</formula>
    </cfRule>
    <cfRule type="expression" dxfId="366" priority="460">
      <formula>AND(enddate_highlight="on",T138&lt;=TODAY()+enddate_highlight_days,Q138&lt;100%)</formula>
    </cfRule>
  </conditionalFormatting>
  <conditionalFormatting sqref="Y138:AA141 T138:T141">
    <cfRule type="expression" dxfId="365" priority="458">
      <formula>(dateformat="dmy")</formula>
    </cfRule>
  </conditionalFormatting>
  <conditionalFormatting sqref="F140:F141">
    <cfRule type="expression" dxfId="364" priority="452">
      <formula>$D140=7</formula>
    </cfRule>
    <cfRule type="expression" dxfId="363" priority="453">
      <formula>$D140=6</formula>
    </cfRule>
    <cfRule type="expression" dxfId="362" priority="454">
      <formula>$D140=5</formula>
    </cfRule>
    <cfRule type="expression" dxfId="361" priority="455">
      <formula>$D140=4</formula>
    </cfRule>
    <cfRule type="expression" dxfId="360" priority="456">
      <formula>$D140=3</formula>
    </cfRule>
    <cfRule type="expression" dxfId="359" priority="457">
      <formula>$D140=2</formula>
    </cfRule>
  </conditionalFormatting>
  <conditionalFormatting sqref="M138:N138 M140:N141">
    <cfRule type="expression" dxfId="358" priority="451">
      <formula>(dateformat="dmy")</formula>
    </cfRule>
  </conditionalFormatting>
  <conditionalFormatting sqref="M139:N139">
    <cfRule type="expression" dxfId="357" priority="450">
      <formula>(dateformat="dmy")</formula>
    </cfRule>
  </conditionalFormatting>
  <conditionalFormatting sqref="F138">
    <cfRule type="expression" dxfId="356" priority="444">
      <formula>$D138=7</formula>
    </cfRule>
    <cfRule type="expression" dxfId="355" priority="445">
      <formula>$D138=6</formula>
    </cfRule>
    <cfRule type="expression" dxfId="354" priority="446">
      <formula>$D138=5</formula>
    </cfRule>
    <cfRule type="expression" dxfId="353" priority="447">
      <formula>$D138=4</formula>
    </cfRule>
    <cfRule type="expression" dxfId="352" priority="448">
      <formula>$D138=3</formula>
    </cfRule>
    <cfRule type="expression" dxfId="351" priority="449">
      <formula>$D138=2</formula>
    </cfRule>
  </conditionalFormatting>
  <conditionalFormatting sqref="T70">
    <cfRule type="expression" dxfId="350" priority="411">
      <formula>AND(enddate_highlight="on",T70&lt;TODAY(),Q70&lt;100%)</formula>
    </cfRule>
    <cfRule type="expression" dxfId="349" priority="412">
      <formula>AND(enddate_highlight="on",T70&lt;=TODAY()+enddate_highlight_days,Q70&lt;100%)</formula>
    </cfRule>
  </conditionalFormatting>
  <conditionalFormatting sqref="Y70:AA70 T70">
    <cfRule type="expression" dxfId="348" priority="410">
      <formula>(dateformat="dmy")</formula>
    </cfRule>
  </conditionalFormatting>
  <conditionalFormatting sqref="M70:N70">
    <cfRule type="expression" dxfId="347" priority="409">
      <formula>(dateformat="dmy")</formula>
    </cfRule>
  </conditionalFormatting>
  <conditionalFormatting sqref="F70">
    <cfRule type="expression" dxfId="346" priority="403">
      <formula>$D70=7</formula>
    </cfRule>
    <cfRule type="expression" dxfId="345" priority="404">
      <formula>$D70=6</formula>
    </cfRule>
    <cfRule type="expression" dxfId="344" priority="405">
      <formula>$D70=5</formula>
    </cfRule>
    <cfRule type="expression" dxfId="343" priority="406">
      <formula>$D70=4</formula>
    </cfRule>
    <cfRule type="expression" dxfId="342" priority="407">
      <formula>$D70=3</formula>
    </cfRule>
    <cfRule type="expression" dxfId="341" priority="408">
      <formula>$D70=2</formula>
    </cfRule>
  </conditionalFormatting>
  <conditionalFormatting sqref="F61">
    <cfRule type="expression" dxfId="340" priority="379">
      <formula>$D61=7</formula>
    </cfRule>
    <cfRule type="expression" dxfId="339" priority="380">
      <formula>$D61=6</formula>
    </cfRule>
    <cfRule type="expression" dxfId="338" priority="381">
      <formula>$D61=5</formula>
    </cfRule>
    <cfRule type="expression" dxfId="337" priority="382">
      <formula>$D61=4</formula>
    </cfRule>
    <cfRule type="expression" dxfId="336" priority="383">
      <formula>$D61=3</formula>
    </cfRule>
    <cfRule type="expression" dxfId="335" priority="384">
      <formula>$D61=2</formula>
    </cfRule>
  </conditionalFormatting>
  <conditionalFormatting sqref="T61">
    <cfRule type="expression" dxfId="334" priority="377">
      <formula>AND(enddate_highlight="on",T61&lt;TODAY(),Q61&lt;100%)</formula>
    </cfRule>
    <cfRule type="expression" dxfId="333" priority="378">
      <formula>AND(enddate_highlight="on",T61&lt;=TODAY()+enddate_highlight_days,Q61&lt;100%)</formula>
    </cfRule>
  </conditionalFormatting>
  <conditionalFormatting sqref="M61:N61 Y61:AA61 T61">
    <cfRule type="expression" dxfId="332" priority="375">
      <formula>(dateformat="dmy")</formula>
    </cfRule>
  </conditionalFormatting>
  <conditionalFormatting sqref="F62">
    <cfRule type="expression" dxfId="331" priority="369">
      <formula>$D62=7</formula>
    </cfRule>
    <cfRule type="expression" dxfId="330" priority="370">
      <formula>$D62=6</formula>
    </cfRule>
    <cfRule type="expression" dxfId="329" priority="371">
      <formula>$D62=5</formula>
    </cfRule>
    <cfRule type="expression" dxfId="328" priority="372">
      <formula>$D62=4</formula>
    </cfRule>
    <cfRule type="expression" dxfId="327" priority="373">
      <formula>$D62=3</formula>
    </cfRule>
    <cfRule type="expression" dxfId="326" priority="374">
      <formula>$D62=2</formula>
    </cfRule>
  </conditionalFormatting>
  <conditionalFormatting sqref="T62">
    <cfRule type="expression" dxfId="325" priority="367">
      <formula>AND(enddate_highlight="on",T62&lt;TODAY(),Q62&lt;100%)</formula>
    </cfRule>
    <cfRule type="expression" dxfId="324" priority="368">
      <formula>AND(enddate_highlight="on",T62&lt;=TODAY()+enddate_highlight_days,Q62&lt;100%)</formula>
    </cfRule>
  </conditionalFormatting>
  <conditionalFormatting sqref="Y62:AA62 M62:N62 T62">
    <cfRule type="expression" dxfId="323" priority="365">
      <formula>(dateformat="dmy")</formula>
    </cfRule>
  </conditionalFormatting>
  <conditionalFormatting sqref="F103">
    <cfRule type="expression" dxfId="322" priority="340">
      <formula>$D103=7</formula>
    </cfRule>
    <cfRule type="expression" dxfId="321" priority="341">
      <formula>$D103=6</formula>
    </cfRule>
    <cfRule type="expression" dxfId="320" priority="342">
      <formula>$D103=5</formula>
    </cfRule>
    <cfRule type="expression" dxfId="319" priority="343">
      <formula>$D103=4</formula>
    </cfRule>
    <cfRule type="expression" dxfId="318" priority="344">
      <formula>$D103=3</formula>
    </cfRule>
    <cfRule type="expression" dxfId="317" priority="345">
      <formula>$D103=2</formula>
    </cfRule>
  </conditionalFormatting>
  <conditionalFormatting sqref="T103">
    <cfRule type="expression" dxfId="316" priority="338">
      <formula>AND(enddate_highlight="on",T103&lt;TODAY(),Q103&lt;100%)</formula>
    </cfRule>
    <cfRule type="expression" dxfId="315" priority="339">
      <formula>AND(enddate_highlight="on",T103&lt;=TODAY()+enddate_highlight_days,Q103&lt;100%)</formula>
    </cfRule>
  </conditionalFormatting>
  <conditionalFormatting sqref="M103:N103 Y103:AA103 T103">
    <cfRule type="expression" dxfId="314" priority="337">
      <formula>(dateformat="dmy")</formula>
    </cfRule>
  </conditionalFormatting>
  <conditionalFormatting sqref="F149">
    <cfRule type="expression" dxfId="313" priority="312">
      <formula>$D149=7</formula>
    </cfRule>
    <cfRule type="expression" dxfId="312" priority="313">
      <formula>$D149=6</formula>
    </cfRule>
    <cfRule type="expression" dxfId="311" priority="314">
      <formula>$D149=5</formula>
    </cfRule>
    <cfRule type="expression" dxfId="310" priority="315">
      <formula>$D149=4</formula>
    </cfRule>
    <cfRule type="expression" dxfId="309" priority="316">
      <formula>$D149=3</formula>
    </cfRule>
    <cfRule type="expression" dxfId="308" priority="317">
      <formula>$D149=2</formula>
    </cfRule>
  </conditionalFormatting>
  <conditionalFormatting sqref="T149">
    <cfRule type="expression" dxfId="307" priority="310">
      <formula>AND(enddate_highlight="on",T149&lt;TODAY(),Q149&lt;100%)</formula>
    </cfRule>
    <cfRule type="expression" dxfId="306" priority="311">
      <formula>AND(enddate_highlight="on",T149&lt;=TODAY()+enddate_highlight_days,Q149&lt;100%)</formula>
    </cfRule>
  </conditionalFormatting>
  <conditionalFormatting sqref="M149:N149 Y149:AA149 T149">
    <cfRule type="expression" dxfId="305" priority="309">
      <formula>(dateformat="dmy")</formula>
    </cfRule>
  </conditionalFormatting>
  <conditionalFormatting sqref="F60">
    <cfRule type="expression" dxfId="302" priority="284">
      <formula>$D60=7</formula>
    </cfRule>
    <cfRule type="expression" dxfId="301" priority="285">
      <formula>$D60=6</formula>
    </cfRule>
    <cfRule type="expression" dxfId="300" priority="286">
      <formula>$D60=5</formula>
    </cfRule>
    <cfRule type="expression" dxfId="299" priority="287">
      <formula>$D60=4</formula>
    </cfRule>
    <cfRule type="expression" dxfId="298" priority="288">
      <formula>$D60=3</formula>
    </cfRule>
    <cfRule type="expression" dxfId="297" priority="289">
      <formula>$D60=2</formula>
    </cfRule>
  </conditionalFormatting>
  <conditionalFormatting sqref="T60">
    <cfRule type="expression" dxfId="296" priority="282">
      <formula>AND(enddate_highlight="on",T60&lt;TODAY(),Q60&lt;100%)</formula>
    </cfRule>
    <cfRule type="expression" dxfId="295" priority="283">
      <formula>AND(enddate_highlight="on",T60&lt;=TODAY()+enddate_highlight_days,Q60&lt;100%)</formula>
    </cfRule>
  </conditionalFormatting>
  <conditionalFormatting sqref="M60:N60 Y60:AA60 T60">
    <cfRule type="expression" dxfId="294" priority="281">
      <formula>(dateformat="dmy")</formula>
    </cfRule>
  </conditionalFormatting>
  <conditionalFormatting sqref="F66">
    <cfRule type="expression" dxfId="293" priority="256">
      <formula>$D66=7</formula>
    </cfRule>
    <cfRule type="expression" dxfId="292" priority="257">
      <formula>$D66=6</formula>
    </cfRule>
    <cfRule type="expression" dxfId="291" priority="258">
      <formula>$D66=5</formula>
    </cfRule>
    <cfRule type="expression" dxfId="290" priority="259">
      <formula>$D66=4</formula>
    </cfRule>
    <cfRule type="expression" dxfId="289" priority="260">
      <formula>$D66=3</formula>
    </cfRule>
    <cfRule type="expression" dxfId="288" priority="261">
      <formula>$D66=2</formula>
    </cfRule>
  </conditionalFormatting>
  <conditionalFormatting sqref="T66">
    <cfRule type="expression" dxfId="287" priority="254">
      <formula>AND(enddate_highlight="on",T66&lt;TODAY(),Q66&lt;100%)</formula>
    </cfRule>
    <cfRule type="expression" dxfId="286" priority="255">
      <formula>AND(enddate_highlight="on",T66&lt;=TODAY()+enddate_highlight_days,Q66&lt;100%)</formula>
    </cfRule>
  </conditionalFormatting>
  <conditionalFormatting sqref="M66:N66 Y66:AA66 T66">
    <cfRule type="expression" dxfId="285" priority="253">
      <formula>(dateformat="dmy")</formula>
    </cfRule>
  </conditionalFormatting>
  <conditionalFormatting sqref="AC12:OB94 AC96:OB97 AC99:OB124 AC126:OB127 AC129:OB149 AC151:OB152 AC154:OB159 AC161:OB162 AC164:OB169 AC171:OB214">
    <cfRule type="expression" dxfId="284" priority="2874" stopIfTrue="1">
      <formula>AND($F$8&gt;=AC$8,$F$8&lt;AD$8)</formula>
    </cfRule>
    <cfRule type="expression" priority="2875" stopIfTrue="1">
      <formula>IF(OR($T$6="Monthly",$T$6="Quarterly"),OR(AD$8&lt;=$S12,AC$8&gt;$T12),OR(AC$8&gt;$T12,AC$8&lt;$S12))</formula>
    </cfRule>
    <cfRule type="expression" dxfId="283" priority="2876" stopIfTrue="1">
      <formula>OR($Q12&gt;=1,IF(OR($T$6="Quarterly",$T$6="Monthly"),AD$8&lt;=$S12+$W12,AC$8&lt;$S12+$W12))</formula>
    </cfRule>
    <cfRule type="expression" dxfId="282" priority="2877" stopIfTrue="1">
      <formula>$R12="k"</formula>
    </cfRule>
    <cfRule type="expression" dxfId="281" priority="2878" stopIfTrue="1">
      <formula>$R12="o"</formula>
    </cfRule>
    <cfRule type="expression" dxfId="280" priority="2879" stopIfTrue="1">
      <formula>$R12="y"</formula>
    </cfRule>
    <cfRule type="expression" dxfId="279" priority="2880" stopIfTrue="1">
      <formula>$R12="p"</formula>
    </cfRule>
    <cfRule type="expression" dxfId="278" priority="2881" stopIfTrue="1">
      <formula>$R12="g"</formula>
    </cfRule>
    <cfRule type="expression" dxfId="277" priority="2882" stopIfTrue="1">
      <formula>$R12="r"</formula>
    </cfRule>
    <cfRule type="expression" dxfId="276" priority="2883" stopIfTrue="1">
      <formula>$R12=1</formula>
    </cfRule>
    <cfRule type="expression" dxfId="275" priority="2884" stopIfTrue="1">
      <formula>$R12=2</formula>
    </cfRule>
    <cfRule type="expression" dxfId="274" priority="2885" stopIfTrue="1">
      <formula>$R12=3</formula>
    </cfRule>
    <cfRule type="expression" dxfId="273" priority="2886" stopIfTrue="1">
      <formula>$R12=4</formula>
    </cfRule>
    <cfRule type="expression" dxfId="272" priority="2887" stopIfTrue="1">
      <formula>$R12=5</formula>
    </cfRule>
    <cfRule type="expression" dxfId="271" priority="2888" stopIfTrue="1">
      <formula>$R12=6</formula>
    </cfRule>
    <cfRule type="expression" dxfId="270" priority="2889" stopIfTrue="1">
      <formula>TRUE</formula>
    </cfRule>
  </conditionalFormatting>
  <conditionalFormatting sqref="S95">
    <cfRule type="expression" dxfId="269" priority="234">
      <formula>(dateformat="dmy")</formula>
    </cfRule>
  </conditionalFormatting>
  <conditionalFormatting sqref="AC95:OB95">
    <cfRule type="expression" dxfId="268" priority="236">
      <formula>AND($Y95&lt;=AC$8,$Z95&gt;=AC$8)</formula>
    </cfRule>
  </conditionalFormatting>
  <conditionalFormatting sqref="F95">
    <cfRule type="expression" dxfId="266" priority="228">
      <formula>$D95=7</formula>
    </cfRule>
    <cfRule type="expression" dxfId="265" priority="229">
      <formula>$D95=6</formula>
    </cfRule>
    <cfRule type="expression" dxfId="264" priority="230">
      <formula>$D95=5</formula>
    </cfRule>
    <cfRule type="expression" dxfId="263" priority="231">
      <formula>$D95=4</formula>
    </cfRule>
    <cfRule type="expression" dxfId="262" priority="232">
      <formula>$D95=3</formula>
    </cfRule>
    <cfRule type="expression" dxfId="261" priority="233">
      <formula>$D95=2</formula>
    </cfRule>
  </conditionalFormatting>
  <conditionalFormatting sqref="T95">
    <cfRule type="expression" dxfId="260" priority="226">
      <formula>AND(enddate_highlight="on",T95&lt;TODAY(),Q95&lt;100%)</formula>
    </cfRule>
    <cfRule type="expression" dxfId="259" priority="227">
      <formula>AND(enddate_highlight="on",T95&lt;=TODAY()+enddate_highlight_days,Q95&lt;100%)</formula>
    </cfRule>
  </conditionalFormatting>
  <conditionalFormatting sqref="M95:N95 Y95:AA95 T95">
    <cfRule type="expression" dxfId="258" priority="225">
      <formula>(dateformat="dmy")</formula>
    </cfRule>
  </conditionalFormatting>
  <conditionalFormatting sqref="AC95:OB95">
    <cfRule type="expression" dxfId="257" priority="237" stopIfTrue="1">
      <formula>AND($F$8&gt;=AC$8,$F$8&lt;AD$8)</formula>
    </cfRule>
    <cfRule type="expression" priority="238" stopIfTrue="1">
      <formula>IF(OR($T$6="Monthly",$T$6="Quarterly"),OR(AD$8&lt;=$S95,AC$8&gt;$T95),OR(AC$8&gt;$T95,AC$8&lt;$S95))</formula>
    </cfRule>
    <cfRule type="expression" dxfId="256" priority="239" stopIfTrue="1">
      <formula>OR($Q95&gt;=1,IF(OR($T$6="Quarterly",$T$6="Monthly"),AD$8&lt;=$S95+$W95,AC$8&lt;$S95+$W95))</formula>
    </cfRule>
    <cfRule type="expression" dxfId="255" priority="240" stopIfTrue="1">
      <formula>$R95="k"</formula>
    </cfRule>
    <cfRule type="expression" dxfId="254" priority="241" stopIfTrue="1">
      <formula>$R95="o"</formula>
    </cfRule>
    <cfRule type="expression" dxfId="253" priority="242" stopIfTrue="1">
      <formula>$R95="y"</formula>
    </cfRule>
    <cfRule type="expression" dxfId="252" priority="243" stopIfTrue="1">
      <formula>$R95="p"</formula>
    </cfRule>
    <cfRule type="expression" dxfId="251" priority="244" stopIfTrue="1">
      <formula>$R95="g"</formula>
    </cfRule>
    <cfRule type="expression" dxfId="250" priority="245" stopIfTrue="1">
      <formula>$R95="r"</formula>
    </cfRule>
    <cfRule type="expression" dxfId="249" priority="246" stopIfTrue="1">
      <formula>$R95=1</formula>
    </cfRule>
    <cfRule type="expression" dxfId="248" priority="247" stopIfTrue="1">
      <formula>$R95=2</formula>
    </cfRule>
    <cfRule type="expression" dxfId="247" priority="248" stopIfTrue="1">
      <formula>$R95=3</formula>
    </cfRule>
    <cfRule type="expression" dxfId="246" priority="249" stopIfTrue="1">
      <formula>$R95=4</formula>
    </cfRule>
    <cfRule type="expression" dxfId="245" priority="250" stopIfTrue="1">
      <formula>$R95=5</formula>
    </cfRule>
    <cfRule type="expression" dxfId="244" priority="251" stopIfTrue="1">
      <formula>$R95=6</formula>
    </cfRule>
    <cfRule type="expression" dxfId="243" priority="252" stopIfTrue="1">
      <formula>TRUE</formula>
    </cfRule>
  </conditionalFormatting>
  <conditionalFormatting sqref="S98">
    <cfRule type="expression" dxfId="242" priority="206">
      <formula>(dateformat="dmy")</formula>
    </cfRule>
  </conditionalFormatting>
  <conditionalFormatting sqref="AC98:OB98">
    <cfRule type="expression" dxfId="241" priority="208">
      <formula>AND($Y98&lt;=AC$8,$Z98&gt;=AC$8)</formula>
    </cfRule>
  </conditionalFormatting>
  <conditionalFormatting sqref="F98">
    <cfRule type="expression" dxfId="239" priority="200">
      <formula>$D98=7</formula>
    </cfRule>
    <cfRule type="expression" dxfId="238" priority="201">
      <formula>$D98=6</formula>
    </cfRule>
    <cfRule type="expression" dxfId="237" priority="202">
      <formula>$D98=5</formula>
    </cfRule>
    <cfRule type="expression" dxfId="236" priority="203">
      <formula>$D98=4</formula>
    </cfRule>
    <cfRule type="expression" dxfId="235" priority="204">
      <formula>$D98=3</formula>
    </cfRule>
    <cfRule type="expression" dxfId="234" priority="205">
      <formula>$D98=2</formula>
    </cfRule>
  </conditionalFormatting>
  <conditionalFormatting sqref="T98">
    <cfRule type="expression" dxfId="233" priority="198">
      <formula>AND(enddate_highlight="on",T98&lt;TODAY(),Q98&lt;100%)</formula>
    </cfRule>
    <cfRule type="expression" dxfId="232" priority="199">
      <formula>AND(enddate_highlight="on",T98&lt;=TODAY()+enddate_highlight_days,Q98&lt;100%)</formula>
    </cfRule>
  </conditionalFormatting>
  <conditionalFormatting sqref="M98:N98 Y98:AA98 T98">
    <cfRule type="expression" dxfId="231" priority="197">
      <formula>(dateformat="dmy")</formula>
    </cfRule>
  </conditionalFormatting>
  <conditionalFormatting sqref="AC98:OB98">
    <cfRule type="expression" dxfId="230" priority="209" stopIfTrue="1">
      <formula>AND($F$8&gt;=AC$8,$F$8&lt;AD$8)</formula>
    </cfRule>
    <cfRule type="expression" priority="210" stopIfTrue="1">
      <formula>IF(OR($T$6="Monthly",$T$6="Quarterly"),OR(AD$8&lt;=$S98,AC$8&gt;$T98),OR(AC$8&gt;$T98,AC$8&lt;$S98))</formula>
    </cfRule>
    <cfRule type="expression" dxfId="229" priority="211" stopIfTrue="1">
      <formula>OR($Q98&gt;=1,IF(OR($T$6="Quarterly",$T$6="Monthly"),AD$8&lt;=$S98+$W98,AC$8&lt;$S98+$W98))</formula>
    </cfRule>
    <cfRule type="expression" dxfId="228" priority="212" stopIfTrue="1">
      <formula>$R98="k"</formula>
    </cfRule>
    <cfRule type="expression" dxfId="227" priority="213" stopIfTrue="1">
      <formula>$R98="o"</formula>
    </cfRule>
    <cfRule type="expression" dxfId="226" priority="214" stopIfTrue="1">
      <formula>$R98="y"</formula>
    </cfRule>
    <cfRule type="expression" dxfId="225" priority="215" stopIfTrue="1">
      <formula>$R98="p"</formula>
    </cfRule>
    <cfRule type="expression" dxfId="224" priority="216" stopIfTrue="1">
      <formula>$R98="g"</formula>
    </cfRule>
    <cfRule type="expression" dxfId="223" priority="217" stopIfTrue="1">
      <formula>$R98="r"</formula>
    </cfRule>
    <cfRule type="expression" dxfId="222" priority="218" stopIfTrue="1">
      <formula>$R98=1</formula>
    </cfRule>
    <cfRule type="expression" dxfId="221" priority="219" stopIfTrue="1">
      <formula>$R98=2</formula>
    </cfRule>
    <cfRule type="expression" dxfId="220" priority="220" stopIfTrue="1">
      <formula>$R98=3</formula>
    </cfRule>
    <cfRule type="expression" dxfId="219" priority="221" stopIfTrue="1">
      <formula>$R98=4</formula>
    </cfRule>
    <cfRule type="expression" dxfId="218" priority="222" stopIfTrue="1">
      <formula>$R98=5</formula>
    </cfRule>
    <cfRule type="expression" dxfId="217" priority="223" stopIfTrue="1">
      <formula>$R98=6</formula>
    </cfRule>
    <cfRule type="expression" dxfId="216" priority="224" stopIfTrue="1">
      <formula>TRUE</formula>
    </cfRule>
  </conditionalFormatting>
  <conditionalFormatting sqref="S125">
    <cfRule type="expression" dxfId="215" priority="178">
      <formula>(dateformat="dmy")</formula>
    </cfRule>
  </conditionalFormatting>
  <conditionalFormatting sqref="AC125:OB125">
    <cfRule type="expression" dxfId="214" priority="180">
      <formula>AND($Y125&lt;=AC$8,$Z125&gt;=AC$8)</formula>
    </cfRule>
  </conditionalFormatting>
  <conditionalFormatting sqref="F125">
    <cfRule type="expression" dxfId="212" priority="172">
      <formula>$D125=7</formula>
    </cfRule>
    <cfRule type="expression" dxfId="211" priority="173">
      <formula>$D125=6</formula>
    </cfRule>
    <cfRule type="expression" dxfId="210" priority="174">
      <formula>$D125=5</formula>
    </cfRule>
    <cfRule type="expression" dxfId="209" priority="175">
      <formula>$D125=4</formula>
    </cfRule>
    <cfRule type="expression" dxfId="208" priority="176">
      <formula>$D125=3</formula>
    </cfRule>
    <cfRule type="expression" dxfId="207" priority="177">
      <formula>$D125=2</formula>
    </cfRule>
  </conditionalFormatting>
  <conditionalFormatting sqref="T125">
    <cfRule type="expression" dxfId="206" priority="170">
      <formula>AND(enddate_highlight="on",T125&lt;TODAY(),Q125&lt;100%)</formula>
    </cfRule>
    <cfRule type="expression" dxfId="205" priority="171">
      <formula>AND(enddate_highlight="on",T125&lt;=TODAY()+enddate_highlight_days,Q125&lt;100%)</formula>
    </cfRule>
  </conditionalFormatting>
  <conditionalFormatting sqref="M125:N125 Y125:AA125 T125">
    <cfRule type="expression" dxfId="204" priority="169">
      <formula>(dateformat="dmy")</formula>
    </cfRule>
  </conditionalFormatting>
  <conditionalFormatting sqref="AC125:OB125">
    <cfRule type="expression" dxfId="203" priority="181" stopIfTrue="1">
      <formula>AND($F$8&gt;=AC$8,$F$8&lt;AD$8)</formula>
    </cfRule>
    <cfRule type="expression" priority="182" stopIfTrue="1">
      <formula>IF(OR($T$6="Monthly",$T$6="Quarterly"),OR(AD$8&lt;=$S125,AC$8&gt;$T125),OR(AC$8&gt;$T125,AC$8&lt;$S125))</formula>
    </cfRule>
    <cfRule type="expression" dxfId="202" priority="183" stopIfTrue="1">
      <formula>OR($Q125&gt;=1,IF(OR($T$6="Quarterly",$T$6="Monthly"),AD$8&lt;=$S125+$W125,AC$8&lt;$S125+$W125))</formula>
    </cfRule>
    <cfRule type="expression" dxfId="201" priority="184" stopIfTrue="1">
      <formula>$R125="k"</formula>
    </cfRule>
    <cfRule type="expression" dxfId="200" priority="185" stopIfTrue="1">
      <formula>$R125="o"</formula>
    </cfRule>
    <cfRule type="expression" dxfId="199" priority="186" stopIfTrue="1">
      <formula>$R125="y"</formula>
    </cfRule>
    <cfRule type="expression" dxfId="198" priority="187" stopIfTrue="1">
      <formula>$R125="p"</formula>
    </cfRule>
    <cfRule type="expression" dxfId="197" priority="188" stopIfTrue="1">
      <formula>$R125="g"</formula>
    </cfRule>
    <cfRule type="expression" dxfId="196" priority="189" stopIfTrue="1">
      <formula>$R125="r"</formula>
    </cfRule>
    <cfRule type="expression" dxfId="195" priority="190" stopIfTrue="1">
      <formula>$R125=1</formula>
    </cfRule>
    <cfRule type="expression" dxfId="194" priority="191" stopIfTrue="1">
      <formula>$R125=2</formula>
    </cfRule>
    <cfRule type="expression" dxfId="193" priority="192" stopIfTrue="1">
      <formula>$R125=3</formula>
    </cfRule>
    <cfRule type="expression" dxfId="192" priority="193" stopIfTrue="1">
      <formula>$R125=4</formula>
    </cfRule>
    <cfRule type="expression" dxfId="191" priority="194" stopIfTrue="1">
      <formula>$R125=5</formula>
    </cfRule>
    <cfRule type="expression" dxfId="190" priority="195" stopIfTrue="1">
      <formula>$R125=6</formula>
    </cfRule>
    <cfRule type="expression" dxfId="189" priority="196" stopIfTrue="1">
      <formula>TRUE</formula>
    </cfRule>
  </conditionalFormatting>
  <conditionalFormatting sqref="S128">
    <cfRule type="expression" dxfId="188" priority="150">
      <formula>(dateformat="dmy")</formula>
    </cfRule>
  </conditionalFormatting>
  <conditionalFormatting sqref="AC128:OB128">
    <cfRule type="expression" dxfId="187" priority="152">
      <formula>AND($Y128&lt;=AC$8,$Z128&gt;=AC$8)</formula>
    </cfRule>
  </conditionalFormatting>
  <conditionalFormatting sqref="F128">
    <cfRule type="expression" dxfId="185" priority="144">
      <formula>$D128=7</formula>
    </cfRule>
    <cfRule type="expression" dxfId="184" priority="145">
      <formula>$D128=6</formula>
    </cfRule>
    <cfRule type="expression" dxfId="183" priority="146">
      <formula>$D128=5</formula>
    </cfRule>
    <cfRule type="expression" dxfId="182" priority="147">
      <formula>$D128=4</formula>
    </cfRule>
    <cfRule type="expression" dxfId="181" priority="148">
      <formula>$D128=3</formula>
    </cfRule>
    <cfRule type="expression" dxfId="180" priority="149">
      <formula>$D128=2</formula>
    </cfRule>
  </conditionalFormatting>
  <conditionalFormatting sqref="T128">
    <cfRule type="expression" dxfId="179" priority="142">
      <formula>AND(enddate_highlight="on",T128&lt;TODAY(),Q128&lt;100%)</formula>
    </cfRule>
    <cfRule type="expression" dxfId="178" priority="143">
      <formula>AND(enddate_highlight="on",T128&lt;=TODAY()+enddate_highlight_days,Q128&lt;100%)</formula>
    </cfRule>
  </conditionalFormatting>
  <conditionalFormatting sqref="M128:N128 Y128:AA128 T128">
    <cfRule type="expression" dxfId="177" priority="141">
      <formula>(dateformat="dmy")</formula>
    </cfRule>
  </conditionalFormatting>
  <conditionalFormatting sqref="AC128:OB128">
    <cfRule type="expression" dxfId="176" priority="153" stopIfTrue="1">
      <formula>AND($F$8&gt;=AC$8,$F$8&lt;AD$8)</formula>
    </cfRule>
    <cfRule type="expression" priority="154" stopIfTrue="1">
      <formula>IF(OR($T$6="Monthly",$T$6="Quarterly"),OR(AD$8&lt;=$S128,AC$8&gt;$T128),OR(AC$8&gt;$T128,AC$8&lt;$S128))</formula>
    </cfRule>
    <cfRule type="expression" dxfId="175" priority="155" stopIfTrue="1">
      <formula>OR($Q128&gt;=1,IF(OR($T$6="Quarterly",$T$6="Monthly"),AD$8&lt;=$S128+$W128,AC$8&lt;$S128+$W128))</formula>
    </cfRule>
    <cfRule type="expression" dxfId="174" priority="156" stopIfTrue="1">
      <formula>$R128="k"</formula>
    </cfRule>
    <cfRule type="expression" dxfId="173" priority="157" stopIfTrue="1">
      <formula>$R128="o"</formula>
    </cfRule>
    <cfRule type="expression" dxfId="172" priority="158" stopIfTrue="1">
      <formula>$R128="y"</formula>
    </cfRule>
    <cfRule type="expression" dxfId="171" priority="159" stopIfTrue="1">
      <formula>$R128="p"</formula>
    </cfRule>
    <cfRule type="expression" dxfId="170" priority="160" stopIfTrue="1">
      <formula>$R128="g"</formula>
    </cfRule>
    <cfRule type="expression" dxfId="169" priority="161" stopIfTrue="1">
      <formula>$R128="r"</formula>
    </cfRule>
    <cfRule type="expression" dxfId="168" priority="162" stopIfTrue="1">
      <formula>$R128=1</formula>
    </cfRule>
    <cfRule type="expression" dxfId="167" priority="163" stopIfTrue="1">
      <formula>$R128=2</formula>
    </cfRule>
    <cfRule type="expression" dxfId="166" priority="164" stopIfTrue="1">
      <formula>$R128=3</formula>
    </cfRule>
    <cfRule type="expression" dxfId="165" priority="165" stopIfTrue="1">
      <formula>$R128=4</formula>
    </cfRule>
    <cfRule type="expression" dxfId="164" priority="166" stopIfTrue="1">
      <formula>$R128=5</formula>
    </cfRule>
    <cfRule type="expression" dxfId="163" priority="167" stopIfTrue="1">
      <formula>$R128=6</formula>
    </cfRule>
    <cfRule type="expression" dxfId="162" priority="168" stopIfTrue="1">
      <formula>TRUE</formula>
    </cfRule>
  </conditionalFormatting>
  <conditionalFormatting sqref="S150">
    <cfRule type="expression" dxfId="161" priority="122">
      <formula>(dateformat="dmy")</formula>
    </cfRule>
  </conditionalFormatting>
  <conditionalFormatting sqref="AC150:OB150">
    <cfRule type="expression" dxfId="160" priority="124">
      <formula>AND($Y150&lt;=AC$8,$Z150&gt;=AC$8)</formula>
    </cfRule>
  </conditionalFormatting>
  <conditionalFormatting sqref="F150">
    <cfRule type="expression" dxfId="158" priority="116">
      <formula>$D150=7</formula>
    </cfRule>
    <cfRule type="expression" dxfId="157" priority="117">
      <formula>$D150=6</formula>
    </cfRule>
    <cfRule type="expression" dxfId="156" priority="118">
      <formula>$D150=5</formula>
    </cfRule>
    <cfRule type="expression" dxfId="155" priority="119">
      <formula>$D150=4</formula>
    </cfRule>
    <cfRule type="expression" dxfId="154" priority="120">
      <formula>$D150=3</formula>
    </cfRule>
    <cfRule type="expression" dxfId="153" priority="121">
      <formula>$D150=2</formula>
    </cfRule>
  </conditionalFormatting>
  <conditionalFormatting sqref="T150">
    <cfRule type="expression" dxfId="152" priority="114">
      <formula>AND(enddate_highlight="on",T150&lt;TODAY(),Q150&lt;100%)</formula>
    </cfRule>
    <cfRule type="expression" dxfId="151" priority="115">
      <formula>AND(enddate_highlight="on",T150&lt;=TODAY()+enddate_highlight_days,Q150&lt;100%)</formula>
    </cfRule>
  </conditionalFormatting>
  <conditionalFormatting sqref="M150:N150 Y150:AA150 T150">
    <cfRule type="expression" dxfId="150" priority="113">
      <formula>(dateformat="dmy")</formula>
    </cfRule>
  </conditionalFormatting>
  <conditionalFormatting sqref="AC150:OB150">
    <cfRule type="expression" dxfId="149" priority="125" stopIfTrue="1">
      <formula>AND($F$8&gt;=AC$8,$F$8&lt;AD$8)</formula>
    </cfRule>
    <cfRule type="expression" priority="126" stopIfTrue="1">
      <formula>IF(OR($T$6="Monthly",$T$6="Quarterly"),OR(AD$8&lt;=$S150,AC$8&gt;$T150),OR(AC$8&gt;$T150,AC$8&lt;$S150))</formula>
    </cfRule>
    <cfRule type="expression" dxfId="148" priority="127" stopIfTrue="1">
      <formula>OR($Q150&gt;=1,IF(OR($T$6="Quarterly",$T$6="Monthly"),AD$8&lt;=$S150+$W150,AC$8&lt;$S150+$W150))</formula>
    </cfRule>
    <cfRule type="expression" dxfId="147" priority="128" stopIfTrue="1">
      <formula>$R150="k"</formula>
    </cfRule>
    <cfRule type="expression" dxfId="146" priority="129" stopIfTrue="1">
      <formula>$R150="o"</formula>
    </cfRule>
    <cfRule type="expression" dxfId="145" priority="130" stopIfTrue="1">
      <formula>$R150="y"</formula>
    </cfRule>
    <cfRule type="expression" dxfId="144" priority="131" stopIfTrue="1">
      <formula>$R150="p"</formula>
    </cfRule>
    <cfRule type="expression" dxfId="143" priority="132" stopIfTrue="1">
      <formula>$R150="g"</formula>
    </cfRule>
    <cfRule type="expression" dxfId="142" priority="133" stopIfTrue="1">
      <formula>$R150="r"</formula>
    </cfRule>
    <cfRule type="expression" dxfId="141" priority="134" stopIfTrue="1">
      <formula>$R150=1</formula>
    </cfRule>
    <cfRule type="expression" dxfId="140" priority="135" stopIfTrue="1">
      <formula>$R150=2</formula>
    </cfRule>
    <cfRule type="expression" dxfId="139" priority="136" stopIfTrue="1">
      <formula>$R150=3</formula>
    </cfRule>
    <cfRule type="expression" dxfId="138" priority="137" stopIfTrue="1">
      <formula>$R150=4</formula>
    </cfRule>
    <cfRule type="expression" dxfId="137" priority="138" stopIfTrue="1">
      <formula>$R150=5</formula>
    </cfRule>
    <cfRule type="expression" dxfId="136" priority="139" stopIfTrue="1">
      <formula>$R150=6</formula>
    </cfRule>
    <cfRule type="expression" dxfId="135" priority="140" stopIfTrue="1">
      <formula>TRUE</formula>
    </cfRule>
  </conditionalFormatting>
  <conditionalFormatting sqref="S153">
    <cfRule type="expression" dxfId="134" priority="94">
      <formula>(dateformat="dmy")</formula>
    </cfRule>
  </conditionalFormatting>
  <conditionalFormatting sqref="AC153:OB153">
    <cfRule type="expression" dxfId="133" priority="96">
      <formula>AND($Y153&lt;=AC$8,$Z153&gt;=AC$8)</formula>
    </cfRule>
  </conditionalFormatting>
  <conditionalFormatting sqref="F153">
    <cfRule type="expression" dxfId="131" priority="88">
      <formula>$D153=7</formula>
    </cfRule>
    <cfRule type="expression" dxfId="130" priority="89">
      <formula>$D153=6</formula>
    </cfRule>
    <cfRule type="expression" dxfId="129" priority="90">
      <formula>$D153=5</formula>
    </cfRule>
    <cfRule type="expression" dxfId="128" priority="91">
      <formula>$D153=4</formula>
    </cfRule>
    <cfRule type="expression" dxfId="127" priority="92">
      <formula>$D153=3</formula>
    </cfRule>
    <cfRule type="expression" dxfId="126" priority="93">
      <formula>$D153=2</formula>
    </cfRule>
  </conditionalFormatting>
  <conditionalFormatting sqref="T153">
    <cfRule type="expression" dxfId="125" priority="86">
      <formula>AND(enddate_highlight="on",T153&lt;TODAY(),Q153&lt;100%)</formula>
    </cfRule>
    <cfRule type="expression" dxfId="124" priority="87">
      <formula>AND(enddate_highlight="on",T153&lt;=TODAY()+enddate_highlight_days,Q153&lt;100%)</formula>
    </cfRule>
  </conditionalFormatting>
  <conditionalFormatting sqref="M153:N153 Y153:AA153 T153">
    <cfRule type="expression" dxfId="123" priority="85">
      <formula>(dateformat="dmy")</formula>
    </cfRule>
  </conditionalFormatting>
  <conditionalFormatting sqref="AC153:OB153">
    <cfRule type="expression" dxfId="122" priority="97" stopIfTrue="1">
      <formula>AND($F$8&gt;=AC$8,$F$8&lt;AD$8)</formula>
    </cfRule>
    <cfRule type="expression" priority="98" stopIfTrue="1">
      <formula>IF(OR($T$6="Monthly",$T$6="Quarterly"),OR(AD$8&lt;=$S153,AC$8&gt;$T153),OR(AC$8&gt;$T153,AC$8&lt;$S153))</formula>
    </cfRule>
    <cfRule type="expression" dxfId="121" priority="99" stopIfTrue="1">
      <formula>OR($Q153&gt;=1,IF(OR($T$6="Quarterly",$T$6="Monthly"),AD$8&lt;=$S153+$W153,AC$8&lt;$S153+$W153))</formula>
    </cfRule>
    <cfRule type="expression" dxfId="120" priority="100" stopIfTrue="1">
      <formula>$R153="k"</formula>
    </cfRule>
    <cfRule type="expression" dxfId="119" priority="101" stopIfTrue="1">
      <formula>$R153="o"</formula>
    </cfRule>
    <cfRule type="expression" dxfId="118" priority="102" stopIfTrue="1">
      <formula>$R153="y"</formula>
    </cfRule>
    <cfRule type="expression" dxfId="117" priority="103" stopIfTrue="1">
      <formula>$R153="p"</formula>
    </cfRule>
    <cfRule type="expression" dxfId="116" priority="104" stopIfTrue="1">
      <formula>$R153="g"</formula>
    </cfRule>
    <cfRule type="expression" dxfId="115" priority="105" stopIfTrue="1">
      <formula>$R153="r"</formula>
    </cfRule>
    <cfRule type="expression" dxfId="114" priority="106" stopIfTrue="1">
      <formula>$R153=1</formula>
    </cfRule>
    <cfRule type="expression" dxfId="113" priority="107" stopIfTrue="1">
      <formula>$R153=2</formula>
    </cfRule>
    <cfRule type="expression" dxfId="112" priority="108" stopIfTrue="1">
      <formula>$R153=3</formula>
    </cfRule>
    <cfRule type="expression" dxfId="111" priority="109" stopIfTrue="1">
      <formula>$R153=4</formula>
    </cfRule>
    <cfRule type="expression" dxfId="110" priority="110" stopIfTrue="1">
      <formula>$R153=5</formula>
    </cfRule>
    <cfRule type="expression" dxfId="109" priority="111" stopIfTrue="1">
      <formula>$R153=6</formula>
    </cfRule>
    <cfRule type="expression" dxfId="108" priority="112" stopIfTrue="1">
      <formula>TRUE</formula>
    </cfRule>
  </conditionalFormatting>
  <conditionalFormatting sqref="M160:N160 Y160:AA160 T160">
    <cfRule type="expression" dxfId="107" priority="57">
      <formula>(dateformat="dmy")</formula>
    </cfRule>
  </conditionalFormatting>
  <conditionalFormatting sqref="M163:N163 Y163:AA163 T163">
    <cfRule type="expression" dxfId="96" priority="29">
      <formula>(dateformat="dmy")</formula>
    </cfRule>
  </conditionalFormatting>
  <conditionalFormatting sqref="S160">
    <cfRule type="expression" dxfId="80" priority="66">
      <formula>(dateformat="dmy")</formula>
    </cfRule>
  </conditionalFormatting>
  <conditionalFormatting sqref="AC160:OB160">
    <cfRule type="expression" dxfId="79" priority="68">
      <formula>AND($Y160&lt;=AC$8,$Z160&gt;=AC$8)</formula>
    </cfRule>
  </conditionalFormatting>
  <conditionalFormatting sqref="F160">
    <cfRule type="expression" dxfId="77" priority="60">
      <formula>$D160=7</formula>
    </cfRule>
    <cfRule type="expression" dxfId="76" priority="61">
      <formula>$D160=6</formula>
    </cfRule>
    <cfRule type="expression" dxfId="75" priority="62">
      <formula>$D160=5</formula>
    </cfRule>
    <cfRule type="expression" dxfId="74" priority="63">
      <formula>$D160=4</formula>
    </cfRule>
    <cfRule type="expression" dxfId="73" priority="64">
      <formula>$D160=3</formula>
    </cfRule>
    <cfRule type="expression" dxfId="72" priority="65">
      <formula>$D160=2</formula>
    </cfRule>
  </conditionalFormatting>
  <conditionalFormatting sqref="T160">
    <cfRule type="expression" dxfId="71" priority="58">
      <formula>AND(enddate_highlight="on",T160&lt;TODAY(),Q160&lt;100%)</formula>
    </cfRule>
    <cfRule type="expression" dxfId="70" priority="59">
      <formula>AND(enddate_highlight="on",T160&lt;=TODAY()+enddate_highlight_days,Q160&lt;100%)</formula>
    </cfRule>
  </conditionalFormatting>
  <conditionalFormatting sqref="M170:N170 Y170:AA170 T170">
    <cfRule type="expression" dxfId="69" priority="1">
      <formula>(dateformat="dmy")</formula>
    </cfRule>
  </conditionalFormatting>
  <conditionalFormatting sqref="AC160:OB160">
    <cfRule type="expression" dxfId="68" priority="69" stopIfTrue="1">
      <formula>AND($F$8&gt;=AC$8,$F$8&lt;AD$8)</formula>
    </cfRule>
    <cfRule type="expression" priority="70" stopIfTrue="1">
      <formula>IF(OR($T$6="Monthly",$T$6="Quarterly"),OR(AD$8&lt;=$S160,AC$8&gt;$T160),OR(AC$8&gt;$T160,AC$8&lt;$S160))</formula>
    </cfRule>
    <cfRule type="expression" dxfId="67" priority="71" stopIfTrue="1">
      <formula>OR($Q160&gt;=1,IF(OR($T$6="Quarterly",$T$6="Monthly"),AD$8&lt;=$S160+$W160,AC$8&lt;$S160+$W160))</formula>
    </cfRule>
    <cfRule type="expression" dxfId="66" priority="72" stopIfTrue="1">
      <formula>$R160="k"</formula>
    </cfRule>
    <cfRule type="expression" dxfId="65" priority="73" stopIfTrue="1">
      <formula>$R160="o"</formula>
    </cfRule>
    <cfRule type="expression" dxfId="64" priority="74" stopIfTrue="1">
      <formula>$R160="y"</formula>
    </cfRule>
    <cfRule type="expression" dxfId="63" priority="75" stopIfTrue="1">
      <formula>$R160="p"</formula>
    </cfRule>
    <cfRule type="expression" dxfId="62" priority="76" stopIfTrue="1">
      <formula>$R160="g"</formula>
    </cfRule>
    <cfRule type="expression" dxfId="61" priority="77" stopIfTrue="1">
      <formula>$R160="r"</formula>
    </cfRule>
    <cfRule type="expression" dxfId="60" priority="78" stopIfTrue="1">
      <formula>$R160=1</formula>
    </cfRule>
    <cfRule type="expression" dxfId="59" priority="79" stopIfTrue="1">
      <formula>$R160=2</formula>
    </cfRule>
    <cfRule type="expression" dxfId="58" priority="80" stopIfTrue="1">
      <formula>$R160=3</formula>
    </cfRule>
    <cfRule type="expression" dxfId="57" priority="81" stopIfTrue="1">
      <formula>$R160=4</formula>
    </cfRule>
    <cfRule type="expression" dxfId="56" priority="82" stopIfTrue="1">
      <formula>$R160=5</formula>
    </cfRule>
    <cfRule type="expression" dxfId="55" priority="83" stopIfTrue="1">
      <formula>$R160=6</formula>
    </cfRule>
    <cfRule type="expression" dxfId="54" priority="84" stopIfTrue="1">
      <formula>TRUE</formula>
    </cfRule>
  </conditionalFormatting>
  <conditionalFormatting sqref="S163">
    <cfRule type="expression" dxfId="52" priority="38">
      <formula>(dateformat="dmy")</formula>
    </cfRule>
  </conditionalFormatting>
  <conditionalFormatting sqref="AC163:OB163">
    <cfRule type="expression" dxfId="51" priority="40">
      <formula>AND($Y163&lt;=AC$8,$Z163&gt;=AC$8)</formula>
    </cfRule>
  </conditionalFormatting>
  <conditionalFormatting sqref="F163">
    <cfRule type="expression" dxfId="49" priority="32">
      <formula>$D163=7</formula>
    </cfRule>
    <cfRule type="expression" dxfId="48" priority="33">
      <formula>$D163=6</formula>
    </cfRule>
    <cfRule type="expression" dxfId="47" priority="34">
      <formula>$D163=5</formula>
    </cfRule>
    <cfRule type="expression" dxfId="46" priority="35">
      <formula>$D163=4</formula>
    </cfRule>
    <cfRule type="expression" dxfId="45" priority="36">
      <formula>$D163=3</formula>
    </cfRule>
    <cfRule type="expression" dxfId="44" priority="37">
      <formula>$D163=2</formula>
    </cfRule>
  </conditionalFormatting>
  <conditionalFormatting sqref="T163">
    <cfRule type="expression" dxfId="43" priority="30">
      <formula>AND(enddate_highlight="on",T163&lt;TODAY(),Q163&lt;100%)</formula>
    </cfRule>
    <cfRule type="expression" dxfId="42" priority="31">
      <formula>AND(enddate_highlight="on",T163&lt;=TODAY()+enddate_highlight_days,Q163&lt;100%)</formula>
    </cfRule>
  </conditionalFormatting>
  <conditionalFormatting sqref="AC163:OB163">
    <cfRule type="expression" dxfId="41" priority="41" stopIfTrue="1">
      <formula>AND($F$8&gt;=AC$8,$F$8&lt;AD$8)</formula>
    </cfRule>
    <cfRule type="expression" priority="42" stopIfTrue="1">
      <formula>IF(OR($T$6="Monthly",$T$6="Quarterly"),OR(AD$8&lt;=$S163,AC$8&gt;$T163),OR(AC$8&gt;$T163,AC$8&lt;$S163))</formula>
    </cfRule>
    <cfRule type="expression" dxfId="40" priority="43" stopIfTrue="1">
      <formula>OR($Q163&gt;=1,IF(OR($T$6="Quarterly",$T$6="Monthly"),AD$8&lt;=$S163+$W163,AC$8&lt;$S163+$W163))</formula>
    </cfRule>
    <cfRule type="expression" dxfId="39" priority="44" stopIfTrue="1">
      <formula>$R163="k"</formula>
    </cfRule>
    <cfRule type="expression" dxfId="38" priority="45" stopIfTrue="1">
      <formula>$R163="o"</formula>
    </cfRule>
    <cfRule type="expression" dxfId="37" priority="46" stopIfTrue="1">
      <formula>$R163="y"</formula>
    </cfRule>
    <cfRule type="expression" dxfId="36" priority="47" stopIfTrue="1">
      <formula>$R163="p"</formula>
    </cfRule>
    <cfRule type="expression" dxfId="35" priority="48" stopIfTrue="1">
      <formula>$R163="g"</formula>
    </cfRule>
    <cfRule type="expression" dxfId="34" priority="49" stopIfTrue="1">
      <formula>$R163="r"</formula>
    </cfRule>
    <cfRule type="expression" dxfId="33" priority="50" stopIfTrue="1">
      <formula>$R163=1</formula>
    </cfRule>
    <cfRule type="expression" dxfId="32" priority="51" stopIfTrue="1">
      <formula>$R163=2</formula>
    </cfRule>
    <cfRule type="expression" dxfId="31" priority="52" stopIfTrue="1">
      <formula>$R163=3</formula>
    </cfRule>
    <cfRule type="expression" dxfId="30" priority="53" stopIfTrue="1">
      <formula>$R163=4</formula>
    </cfRule>
    <cfRule type="expression" dxfId="29" priority="54" stopIfTrue="1">
      <formula>$R163=5</formula>
    </cfRule>
    <cfRule type="expression" dxfId="28" priority="55" stopIfTrue="1">
      <formula>$R163=6</formula>
    </cfRule>
    <cfRule type="expression" dxfId="27" priority="56" stopIfTrue="1">
      <formula>TRUE</formula>
    </cfRule>
  </conditionalFormatting>
  <conditionalFormatting sqref="S170">
    <cfRule type="expression" dxfId="25" priority="10">
      <formula>(dateformat="dmy")</formula>
    </cfRule>
  </conditionalFormatting>
  <conditionalFormatting sqref="AC170:OB170">
    <cfRule type="expression" dxfId="24" priority="12">
      <formula>AND($Y170&lt;=AC$8,$Z170&gt;=AC$8)</formula>
    </cfRule>
  </conditionalFormatting>
  <conditionalFormatting sqref="F170">
    <cfRule type="expression" dxfId="22" priority="4">
      <formula>$D170=7</formula>
    </cfRule>
    <cfRule type="expression" dxfId="21" priority="5">
      <formula>$D170=6</formula>
    </cfRule>
    <cfRule type="expression" dxfId="20" priority="6">
      <formula>$D170=5</formula>
    </cfRule>
    <cfRule type="expression" dxfId="19" priority="7">
      <formula>$D170=4</formula>
    </cfRule>
    <cfRule type="expression" dxfId="18" priority="8">
      <formula>$D170=3</formula>
    </cfRule>
    <cfRule type="expression" dxfId="17" priority="9">
      <formula>$D170=2</formula>
    </cfRule>
  </conditionalFormatting>
  <conditionalFormatting sqref="T170">
    <cfRule type="expression" dxfId="16" priority="2">
      <formula>AND(enddate_highlight="on",T170&lt;TODAY(),Q170&lt;100%)</formula>
    </cfRule>
    <cfRule type="expression" dxfId="15" priority="3">
      <formula>AND(enddate_highlight="on",T170&lt;=TODAY()+enddate_highlight_days,Q170&lt;100%)</formula>
    </cfRule>
  </conditionalFormatting>
  <conditionalFormatting sqref="AC170:OB170">
    <cfRule type="expression" dxfId="14" priority="13" stopIfTrue="1">
      <formula>AND($F$8&gt;=AC$8,$F$8&lt;AD$8)</formula>
    </cfRule>
    <cfRule type="expression" priority="14" stopIfTrue="1">
      <formula>IF(OR($T$6="Monthly",$T$6="Quarterly"),OR(AD$8&lt;=$S170,AC$8&gt;$T170),OR(AC$8&gt;$T170,AC$8&lt;$S170))</formula>
    </cfRule>
    <cfRule type="expression" dxfId="13" priority="15" stopIfTrue="1">
      <formula>OR($Q170&gt;=1,IF(OR($T$6="Quarterly",$T$6="Monthly"),AD$8&lt;=$S170+$W170,AC$8&lt;$S170+$W170))</formula>
    </cfRule>
    <cfRule type="expression" dxfId="12" priority="16" stopIfTrue="1">
      <formula>$R170="k"</formula>
    </cfRule>
    <cfRule type="expression" dxfId="11" priority="17" stopIfTrue="1">
      <formula>$R170="o"</formula>
    </cfRule>
    <cfRule type="expression" dxfId="10" priority="18" stopIfTrue="1">
      <formula>$R170="y"</formula>
    </cfRule>
    <cfRule type="expression" dxfId="9" priority="19" stopIfTrue="1">
      <formula>$R170="p"</formula>
    </cfRule>
    <cfRule type="expression" dxfId="8" priority="20" stopIfTrue="1">
      <formula>$R170="g"</formula>
    </cfRule>
    <cfRule type="expression" dxfId="7" priority="21" stopIfTrue="1">
      <formula>$R170="r"</formula>
    </cfRule>
    <cfRule type="expression" dxfId="6" priority="22" stopIfTrue="1">
      <formula>$R170=1</formula>
    </cfRule>
    <cfRule type="expression" dxfId="5" priority="23" stopIfTrue="1">
      <formula>$R170=2</formula>
    </cfRule>
    <cfRule type="expression" dxfId="4" priority="24" stopIfTrue="1">
      <formula>$R170=3</formula>
    </cfRule>
    <cfRule type="expression" dxfId="3" priority="25" stopIfTrue="1">
      <formula>$R170=4</formula>
    </cfRule>
    <cfRule type="expression" dxfId="2" priority="26" stopIfTrue="1">
      <formula>$R170=5</formula>
    </cfRule>
    <cfRule type="expression" dxfId="1" priority="27" stopIfTrue="1">
      <formula>$R170=6</formula>
    </cfRule>
    <cfRule type="expression" dxfId="0" priority="28" stopIfTrue="1">
      <formula>TRUE</formula>
    </cfRule>
  </conditionalFormatting>
  <dataValidations disablePrompts="1" count="2">
    <dataValidation type="list" allowBlank="1" showInputMessage="1" showErrorMessage="1" sqref="T6" xr:uid="{00000000-0002-0000-0000-000000000000}">
      <formula1>"Daily,Weekly,Monthly,Quarterly"</formula1>
    </dataValidation>
    <dataValidation type="list" allowBlank="1" sqref="D12:D214" xr:uid="{00000000-0002-0000-0000-000001000000}">
      <formula1>"1,2,3,4,5,6"</formula1>
    </dataValidation>
  </dataValidations>
  <pageMargins left="0.25" right="0.25" top="0.5" bottom="0.5" header="0.5" footer="0.25"/>
  <pageSetup scale="44" fitToHeight="0" orientation="portrait" r:id="rId1"/>
  <headerFooter alignWithMargins="0"/>
  <ignoredErrors>
    <ignoredError sqref="T12:T13" formula="1"/>
    <ignoredError sqref="O36 O45:O47 O22 O28 O50 O52:O57 O59 O67:O69 O72 O74:O76 O79 O81:O89 O129:O143 O63:O65 O91:O94 O96:O97 O99:O124 O126:O12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27</xdr:col>
                    <xdr:colOff>101600</xdr:colOff>
                    <xdr:row>4</xdr:row>
                    <xdr:rowOff>139700</xdr:rowOff>
                  </from>
                  <to>
                    <xdr:col>141</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27</xdr:col>
                    <xdr:colOff>63500</xdr:colOff>
                    <xdr:row>2</xdr:row>
                    <xdr:rowOff>203200</xdr:rowOff>
                  </from>
                  <to>
                    <xdr:col>122</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189" id="{1636A7B0-A93F-41CE-997B-DA0D5270BC3A}">
            <xm:f>OR($T$6="Monthly",$T$6="Quarterly",WEEKDAY(AC$8,1)=Help!$E$159)</xm:f>
            <x14:dxf>
              <border>
                <left style="thin">
                  <color theme="0" tint="-0.34998626667073579"/>
                </left>
                <vertical/>
                <horizontal/>
              </border>
            </x14:dxf>
          </x14:cfRule>
          <xm:sqref>AC9:OB11</xm:sqref>
        </x14:conditionalFormatting>
        <x14:conditionalFormatting xmlns:xm="http://schemas.microsoft.com/office/excel/2006/main">
          <x14:cfRule type="expression" priority="2850" id="{3F0CCEEF-145E-4223-842A-48DCC5E22B49}">
            <xm:f>AND(OR(AC$8&lt;$S12,AC$8&gt;$T12),$T$6="Daily",AC$9&lt;&gt;0,WEEKDAY(AC$9,1)=Help!$E$159)</xm:f>
            <x14:dxf>
              <border>
                <left style="thin">
                  <color theme="0" tint="-0.14996795556505021"/>
                </left>
                <vertical/>
                <horizontal/>
              </border>
            </x14:dxf>
          </x14:cfRule>
          <xm:sqref>AC12:OB94 AC96:OB97 AC99:OB124 AC126:OB127 AC129:OB149 AC151:OB152 AC154:OB159 AC161:OB162 AC164:OB169 AC171:OB214</xm:sqref>
        </x14:conditionalFormatting>
        <x14:conditionalFormatting xmlns:xm="http://schemas.microsoft.com/office/excel/2006/main">
          <x14:cfRule type="expression" priority="235" id="{7DA80886-6975-7743-A65D-1FE8CF154112}">
            <xm:f>AND(OR(AC$8&lt;$S95,AC$8&gt;$T95),$T$6="Daily",AC$9&lt;&gt;0,WEEKDAY(AC$9,1)=Help!$E$159)</xm:f>
            <x14:dxf>
              <border>
                <left style="thin">
                  <color theme="0" tint="-0.14996795556505021"/>
                </left>
                <vertical/>
                <horizontal/>
              </border>
            </x14:dxf>
          </x14:cfRule>
          <xm:sqref>AC95:OB95</xm:sqref>
        </x14:conditionalFormatting>
        <x14:conditionalFormatting xmlns:xm="http://schemas.microsoft.com/office/excel/2006/main">
          <x14:cfRule type="expression" priority="207" id="{E881F591-0EBC-A749-8CEB-2A58E2172BA1}">
            <xm:f>AND(OR(AC$8&lt;$S98,AC$8&gt;$T98),$T$6="Daily",AC$9&lt;&gt;0,WEEKDAY(AC$9,1)=Help!$E$159)</xm:f>
            <x14:dxf>
              <border>
                <left style="thin">
                  <color theme="0" tint="-0.14996795556505021"/>
                </left>
                <vertical/>
                <horizontal/>
              </border>
            </x14:dxf>
          </x14:cfRule>
          <xm:sqref>AC98:OB98</xm:sqref>
        </x14:conditionalFormatting>
        <x14:conditionalFormatting xmlns:xm="http://schemas.microsoft.com/office/excel/2006/main">
          <x14:cfRule type="expression" priority="179" id="{06D9DD6E-AC28-0B4F-83D6-588F155DA62E}">
            <xm:f>AND(OR(AC$8&lt;$S125,AC$8&gt;$T125),$T$6="Daily",AC$9&lt;&gt;0,WEEKDAY(AC$9,1)=Help!$E$159)</xm:f>
            <x14:dxf>
              <border>
                <left style="thin">
                  <color theme="0" tint="-0.14996795556505021"/>
                </left>
                <vertical/>
                <horizontal/>
              </border>
            </x14:dxf>
          </x14:cfRule>
          <xm:sqref>AC125:OB125</xm:sqref>
        </x14:conditionalFormatting>
        <x14:conditionalFormatting xmlns:xm="http://schemas.microsoft.com/office/excel/2006/main">
          <x14:cfRule type="expression" priority="151" id="{4C1A287C-8135-7F41-9781-504D5F1707F5}">
            <xm:f>AND(OR(AC$8&lt;$S128,AC$8&gt;$T128),$T$6="Daily",AC$9&lt;&gt;0,WEEKDAY(AC$9,1)=Help!$E$159)</xm:f>
            <x14:dxf>
              <border>
                <left style="thin">
                  <color theme="0" tint="-0.14996795556505021"/>
                </left>
                <vertical/>
                <horizontal/>
              </border>
            </x14:dxf>
          </x14:cfRule>
          <xm:sqref>AC128:OB128</xm:sqref>
        </x14:conditionalFormatting>
        <x14:conditionalFormatting xmlns:xm="http://schemas.microsoft.com/office/excel/2006/main">
          <x14:cfRule type="expression" priority="123" id="{33180425-8F4B-4C4F-988A-6E94B355B31A}">
            <xm:f>AND(OR(AC$8&lt;$S150,AC$8&gt;$T150),$T$6="Daily",AC$9&lt;&gt;0,WEEKDAY(AC$9,1)=Help!$E$159)</xm:f>
            <x14:dxf>
              <border>
                <left style="thin">
                  <color theme="0" tint="-0.14996795556505021"/>
                </left>
                <vertical/>
                <horizontal/>
              </border>
            </x14:dxf>
          </x14:cfRule>
          <xm:sqref>AC150:OB150</xm:sqref>
        </x14:conditionalFormatting>
        <x14:conditionalFormatting xmlns:xm="http://schemas.microsoft.com/office/excel/2006/main">
          <x14:cfRule type="expression" priority="95" id="{8321FA8E-46CF-AE4F-BE1E-82117EEF23F1}">
            <xm:f>AND(OR(AC$8&lt;$S153,AC$8&gt;$T153),$T$6="Daily",AC$9&lt;&gt;0,WEEKDAY(AC$9,1)=Help!$E$159)</xm:f>
            <x14:dxf>
              <border>
                <left style="thin">
                  <color theme="0" tint="-0.14996795556505021"/>
                </left>
                <vertical/>
                <horizontal/>
              </border>
            </x14:dxf>
          </x14:cfRule>
          <xm:sqref>AC153:OB153</xm:sqref>
        </x14:conditionalFormatting>
        <x14:conditionalFormatting xmlns:xm="http://schemas.microsoft.com/office/excel/2006/main">
          <x14:cfRule type="expression" priority="67" id="{4997C35C-5AC3-BD43-9BD3-CBF06ADEB972}">
            <xm:f>AND(OR(AC$8&lt;$S160,AC$8&gt;$T160),$T$6="Daily",AC$9&lt;&gt;0,WEEKDAY(AC$9,1)=Help!$E$159)</xm:f>
            <x14:dxf>
              <border>
                <left style="thin">
                  <color theme="0" tint="-0.14996795556505021"/>
                </left>
                <vertical/>
                <horizontal/>
              </border>
            </x14:dxf>
          </x14:cfRule>
          <xm:sqref>AC160:OB160</xm:sqref>
        </x14:conditionalFormatting>
        <x14:conditionalFormatting xmlns:xm="http://schemas.microsoft.com/office/excel/2006/main">
          <x14:cfRule type="expression" priority="39" id="{97548E44-B160-2948-85DF-10D0B43BE3A7}">
            <xm:f>AND(OR(AC$8&lt;$S163,AC$8&gt;$T163),$T$6="Daily",AC$9&lt;&gt;0,WEEKDAY(AC$9,1)=Help!$E$159)</xm:f>
            <x14:dxf>
              <border>
                <left style="thin">
                  <color theme="0" tint="-0.14996795556505021"/>
                </left>
                <vertical/>
                <horizontal/>
              </border>
            </x14:dxf>
          </x14:cfRule>
          <xm:sqref>AC163:OB163</xm:sqref>
        </x14:conditionalFormatting>
        <x14:conditionalFormatting xmlns:xm="http://schemas.microsoft.com/office/excel/2006/main">
          <x14:cfRule type="expression" priority="11" id="{CB2D08EF-EA0A-D24A-8F78-F196835952E2}">
            <xm:f>AND(OR(AC$8&lt;$S170,AC$8&gt;$T170),$T$6="Daily",AC$9&lt;&gt;0,WEEKDAY(AC$9,1)=Help!$E$159)</xm:f>
            <x14:dxf>
              <border>
                <left style="thin">
                  <color theme="0" tint="-0.14996795556505021"/>
                </left>
                <vertical/>
                <horizontal/>
              </border>
            </x14:dxf>
          </x14:cfRule>
          <xm:sqref>AC170:OB170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7</v>
      </c>
      <c r="B1" s="23"/>
      <c r="C1" s="23"/>
      <c r="D1" s="23"/>
    </row>
    <row r="2" spans="1:7" ht="12.75" customHeight="1">
      <c r="D2" s="21"/>
      <c r="E2" s="21"/>
      <c r="F2" s="21"/>
      <c r="G2" s="21"/>
    </row>
    <row r="3" spans="1:7">
      <c r="A3" s="189" t="s">
        <v>98</v>
      </c>
      <c r="B3" s="189"/>
      <c r="C3" s="189"/>
      <c r="D3" s="21"/>
      <c r="E3" s="21"/>
      <c r="F3" s="21"/>
      <c r="G3" s="21"/>
    </row>
    <row r="4" spans="1:7">
      <c r="A4" s="22"/>
      <c r="B4" s="22"/>
      <c r="D4" s="21"/>
      <c r="E4" s="21"/>
      <c r="F4" s="21"/>
      <c r="G4" s="21"/>
    </row>
    <row r="5" spans="1:7">
      <c r="A5" s="189" t="s">
        <v>97</v>
      </c>
      <c r="B5" s="189"/>
      <c r="C5" s="189"/>
      <c r="D5" s="21"/>
      <c r="E5" s="21"/>
      <c r="F5" s="21"/>
      <c r="G5" s="21"/>
    </row>
    <row r="6" spans="1:7">
      <c r="A6" s="189"/>
      <c r="B6" s="189"/>
      <c r="C6" s="189"/>
    </row>
    <row r="8" spans="1:7" ht="14">
      <c r="A8" s="17" t="s">
        <v>2</v>
      </c>
      <c r="B8" s="18" t="s">
        <v>75</v>
      </c>
      <c r="C8" s="18" t="s">
        <v>109</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16</v>
      </c>
      <c r="C31" s="20" t="s">
        <v>100</v>
      </c>
    </row>
    <row r="32" spans="1:3">
      <c r="A32" s="19">
        <v>42653</v>
      </c>
      <c r="B32" s="20" t="s">
        <v>16</v>
      </c>
      <c r="C32" s="20" t="s">
        <v>100</v>
      </c>
    </row>
    <row r="33" spans="1:3">
      <c r="A33" s="19">
        <v>43017</v>
      </c>
      <c r="B33" s="20" t="s">
        <v>16</v>
      </c>
      <c r="C33" s="20" t="s">
        <v>100</v>
      </c>
    </row>
    <row r="34" spans="1:3">
      <c r="A34" s="19">
        <v>43381</v>
      </c>
      <c r="B34" s="20" t="s">
        <v>16</v>
      </c>
      <c r="C34" s="20" t="s">
        <v>100</v>
      </c>
    </row>
    <row r="35" spans="1:3">
      <c r="A35" s="19">
        <v>43752</v>
      </c>
      <c r="B35" s="20" t="s">
        <v>16</v>
      </c>
      <c r="C35" s="20" t="s">
        <v>100</v>
      </c>
    </row>
    <row r="36" spans="1:3">
      <c r="A36" s="19">
        <v>44116</v>
      </c>
      <c r="B36" s="20" t="s">
        <v>16</v>
      </c>
      <c r="C36" s="20" t="s">
        <v>100</v>
      </c>
    </row>
    <row r="37" spans="1:3">
      <c r="A37" s="19">
        <v>44480</v>
      </c>
      <c r="B37" s="20" t="s">
        <v>16</v>
      </c>
      <c r="C37" s="20" t="s">
        <v>100</v>
      </c>
    </row>
    <row r="38" spans="1:3">
      <c r="A38" s="19">
        <v>44844</v>
      </c>
      <c r="B38" s="20" t="s">
        <v>16</v>
      </c>
      <c r="C38" s="20" t="s">
        <v>100</v>
      </c>
    </row>
    <row r="39" spans="1:3">
      <c r="A39" s="19">
        <v>45208</v>
      </c>
      <c r="B39" s="20" t="s">
        <v>16</v>
      </c>
      <c r="C39" s="20" t="s">
        <v>100</v>
      </c>
    </row>
    <row r="40" spans="1:3">
      <c r="A40" s="19">
        <v>45579</v>
      </c>
      <c r="B40" s="20" t="s">
        <v>16</v>
      </c>
      <c r="C40" s="20" t="s">
        <v>100</v>
      </c>
    </row>
    <row r="41" spans="1:3">
      <c r="A41" s="19">
        <v>45943</v>
      </c>
      <c r="B41" s="20" t="s">
        <v>16</v>
      </c>
      <c r="C41" s="20" t="s">
        <v>100</v>
      </c>
    </row>
    <row r="42" spans="1:3">
      <c r="A42" s="19">
        <v>42189</v>
      </c>
      <c r="B42" s="20" t="s">
        <v>10</v>
      </c>
      <c r="C42" s="20" t="s">
        <v>100</v>
      </c>
    </row>
    <row r="43" spans="1:3">
      <c r="A43" s="19">
        <v>42555</v>
      </c>
      <c r="B43" s="20" t="s">
        <v>10</v>
      </c>
      <c r="C43" s="20" t="s">
        <v>100</v>
      </c>
    </row>
    <row r="44" spans="1:3">
      <c r="A44" s="19">
        <v>42920</v>
      </c>
      <c r="B44" s="20" t="s">
        <v>10</v>
      </c>
      <c r="C44" s="20" t="s">
        <v>100</v>
      </c>
    </row>
    <row r="45" spans="1:3">
      <c r="A45" s="19">
        <v>43285</v>
      </c>
      <c r="B45" s="20" t="s">
        <v>10</v>
      </c>
      <c r="C45" s="20" t="s">
        <v>100</v>
      </c>
    </row>
    <row r="46" spans="1:3">
      <c r="A46" s="19">
        <v>43650</v>
      </c>
      <c r="B46" s="20" t="s">
        <v>10</v>
      </c>
      <c r="C46" s="20" t="s">
        <v>100</v>
      </c>
    </row>
    <row r="47" spans="1:3">
      <c r="A47" s="19">
        <v>44016</v>
      </c>
      <c r="B47" s="20" t="s">
        <v>10</v>
      </c>
      <c r="C47" s="20" t="s">
        <v>100</v>
      </c>
    </row>
    <row r="48" spans="1:3">
      <c r="A48" s="19">
        <v>44381</v>
      </c>
      <c r="B48" s="20" t="s">
        <v>10</v>
      </c>
      <c r="C48" s="20" t="s">
        <v>100</v>
      </c>
    </row>
    <row r="49" spans="1:3">
      <c r="A49" s="19">
        <v>44746</v>
      </c>
      <c r="B49" s="20" t="s">
        <v>10</v>
      </c>
      <c r="C49" s="20" t="s">
        <v>100</v>
      </c>
    </row>
    <row r="50" spans="1:3">
      <c r="A50" s="19">
        <v>45111</v>
      </c>
      <c r="B50" s="20" t="s">
        <v>10</v>
      </c>
      <c r="C50" s="20" t="s">
        <v>100</v>
      </c>
    </row>
    <row r="51" spans="1:3">
      <c r="A51" s="19">
        <v>45477</v>
      </c>
      <c r="B51" s="20" t="s">
        <v>10</v>
      </c>
      <c r="C51" s="20" t="s">
        <v>100</v>
      </c>
    </row>
    <row r="52" spans="1:3">
      <c r="A52" s="19">
        <v>45842</v>
      </c>
      <c r="B52" s="20" t="s">
        <v>10</v>
      </c>
      <c r="C52" s="20" t="s">
        <v>100</v>
      </c>
    </row>
    <row r="53" spans="1:3">
      <c r="A53" s="19">
        <v>42254</v>
      </c>
      <c r="B53" s="20" t="s">
        <v>12</v>
      </c>
      <c r="C53" s="20" t="s">
        <v>100</v>
      </c>
    </row>
    <row r="54" spans="1:3">
      <c r="A54" s="19">
        <v>42618</v>
      </c>
      <c r="B54" s="20" t="s">
        <v>12</v>
      </c>
      <c r="C54" s="20" t="s">
        <v>100</v>
      </c>
    </row>
    <row r="55" spans="1:3">
      <c r="A55" s="19">
        <v>42982</v>
      </c>
      <c r="B55" s="20" t="s">
        <v>12</v>
      </c>
      <c r="C55" s="20" t="s">
        <v>100</v>
      </c>
    </row>
    <row r="56" spans="1:3">
      <c r="A56" s="19">
        <v>43346</v>
      </c>
      <c r="B56" s="20" t="s">
        <v>12</v>
      </c>
      <c r="C56" s="20" t="s">
        <v>100</v>
      </c>
    </row>
    <row r="57" spans="1:3">
      <c r="A57" s="19">
        <v>43710</v>
      </c>
      <c r="B57" s="20" t="s">
        <v>12</v>
      </c>
      <c r="C57" s="20" t="s">
        <v>100</v>
      </c>
    </row>
    <row r="58" spans="1:3">
      <c r="A58" s="19">
        <v>44081</v>
      </c>
      <c r="B58" s="20" t="s">
        <v>12</v>
      </c>
      <c r="C58" s="20" t="s">
        <v>100</v>
      </c>
    </row>
    <row r="59" spans="1:3">
      <c r="A59" s="19">
        <v>44445</v>
      </c>
      <c r="B59" s="20" t="s">
        <v>12</v>
      </c>
      <c r="C59" s="20" t="s">
        <v>100</v>
      </c>
    </row>
    <row r="60" spans="1:3">
      <c r="A60" s="19">
        <v>44809</v>
      </c>
      <c r="B60" s="20" t="s">
        <v>12</v>
      </c>
      <c r="C60" s="20" t="s">
        <v>100</v>
      </c>
    </row>
    <row r="61" spans="1:3">
      <c r="A61" s="19">
        <v>45173</v>
      </c>
      <c r="B61" s="20" t="s">
        <v>12</v>
      </c>
      <c r="C61" s="20" t="s">
        <v>100</v>
      </c>
    </row>
    <row r="62" spans="1:3">
      <c r="A62" s="19">
        <v>45537</v>
      </c>
      <c r="B62" s="20" t="s">
        <v>12</v>
      </c>
      <c r="C62" s="20" t="s">
        <v>100</v>
      </c>
    </row>
    <row r="63" spans="1:3">
      <c r="A63" s="19">
        <v>45901</v>
      </c>
      <c r="B63" s="20" t="s">
        <v>12</v>
      </c>
      <c r="C63" s="20" t="s">
        <v>100</v>
      </c>
    </row>
    <row r="64" spans="1:3">
      <c r="A64" s="19">
        <v>42023</v>
      </c>
      <c r="B64" s="20" t="s">
        <v>13</v>
      </c>
      <c r="C64" s="20" t="s">
        <v>100</v>
      </c>
    </row>
    <row r="65" spans="1:3">
      <c r="A65" s="19">
        <v>42387</v>
      </c>
      <c r="B65" s="20" t="s">
        <v>13</v>
      </c>
      <c r="C65" s="20" t="s">
        <v>100</v>
      </c>
    </row>
    <row r="66" spans="1:3">
      <c r="A66" s="19">
        <v>42751</v>
      </c>
      <c r="B66" s="20" t="s">
        <v>13</v>
      </c>
      <c r="C66" s="20" t="s">
        <v>100</v>
      </c>
    </row>
    <row r="67" spans="1:3">
      <c r="A67" s="19">
        <v>43115</v>
      </c>
      <c r="B67" s="20" t="s">
        <v>13</v>
      </c>
      <c r="C67" s="20" t="s">
        <v>100</v>
      </c>
    </row>
    <row r="68" spans="1:3">
      <c r="A68" s="19">
        <v>43486</v>
      </c>
      <c r="B68" s="20" t="s">
        <v>13</v>
      </c>
      <c r="C68" s="20" t="s">
        <v>100</v>
      </c>
    </row>
    <row r="69" spans="1:3">
      <c r="A69" s="19">
        <v>43850</v>
      </c>
      <c r="B69" s="20" t="s">
        <v>13</v>
      </c>
      <c r="C69" s="20" t="s">
        <v>100</v>
      </c>
    </row>
    <row r="70" spans="1:3">
      <c r="A70" s="19">
        <v>44214</v>
      </c>
      <c r="B70" s="20" t="s">
        <v>13</v>
      </c>
      <c r="C70" s="20" t="s">
        <v>100</v>
      </c>
    </row>
    <row r="71" spans="1:3">
      <c r="A71" s="19">
        <v>44578</v>
      </c>
      <c r="B71" s="20" t="s">
        <v>13</v>
      </c>
      <c r="C71" s="20" t="s">
        <v>100</v>
      </c>
    </row>
    <row r="72" spans="1:3">
      <c r="A72" s="19">
        <v>44942</v>
      </c>
      <c r="B72" s="20" t="s">
        <v>13</v>
      </c>
      <c r="C72" s="20" t="s">
        <v>100</v>
      </c>
    </row>
    <row r="73" spans="1:3">
      <c r="A73" s="19">
        <v>45306</v>
      </c>
      <c r="B73" s="20" t="s">
        <v>13</v>
      </c>
      <c r="C73" s="20" t="s">
        <v>100</v>
      </c>
    </row>
    <row r="74" spans="1:3">
      <c r="A74" s="19">
        <v>45677</v>
      </c>
      <c r="B74" s="20" t="s">
        <v>13</v>
      </c>
      <c r="C74" s="20" t="s">
        <v>100</v>
      </c>
    </row>
    <row r="75" spans="1:3">
      <c r="A75" s="19">
        <v>42149</v>
      </c>
      <c r="B75" s="20" t="s">
        <v>15</v>
      </c>
      <c r="C75" s="20" t="s">
        <v>100</v>
      </c>
    </row>
    <row r="76" spans="1:3">
      <c r="A76" s="19">
        <v>42520</v>
      </c>
      <c r="B76" s="20" t="s">
        <v>15</v>
      </c>
      <c r="C76" s="20" t="s">
        <v>100</v>
      </c>
    </row>
    <row r="77" spans="1:3">
      <c r="A77" s="19">
        <v>42884</v>
      </c>
      <c r="B77" s="20" t="s">
        <v>15</v>
      </c>
      <c r="C77" s="20" t="s">
        <v>100</v>
      </c>
    </row>
    <row r="78" spans="1:3">
      <c r="A78" s="19">
        <v>43248</v>
      </c>
      <c r="B78" s="20" t="s">
        <v>15</v>
      </c>
      <c r="C78" s="20" t="s">
        <v>100</v>
      </c>
    </row>
    <row r="79" spans="1:3">
      <c r="A79" s="19">
        <v>43612</v>
      </c>
      <c r="B79" s="20" t="s">
        <v>15</v>
      </c>
      <c r="C79" s="20" t="s">
        <v>100</v>
      </c>
    </row>
    <row r="80" spans="1:3">
      <c r="A80" s="19">
        <v>43976</v>
      </c>
      <c r="B80" s="20" t="s">
        <v>15</v>
      </c>
      <c r="C80" s="20" t="s">
        <v>100</v>
      </c>
    </row>
    <row r="81" spans="1:3">
      <c r="A81" s="19">
        <v>44347</v>
      </c>
      <c r="B81" s="20" t="s">
        <v>15</v>
      </c>
      <c r="C81" s="20" t="s">
        <v>100</v>
      </c>
    </row>
    <row r="82" spans="1:3">
      <c r="A82" s="19">
        <v>44711</v>
      </c>
      <c r="B82" s="20" t="s">
        <v>15</v>
      </c>
      <c r="C82" s="20" t="s">
        <v>100</v>
      </c>
    </row>
    <row r="83" spans="1:3">
      <c r="A83" s="19">
        <v>45075</v>
      </c>
      <c r="B83" s="20" t="s">
        <v>15</v>
      </c>
      <c r="C83" s="20" t="s">
        <v>100</v>
      </c>
    </row>
    <row r="84" spans="1:3">
      <c r="A84" s="19">
        <v>45439</v>
      </c>
      <c r="B84" s="20" t="s">
        <v>15</v>
      </c>
      <c r="C84" s="20" t="s">
        <v>100</v>
      </c>
    </row>
    <row r="85" spans="1:3">
      <c r="A85" s="19">
        <v>45803</v>
      </c>
      <c r="B85" s="20" t="s">
        <v>15</v>
      </c>
      <c r="C85" s="20" t="s">
        <v>100</v>
      </c>
    </row>
    <row r="86" spans="1:3">
      <c r="A86" s="19">
        <v>42051</v>
      </c>
      <c r="B86" s="20" t="s">
        <v>14</v>
      </c>
      <c r="C86" s="20" t="s">
        <v>100</v>
      </c>
    </row>
    <row r="87" spans="1:3">
      <c r="A87" s="19">
        <v>42415</v>
      </c>
      <c r="B87" s="20" t="s">
        <v>14</v>
      </c>
      <c r="C87" s="20" t="s">
        <v>100</v>
      </c>
    </row>
    <row r="88" spans="1:3">
      <c r="A88" s="19">
        <v>42786</v>
      </c>
      <c r="B88" s="20" t="s">
        <v>14</v>
      </c>
      <c r="C88" s="20" t="s">
        <v>100</v>
      </c>
    </row>
    <row r="89" spans="1:3">
      <c r="A89" s="19">
        <v>43150</v>
      </c>
      <c r="B89" s="20" t="s">
        <v>14</v>
      </c>
      <c r="C89" s="20" t="s">
        <v>100</v>
      </c>
    </row>
    <row r="90" spans="1:3">
      <c r="A90" s="19">
        <v>43514</v>
      </c>
      <c r="B90" s="20" t="s">
        <v>14</v>
      </c>
      <c r="C90" s="20" t="s">
        <v>100</v>
      </c>
    </row>
    <row r="91" spans="1:3">
      <c r="A91" s="19">
        <v>43878</v>
      </c>
      <c r="B91" s="20" t="s">
        <v>14</v>
      </c>
      <c r="C91" s="20" t="s">
        <v>100</v>
      </c>
    </row>
    <row r="92" spans="1:3">
      <c r="A92" s="19">
        <v>44242</v>
      </c>
      <c r="B92" s="20" t="s">
        <v>14</v>
      </c>
      <c r="C92" s="20" t="s">
        <v>100</v>
      </c>
    </row>
    <row r="93" spans="1:3">
      <c r="A93" s="19">
        <v>44613</v>
      </c>
      <c r="B93" s="20" t="s">
        <v>14</v>
      </c>
      <c r="C93" s="20" t="s">
        <v>100</v>
      </c>
    </row>
    <row r="94" spans="1:3">
      <c r="A94" s="19">
        <v>44977</v>
      </c>
      <c r="B94" s="20" t="s">
        <v>14</v>
      </c>
      <c r="C94" s="20" t="s">
        <v>100</v>
      </c>
    </row>
    <row r="95" spans="1:3">
      <c r="A95" s="19">
        <v>45341</v>
      </c>
      <c r="B95" s="20" t="s">
        <v>14</v>
      </c>
      <c r="C95" s="20" t="s">
        <v>100</v>
      </c>
    </row>
    <row r="96" spans="1:3">
      <c r="A96" s="19">
        <v>45705</v>
      </c>
      <c r="B96" s="20" t="s">
        <v>14</v>
      </c>
      <c r="C96" s="20" t="s">
        <v>100</v>
      </c>
    </row>
    <row r="97" spans="1:3">
      <c r="A97" s="19">
        <v>42334</v>
      </c>
      <c r="B97" s="20" t="s">
        <v>11</v>
      </c>
      <c r="C97" s="20" t="s">
        <v>100</v>
      </c>
    </row>
    <row r="98" spans="1:3">
      <c r="A98" s="19">
        <v>42698</v>
      </c>
      <c r="B98" s="20" t="s">
        <v>11</v>
      </c>
      <c r="C98" s="20" t="s">
        <v>100</v>
      </c>
    </row>
    <row r="99" spans="1:3">
      <c r="A99" s="19">
        <v>43062</v>
      </c>
      <c r="B99" s="20" t="s">
        <v>11</v>
      </c>
      <c r="C99" s="20" t="s">
        <v>100</v>
      </c>
    </row>
    <row r="100" spans="1:3">
      <c r="A100" s="19">
        <v>43426</v>
      </c>
      <c r="B100" s="20" t="s">
        <v>11</v>
      </c>
      <c r="C100" s="20" t="s">
        <v>100</v>
      </c>
    </row>
    <row r="101" spans="1:3">
      <c r="A101" s="19">
        <v>43797</v>
      </c>
      <c r="B101" s="20" t="s">
        <v>11</v>
      </c>
      <c r="C101" s="20" t="s">
        <v>100</v>
      </c>
    </row>
    <row r="102" spans="1:3">
      <c r="A102" s="19">
        <v>44161</v>
      </c>
      <c r="B102" s="20" t="s">
        <v>11</v>
      </c>
      <c r="C102" s="20" t="s">
        <v>100</v>
      </c>
    </row>
    <row r="103" spans="1:3">
      <c r="A103" s="19">
        <v>44525</v>
      </c>
      <c r="B103" s="20" t="s">
        <v>11</v>
      </c>
      <c r="C103" s="20" t="s">
        <v>100</v>
      </c>
    </row>
    <row r="104" spans="1:3">
      <c r="A104" s="19">
        <v>44889</v>
      </c>
      <c r="B104" s="20" t="s">
        <v>11</v>
      </c>
      <c r="C104" s="20" t="s">
        <v>100</v>
      </c>
    </row>
    <row r="105" spans="1:3">
      <c r="A105" s="19">
        <v>45253</v>
      </c>
      <c r="B105" s="20" t="s">
        <v>11</v>
      </c>
      <c r="C105" s="20" t="s">
        <v>100</v>
      </c>
    </row>
    <row r="106" spans="1:3">
      <c r="A106" s="19">
        <v>45624</v>
      </c>
      <c r="B106" s="20" t="s">
        <v>11</v>
      </c>
      <c r="C106" s="20" t="s">
        <v>100</v>
      </c>
    </row>
    <row r="107" spans="1:3">
      <c r="A107" s="19">
        <v>45988</v>
      </c>
      <c r="B107" s="20" t="s">
        <v>11</v>
      </c>
      <c r="C107" s="20" t="s">
        <v>100</v>
      </c>
    </row>
    <row r="108" spans="1:3">
      <c r="A108" s="19">
        <v>42319</v>
      </c>
      <c r="B108" s="20" t="s">
        <v>9</v>
      </c>
      <c r="C108" s="20" t="s">
        <v>100</v>
      </c>
    </row>
    <row r="109" spans="1:3">
      <c r="A109" s="19">
        <v>42685</v>
      </c>
      <c r="B109" s="20" t="s">
        <v>9</v>
      </c>
      <c r="C109" s="20" t="s">
        <v>100</v>
      </c>
    </row>
    <row r="110" spans="1:3">
      <c r="A110" s="19">
        <v>43050</v>
      </c>
      <c r="B110" s="20" t="s">
        <v>9</v>
      </c>
      <c r="C110" s="20" t="s">
        <v>100</v>
      </c>
    </row>
    <row r="111" spans="1:3">
      <c r="A111" s="19">
        <v>43415</v>
      </c>
      <c r="B111" s="20" t="s">
        <v>9</v>
      </c>
      <c r="C111" s="20" t="s">
        <v>100</v>
      </c>
    </row>
    <row r="112" spans="1:3">
      <c r="A112" s="19">
        <v>43780</v>
      </c>
      <c r="B112" s="20" t="s">
        <v>9</v>
      </c>
      <c r="C112" s="20" t="s">
        <v>100</v>
      </c>
    </row>
    <row r="113" spans="1:3">
      <c r="A113" s="19">
        <v>44146</v>
      </c>
      <c r="B113" s="20" t="s">
        <v>9</v>
      </c>
      <c r="C113" s="20" t="s">
        <v>100</v>
      </c>
    </row>
    <row r="114" spans="1:3">
      <c r="A114" s="19">
        <v>44511</v>
      </c>
      <c r="B114" s="20" t="s">
        <v>9</v>
      </c>
      <c r="C114" s="20" t="s">
        <v>100</v>
      </c>
    </row>
    <row r="115" spans="1:3">
      <c r="A115" s="19">
        <v>44876</v>
      </c>
      <c r="B115" s="20" t="s">
        <v>9</v>
      </c>
      <c r="C115" s="20" t="s">
        <v>100</v>
      </c>
    </row>
    <row r="116" spans="1:3">
      <c r="A116" s="19">
        <v>45241</v>
      </c>
      <c r="B116" s="20" t="s">
        <v>9</v>
      </c>
      <c r="C116" s="20" t="s">
        <v>100</v>
      </c>
    </row>
    <row r="117" spans="1:3">
      <c r="A117" s="19">
        <v>45607</v>
      </c>
      <c r="B117" s="20" t="s">
        <v>9</v>
      </c>
      <c r="C117" s="20" t="s">
        <v>100</v>
      </c>
    </row>
    <row r="118" spans="1:3">
      <c r="A118" s="19">
        <v>45972</v>
      </c>
      <c r="B118" s="20" t="s">
        <v>9</v>
      </c>
      <c r="C118" s="20" t="s">
        <v>100</v>
      </c>
    </row>
    <row r="119" spans="1:3">
      <c r="A119" s="19">
        <v>42364</v>
      </c>
      <c r="B119" s="20" t="s">
        <v>101</v>
      </c>
      <c r="C119" s="20" t="s">
        <v>102</v>
      </c>
    </row>
    <row r="120" spans="1:3">
      <c r="A120" s="19">
        <v>42730</v>
      </c>
      <c r="B120" s="20" t="s">
        <v>101</v>
      </c>
      <c r="C120" s="20" t="s">
        <v>102</v>
      </c>
    </row>
    <row r="121" spans="1:3">
      <c r="A121" s="19">
        <v>43095</v>
      </c>
      <c r="B121" s="20" t="s">
        <v>101</v>
      </c>
      <c r="C121" s="20" t="s">
        <v>102</v>
      </c>
    </row>
    <row r="122" spans="1:3">
      <c r="A122" s="19">
        <v>43460</v>
      </c>
      <c r="B122" s="20" t="s">
        <v>101</v>
      </c>
      <c r="C122" s="20" t="s">
        <v>102</v>
      </c>
    </row>
    <row r="123" spans="1:3">
      <c r="A123" s="19">
        <v>43825</v>
      </c>
      <c r="B123" s="20" t="s">
        <v>101</v>
      </c>
      <c r="C123" s="20" t="s">
        <v>102</v>
      </c>
    </row>
    <row r="124" spans="1:3">
      <c r="A124" s="19">
        <v>44191</v>
      </c>
      <c r="B124" s="20" t="s">
        <v>101</v>
      </c>
      <c r="C124" s="20" t="s">
        <v>102</v>
      </c>
    </row>
    <row r="125" spans="1:3">
      <c r="A125" s="19">
        <v>44556</v>
      </c>
      <c r="B125" s="20" t="s">
        <v>101</v>
      </c>
      <c r="C125" s="20" t="s">
        <v>102</v>
      </c>
    </row>
    <row r="126" spans="1:3">
      <c r="A126" s="19">
        <v>44921</v>
      </c>
      <c r="B126" s="20" t="s">
        <v>101</v>
      </c>
      <c r="C126" s="20" t="s">
        <v>102</v>
      </c>
    </row>
    <row r="127" spans="1:3">
      <c r="A127" s="19">
        <v>45286</v>
      </c>
      <c r="B127" s="20" t="s">
        <v>101</v>
      </c>
      <c r="C127" s="20" t="s">
        <v>102</v>
      </c>
    </row>
    <row r="128" spans="1:3">
      <c r="A128" s="19">
        <v>45652</v>
      </c>
      <c r="B128" s="20" t="s">
        <v>101</v>
      </c>
      <c r="C128" s="20" t="s">
        <v>102</v>
      </c>
    </row>
    <row r="129" spans="1:3">
      <c r="A129" s="19">
        <v>46017</v>
      </c>
      <c r="B129" s="20" t="s">
        <v>101</v>
      </c>
      <c r="C129" s="20" t="s">
        <v>102</v>
      </c>
    </row>
    <row r="130" spans="1:3">
      <c r="A130" s="19">
        <v>42097</v>
      </c>
      <c r="B130" s="20" t="s">
        <v>103</v>
      </c>
      <c r="C130" s="20" t="s">
        <v>102</v>
      </c>
    </row>
    <row r="131" spans="1:3">
      <c r="A131" s="19">
        <v>42454</v>
      </c>
      <c r="B131" s="20" t="s">
        <v>103</v>
      </c>
      <c r="C131" s="20" t="s">
        <v>102</v>
      </c>
    </row>
    <row r="132" spans="1:3">
      <c r="A132" s="19">
        <v>42839</v>
      </c>
      <c r="B132" s="20" t="s">
        <v>103</v>
      </c>
      <c r="C132" s="20" t="s">
        <v>102</v>
      </c>
    </row>
    <row r="133" spans="1:3">
      <c r="A133" s="19">
        <v>43189</v>
      </c>
      <c r="B133" s="20" t="s">
        <v>103</v>
      </c>
      <c r="C133" s="20" t="s">
        <v>102</v>
      </c>
    </row>
    <row r="134" spans="1:3">
      <c r="A134" s="19">
        <v>43574</v>
      </c>
      <c r="B134" s="20" t="s">
        <v>103</v>
      </c>
      <c r="C134" s="20" t="s">
        <v>102</v>
      </c>
    </row>
    <row r="135" spans="1:3">
      <c r="A135" s="19">
        <v>43931</v>
      </c>
      <c r="B135" s="20" t="s">
        <v>103</v>
      </c>
      <c r="C135" s="20" t="s">
        <v>102</v>
      </c>
    </row>
    <row r="136" spans="1:3">
      <c r="A136" s="19">
        <v>44288</v>
      </c>
      <c r="B136" s="20" t="s">
        <v>103</v>
      </c>
      <c r="C136" s="20" t="s">
        <v>102</v>
      </c>
    </row>
    <row r="137" spans="1:3">
      <c r="A137" s="19">
        <v>44666</v>
      </c>
      <c r="B137" s="20" t="s">
        <v>103</v>
      </c>
      <c r="C137" s="20" t="s">
        <v>102</v>
      </c>
    </row>
    <row r="138" spans="1:3">
      <c r="A138" s="19">
        <v>45023</v>
      </c>
      <c r="B138" s="20" t="s">
        <v>103</v>
      </c>
      <c r="C138" s="20" t="s">
        <v>102</v>
      </c>
    </row>
    <row r="139" spans="1:3">
      <c r="A139" s="19">
        <v>45380</v>
      </c>
      <c r="B139" s="20" t="s">
        <v>103</v>
      </c>
      <c r="C139" s="20" t="s">
        <v>102</v>
      </c>
    </row>
    <row r="140" spans="1:3">
      <c r="A140" s="19">
        <v>45765</v>
      </c>
      <c r="B140" s="20" t="s">
        <v>103</v>
      </c>
      <c r="C140" s="20" t="s">
        <v>102</v>
      </c>
    </row>
    <row r="141" spans="1:3">
      <c r="A141" s="19">
        <v>42100</v>
      </c>
      <c r="B141" s="20" t="s">
        <v>104</v>
      </c>
      <c r="C141" s="20" t="s">
        <v>102</v>
      </c>
    </row>
    <row r="142" spans="1:3">
      <c r="A142" s="19">
        <v>42457</v>
      </c>
      <c r="B142" s="20" t="s">
        <v>104</v>
      </c>
      <c r="C142" s="20" t="s">
        <v>102</v>
      </c>
    </row>
    <row r="143" spans="1:3">
      <c r="A143" s="19">
        <v>42842</v>
      </c>
      <c r="B143" s="20" t="s">
        <v>104</v>
      </c>
      <c r="C143" s="20" t="s">
        <v>102</v>
      </c>
    </row>
    <row r="144" spans="1:3">
      <c r="A144" s="19">
        <v>43192</v>
      </c>
      <c r="B144" s="20" t="s">
        <v>104</v>
      </c>
      <c r="C144" s="20" t="s">
        <v>102</v>
      </c>
    </row>
    <row r="145" spans="1:3">
      <c r="A145" s="19">
        <v>43577</v>
      </c>
      <c r="B145" s="20" t="s">
        <v>104</v>
      </c>
      <c r="C145" s="20" t="s">
        <v>102</v>
      </c>
    </row>
    <row r="146" spans="1:3">
      <c r="A146" s="19">
        <v>43934</v>
      </c>
      <c r="B146" s="20" t="s">
        <v>104</v>
      </c>
      <c r="C146" s="20" t="s">
        <v>102</v>
      </c>
    </row>
    <row r="147" spans="1:3">
      <c r="A147" s="19">
        <v>44291</v>
      </c>
      <c r="B147" s="20" t="s">
        <v>104</v>
      </c>
      <c r="C147" s="20" t="s">
        <v>102</v>
      </c>
    </row>
    <row r="148" spans="1:3">
      <c r="A148" s="19">
        <v>44669</v>
      </c>
      <c r="B148" s="20" t="s">
        <v>104</v>
      </c>
      <c r="C148" s="20" t="s">
        <v>102</v>
      </c>
    </row>
    <row r="149" spans="1:3">
      <c r="A149" s="19">
        <v>45026</v>
      </c>
      <c r="B149" s="20" t="s">
        <v>104</v>
      </c>
      <c r="C149" s="20" t="s">
        <v>102</v>
      </c>
    </row>
    <row r="150" spans="1:3">
      <c r="A150" s="19">
        <v>45383</v>
      </c>
      <c r="B150" s="20" t="s">
        <v>104</v>
      </c>
      <c r="C150" s="20" t="s">
        <v>102</v>
      </c>
    </row>
    <row r="151" spans="1:3">
      <c r="A151" s="19">
        <v>45768</v>
      </c>
      <c r="B151" s="20" t="s">
        <v>104</v>
      </c>
      <c r="C151" s="20" t="s">
        <v>102</v>
      </c>
    </row>
    <row r="152" spans="1:3">
      <c r="A152" s="19">
        <v>42128</v>
      </c>
      <c r="B152" s="20" t="s">
        <v>105</v>
      </c>
      <c r="C152" s="20" t="s">
        <v>102</v>
      </c>
    </row>
    <row r="153" spans="1:3">
      <c r="A153" s="19">
        <v>42492</v>
      </c>
      <c r="B153" s="20" t="s">
        <v>105</v>
      </c>
      <c r="C153" s="20" t="s">
        <v>102</v>
      </c>
    </row>
    <row r="154" spans="1:3">
      <c r="A154" s="19">
        <v>42856</v>
      </c>
      <c r="B154" s="20" t="s">
        <v>105</v>
      </c>
      <c r="C154" s="20" t="s">
        <v>102</v>
      </c>
    </row>
    <row r="155" spans="1:3">
      <c r="A155" s="19">
        <v>43227</v>
      </c>
      <c r="B155" s="20" t="s">
        <v>105</v>
      </c>
      <c r="C155" s="20" t="s">
        <v>102</v>
      </c>
    </row>
    <row r="156" spans="1:3">
      <c r="A156" s="19">
        <v>43591</v>
      </c>
      <c r="B156" s="20" t="s">
        <v>105</v>
      </c>
      <c r="C156" s="20" t="s">
        <v>102</v>
      </c>
    </row>
    <row r="157" spans="1:3">
      <c r="A157" s="19">
        <v>43955</v>
      </c>
      <c r="B157" s="20" t="s">
        <v>105</v>
      </c>
      <c r="C157" s="20" t="s">
        <v>102</v>
      </c>
    </row>
    <row r="158" spans="1:3">
      <c r="A158" s="19">
        <v>44319</v>
      </c>
      <c r="B158" s="20" t="s">
        <v>105</v>
      </c>
      <c r="C158" s="20" t="s">
        <v>102</v>
      </c>
    </row>
    <row r="159" spans="1:3">
      <c r="A159" s="19">
        <v>44683</v>
      </c>
      <c r="B159" s="20" t="s">
        <v>105</v>
      </c>
      <c r="C159" s="20" t="s">
        <v>102</v>
      </c>
    </row>
    <row r="160" spans="1:3">
      <c r="A160" s="19">
        <v>45047</v>
      </c>
      <c r="B160" s="20" t="s">
        <v>105</v>
      </c>
      <c r="C160" s="20" t="s">
        <v>102</v>
      </c>
    </row>
    <row r="161" spans="1:3">
      <c r="A161" s="19">
        <v>45418</v>
      </c>
      <c r="B161" s="20" t="s">
        <v>105</v>
      </c>
      <c r="C161" s="20" t="s">
        <v>102</v>
      </c>
    </row>
    <row r="162" spans="1:3">
      <c r="A162" s="19">
        <v>45782</v>
      </c>
      <c r="B162" s="20" t="s">
        <v>105</v>
      </c>
      <c r="C162" s="20" t="s">
        <v>102</v>
      </c>
    </row>
    <row r="163" spans="1:3">
      <c r="A163" s="19">
        <v>42149</v>
      </c>
      <c r="B163" s="20" t="s">
        <v>106</v>
      </c>
      <c r="C163" s="20" t="s">
        <v>102</v>
      </c>
    </row>
    <row r="164" spans="1:3">
      <c r="A164" s="19">
        <v>42520</v>
      </c>
      <c r="B164" s="20" t="s">
        <v>106</v>
      </c>
      <c r="C164" s="20" t="s">
        <v>102</v>
      </c>
    </row>
    <row r="165" spans="1:3">
      <c r="A165" s="19">
        <v>42884</v>
      </c>
      <c r="B165" s="20" t="s">
        <v>106</v>
      </c>
      <c r="C165" s="20" t="s">
        <v>102</v>
      </c>
    </row>
    <row r="166" spans="1:3">
      <c r="A166" s="19">
        <v>43248</v>
      </c>
      <c r="B166" s="20" t="s">
        <v>106</v>
      </c>
      <c r="C166" s="20" t="s">
        <v>102</v>
      </c>
    </row>
    <row r="167" spans="1:3">
      <c r="A167" s="19">
        <v>43612</v>
      </c>
      <c r="B167" s="20" t="s">
        <v>106</v>
      </c>
      <c r="C167" s="20" t="s">
        <v>102</v>
      </c>
    </row>
    <row r="168" spans="1:3">
      <c r="A168" s="19">
        <v>43976</v>
      </c>
      <c r="B168" s="20" t="s">
        <v>106</v>
      </c>
      <c r="C168" s="20" t="s">
        <v>102</v>
      </c>
    </row>
    <row r="169" spans="1:3">
      <c r="A169" s="19">
        <v>44347</v>
      </c>
      <c r="B169" s="20" t="s">
        <v>106</v>
      </c>
      <c r="C169" s="20" t="s">
        <v>102</v>
      </c>
    </row>
    <row r="170" spans="1:3">
      <c r="A170" s="19">
        <v>44711</v>
      </c>
      <c r="B170" s="20" t="s">
        <v>106</v>
      </c>
      <c r="C170" s="20" t="s">
        <v>102</v>
      </c>
    </row>
    <row r="171" spans="1:3">
      <c r="A171" s="19">
        <v>45075</v>
      </c>
      <c r="B171" s="20" t="s">
        <v>106</v>
      </c>
      <c r="C171" s="20" t="s">
        <v>102</v>
      </c>
    </row>
    <row r="172" spans="1:3">
      <c r="A172" s="19">
        <v>45439</v>
      </c>
      <c r="B172" s="20" t="s">
        <v>106</v>
      </c>
      <c r="C172" s="20" t="s">
        <v>102</v>
      </c>
    </row>
    <row r="173" spans="1:3">
      <c r="A173" s="19">
        <v>45803</v>
      </c>
      <c r="B173" s="20" t="s">
        <v>106</v>
      </c>
      <c r="C173" s="20" t="s">
        <v>102</v>
      </c>
    </row>
    <row r="174" spans="1:3">
      <c r="A174" s="19">
        <v>42219</v>
      </c>
      <c r="B174" s="20" t="s">
        <v>107</v>
      </c>
      <c r="C174" s="20" t="s">
        <v>102</v>
      </c>
    </row>
    <row r="175" spans="1:3">
      <c r="A175" s="19">
        <v>42583</v>
      </c>
      <c r="B175" s="20" t="s">
        <v>107</v>
      </c>
      <c r="C175" s="20" t="s">
        <v>102</v>
      </c>
    </row>
    <row r="176" spans="1:3">
      <c r="A176" s="19">
        <v>42954</v>
      </c>
      <c r="B176" s="20" t="s">
        <v>107</v>
      </c>
      <c r="C176" s="20" t="s">
        <v>102</v>
      </c>
    </row>
    <row r="177" spans="1:3">
      <c r="A177" s="19">
        <v>43318</v>
      </c>
      <c r="B177" s="20" t="s">
        <v>107</v>
      </c>
      <c r="C177" s="20" t="s">
        <v>102</v>
      </c>
    </row>
    <row r="178" spans="1:3">
      <c r="A178" s="19">
        <v>43682</v>
      </c>
      <c r="B178" s="20" t="s">
        <v>107</v>
      </c>
      <c r="C178" s="20" t="s">
        <v>102</v>
      </c>
    </row>
    <row r="179" spans="1:3">
      <c r="A179" s="19">
        <v>44046</v>
      </c>
      <c r="B179" s="20" t="s">
        <v>107</v>
      </c>
      <c r="C179" s="20" t="s">
        <v>102</v>
      </c>
    </row>
    <row r="180" spans="1:3">
      <c r="A180" s="19">
        <v>44410</v>
      </c>
      <c r="B180" s="20" t="s">
        <v>107</v>
      </c>
      <c r="C180" s="20" t="s">
        <v>102</v>
      </c>
    </row>
    <row r="181" spans="1:3">
      <c r="A181" s="19">
        <v>44774</v>
      </c>
      <c r="B181" s="20" t="s">
        <v>107</v>
      </c>
      <c r="C181" s="20" t="s">
        <v>102</v>
      </c>
    </row>
    <row r="182" spans="1:3">
      <c r="A182" s="19">
        <v>45145</v>
      </c>
      <c r="B182" s="20" t="s">
        <v>107</v>
      </c>
      <c r="C182" s="20" t="s">
        <v>102</v>
      </c>
    </row>
    <row r="183" spans="1:3">
      <c r="A183" s="19">
        <v>45509</v>
      </c>
      <c r="B183" s="20" t="s">
        <v>107</v>
      </c>
      <c r="C183" s="20" t="s">
        <v>102</v>
      </c>
    </row>
    <row r="184" spans="1:3">
      <c r="A184" s="19">
        <v>45873</v>
      </c>
      <c r="B184" s="20" t="s">
        <v>107</v>
      </c>
      <c r="C184" s="20" t="s">
        <v>102</v>
      </c>
    </row>
    <row r="185" spans="1:3">
      <c r="A185" s="19">
        <v>42247</v>
      </c>
      <c r="B185" s="20" t="s">
        <v>108</v>
      </c>
      <c r="C185" s="20" t="s">
        <v>102</v>
      </c>
    </row>
    <row r="186" spans="1:3">
      <c r="A186" s="19">
        <v>42611</v>
      </c>
      <c r="B186" s="20" t="s">
        <v>108</v>
      </c>
      <c r="C186" s="20" t="s">
        <v>102</v>
      </c>
    </row>
    <row r="187" spans="1:3">
      <c r="A187" s="19">
        <v>42975</v>
      </c>
      <c r="B187" s="20" t="s">
        <v>108</v>
      </c>
      <c r="C187" s="20" t="s">
        <v>102</v>
      </c>
    </row>
    <row r="188" spans="1:3">
      <c r="A188" s="19">
        <v>43339</v>
      </c>
      <c r="B188" s="20" t="s">
        <v>108</v>
      </c>
      <c r="C188" s="20" t="s">
        <v>102</v>
      </c>
    </row>
    <row r="189" spans="1:3">
      <c r="A189" s="19">
        <v>43703</v>
      </c>
      <c r="B189" s="20" t="s">
        <v>108</v>
      </c>
      <c r="C189" s="20" t="s">
        <v>102</v>
      </c>
    </row>
    <row r="190" spans="1:3">
      <c r="A190" s="19">
        <v>44074</v>
      </c>
      <c r="B190" s="20" t="s">
        <v>108</v>
      </c>
      <c r="C190" s="20" t="s">
        <v>102</v>
      </c>
    </row>
    <row r="191" spans="1:3">
      <c r="A191" s="19">
        <v>44438</v>
      </c>
      <c r="B191" s="20" t="s">
        <v>108</v>
      </c>
      <c r="C191" s="20" t="s">
        <v>102</v>
      </c>
    </row>
    <row r="192" spans="1:3">
      <c r="A192" s="19">
        <v>44802</v>
      </c>
      <c r="B192" s="20" t="s">
        <v>108</v>
      </c>
      <c r="C192" s="20" t="s">
        <v>102</v>
      </c>
    </row>
    <row r="193" spans="1:3">
      <c r="A193" s="19">
        <v>45166</v>
      </c>
      <c r="B193" s="20" t="s">
        <v>108</v>
      </c>
      <c r="C193" s="20" t="s">
        <v>102</v>
      </c>
    </row>
    <row r="194" spans="1:3">
      <c r="A194" s="19">
        <v>45530</v>
      </c>
      <c r="B194" s="20" t="s">
        <v>108</v>
      </c>
      <c r="C194" s="20" t="s">
        <v>102</v>
      </c>
    </row>
    <row r="195" spans="1:3">
      <c r="A195" s="19">
        <v>45894</v>
      </c>
      <c r="B195" s="20" t="s">
        <v>108</v>
      </c>
      <c r="C195" s="20" t="s">
        <v>102</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114</v>
      </c>
      <c r="B1" s="23"/>
      <c r="C1" s="1"/>
    </row>
    <row r="2" spans="1:3" s="24" customFormat="1">
      <c r="B2" s="25" t="s">
        <v>115</v>
      </c>
    </row>
    <row r="3" spans="1:3" s="24" customFormat="1">
      <c r="A3" s="26"/>
      <c r="B3" s="27" t="s">
        <v>22</v>
      </c>
      <c r="C3" s="28" t="s">
        <v>23</v>
      </c>
    </row>
    <row r="4" spans="1:3" s="2" customFormat="1" ht="16">
      <c r="A4" s="190" t="s">
        <v>21</v>
      </c>
      <c r="B4" s="190"/>
    </row>
    <row r="5" spans="1:3" s="2" customFormat="1">
      <c r="B5" s="29" t="s">
        <v>125</v>
      </c>
    </row>
    <row r="6" spans="1:3" s="2" customFormat="1">
      <c r="B6" s="29" t="s">
        <v>116</v>
      </c>
    </row>
    <row r="7" spans="1:3" s="2" customFormat="1">
      <c r="B7" s="29" t="s">
        <v>117</v>
      </c>
    </row>
    <row r="8" spans="1:3" s="2" customFormat="1">
      <c r="B8" s="29" t="s">
        <v>118</v>
      </c>
    </row>
    <row r="9" spans="1:3" s="2" customFormat="1">
      <c r="B9" s="3"/>
    </row>
    <row r="10" spans="1:3" s="24" customFormat="1" ht="16">
      <c r="A10" s="190" t="s">
        <v>119</v>
      </c>
      <c r="B10" s="190"/>
    </row>
    <row r="11" spans="1:3" s="24" customFormat="1" ht="28">
      <c r="B11" s="30" t="s">
        <v>120</v>
      </c>
    </row>
    <row r="12" spans="1:3" s="24" customFormat="1" ht="14">
      <c r="B12" s="30" t="s">
        <v>259</v>
      </c>
    </row>
    <row r="13" spans="1:3" s="24" customFormat="1" ht="28">
      <c r="B13" s="30" t="s">
        <v>121</v>
      </c>
    </row>
    <row r="15" spans="1:3" ht="16">
      <c r="A15" s="190" t="s">
        <v>25</v>
      </c>
      <c r="B15" s="190"/>
    </row>
    <row r="17" spans="2:3">
      <c r="B17" s="129" t="s">
        <v>59</v>
      </c>
    </row>
    <row r="19" spans="2:3" s="2" customFormat="1">
      <c r="B19" s="38" t="s">
        <v>122</v>
      </c>
      <c r="C19" s="32" t="s">
        <v>6</v>
      </c>
    </row>
    <row r="20" spans="2:3" s="2" customFormat="1">
      <c r="B20" s="31" t="s">
        <v>123</v>
      </c>
      <c r="C20" s="33" t="s">
        <v>6</v>
      </c>
    </row>
    <row r="21" spans="2:3">
      <c r="B21" s="31" t="s">
        <v>124</v>
      </c>
      <c r="C21" s="34" t="s">
        <v>6</v>
      </c>
    </row>
    <row r="22" spans="2:3">
      <c r="B22" s="31" t="s">
        <v>248</v>
      </c>
      <c r="C22" s="35" t="s">
        <v>24</v>
      </c>
    </row>
    <row r="23" spans="2:3">
      <c r="B23" s="31" t="s">
        <v>249</v>
      </c>
    </row>
    <row r="24" spans="2:3">
      <c r="B24" s="31" t="s">
        <v>250</v>
      </c>
    </row>
    <row r="25" spans="2:3">
      <c r="B25" s="36" t="s">
        <v>29</v>
      </c>
    </row>
    <row r="26" spans="2:3">
      <c r="B26" s="31" t="s">
        <v>251</v>
      </c>
    </row>
    <row r="27" spans="2:3">
      <c r="B27" s="36" t="s">
        <v>252</v>
      </c>
    </row>
    <row r="28" spans="2:3" s="2" customFormat="1">
      <c r="B28" s="37" t="s">
        <v>253</v>
      </c>
    </row>
    <row r="29" spans="2:3" s="2" customFormat="1">
      <c r="B29" s="36" t="s">
        <v>126</v>
      </c>
    </row>
    <row r="30" spans="2:3">
      <c r="B30" s="37" t="s">
        <v>127</v>
      </c>
    </row>
    <row r="31" spans="2:3" s="2" customFormat="1">
      <c r="B31" s="37" t="s">
        <v>254</v>
      </c>
    </row>
    <row r="32" spans="2:3">
      <c r="B32" s="5"/>
    </row>
    <row r="33" spans="1:3" ht="16">
      <c r="A33" s="190" t="s">
        <v>70</v>
      </c>
      <c r="B33" s="190"/>
    </row>
    <row r="34" spans="1:3">
      <c r="B34" s="37" t="s">
        <v>71</v>
      </c>
      <c r="C34" s="1"/>
    </row>
    <row r="35" spans="1:3">
      <c r="B35" s="37" t="s">
        <v>255</v>
      </c>
      <c r="C35" s="1"/>
    </row>
    <row r="36" spans="1:3">
      <c r="B36" s="37" t="s">
        <v>72</v>
      </c>
      <c r="C36" s="1"/>
    </row>
    <row r="37" spans="1:3">
      <c r="B37" s="37" t="s">
        <v>73</v>
      </c>
      <c r="C37" s="1"/>
    </row>
    <row r="38" spans="1:3">
      <c r="B38" s="37"/>
    </row>
    <row r="39" spans="1:3" s="82" customFormat="1">
      <c r="B39" s="37" t="s">
        <v>265</v>
      </c>
    </row>
    <row r="40" spans="1:3" s="82" customFormat="1">
      <c r="B40" s="37"/>
    </row>
    <row r="41" spans="1:3">
      <c r="B41" s="37"/>
    </row>
    <row r="42" spans="1:3" s="1" customFormat="1" ht="16">
      <c r="A42" s="190" t="s">
        <v>162</v>
      </c>
      <c r="B42" s="190"/>
    </row>
    <row r="43" spans="1:3" s="1" customFormat="1">
      <c r="B43" s="41" t="s">
        <v>163</v>
      </c>
    </row>
    <row r="44" spans="1:3" s="1" customFormat="1">
      <c r="B44" s="42" t="s">
        <v>164</v>
      </c>
    </row>
    <row r="45" spans="1:3" s="1" customFormat="1">
      <c r="B45" s="42" t="s">
        <v>165</v>
      </c>
    </row>
    <row r="46" spans="1:3" s="1" customFormat="1">
      <c r="B46" s="24"/>
    </row>
    <row r="47" spans="1:3" s="1" customFormat="1" ht="28">
      <c r="B47" s="43" t="s">
        <v>166</v>
      </c>
    </row>
    <row r="48" spans="1:3" s="1" customFormat="1" ht="14">
      <c r="B48" s="43" t="s">
        <v>167</v>
      </c>
    </row>
    <row r="49" spans="1:6" s="1" customFormat="1">
      <c r="B49" s="44" t="s">
        <v>168</v>
      </c>
    </row>
    <row r="50" spans="1:6" s="1" customFormat="1" ht="14">
      <c r="B50" s="43" t="s">
        <v>169</v>
      </c>
    </row>
    <row r="51" spans="1:6" s="1" customFormat="1">
      <c r="B51" s="31"/>
    </row>
    <row r="52" spans="1:6" ht="16">
      <c r="A52" s="190" t="s">
        <v>76</v>
      </c>
      <c r="B52" s="190"/>
    </row>
    <row r="53" spans="1:6">
      <c r="B53" s="24"/>
      <c r="C53" s="11" t="s">
        <v>132</v>
      </c>
      <c r="E53" s="82"/>
      <c r="F53" s="82"/>
    </row>
    <row r="54" spans="1:6">
      <c r="B54" s="16" t="s">
        <v>96</v>
      </c>
      <c r="C54" s="73" t="s">
        <v>99</v>
      </c>
      <c r="E54" s="82"/>
      <c r="F54" s="82"/>
    </row>
    <row r="55" spans="1:6">
      <c r="B55" s="37"/>
    </row>
    <row r="56" spans="1:6">
      <c r="B56" s="37" t="s">
        <v>129</v>
      </c>
      <c r="C56" s="13" t="s">
        <v>78</v>
      </c>
      <c r="D56" s="12" t="s">
        <v>77</v>
      </c>
      <c r="E56" s="12"/>
      <c r="F56" s="12"/>
    </row>
    <row r="57" spans="1:6">
      <c r="B57" s="37" t="s">
        <v>130</v>
      </c>
      <c r="C57" s="15">
        <v>1</v>
      </c>
      <c r="D57" s="14" t="s">
        <v>79</v>
      </c>
    </row>
    <row r="58" spans="1:6">
      <c r="B58" s="37"/>
      <c r="C58" s="15">
        <v>2</v>
      </c>
      <c r="D58" s="14" t="s">
        <v>80</v>
      </c>
    </row>
    <row r="59" spans="1:6">
      <c r="B59" s="37" t="s">
        <v>131</v>
      </c>
      <c r="C59" s="15">
        <v>3</v>
      </c>
      <c r="D59" s="14" t="s">
        <v>82</v>
      </c>
    </row>
    <row r="60" spans="1:6">
      <c r="B60" s="37"/>
      <c r="C60" s="15">
        <v>4</v>
      </c>
      <c r="D60" s="14" t="s">
        <v>83</v>
      </c>
    </row>
    <row r="61" spans="1:6">
      <c r="B61" s="37" t="s">
        <v>81</v>
      </c>
      <c r="C61" s="15">
        <v>5</v>
      </c>
      <c r="D61" s="14" t="s">
        <v>85</v>
      </c>
    </row>
    <row r="62" spans="1:6">
      <c r="B62" s="37" t="s">
        <v>95</v>
      </c>
      <c r="C62" s="15">
        <v>6</v>
      </c>
      <c r="D62" s="14" t="s">
        <v>86</v>
      </c>
    </row>
    <row r="63" spans="1:6">
      <c r="B63" s="37" t="s">
        <v>84</v>
      </c>
      <c r="C63" s="15">
        <v>7</v>
      </c>
      <c r="D63" s="14" t="s">
        <v>87</v>
      </c>
    </row>
    <row r="64" spans="1:6">
      <c r="B64" s="37"/>
      <c r="C64" s="15">
        <v>11</v>
      </c>
      <c r="D64" s="14" t="s">
        <v>88</v>
      </c>
    </row>
    <row r="65" spans="1:4">
      <c r="B65" s="37" t="s">
        <v>256</v>
      </c>
      <c r="C65" s="15">
        <v>12</v>
      </c>
      <c r="D65" s="14" t="s">
        <v>89</v>
      </c>
    </row>
    <row r="66" spans="1:4">
      <c r="B66" s="37"/>
      <c r="C66" s="15">
        <v>13</v>
      </c>
      <c r="D66" s="14" t="s">
        <v>90</v>
      </c>
    </row>
    <row r="67" spans="1:4">
      <c r="B67" s="37" t="s">
        <v>133</v>
      </c>
      <c r="C67" s="15">
        <v>14</v>
      </c>
      <c r="D67" s="14" t="s">
        <v>91</v>
      </c>
    </row>
    <row r="68" spans="1:4">
      <c r="B68" s="37"/>
      <c r="C68" s="15">
        <v>15</v>
      </c>
      <c r="D68" s="14" t="s">
        <v>92</v>
      </c>
    </row>
    <row r="69" spans="1:4">
      <c r="B69" s="37"/>
      <c r="C69" s="15">
        <v>16</v>
      </c>
      <c r="D69" s="14" t="s">
        <v>93</v>
      </c>
    </row>
    <row r="70" spans="1:4">
      <c r="B70" s="37"/>
      <c r="C70" s="15">
        <v>17</v>
      </c>
      <c r="D70" s="14" t="s">
        <v>94</v>
      </c>
    </row>
    <row r="71" spans="1:4" s="24" customFormat="1">
      <c r="B71" s="31"/>
      <c r="C71" s="53"/>
      <c r="D71" s="54"/>
    </row>
    <row r="72" spans="1:4" s="24" customFormat="1" ht="16">
      <c r="A72" s="190" t="s">
        <v>260</v>
      </c>
      <c r="B72" s="190"/>
      <c r="C72" s="81" t="s">
        <v>261</v>
      </c>
      <c r="D72" s="54"/>
    </row>
    <row r="73" spans="1:4" s="24" customFormat="1">
      <c r="B73" s="31" t="s">
        <v>262</v>
      </c>
      <c r="C73" s="76" t="s">
        <v>263</v>
      </c>
      <c r="D73" s="54"/>
    </row>
    <row r="74" spans="1:4" s="24" customFormat="1">
      <c r="B74" s="31" t="s">
        <v>264</v>
      </c>
      <c r="C74" s="53"/>
      <c r="D74" s="54"/>
    </row>
    <row r="75" spans="1:4">
      <c r="B75" s="37"/>
    </row>
    <row r="76" spans="1:4" ht="16">
      <c r="A76" s="190" t="s">
        <v>134</v>
      </c>
      <c r="B76" s="190"/>
    </row>
    <row r="77" spans="1:4">
      <c r="B77" s="31" t="s">
        <v>135</v>
      </c>
    </row>
    <row r="78" spans="1:4" s="1" customFormat="1">
      <c r="B78" s="31" t="s">
        <v>136</v>
      </c>
    </row>
    <row r="79" spans="1:4" s="1" customFormat="1">
      <c r="B79" s="31" t="s">
        <v>137</v>
      </c>
    </row>
    <row r="80" spans="1:4" s="1" customFormat="1">
      <c r="B80" s="31" t="s">
        <v>138</v>
      </c>
    </row>
    <row r="81" spans="2:2" s="1" customFormat="1">
      <c r="B81" s="31"/>
    </row>
    <row r="82" spans="2:2" s="1" customFormat="1">
      <c r="B82" s="39" t="s">
        <v>42</v>
      </c>
    </row>
    <row r="83" spans="2:2" s="1" customFormat="1">
      <c r="B83" s="31"/>
    </row>
    <row r="84" spans="2:2" s="1" customFormat="1">
      <c r="B84" s="56" t="s">
        <v>139</v>
      </c>
    </row>
    <row r="85" spans="2:2" s="1" customFormat="1">
      <c r="B85" s="31" t="s">
        <v>140</v>
      </c>
    </row>
    <row r="86" spans="2:2" s="1" customFormat="1">
      <c r="B86" s="31" t="s">
        <v>141</v>
      </c>
    </row>
    <row r="87" spans="2:2" s="1" customFormat="1">
      <c r="B87" s="31" t="s">
        <v>142</v>
      </c>
    </row>
    <row r="88" spans="2:2" s="1" customFormat="1">
      <c r="B88" s="31"/>
    </row>
    <row r="89" spans="2:2" s="1" customFormat="1">
      <c r="B89" s="56" t="s">
        <v>143</v>
      </c>
    </row>
    <row r="90" spans="2:2" s="1" customFormat="1">
      <c r="B90" s="31" t="s">
        <v>144</v>
      </c>
    </row>
    <row r="91" spans="2:2" s="1" customFormat="1">
      <c r="B91" s="31" t="s">
        <v>145</v>
      </c>
    </row>
    <row r="92" spans="2:2" s="1" customFormat="1">
      <c r="B92" s="24"/>
    </row>
    <row r="93" spans="2:2" s="1" customFormat="1">
      <c r="B93" s="31" t="s">
        <v>146</v>
      </c>
    </row>
    <row r="94" spans="2:2" s="1" customFormat="1">
      <c r="B94" s="31" t="s">
        <v>147</v>
      </c>
    </row>
    <row r="95" spans="2:2" s="1" customFormat="1">
      <c r="B95" s="24"/>
    </row>
    <row r="96" spans="2:2" s="1" customFormat="1">
      <c r="B96" s="24"/>
    </row>
    <row r="97" spans="1:2" s="1" customFormat="1">
      <c r="B97" s="31"/>
    </row>
    <row r="98" spans="1:2" s="1" customFormat="1">
      <c r="B98" s="56" t="s">
        <v>148</v>
      </c>
    </row>
    <row r="99" spans="1:2" s="1" customFormat="1">
      <c r="B99" s="31" t="s">
        <v>149</v>
      </c>
    </row>
    <row r="100" spans="1:2" s="1" customFormat="1">
      <c r="B100" s="31" t="s">
        <v>150</v>
      </c>
    </row>
    <row r="101" spans="1:2" s="1" customFormat="1">
      <c r="B101" s="31" t="s">
        <v>142</v>
      </c>
    </row>
    <row r="102" spans="1:2" s="1" customFormat="1">
      <c r="B102" s="31" t="s">
        <v>151</v>
      </c>
    </row>
    <row r="103" spans="1:2" s="1" customFormat="1">
      <c r="B103" s="31" t="s">
        <v>152</v>
      </c>
    </row>
    <row r="104" spans="1:2" s="1" customFormat="1">
      <c r="B104" s="31" t="s">
        <v>153</v>
      </c>
    </row>
    <row r="105" spans="1:2" s="1" customFormat="1">
      <c r="B105" s="31"/>
    </row>
    <row r="106" spans="1:2" s="1" customFormat="1" ht="16">
      <c r="A106" s="190" t="s">
        <v>154</v>
      </c>
      <c r="B106" s="190"/>
    </row>
    <row r="107" spans="1:2" s="1" customFormat="1">
      <c r="B107" s="40" t="s">
        <v>155</v>
      </c>
    </row>
    <row r="108" spans="1:2" s="1" customFormat="1">
      <c r="B108" s="40" t="s">
        <v>156</v>
      </c>
    </row>
    <row r="109" spans="1:2" s="1" customFormat="1">
      <c r="B109" s="40" t="s">
        <v>157</v>
      </c>
    </row>
    <row r="110" spans="1:2" s="1" customFormat="1">
      <c r="B110" s="31"/>
    </row>
    <row r="111" spans="1:2" s="1" customFormat="1" ht="16">
      <c r="A111" s="190" t="s">
        <v>158</v>
      </c>
      <c r="B111" s="190"/>
    </row>
    <row r="112" spans="1:2" s="1" customFormat="1">
      <c r="B112" s="40" t="s">
        <v>159</v>
      </c>
    </row>
    <row r="113" spans="1:2" s="1" customFormat="1">
      <c r="B113" s="40" t="s">
        <v>160</v>
      </c>
    </row>
    <row r="114" spans="1:2" s="1" customFormat="1">
      <c r="B114" s="40" t="s">
        <v>161</v>
      </c>
    </row>
    <row r="115" spans="1:2" s="1" customFormat="1">
      <c r="B115" s="31"/>
    </row>
    <row r="116" spans="1:2" ht="16">
      <c r="A116" s="190" t="s">
        <v>192</v>
      </c>
      <c r="B116" s="190"/>
    </row>
    <row r="117" spans="1:2">
      <c r="B117" s="31" t="s">
        <v>170</v>
      </c>
    </row>
    <row r="118" spans="1:2">
      <c r="B118" s="31" t="s">
        <v>171</v>
      </c>
    </row>
    <row r="119" spans="1:2">
      <c r="B119" s="31" t="s">
        <v>172</v>
      </c>
    </row>
    <row r="120" spans="1:2">
      <c r="B120" s="31" t="s">
        <v>173</v>
      </c>
    </row>
    <row r="121" spans="1:2">
      <c r="B121" s="31"/>
    </row>
    <row r="122" spans="1:2">
      <c r="B122" s="56" t="s">
        <v>174</v>
      </c>
    </row>
    <row r="123" spans="1:2" ht="28">
      <c r="B123" s="45" t="s">
        <v>175</v>
      </c>
    </row>
    <row r="124" spans="1:2">
      <c r="B124" s="45"/>
    </row>
    <row r="125" spans="1:2">
      <c r="B125" s="38" t="s">
        <v>176</v>
      </c>
    </row>
    <row r="126" spans="1:2">
      <c r="B126" s="46" t="s">
        <v>177</v>
      </c>
    </row>
    <row r="127" spans="1:2" ht="28">
      <c r="A127" s="4"/>
      <c r="B127" s="47" t="s">
        <v>178</v>
      </c>
    </row>
    <row r="128" spans="1:2" ht="14">
      <c r="B128" s="47" t="s">
        <v>179</v>
      </c>
    </row>
    <row r="129" spans="2:2" ht="14">
      <c r="B129" s="48" t="s">
        <v>180</v>
      </c>
    </row>
    <row r="130" spans="2:2">
      <c r="B130" s="46" t="s">
        <v>181</v>
      </c>
    </row>
    <row r="131" spans="2:2" ht="14">
      <c r="B131" s="48" t="s">
        <v>182</v>
      </c>
    </row>
    <row r="132" spans="2:2" ht="14">
      <c r="B132" s="48" t="s">
        <v>183</v>
      </c>
    </row>
    <row r="133" spans="2:2">
      <c r="B133" s="46" t="s">
        <v>184</v>
      </c>
    </row>
    <row r="134" spans="2:2" ht="28">
      <c r="B134" s="48" t="s">
        <v>185</v>
      </c>
    </row>
    <row r="135" spans="2:2">
      <c r="B135" s="36"/>
    </row>
    <row r="136" spans="2:2" ht="28">
      <c r="B136" s="49" t="s">
        <v>186</v>
      </c>
    </row>
    <row r="137" spans="2:2">
      <c r="B137" s="31"/>
    </row>
    <row r="138" spans="2:2">
      <c r="B138" s="56" t="s">
        <v>270</v>
      </c>
    </row>
    <row r="139" spans="2:2" ht="42">
      <c r="B139" s="45" t="s">
        <v>269</v>
      </c>
    </row>
    <row r="140" spans="2:2">
      <c r="B140" s="38" t="s">
        <v>187</v>
      </c>
    </row>
    <row r="141" spans="2:2" ht="28">
      <c r="B141" s="45" t="s">
        <v>188</v>
      </c>
    </row>
    <row r="142" spans="2:2">
      <c r="B142" s="38" t="s">
        <v>189</v>
      </c>
    </row>
    <row r="143" spans="2:2" ht="42">
      <c r="B143" s="45" t="s">
        <v>190</v>
      </c>
    </row>
    <row r="144" spans="2:2" ht="28">
      <c r="B144" s="50" t="s">
        <v>191</v>
      </c>
    </row>
    <row r="145" spans="1:6" s="82" customFormat="1">
      <c r="B145" s="38" t="s">
        <v>267</v>
      </c>
    </row>
    <row r="146" spans="1:6" s="82" customFormat="1" ht="28">
      <c r="B146" s="45" t="s">
        <v>268</v>
      </c>
    </row>
    <row r="147" spans="1:6">
      <c r="B147" s="38"/>
    </row>
    <row r="148" spans="1:6" s="1" customFormat="1" ht="16">
      <c r="A148" s="190" t="s">
        <v>193</v>
      </c>
      <c r="B148" s="190"/>
      <c r="C148" s="24"/>
      <c r="D148" s="24"/>
      <c r="E148" s="24"/>
    </row>
    <row r="149" spans="1:6" s="1" customFormat="1" ht="14.25" customHeight="1">
      <c r="A149" s="24"/>
      <c r="B149" s="38"/>
      <c r="C149" s="74" t="s">
        <v>194</v>
      </c>
      <c r="D149" s="79" t="s">
        <v>258</v>
      </c>
      <c r="E149" s="24"/>
    </row>
    <row r="150" spans="1:6" s="1" customFormat="1">
      <c r="A150" s="24"/>
      <c r="B150" s="31" t="s">
        <v>197</v>
      </c>
      <c r="C150" s="24"/>
      <c r="D150" s="24"/>
      <c r="E150" s="24"/>
    </row>
    <row r="151" spans="1:6" s="1" customFormat="1">
      <c r="A151" s="24"/>
      <c r="B151" s="31" t="s">
        <v>198</v>
      </c>
      <c r="C151" s="24"/>
      <c r="D151" s="24"/>
      <c r="E151" s="24"/>
    </row>
    <row r="152" spans="1:6" s="1" customFormat="1">
      <c r="A152" s="24"/>
      <c r="B152" s="31" t="s">
        <v>199</v>
      </c>
      <c r="C152" s="24"/>
      <c r="D152" s="24"/>
      <c r="E152" s="24"/>
    </row>
    <row r="153" spans="1:6" s="1" customFormat="1">
      <c r="A153" s="24"/>
      <c r="B153" s="31"/>
      <c r="C153" s="24"/>
      <c r="D153" s="24"/>
      <c r="E153" s="24"/>
    </row>
    <row r="154" spans="1:6" s="1" customFormat="1" ht="14.25" customHeight="1">
      <c r="A154" s="24"/>
      <c r="B154" s="31" t="s">
        <v>195</v>
      </c>
      <c r="C154" s="74" t="s">
        <v>196</v>
      </c>
      <c r="D154" s="79">
        <v>7</v>
      </c>
      <c r="E154" s="24"/>
    </row>
    <row r="155" spans="1:6" s="1" customFormat="1">
      <c r="A155" s="24"/>
      <c r="B155" s="31"/>
      <c r="C155" s="24"/>
      <c r="D155" s="24"/>
      <c r="E155" s="24"/>
    </row>
    <row r="156" spans="1:6" s="1" customFormat="1" ht="16">
      <c r="A156" s="190" t="s">
        <v>200</v>
      </c>
      <c r="B156" s="190"/>
      <c r="C156" s="24"/>
      <c r="D156" s="24"/>
      <c r="E156" s="24"/>
      <c r="F156" s="24"/>
    </row>
    <row r="157" spans="1:6" s="1" customFormat="1">
      <c r="A157" s="24"/>
      <c r="B157" s="38"/>
      <c r="C157" s="24"/>
      <c r="D157" s="24"/>
      <c r="E157" s="24"/>
      <c r="F157" s="24"/>
    </row>
    <row r="158" spans="1:6" s="1" customFormat="1" ht="28">
      <c r="A158" s="24"/>
      <c r="B158" s="52" t="s">
        <v>201</v>
      </c>
      <c r="C158" s="24"/>
      <c r="D158" s="24"/>
      <c r="E158" s="24"/>
      <c r="F158" s="24"/>
    </row>
    <row r="159" spans="1:6" s="1" customFormat="1" ht="14.25" customHeight="1">
      <c r="A159" s="24"/>
      <c r="B159" s="31"/>
      <c r="C159" s="74" t="s">
        <v>202</v>
      </c>
      <c r="D159" s="83" t="s">
        <v>203</v>
      </c>
      <c r="E159" s="80">
        <f>MATCH(D159,{"Sunday";"Monday";"Tuesday";"Wednesday";"Thursday";"Friday";"Saturday"},0)</f>
        <v>2</v>
      </c>
      <c r="F159" s="24"/>
    </row>
    <row r="160" spans="1:6" s="82" customFormat="1">
      <c r="B160" s="31"/>
    </row>
    <row r="161" spans="1:6" s="82" customFormat="1" ht="16">
      <c r="A161" s="190" t="s">
        <v>273</v>
      </c>
      <c r="B161" s="190"/>
      <c r="C161" s="24"/>
      <c r="D161" s="24"/>
      <c r="E161" s="24"/>
      <c r="F161" s="24"/>
    </row>
    <row r="162" spans="1:6" s="82" customFormat="1">
      <c r="A162" s="24"/>
      <c r="B162" s="38"/>
      <c r="C162" s="24"/>
      <c r="D162" s="24"/>
      <c r="E162" s="24"/>
      <c r="F162" s="24"/>
    </row>
    <row r="163" spans="1:6" s="82" customFormat="1" ht="28">
      <c r="A163" s="24"/>
      <c r="B163" s="52" t="s">
        <v>274</v>
      </c>
      <c r="C163" s="24"/>
      <c r="D163" s="24"/>
      <c r="E163" s="24"/>
      <c r="F163" s="24"/>
    </row>
    <row r="164" spans="1:6" s="82" customFormat="1" ht="14.25" customHeight="1">
      <c r="A164" s="24"/>
      <c r="B164" s="31"/>
      <c r="C164" s="74" t="s">
        <v>275</v>
      </c>
      <c r="D164" s="79" t="b">
        <v>1</v>
      </c>
      <c r="E164" s="80"/>
      <c r="F164" s="24"/>
    </row>
    <row r="165" spans="1:6" s="1" customFormat="1">
      <c r="A165" s="24"/>
      <c r="B165" s="31"/>
      <c r="C165" s="53"/>
      <c r="D165" s="54"/>
      <c r="E165" s="24"/>
      <c r="F165" s="24"/>
    </row>
    <row r="166" spans="1:6" ht="16">
      <c r="A166" s="190" t="s">
        <v>43</v>
      </c>
      <c r="B166" s="190"/>
    </row>
    <row r="167" spans="1:6">
      <c r="B167" s="31" t="s">
        <v>204</v>
      </c>
    </row>
    <row r="168" spans="1:6">
      <c r="B168" s="31" t="s">
        <v>205</v>
      </c>
    </row>
    <row r="169" spans="1:6">
      <c r="B169" s="31" t="s">
        <v>44</v>
      </c>
    </row>
    <row r="170" spans="1:6" s="1" customFormat="1">
      <c r="B170" s="31"/>
    </row>
    <row r="171" spans="1:6" s="1" customFormat="1">
      <c r="B171" s="31" t="s">
        <v>206</v>
      </c>
    </row>
    <row r="172" spans="1:6" s="1" customFormat="1">
      <c r="B172" s="31" t="s">
        <v>207</v>
      </c>
    </row>
    <row r="173" spans="1:6" s="1" customFormat="1">
      <c r="B173" s="31"/>
    </row>
    <row r="174" spans="1:6" s="1" customFormat="1" ht="16">
      <c r="A174" s="190" t="s">
        <v>208</v>
      </c>
      <c r="B174" s="190"/>
    </row>
    <row r="175" spans="1:6" s="1" customFormat="1">
      <c r="B175" s="31"/>
    </row>
    <row r="176" spans="1:6" s="1" customFormat="1">
      <c r="B176" s="55" t="s">
        <v>209</v>
      </c>
      <c r="C176" s="57"/>
      <c r="D176" s="58" t="s">
        <v>48</v>
      </c>
    </row>
    <row r="177" spans="2:4" s="1" customFormat="1">
      <c r="B177" s="31" t="s">
        <v>210</v>
      </c>
      <c r="C177" s="10" t="s">
        <v>46</v>
      </c>
      <c r="D177" s="76">
        <v>2</v>
      </c>
    </row>
    <row r="178" spans="2:4" s="1" customFormat="1">
      <c r="B178" s="31" t="s">
        <v>211</v>
      </c>
      <c r="C178" s="10" t="s">
        <v>47</v>
      </c>
      <c r="D178" s="76">
        <v>14</v>
      </c>
    </row>
    <row r="179" spans="2:4" s="1" customFormat="1">
      <c r="B179" s="31" t="s">
        <v>212</v>
      </c>
      <c r="C179" s="10" t="s">
        <v>45</v>
      </c>
      <c r="D179" s="76">
        <v>28</v>
      </c>
    </row>
    <row r="180" spans="2:4" s="1" customFormat="1">
      <c r="B180" s="31" t="s">
        <v>213</v>
      </c>
      <c r="C180" s="24"/>
    </row>
    <row r="181" spans="2:4" s="1" customFormat="1">
      <c r="B181" s="31"/>
      <c r="C181" s="51"/>
    </row>
    <row r="182" spans="2:4" s="1" customFormat="1">
      <c r="B182" s="31" t="s">
        <v>217</v>
      </c>
      <c r="C182" s="24"/>
    </row>
    <row r="183" spans="2:4" s="1" customFormat="1">
      <c r="B183" s="31" t="s">
        <v>214</v>
      </c>
      <c r="C183" s="24"/>
    </row>
    <row r="184" spans="2:4" s="1" customFormat="1">
      <c r="B184" s="31"/>
      <c r="C184" s="24"/>
    </row>
    <row r="185" spans="2:4" s="1" customFormat="1" ht="28">
      <c r="B185" s="52" t="s">
        <v>215</v>
      </c>
      <c r="C185" s="24"/>
    </row>
    <row r="186" spans="2:4" s="1" customFormat="1" ht="28">
      <c r="B186" s="52" t="s">
        <v>216</v>
      </c>
      <c r="C186" s="24"/>
    </row>
    <row r="187" spans="2:4" s="1" customFormat="1">
      <c r="B187" s="31"/>
      <c r="C187" s="24"/>
    </row>
    <row r="188" spans="2:4" s="1" customFormat="1">
      <c r="B188" s="55" t="s">
        <v>218</v>
      </c>
      <c r="C188" s="59" t="s">
        <v>50</v>
      </c>
      <c r="D188" s="59" t="s">
        <v>32</v>
      </c>
    </row>
    <row r="189" spans="2:4" s="1" customFormat="1">
      <c r="B189" s="31" t="s">
        <v>51</v>
      </c>
      <c r="C189" s="75" t="s">
        <v>40</v>
      </c>
      <c r="D189" s="76">
        <v>1</v>
      </c>
    </row>
    <row r="190" spans="2:4" s="1" customFormat="1">
      <c r="B190" s="31" t="s">
        <v>219</v>
      </c>
      <c r="C190" s="75" t="s">
        <v>49</v>
      </c>
      <c r="D190" s="76">
        <v>2</v>
      </c>
    </row>
    <row r="191" spans="2:4" s="1" customFormat="1">
      <c r="B191" s="31" t="s">
        <v>220</v>
      </c>
      <c r="C191" s="75" t="s">
        <v>39</v>
      </c>
      <c r="D191" s="76">
        <v>3</v>
      </c>
    </row>
    <row r="192" spans="2:4" s="1" customFormat="1">
      <c r="B192" s="31"/>
      <c r="C192" s="75" t="s">
        <v>41</v>
      </c>
      <c r="D192" s="76">
        <v>4</v>
      </c>
    </row>
    <row r="193" spans="1:9" s="1" customFormat="1">
      <c r="B193" s="31" t="s">
        <v>221</v>
      </c>
      <c r="C193" s="77"/>
      <c r="D193" s="76">
        <v>5</v>
      </c>
    </row>
    <row r="194" spans="1:9" s="1" customFormat="1">
      <c r="B194" s="31" t="s">
        <v>222</v>
      </c>
      <c r="C194" s="77"/>
      <c r="D194" s="76">
        <v>6</v>
      </c>
    </row>
    <row r="195" spans="1:9" s="1" customFormat="1">
      <c r="B195" s="31" t="s">
        <v>223</v>
      </c>
      <c r="C195" s="77"/>
      <c r="D195" s="78" t="s">
        <v>36</v>
      </c>
    </row>
    <row r="196" spans="1:9" s="1" customFormat="1">
      <c r="B196" s="31"/>
      <c r="C196" s="77"/>
      <c r="D196" s="78" t="s">
        <v>38</v>
      </c>
    </row>
    <row r="197" spans="1:9" s="1" customFormat="1">
      <c r="B197" s="31"/>
      <c r="C197" s="77"/>
      <c r="D197" s="78" t="s">
        <v>33</v>
      </c>
    </row>
    <row r="198" spans="1:9" s="1" customFormat="1">
      <c r="B198" s="31"/>
      <c r="C198" s="77"/>
      <c r="D198" s="78" t="s">
        <v>34</v>
      </c>
    </row>
    <row r="199" spans="1:9" s="1" customFormat="1">
      <c r="B199" s="31"/>
      <c r="C199" s="77"/>
      <c r="D199" s="78" t="s">
        <v>37</v>
      </c>
    </row>
    <row r="200" spans="1:9" s="1" customFormat="1">
      <c r="B200" s="31"/>
      <c r="C200" s="77"/>
      <c r="D200" s="78" t="s">
        <v>35</v>
      </c>
    </row>
    <row r="201" spans="1:9" s="1" customFormat="1">
      <c r="B201" s="31"/>
    </row>
    <row r="202" spans="1:9">
      <c r="B202" s="45"/>
      <c r="D202" s="2"/>
      <c r="E202" s="2"/>
      <c r="F202" s="2"/>
      <c r="G202" s="2"/>
      <c r="H202" s="2"/>
      <c r="I202" s="2"/>
    </row>
    <row r="203" spans="1:9" s="2" customFormat="1" ht="16">
      <c r="A203" s="190" t="s">
        <v>56</v>
      </c>
      <c r="B203" s="190"/>
    </row>
    <row r="204" spans="1:9" s="2" customFormat="1">
      <c r="B204" s="67"/>
      <c r="C204" s="26"/>
      <c r="D204" s="26"/>
    </row>
    <row r="205" spans="1:9" s="2" customFormat="1">
      <c r="A205" s="4" t="s">
        <v>27</v>
      </c>
      <c r="B205" s="68" t="s">
        <v>234</v>
      </c>
      <c r="C205" s="26"/>
      <c r="D205" s="26"/>
    </row>
    <row r="206" spans="1:9" s="2" customFormat="1" ht="42">
      <c r="A206" s="26"/>
      <c r="B206" s="47" t="s">
        <v>235</v>
      </c>
      <c r="C206" s="26"/>
      <c r="D206" s="26"/>
    </row>
    <row r="207" spans="1:9" s="2" customFormat="1">
      <c r="A207" s="26"/>
      <c r="B207" s="67"/>
      <c r="C207" s="26"/>
      <c r="D207" s="26"/>
    </row>
    <row r="208" spans="1:9">
      <c r="A208" s="4" t="s">
        <v>27</v>
      </c>
      <c r="B208" s="68" t="s">
        <v>52</v>
      </c>
      <c r="C208" s="24"/>
      <c r="D208" s="26"/>
      <c r="E208" s="2"/>
      <c r="F208" s="2"/>
      <c r="G208" s="2"/>
      <c r="H208" s="2"/>
      <c r="I208" s="2"/>
    </row>
    <row r="209" spans="1:9" s="2" customFormat="1">
      <c r="A209" s="26"/>
      <c r="B209" s="67" t="s">
        <v>30</v>
      </c>
      <c r="C209" s="26"/>
      <c r="D209" s="26"/>
    </row>
    <row r="210" spans="1:9" s="2" customFormat="1">
      <c r="A210" s="26"/>
      <c r="B210" s="67" t="s">
        <v>31</v>
      </c>
      <c r="C210" s="26"/>
      <c r="D210" s="24"/>
      <c r="E210"/>
      <c r="F210"/>
      <c r="G210"/>
      <c r="H210"/>
      <c r="I210"/>
    </row>
    <row r="211" spans="1:9">
      <c r="A211" s="24"/>
      <c r="B211" s="24"/>
      <c r="C211" s="24"/>
      <c r="D211" s="24"/>
    </row>
    <row r="212" spans="1:9" s="2" customFormat="1">
      <c r="A212" s="4" t="s">
        <v>27</v>
      </c>
      <c r="B212" s="68" t="s">
        <v>240</v>
      </c>
      <c r="C212" s="26"/>
      <c r="D212" s="26"/>
    </row>
    <row r="213" spans="1:9" s="2" customFormat="1">
      <c r="A213" s="26"/>
      <c r="B213" s="67" t="s">
        <v>241</v>
      </c>
      <c r="C213" s="26"/>
      <c r="D213" s="26"/>
    </row>
    <row r="214" spans="1:9" s="2" customFormat="1">
      <c r="A214" s="26"/>
      <c r="B214" s="67" t="s">
        <v>242</v>
      </c>
      <c r="C214" s="26"/>
      <c r="D214" s="26"/>
    </row>
    <row r="215" spans="1:9" s="2" customFormat="1">
      <c r="A215" s="26"/>
      <c r="B215" s="6" t="s">
        <v>57</v>
      </c>
      <c r="C215" s="26"/>
      <c r="D215" s="26"/>
    </row>
    <row r="216" spans="1:9" s="2" customFormat="1">
      <c r="A216" s="26"/>
      <c r="B216" s="67"/>
      <c r="C216" s="26"/>
      <c r="D216" s="26"/>
    </row>
    <row r="217" spans="1:9">
      <c r="A217" s="4" t="s">
        <v>27</v>
      </c>
      <c r="B217" s="68" t="s">
        <v>53</v>
      </c>
      <c r="C217" s="24"/>
      <c r="D217" s="26"/>
      <c r="E217" s="2"/>
      <c r="F217" s="2"/>
      <c r="G217" s="2"/>
      <c r="H217" s="2"/>
      <c r="I217" s="2"/>
    </row>
    <row r="218" spans="1:9" s="2" customFormat="1">
      <c r="A218" s="26"/>
      <c r="B218" s="67" t="s">
        <v>28</v>
      </c>
      <c r="C218" s="26"/>
      <c r="D218" s="26"/>
    </row>
    <row r="219" spans="1:9" s="2" customFormat="1">
      <c r="A219" s="26"/>
      <c r="B219" s="67" t="s">
        <v>243</v>
      </c>
      <c r="C219" s="26"/>
      <c r="D219" s="26"/>
    </row>
    <row r="220" spans="1:9">
      <c r="A220" s="24"/>
      <c r="B220" s="24"/>
      <c r="C220" s="24"/>
      <c r="D220" s="24"/>
    </row>
    <row r="221" spans="1:9">
      <c r="A221" s="4" t="s">
        <v>27</v>
      </c>
      <c r="B221" s="68" t="s">
        <v>244</v>
      </c>
      <c r="C221" s="24"/>
      <c r="D221" s="26"/>
      <c r="E221" s="2"/>
      <c r="F221" s="2"/>
      <c r="G221" s="2"/>
      <c r="H221" s="2"/>
      <c r="I221" s="2"/>
    </row>
    <row r="222" spans="1:9" s="2" customFormat="1">
      <c r="A222" s="26"/>
      <c r="B222" s="67" t="s">
        <v>54</v>
      </c>
      <c r="C222" s="26"/>
      <c r="D222" s="26"/>
    </row>
    <row r="223" spans="1:9" s="2" customFormat="1">
      <c r="A223" s="26"/>
      <c r="B223" s="67" t="s">
        <v>55</v>
      </c>
      <c r="C223" s="26"/>
      <c r="D223" s="26"/>
    </row>
    <row r="224" spans="1:9">
      <c r="A224" s="24"/>
      <c r="B224" s="24"/>
      <c r="C224" s="24"/>
      <c r="D224" s="24"/>
    </row>
    <row r="225" spans="1:9">
      <c r="A225" s="4" t="s">
        <v>27</v>
      </c>
      <c r="B225" s="68" t="s">
        <v>247</v>
      </c>
      <c r="C225" s="24"/>
      <c r="D225" s="26"/>
      <c r="E225" s="2"/>
      <c r="F225" s="2"/>
      <c r="G225" s="2"/>
      <c r="H225" s="2"/>
      <c r="I225" s="2"/>
    </row>
    <row r="226" spans="1:9" s="2" customFormat="1">
      <c r="A226" s="26"/>
      <c r="B226" s="67" t="s">
        <v>245</v>
      </c>
      <c r="C226" s="26"/>
      <c r="D226" s="26"/>
    </row>
    <row r="227" spans="1:9" s="2" customFormat="1">
      <c r="A227" s="26"/>
      <c r="B227" s="67" t="s">
        <v>246</v>
      </c>
      <c r="C227" s="26"/>
      <c r="D227" s="26"/>
    </row>
    <row r="228" spans="1:9">
      <c r="A228" s="24"/>
      <c r="B228" s="67" t="s">
        <v>58</v>
      </c>
      <c r="C228" s="24"/>
      <c r="D228" s="24"/>
    </row>
    <row r="229" spans="1:9">
      <c r="A229" s="24"/>
      <c r="B229" s="67" t="s">
        <v>231</v>
      </c>
      <c r="C229" s="24"/>
      <c r="D229" s="24"/>
    </row>
    <row r="230" spans="1:9" s="2" customFormat="1">
      <c r="A230" s="26"/>
      <c r="B230" s="67"/>
      <c r="C230" s="26"/>
      <c r="D230" s="26"/>
    </row>
    <row r="231" spans="1:9" s="2" customFormat="1">
      <c r="A231" s="4" t="s">
        <v>27</v>
      </c>
      <c r="B231" s="68" t="s">
        <v>236</v>
      </c>
      <c r="C231" s="26"/>
      <c r="D231" s="26"/>
    </row>
    <row r="232" spans="1:9" s="2" customFormat="1" ht="42">
      <c r="A232" s="26"/>
      <c r="B232" s="45" t="s">
        <v>239</v>
      </c>
      <c r="C232" s="26"/>
      <c r="D232" s="26"/>
    </row>
    <row r="233" spans="1:9" s="2" customFormat="1" ht="14">
      <c r="A233" s="26"/>
      <c r="B233" s="71" t="s">
        <v>238</v>
      </c>
      <c r="C233" s="26"/>
      <c r="D233" s="26"/>
    </row>
    <row r="234" spans="1:9" s="2" customFormat="1" ht="14">
      <c r="A234" s="26"/>
      <c r="B234" s="70" t="s">
        <v>257</v>
      </c>
      <c r="C234" s="26"/>
      <c r="D234" s="26"/>
    </row>
    <row r="235" spans="1:9" s="2" customFormat="1">
      <c r="A235" s="26"/>
      <c r="C235" s="26"/>
      <c r="D235" s="26"/>
    </row>
    <row r="236" spans="1:9" s="2" customFormat="1" ht="42">
      <c r="A236" s="26"/>
      <c r="B236" s="70" t="s">
        <v>237</v>
      </c>
      <c r="C236" s="26"/>
      <c r="D236" s="26"/>
    </row>
    <row r="237" spans="1:9">
      <c r="A237" s="24"/>
      <c r="B237" s="24"/>
      <c r="C237" s="24"/>
      <c r="D237" s="24"/>
    </row>
    <row r="238" spans="1:9">
      <c r="A238" s="4" t="s">
        <v>27</v>
      </c>
      <c r="B238" s="68" t="s">
        <v>60</v>
      </c>
      <c r="C238" s="24"/>
      <c r="D238" s="26"/>
      <c r="E238" s="2"/>
      <c r="F238" s="2"/>
      <c r="G238" s="2"/>
      <c r="H238" s="2"/>
      <c r="I238" s="2"/>
    </row>
    <row r="239" spans="1:9" s="2" customFormat="1">
      <c r="A239" s="26"/>
      <c r="B239" s="67" t="s">
        <v>61</v>
      </c>
      <c r="C239" s="26"/>
      <c r="D239" s="26"/>
    </row>
    <row r="240" spans="1:9" s="2" customFormat="1">
      <c r="A240" s="26"/>
      <c r="B240" s="67" t="s">
        <v>62</v>
      </c>
      <c r="C240" s="26"/>
      <c r="D240" s="26"/>
    </row>
    <row r="241" spans="1:4">
      <c r="A241" s="24"/>
      <c r="B241" s="67" t="s">
        <v>63</v>
      </c>
      <c r="C241" s="24"/>
      <c r="D241" s="24"/>
    </row>
    <row r="242" spans="1:4">
      <c r="A242" s="24"/>
      <c r="B242" s="67" t="s">
        <v>66</v>
      </c>
      <c r="C242" s="24"/>
      <c r="D242" s="24"/>
    </row>
    <row r="243" spans="1:4">
      <c r="A243" s="24"/>
      <c r="B243" s="67" t="s">
        <v>64</v>
      </c>
      <c r="C243" s="24"/>
      <c r="D243" s="24"/>
    </row>
    <row r="244" spans="1:4">
      <c r="A244" s="24"/>
      <c r="B244" s="67" t="s">
        <v>65</v>
      </c>
      <c r="C244" s="24"/>
      <c r="D244" s="24"/>
    </row>
    <row r="245" spans="1:4">
      <c r="A245" s="24"/>
      <c r="B245" s="67"/>
      <c r="C245" s="24"/>
      <c r="D245" s="24"/>
    </row>
    <row r="246" spans="1:4">
      <c r="A246" s="24"/>
      <c r="B246" s="67" t="s">
        <v>68</v>
      </c>
      <c r="C246" s="24"/>
      <c r="D246" s="24"/>
    </row>
    <row r="247" spans="1:4">
      <c r="A247" s="24"/>
      <c r="B247" s="67" t="s">
        <v>69</v>
      </c>
      <c r="C247" s="24"/>
      <c r="D247" s="24"/>
    </row>
    <row r="248" spans="1:4">
      <c r="A248" s="24"/>
      <c r="B248" s="69" t="s">
        <v>232</v>
      </c>
      <c r="C248" s="24"/>
      <c r="D248" s="24"/>
    </row>
    <row r="249" spans="1:4">
      <c r="A249" s="24"/>
      <c r="B249" s="67" t="s">
        <v>233</v>
      </c>
      <c r="C249" s="24"/>
      <c r="D249" s="24"/>
    </row>
    <row r="250" spans="1:4">
      <c r="A250" s="24"/>
      <c r="B250" s="67" t="s">
        <v>67</v>
      </c>
      <c r="C250" s="24"/>
      <c r="D250" s="24"/>
    </row>
    <row r="251" spans="1:4">
      <c r="A251" s="24"/>
      <c r="B251" s="24"/>
      <c r="C251" s="24"/>
      <c r="D251" s="24"/>
    </row>
    <row r="252" spans="1:4">
      <c r="A252" s="72" t="s">
        <v>226</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96" fitToHeight="0" orientation="portrait" r:id="rId4"/>
  <headerFooter alignWithMargins="0"/>
  <ignoredErrors>
    <ignoredError sqref="C54" numberStoredAsText="1"/>
  </ignoredErrors>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224</v>
      </c>
      <c r="B1" s="23"/>
    </row>
    <row r="2" spans="1:2" s="8" customFormat="1" ht="16">
      <c r="A2" s="60"/>
      <c r="B2" s="61"/>
    </row>
    <row r="3" spans="1:2" s="8" customFormat="1" ht="16">
      <c r="A3" s="60"/>
      <c r="B3" s="62" t="s">
        <v>278</v>
      </c>
    </row>
    <row r="4" spans="1:2" s="8" customFormat="1" ht="16">
      <c r="A4" s="60"/>
      <c r="B4" s="63" t="s">
        <v>225</v>
      </c>
    </row>
    <row r="5" spans="1:2" s="8" customFormat="1" ht="16">
      <c r="A5" s="60"/>
      <c r="B5" s="64"/>
    </row>
    <row r="6" spans="1:2" s="8" customFormat="1" ht="17">
      <c r="A6" s="60"/>
      <c r="B6" s="65" t="s">
        <v>281</v>
      </c>
    </row>
    <row r="7" spans="1:2" s="8" customFormat="1" ht="16">
      <c r="A7" s="60"/>
      <c r="B7" s="64"/>
    </row>
    <row r="8" spans="1:2" s="8" customFormat="1" ht="34">
      <c r="A8" s="60"/>
      <c r="B8" s="64" t="s">
        <v>227</v>
      </c>
    </row>
    <row r="9" spans="1:2" s="8" customFormat="1" ht="16">
      <c r="A9" s="60"/>
      <c r="B9" s="64"/>
    </row>
    <row r="10" spans="1:2" s="8" customFormat="1" ht="34">
      <c r="A10" s="60"/>
      <c r="B10" s="64" t="s">
        <v>228</v>
      </c>
    </row>
    <row r="11" spans="1:2" s="8" customFormat="1" ht="16">
      <c r="A11" s="60"/>
      <c r="B11" s="64"/>
    </row>
    <row r="12" spans="1:2" s="8" customFormat="1" ht="34">
      <c r="A12" s="60"/>
      <c r="B12" s="64" t="s">
        <v>229</v>
      </c>
    </row>
    <row r="13" spans="1:2" s="8" customFormat="1" ht="16">
      <c r="A13" s="60"/>
      <c r="B13" s="64"/>
    </row>
    <row r="14" spans="1:2" s="8" customFormat="1" ht="17">
      <c r="A14" s="60"/>
      <c r="B14" s="84" t="s">
        <v>279</v>
      </c>
    </row>
    <row r="15" spans="1:2" s="8" customFormat="1" ht="16">
      <c r="A15" s="60"/>
      <c r="B15" s="66"/>
    </row>
    <row r="16" spans="1:2" s="8" customFormat="1" ht="34">
      <c r="A16" s="60"/>
      <c r="B16" s="64" t="s">
        <v>230</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Definition</vt: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tassNIST</vt:lpstr>
      <vt:lpstr>tassSP</vt:lpstr>
      <vt:lpstr>tassUCB</vt:lpstr>
      <vt:lpstr>tbondMMB</vt:lpstr>
      <vt:lpstr>tfabDC</vt:lpstr>
      <vt:lpstr>tfabMMB</vt:lpstr>
      <vt:lpstr>tfabNIST</vt:lpstr>
      <vt:lpstr>tfabUCB</vt:lpstr>
      <vt:lpstr>tvalDC</vt:lpstr>
      <vt:lpstr>tvalLenslet</vt:lpstr>
      <vt:lpstr>tvalMMB</vt:lpstr>
      <vt:lpstr>tvalOPT</vt:lpstr>
      <vt:lpstr>tvalres</vt:lpstr>
      <vt:lpstr>tvalSP</vt:lpstr>
      <vt:lpstr>tvalUFM</vt:lpstr>
      <vt:lpstr>UCBbatch</vt:lpstr>
      <vt:lpstr>urgency</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2018-11-19T10:47:57Z</cp:lastPrinted>
  <dcterms:created xsi:type="dcterms:W3CDTF">2010-06-09T16:05:03Z</dcterms:created>
  <dcterms:modified xsi:type="dcterms:W3CDTF">2019-02-08T14:22:28Z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