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nicholaslauter/Dropbox/FY25 Excels Only/"/>
    </mc:Choice>
  </mc:AlternateContent>
  <xr:revisionPtr revIDLastSave="0" documentId="13_ncr:1_{BBE8654E-7B64-AE46-B2A2-888522511110}" xr6:coauthVersionLast="47" xr6:coauthVersionMax="47" xr10:uidLastSave="{00000000-0000-0000-0000-000000000000}"/>
  <bookViews>
    <workbookView xWindow="0" yWindow="760" windowWidth="34560" windowHeight="19940" xr2:uid="{4FD2D424-BDBA-F84E-B1FC-F03C3F20C67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2" i="1"/>
  <c r="B401" i="1"/>
  <c r="B400" i="1"/>
  <c r="B399" i="1"/>
  <c r="B398" i="1"/>
  <c r="B395" i="1"/>
  <c r="B394" i="1"/>
  <c r="B393" i="1"/>
  <c r="B385" i="1"/>
  <c r="B383" i="1"/>
  <c r="B381" i="1"/>
  <c r="B375" i="1"/>
  <c r="B374" i="1"/>
  <c r="B372" i="1"/>
  <c r="B355" i="1"/>
  <c r="B354" i="1"/>
  <c r="B341" i="1"/>
  <c r="B334" i="1"/>
  <c r="B333" i="1"/>
  <c r="B328" i="1"/>
  <c r="B324" i="1"/>
  <c r="B314" i="1"/>
  <c r="B313" i="1"/>
  <c r="B307" i="1"/>
  <c r="B306" i="1"/>
  <c r="B305" i="1"/>
  <c r="B304" i="1"/>
  <c r="B298" i="1"/>
  <c r="B297" i="1"/>
  <c r="B295" i="1"/>
  <c r="B290" i="1"/>
  <c r="B288" i="1"/>
  <c r="B285" i="1"/>
  <c r="B280" i="1"/>
  <c r="B278" i="1"/>
  <c r="B275" i="1"/>
  <c r="B274" i="1"/>
  <c r="B273" i="1"/>
  <c r="B272" i="1"/>
  <c r="B271" i="1"/>
  <c r="B270" i="1"/>
  <c r="B268" i="1"/>
  <c r="B229" i="1"/>
  <c r="B202" i="1"/>
  <c r="B197" i="1"/>
  <c r="B194" i="1"/>
  <c r="B190" i="1"/>
  <c r="B189" i="1"/>
  <c r="B187" i="1"/>
  <c r="B183" i="1"/>
  <c r="B182" i="1"/>
  <c r="B181" i="1"/>
  <c r="B178" i="1"/>
  <c r="B177" i="1"/>
  <c r="B176" i="1"/>
  <c r="B174" i="1"/>
  <c r="B172" i="1"/>
  <c r="B155" i="1"/>
  <c r="B154" i="1"/>
  <c r="B153" i="1"/>
  <c r="B152" i="1"/>
  <c r="B151" i="1"/>
  <c r="B144" i="1"/>
  <c r="B143" i="1"/>
  <c r="B128" i="1"/>
  <c r="B125" i="1"/>
  <c r="B112" i="1"/>
  <c r="B109" i="1"/>
  <c r="B108" i="1"/>
  <c r="B101" i="1"/>
  <c r="B99" i="1"/>
  <c r="B82" i="1"/>
  <c r="B76" i="1"/>
  <c r="B71" i="1"/>
  <c r="B65" i="1"/>
  <c r="B62" i="1"/>
  <c r="B61" i="1"/>
  <c r="B57" i="1"/>
  <c r="B56" i="1"/>
  <c r="B53" i="1"/>
  <c r="B48" i="1"/>
  <c r="B46" i="1"/>
  <c r="B45" i="1"/>
  <c r="B44" i="1"/>
  <c r="B41" i="1"/>
  <c r="B40" i="1"/>
  <c r="B39" i="1"/>
  <c r="B38" i="1"/>
  <c r="B37" i="1"/>
  <c r="B36" i="1"/>
  <c r="B28" i="1"/>
  <c r="B26" i="1"/>
  <c r="B25" i="1"/>
  <c r="B24" i="1"/>
  <c r="B22" i="1"/>
  <c r="B21" i="1"/>
  <c r="B14" i="1"/>
  <c r="B9" i="1"/>
  <c r="B7" i="1"/>
  <c r="B6" i="1"/>
  <c r="B4" i="1"/>
  <c r="B2" i="1"/>
</calcChain>
</file>

<file path=xl/sharedStrings.xml><?xml version="1.0" encoding="utf-8"?>
<sst xmlns="http://schemas.openxmlformats.org/spreadsheetml/2006/main" count="1589" uniqueCount="1188">
  <si>
    <t>LotNum</t>
  </si>
  <si>
    <t>Title</t>
  </si>
  <si>
    <t>Description</t>
  </si>
  <si>
    <t>Condition</t>
  </si>
  <si>
    <t>SKU #</t>
  </si>
  <si>
    <t>URL</t>
  </si>
  <si>
    <t>&lt;br&gt;Year: 20th century
&lt;br&gt;Size: 47" x 37"
&lt;br&gt;Medium: Oil
&lt;br&gt;Description: Large oil painting by Maria Filopoulou depicting swimmers submerged in a Greek swimming pool from the 20th century. A signed and framed example of the artist's work in excellent quality and condition. Origin: private collection in London. Dimensions: approximately 47" x 37" when framed.
 &lt;br&gt;Shipping: Ships From London, UK</t>
  </si>
  <si>
    <t>&lt;br&gt;Ships From London, UK
&lt;br&gt;NY Elizabeth Will Arrange All International and Domestic Shipping.
&lt;br&gt;NY Elizabeth's consigners reserve the right to lower the reserve price. Please only bid with intentions of winning
&lt;br&gt;For additional questions, please email us at hello@nyelizabeth.com</t>
  </si>
  <si>
    <t>365334979161</t>
  </si>
  <si>
    <t>https://www.ebay.com/itm/365334979161</t>
  </si>
  <si>
    <t>PORTRAIT OF A GIRL "PHILADELPHIA" OIL PAINTING</t>
  </si>
  <si>
    <t>&lt;br&gt;Year: 17th century
&lt;br&gt;Size: 55" x 47"
&lt;br&gt;Medium: Oil
&lt;br&gt;Description: Large oil painting of Sybil by an Italian Old Master from the 18th century. The ancient Greek oracle and prophetesses are depicted in excellent quality and condition. Superb detail and light handling reminiscent of Reni's renditions. displayed in an exquisite old gilded frame. Dimensions: about 55" x 47" when framed. Origin: Wombourne, Staffordshire's Wodehouse Estate.
 &lt;br&gt;Shipping: Ships From London, UK</t>
  </si>
  <si>
    <t>365152627243</t>
  </si>
  <si>
    <t>https://www.ebay.com/itm/365152627243</t>
  </si>
  <si>
    <t>&lt;br&gt;Year: 16th century
&lt;br&gt;Size: 51" x 38"
&lt;br&gt;Medium: Oil
&lt;br&gt;Description: Presented in its original antique carved frame, this large oil painting of Catherine De Mayenne from circa 1600 is in excellent quality and condition. It shows the Duchess of Mantua and Montferrat holding a bible while wearing a white dress with gold embroidery and an elaborate lace ruff. It is most likely her bridal portrait when she was fourteen years old. The top right corner bears an inscription and her date of death. Provenance: Bonhams, London, 1 November 2006, lot 122; private collection, The Old House, Aspley Guise, Bedfordshire.
 &lt;br&gt;Shipping: Ships From London, UK</t>
  </si>
  <si>
    <t>https://www.ebay.com/itm/205218348563</t>
  </si>
  <si>
    <t xml:space="preserve"> THE CRUCIFIXION OF THE TYRIANS OIL PAINTING</t>
  </si>
  <si>
    <t>&lt;br&gt;Year: 19th century
&lt;br&gt;Size: 69" x 49"
&lt;br&gt;Medium: Oil
&lt;br&gt;Description: This magnificent 19th-century oil painting depicts Alexander the Great's Crucifixion of the Tryrians after the Siege of Tyre (332 BC) against the Persians. A monumental, large-scale historical picture by a skilled artist that captures the splendor of Tyre's ancient Persian architecture while also highlighting the atrocities of the 2,000 people who were crucified on the beach after the Greeks defeated them. A unique early artistic representation of the event, with stunning detail throughout. Dimensions: approximately 69" x 49" framed.
 &lt;br&gt;Shipping: Ships From London, UK</t>
  </si>
  <si>
    <t>364701800514</t>
  </si>
  <si>
    <t>https://www.ebay.com/itm/364701800514</t>
  </si>
  <si>
    <t>&lt;br&gt;Year: 17th century
&lt;br&gt;Size: 61" x 50"
&lt;br&gt;Medium: Oil
&lt;br&gt;Description: An enormous oil painting from the 17th century depicting David after he vanquishes Goliath.Excellent quality and condition Italian painting of David from around 1650, with the camp in the background pointing toward the decapitated Goliath and the floor, cut out of the composition. A reduced replica of Guercino's David &amp; Goliath, housed in the Museum Boijmans Van Beuningen in Rotterdam, with excellent detail. framed.    Origin: Deceased Country Estate in Staffordshire, United Kingdom    Dimensions: approximately 61" x 50" framed
 &lt;br&gt;Shipping: Ships From London, UK</t>
  </si>
  <si>
    <t>205060720709</t>
  </si>
  <si>
    <t>https://www.ebay.com/itm/205060720709</t>
  </si>
  <si>
    <t>&lt;br&gt;Year: 15th century
&lt;br&gt;Size: 25" x 21"
&lt;br&gt;Medium: Oil
&lt;br&gt;Description: A large oil/tempera portrait from the Ferrara School from the 15th century depicts a husband and wife worshiping outside a little hillside town. The pair has paused for prayer in front of a religious statue (removed from the composition). The husband's happiness and religiosity contrasts oddly with his wife's desolation and introspection. It might represent a miserable marriage. Considering their age, the panel and painted surface are in superb shape. The panel has a slight bow, but there are no noticeable splits, and the painted surface is rather sturdy. displayed in a frame that has been ebonized. Origin: Montrose, UK, private collector. Dimensions: about 25" x 21" when framed.
 &lt;br&gt;Shipping: Ships From London, UK</t>
  </si>
  <si>
    <t>205060720705</t>
  </si>
  <si>
    <t>https://www.ebay.com/itm/205060720705</t>
  </si>
  <si>
    <t xml:space="preserve"> STILL LIFE OF FLOWERS OIL PAINTING</t>
  </si>
  <si>
    <t>&lt;br&gt;Year: 18th century
&lt;br&gt;Size: 105cm x 85cm
&lt;br&gt;Medium: Oil
&lt;br&gt;Description: A large oil painting by Jan Van Os from the 18th century depicting a variety of flowers in a vase. Beautiful arrangement of peaches and grapes in a stone alcove, surrounded by a glass vase filled with roses, chrysanthemums, and pinks. Framed and signed.  Measurements: approximately 105 cm by 85 cm when framed.
 &lt;br&gt;Shipping: Ships From London, UK</t>
  </si>
  <si>
    <t>364701800517</t>
  </si>
  <si>
    <t>https://www.ebay.com/itm/364701800517</t>
  </si>
  <si>
    <t>&lt;br&gt;Year: 16th century
&lt;br&gt;Size: 67" x 45"
&lt;br&gt;Medium: Oil
&lt;br&gt;Description: Large oil painting of Eurydice from the Dutch/German School from the 16th century. Eurydice, one of the ancient nature deities of Greek mythology, is shown in this large-scale, full-length painting. She is most known for her role in the story of Orpheus, who travels to Hades to reclaim his sweetheart after she dies from a snake bite. She is shown alone in the mountain forests, clinging to a tree branch and her foot at the banks of a river, symbolizing the aspects of nature she embodies in this rare early painting from around 1590.It still has its original lining despite various patches on the back. displayed in a gilded frame.  Dimensions: approximately 67" x 45" when framed.  Origin: An exclusive Old Masters collection in London
 &lt;br&gt;Shipping: Ships From London, UK</t>
  </si>
  <si>
    <t>365196281643</t>
  </si>
  <si>
    <t>https://www.ebay.com/itm/365196281643</t>
  </si>
  <si>
    <t xml:space="preserve"> VIEW OF THE GRAND CANAL VENICE OIL PAINTING</t>
  </si>
  <si>
    <t>&lt;br&gt;Year: 18th century
&lt;br&gt;Size: 58" x 38"
&lt;br&gt;Medium: Oil
&lt;br&gt;Description: Large oil painting from the 18th century depicting Venice's Grand Canal. Gondolas are dotted throughout the Grand Canal in this superb panoramic architectural image from around 1740. typical of Canaletto's and his contemporaries' artwork from that era. displayed in a gold frame from the era.  Origin: Private Collector in London. Dimensions: approximately 58" x 38" framed.
 &lt;br&gt;Shipping: Ships From London, UK</t>
  </si>
  <si>
    <t>205171726267</t>
  </si>
  <si>
    <t>https://www.ebay.com/itm/205171726267</t>
  </si>
  <si>
    <t xml:space="preserve"> LADY PORTRAIT STILTE OIL PAINTING</t>
  </si>
  <si>
    <t>&lt;br&gt;Year: 17th century
&lt;br&gt;Size: 35" x 29.5"
&lt;br&gt;Medium: Oil
&lt;br&gt;Description: Large oil on cradled panel picture from the Dutch Golden Age of the 17th century depicting a woman described as a Stilte family member. Fine quality and in excellent condition portrait of a lady wearing a blue cloak, a gilded embroidery dress, and a ruff and cap with intricate lace work. verified using Pisko 1905. displayed with an artists plaque in an ebony frame. According to research conducted with the previous owner, the sitter is believed to be a Haarlem-based member of the Stilte family, painted around 1640.    Size: approximately 35" by 29.5" when framed    Origin:FLEISCHNER SALE, PISKO, VIENNA, 27–28 NOVEMBER 1905, LOT 136.
 &lt;br&gt;Shipping: Ships From London, UK</t>
  </si>
  <si>
    <t>315339564305</t>
  </si>
  <si>
    <t>https://www.ebay.com/itm/315339564305</t>
  </si>
  <si>
    <t>PORTRAIT OF A LADY AS DIANA OIL PAINTING</t>
  </si>
  <si>
    <t>&lt;br&gt;Year: 17th century
&lt;br&gt;Size: 37" x 32"
&lt;br&gt;Medium: Oil
&lt;br&gt;Description: Salomon De Bray is credited with this large 17th-century oil on canvas portrait of a lady dressed as Diana by a Dutch Old Master. Superior quality and condition corca 1650 portrait of the lady, a noblewoman from the Netherlands, depicted in a classical manner as the goddess Diana. displayed in a vintage, gilded, carved frame. An uncommon and distinctive Dutch portrait.    Origin: Somerset, UK, private collector. Measuring around 37" by 32" when framed.
 &lt;br&gt;Shipping: Ships From London, UK</t>
  </si>
  <si>
    <t>364701800488</t>
  </si>
  <si>
    <t>https://www.ebay.com/itm/364701800488</t>
  </si>
  <si>
    <t>"IN THE TWILIGHT" OIL PAINTING</t>
  </si>
  <si>
    <t>&lt;br&gt;Year: 20th century
&lt;br&gt;Size: 48" x 43"
&lt;br&gt;Medium: Oil
&lt;br&gt;Description: Large oil on canvas "In the Twilight" nighttime interior by Russian Impressionist Alexandr Moravov, 1912. The well-known artist's painting, which shows a woman and her mother playing cards in a twilight reception room with candles lit, is in excellent quality and condition. Signed and offered in its original antique frame, in excellent condition with provenance from an exhibition. Meaures: approximately 48" by 43" when framed.
 &lt;br&gt;Shipping: Ships From London, UK</t>
  </si>
  <si>
    <t>315123164998</t>
  </si>
  <si>
    <t>https://www.ebay.com/itm/315123164998</t>
  </si>
  <si>
    <t>&lt;br&gt;Year: 17th century
&lt;br&gt;Size: 54" x 46"
&lt;br&gt;Medium: Oil
&lt;br&gt;Description: Melchior De Hondecoeter is credited with creating this enormous oil on canvas still life of a variety of farm birds from the 17th century. Excellent quality and condition study of rabbits and other birds from around 1680. displayed in a dark wood frame with substantial stepping. Origin: Old Masters, Christies, London (early stencil number on the back). Dimensions: about 54" x 46" when framed.
 &lt;br&gt;Shipping: Ships From London, UK</t>
  </si>
  <si>
    <t>365230686647</t>
  </si>
  <si>
    <t>https://www.ebay.com/itm/365230686647</t>
  </si>
  <si>
    <t>THE ARCHANGEL GABRIEL OIL PAINTING</t>
  </si>
  <si>
    <t>&lt;br&gt;Year: 17th century
&lt;br&gt;Size: 68" x 48"
&lt;br&gt;Medium: Oil
&lt;br&gt;Description: An enormous oil painting of the Angel Gabriel from the 17th century by an Italian Old Master. The ascension of the angel Gabriel, accompanied by the cloud separating the earth from the heavens, is depicted in full length and in excellent quality and condition. The piece is reminiscent of the Baroque paintings of Guido Reni, a painter from the Bolognese Renaissance, and his studio.    Though we can make arrangements for framing before delivery, the piece is currently unframed.  Origin: London, UK, private collection of Old Masters. Dimensions: approximately 68" x 48" unframed.
 &lt;br&gt;Shipping: Ships From London, UK</t>
  </si>
  <si>
    <t>315837024834</t>
  </si>
  <si>
    <t>https://www.ebay.com/itm/315837024834</t>
  </si>
  <si>
    <t>CATTLE &amp; SHEEP COW LANDSCAPE OIL PAINTING</t>
  </si>
  <si>
    <t>&lt;br&gt;Year: 19th century
&lt;br&gt;Size: 55" x 43"
&lt;br&gt;Medium: Oil
&lt;br&gt;Description: Large oil painting by Thomas Sidney Cooper from the 19th century depicting a watering well where sheep and cattle are resting. Outstanding uncommon large example of Cooper's artwork with a great provenance, signed bottom right. has a previous restoration area that we can completely fix to make it invisible. Shown in its original antique gold-colored frame. This size indicates that it is probably a companion work to a composition housed in the Victoria and Albert Museum in addition to being presented at the Royal Academy.    Size: approximately 55" by 43" when framed.
 &lt;br&gt;Shipping: Ships From London, UK</t>
  </si>
  <si>
    <t>https://www.ebay.com/itm/364701800512</t>
  </si>
  <si>
    <t>PORTRAIT OF A BRIDE HOLDING FLOWERS OIL PAINTING</t>
  </si>
  <si>
    <t>&lt;br&gt;Year: 20th century
&lt;br&gt;Size: 44" x 35"
&lt;br&gt;Medium: Oil
&lt;br&gt;Description: Large oil on canvas portrait of a bride holding flowers from the European School of the 18th century. A young bride holding flowers and donning a distinctive traditional wedding headpiece is captured in this excellent quality and condition portrait. Verso of stencil from an early Christies London Old Masters auction. framed.    Size: about 44" by 35" when framed    Origin: Cornwall, UK; single owner by descent.
 &lt;br&gt;Shipping: Ships From London, UK</t>
  </si>
  <si>
    <t>https://www.ebay.com/itm/204632714394</t>
  </si>
  <si>
    <t>VIEW OF POSILLIPO FROM THE RIVIERA DI CHIAIA OIL PAINTING</t>
  </si>
  <si>
    <t>&lt;br&gt;Year: 17th century
&lt;br&gt;Size: 57" x 39"
&lt;br&gt;Medium: Oil
&lt;br&gt;Description: Huge oil painting on canvas, attributed to Angelo Maria Costa, depicting Posillipo from the Riviera di Chiaia, from the Italian Neapolitan School of the 17th century. Outstanding historical example of the artist's work, perhaps created on private commission, painted on a considerably greater scale than normal. Costa, one of the first notable painters of the Neapolitan coast, captured the culture and natural beauty of the area.    Excellent condition considering its age    Provenance: Verified by fine art experts in Chiswick Private estate in London, inherited  Size: approximately 57" by 39" when framed.
 &lt;br&gt;Shipping: Ships From London, UK</t>
  </si>
  <si>
    <t>https://www.ebay.com/itm/315123165013</t>
  </si>
  <si>
    <t>THE BELOVED OIL PAINTING</t>
  </si>
  <si>
    <r>
      <rPr>
        <sz val="11"/>
        <color theme="1"/>
        <rFont val="Aptos Narrow"/>
        <family val="2"/>
        <scheme val="minor"/>
      </rPr>
      <t xml:space="preserve">&lt;br&gt;Year: 19th century
&lt;br&gt;Size: 48" x 43"
&lt;br&gt;Medium: Oil
&lt;br&gt;Description: Large oil painting from the Song of Solomon depicting The Bride from the Pre-Raphaelite era in the 19th century. Lovely large-scale picture of the bride and her entourage on her wedding day. displayed in a vintage Cassetta frame with an etched flower and foliage pattern.  Size: approximately 48" by 43" when framed.
 &lt;br&gt;Shipping: Ships From London, </t>
    </r>
    <r>
      <rPr>
        <sz val="12"/>
        <color theme="1"/>
        <rFont val="Aptos Narrow"/>
        <family val="2"/>
        <scheme val="minor"/>
      </rPr>
      <t>UK</t>
    </r>
  </si>
  <si>
    <t>https://www.ebay.com/itm/204632714349</t>
  </si>
  <si>
    <t>VIEW OF PONTEFRACT CASTLE, WEST YORKSHIRE OIL PAINTING</t>
  </si>
  <si>
    <t>&lt;br&gt;Year: 17th century
&lt;br&gt;Size: 40" x 33"
&lt;br&gt;Medium: Oil
&lt;br&gt;Description: An expansive oil painting from the 17th century depicting Pontefract Castle in West Yorkshire, derived from an engraving created by engraver Boris Hoefnagel in the 16th century. Outstanding quality and condition early photograph of Pontefract Castle, taken from a prospectus-style position. A remarkable historical story written in the early ages about the fortress that William the Conqueror had ordered to be erected after the Norman Conquest. Encased in a vintage gilded frame featuring an artisanal plaque.    Origin: UK's Surrey estate of the deceased    Size: approximately 40" by 33" when framed.
 &lt;br&gt;Shipping: Ships From London, UK</t>
  </si>
  <si>
    <t>https://www.ebay.com/itm/365005780685</t>
  </si>
  <si>
    <t>&lt;br&gt;Year: 19th century
&lt;br&gt;Size: 55.5" x 44.5"
&lt;br&gt;Medium: Oil
&lt;br&gt;Description: Benjamin Cam Norton's oil painting from the 19th century depicts Adam and Amy Dugdale with their horse and a groom approaching with her saddle. This large-scale equestrian portrait of Mr. and Mrs. Dugdale in Griffin Park getting ready to ride is in excellent quality and condition. A historically accurate and exquisitely detailed portrayal of the couple and the region. Griffin Lodge and Griffin Mill were built by Adam Dugdale, who was elected mayor of Blackburn in 1878. Dated 1878 and signed. displayed in its original gilt-plated antique frame. Dimensions: approximately 55.5" x 44.5" framed.  Origin: Lancashire's Dutton Manor.
 &lt;br&gt;Shipping: Ships From London, UK</t>
  </si>
  <si>
    <t>https://www.ebay.com/itm/364909872257</t>
  </si>
  <si>
    <t>&lt;br&gt;Year: 17th century
&lt;br&gt;Size: 64" x 54" 
&lt;br&gt;Medium: Oil
&lt;br&gt;Description: An enormous oil painting from Sir Peter Lely's workshop depicting General Monck, 1st Duke of Albermarle, from the 17th century. This three-quarter-length portrait of the soldier who served on both sides as a Royalist and a Parliamentarian during the Irish Rebellion of 1641 is in excellent quality and condition. Outstanding quality and condition, fully uniformed, with a combat raging in the background. framed. Origin: London, dead estate  Measurements: about 64" x 54" framed.
 &lt;br&gt;Shipping: Ships From London, UK</t>
  </si>
  <si>
    <t>205060720706</t>
  </si>
  <si>
    <t>https://www.ebay.com/itm/205060720706</t>
  </si>
  <si>
    <t>BRITISH SHIPS WHALING IN THE ARTIC OIL PAINTING</t>
  </si>
  <si>
    <t>&lt;br&gt;Year: 18th century
&lt;br&gt;Size: 40" x 30"
&lt;br&gt;Medium: Oil
&lt;br&gt;Description: Large oil on canvas painting by Robert Willoughby of Hull from approximately 1800 depicting ships engaged in whaling in the Arctic. Rare early whaling scene with a ship and people encircling a whale in the Arctic in excellent quality and preservation. Outstanding intricacy and showcased within a well-made gold frame. Such large and high-quality early whaling works are rarely offered for sale.    Origin: Credited separately to Sworders Fine Art    Size: approximately 40" by 30" when framed.
 &lt;br&gt;Shipping: Ships From London, UK</t>
  </si>
  <si>
    <t>364701800535</t>
  </si>
  <si>
    <t>https://www.ebay.com/itm/364701800535</t>
  </si>
  <si>
    <t>&lt;br&gt;Year: 19th century
&lt;br&gt;Size: 41" x 35"
&lt;br&gt;Medium: Oil
&lt;br&gt;Description: A large oil painting of a Circassian guerrilla from the Russian School of the 19th century. Wearing his papakha and leaning against a rural wall, this painting of a fatigued soldier is of remarkable beauty and historical significance. It takes place in the midst of the Russo-Circassian conflict, which ultimately led to their demise or exile in Turkey under the Ottoman Empire. Given that the Circassians fought invasion for more than a century, it is the longest conflict and Russian resistance in history. Dimensions: approximately 41" x 35" framed.
 &lt;br&gt;Shipping: Ships From London, UK</t>
  </si>
  <si>
    <t>365194964220</t>
  </si>
  <si>
    <t>https://www.ebay.com/itm/365194964220</t>
  </si>
  <si>
    <t>&lt;br&gt;Year: 16th century
&lt;br&gt;Size: 63" x 46"
&lt;br&gt;Medium: Oil
&lt;br&gt;Description: William Paget, Baron Paget De Beaudesert, is seen in this large oil on panel Tudor court portrait from the 16th century. An early and significant three-quarter length portrait of Paget as a statesman and member of King Henry VIII's court, in excellent quality and preservation. displayed in a vintage gold frame.  Origin: A private collection in London    Measurements: approximately 63" x 46" framed.
 &lt;br&gt;Shipping: Ships From London, UK</t>
  </si>
  <si>
    <t>315884010326</t>
  </si>
  <si>
    <t>https://www.ebay.com/itm/315884010326</t>
  </si>
  <si>
    <t>&lt;br&gt;Year: 20th century
&lt;br&gt;Size: 48" x 40"
&lt;br&gt;Medium: Oil
&lt;br&gt;Description: Margaret Collyer's large oil painting from 1907 depicts a Great Dane and a Black Terrier sitting on an outdoor step. The Great Dane is seen looking worried at the small terrier in front of him, and the item is in excellent quality and condition for its age. Dated and signed. The painting's size indicates that it was either made for exhibition or as a private commission. Dimensions: approximately 48" x 40" when framed.
 &lt;br&gt;Shipping: Ships From London, UK</t>
  </si>
  <si>
    <t>365189360794</t>
  </si>
  <si>
    <t>https://www.ebay.com/itm/365189360794</t>
  </si>
  <si>
    <t>LADY PORTRAIT OIL PAINTING</t>
  </si>
  <si>
    <t>&lt;br&gt;Year: 19th century
&lt;br&gt;Size: 52" x 39"
&lt;br&gt;Medium: Oil
&lt;br&gt;Description: Huge oil on canvas painting by Jean Francois Portaels from the 19th century depicting a woman wearing traditional Tangier clothing and clutching a rose. Large-scale illustration of the top Orientalist and genre painter, regarded as the "Master of Orientalism" by many. displayed in its original antique gilded frame, signed in the middle left corner. origin: a private collector in the UK. Size: about 52" by 39" when framed.
 &lt;br&gt;Shipping: Ships From London, UK</t>
  </si>
  <si>
    <t>204632714366</t>
  </si>
  <si>
    <t>https://www.ebay.com/itm/204632714366</t>
  </si>
  <si>
    <t>&lt;br&gt;Year: 16th century
&lt;br&gt;Size: 47" x 39"
&lt;br&gt;Medium: Oil
&lt;br&gt;Description: Large oil painting from the 16th century depicting Gilbert Talbot, 7th Earl of Shrewsbury. Lord Talbot, an English peer and baron, is depicted in this large three-quarter-length portrait. Wearing a black cape, a grey silk doublet, a ruff, the order of St. George on a blue ribbon, and embellished details, the individual was dressed in court garb. Dates and the sitter's name are inscribed in gold script. Unframed, in excellent shape.  Origin: The sale of the Earl of Shrewsbury Retford: Henry Spencer &amp; Son. Dimensions: approximately 47" x 39" unframed.
 &lt;br&gt;Shipping: Ships From London, UK</t>
  </si>
  <si>
    <t>364701800490</t>
  </si>
  <si>
    <t>https://www.ebay.com/itm/364701800490</t>
  </si>
  <si>
    <t>PORTRAIT OF SEATED NUDE MALE OIL PAINTING</t>
  </si>
  <si>
    <t>&lt;br&gt;Year: 19th century
&lt;br&gt;Size: 39" x 27"
&lt;br&gt;Medium: Oil
&lt;br&gt;Description: Presented in a gilt frame, this large 19th-century Newlyn School portrait of a seated male subject is in excellent quality and condition. Boutcher was a frequent exhibitor at the Royal Academy and was close friends with fellow Newlyn School painters Stanhope Forbes, Henry Scott Tuke, and Harold Harvey. Boutcher died at the age of 36, which makes his works rare and infrequently available for public auction. Measurements: approximately 39" x 27" framed. Provenance: The late Sir Donald Cory's private collection.
 &lt;br&gt;Shipping: Ships From London, UK</t>
  </si>
  <si>
    <t>204780222120</t>
  </si>
  <si>
    <t>https://www.ebay.com/itm/204780222120</t>
  </si>
  <si>
    <t>PORTRAIT OF BARON HAWKSTONE OIL PAINTING</t>
  </si>
  <si>
    <t>&lt;br&gt;Year: 18th century
&lt;br&gt;Size: 57" x 46"
&lt;br&gt;Medium: Oil
&lt;br&gt;Description: Charles Jervas painted a large oil portrait of Baron Hawkstone, Sir Rowland Hill, MP for Lichfield, in the 18th century. Fine quality and in excellent condition three-quarter length photograph of the young baron posing in the open grounds of his Hawkstone estate while carrying his sword in a heavily equipped longboat. shown in the hand-carved, ebonized frame that it came in. Size: about 57" by 46" when framed.
 &lt;br&gt;Shipping: Ships From London, UK</t>
  </si>
  <si>
    <t>315192038763</t>
  </si>
  <si>
    <t>https://www.ebay.com/itm/315192038763</t>
  </si>
  <si>
    <t>THE BLOOD OF CHRIST, THE MILK OF THE MADONNA OIL PAINTING</t>
  </si>
  <si>
    <t>&lt;br&gt;Year: 16th century
&lt;br&gt;Size: 52" x 34"
&lt;br&gt;Medium: Oil
&lt;br&gt;Description: Large oil on panel painting from the 16th century by a Flemish old master that represents the Blood of Christ and the Milk of the Madonna. Beautiful panel painting from the middle of the fifteenth century depicting a mixture of blood and milk and a portion of the biblical Intercession surrounded by the Holy Spirit, the Father, and a chorus. It is in excellent shape and is shown in its original antique hand-carved frame with two angel heads, an arch, and ridged columns. Splits and some bowing in the panel are typical of early panels.    Size: about 52" by 34" when framed   Origin: A private property near Saint Ouen, France.
 &lt;br&gt;Shipping: Ships From London, UK</t>
  </si>
  <si>
    <t>364701800543</t>
  </si>
  <si>
    <t>https://www.ebay.com/itm/364701800543</t>
  </si>
  <si>
    <t>HARVEST LANDSCAPE OIL PAINTING</t>
  </si>
  <si>
    <t>&lt;br&gt;Year: 19th century
&lt;br&gt;Size: 37" x 32"
&lt;br&gt;Medium: Oil
&lt;br&gt;Description: Huge oil painting from the 19th century that depicts a French harvest scene in Deauville and is credited to Gustave Courbet. Superb huge harvest scene at Deauville, with a few minor abrasions. London stencil and artists plaque on the verso of the frame from Christies.    Measuring around 37" by 32" when framed.
 &lt;br&gt;Shipping: Ships From London, UK</t>
  </si>
  <si>
    <t>364701800500</t>
  </si>
  <si>
    <t>https://www.ebay.com/itm/364701800500</t>
  </si>
  <si>
    <t>PORTRAIT OF LADY MARY VILLIERS OIL PAINTING</t>
  </si>
  <si>
    <t>&lt;br&gt;Year: 17th century
&lt;br&gt;Size: 60" x 48"
&lt;br&gt;Medium: Oil
&lt;br&gt;Description: Huge 17th Century Old Master portrait of   Portrait Of Lady Mary Villiers, later Duchess of Richmond and Lennox, As Saint Agnes, oil on canvas. Excellent quality and condition three quarter length seated portrait of the Duchess as Saint Agnes holding a palm leaf, accompanied by the lamb and wearing a white satin dress with blue shawl set within a grotto. Exceptional work typical of Van Dyck and his studio during the period. Presented in a superb antique gilt frame.   Measurements: 60" x 48" framed approx.
 &lt;br&gt;Shipping: Ships From London, UK</t>
  </si>
  <si>
    <t>364701800504</t>
  </si>
  <si>
    <t>https://www.ebay.com/itm/364701800504</t>
  </si>
  <si>
    <t>WATSON &amp; THE SHARK OIL PAINTING</t>
  </si>
  <si>
    <t>&lt;br&gt;Year: 18th century
&lt;br&gt;Size: 31" x 25"
&lt;br&gt;Medium: Oil
&lt;br&gt;Description: Huge oil on metal painting by John Singleton Copley depicting Watson and the Shark from the 18th century. A late eighteenth-century scenario of 14-year-old English lad Brook Watson being attacked off the coast of Havana, Cuba, while his rescuers strive to save him, in excellent quality and preservation. Watson lost his leg in battle, but he lived to become Mayor of London and a Member of Parliament. Copley created multiple copies of the piece, of which this is considered to be one; the others are kept by the Detroit Institute of Arts and the National Gallery of Art in Washington. enclosed in an artisanal gilded oval foliate frame.    Size: about 31" by 25" when framed. Origin: A private collection in Somerset, UK.
 &lt;br&gt;Shipping: Ships From London, UK</t>
  </si>
  <si>
    <t>364791160543</t>
  </si>
  <si>
    <t>https://www.ebay.com/itm/364791160543</t>
  </si>
  <si>
    <t>THE GULF OF SPEZIA OIL PAINTING</t>
  </si>
  <si>
    <t>&lt;br&gt;Year: 19th century
&lt;br&gt;Size: 55" x 42.5"
&lt;br&gt;Medium: Oil
&lt;br&gt;Description: Large oil painting by James Baker Pyne from the 19th century depicting a panorama of the Gulf of Spezia. Figures are in the foreground in this expansive coastline vista of the Gulf of Spezia from the hills. In its original antique gold frame, it is exhibited in perfect condition and has an impeccable pedigree.  Size: about 55" by 42.5" when framed.
 &lt;br&gt;Shipping: Ships From London, UK</t>
  </si>
  <si>
    <t>364701800493</t>
  </si>
  <si>
    <t>https://www.ebay.com/itm/364701800493</t>
  </si>
  <si>
    <t>&lt;br&gt;Year: 19th century
&lt;br&gt;Size: 54" x 45"
&lt;br&gt;Medium: Oil
&lt;br&gt;Description: Herbert Rollett, oil on canvas, large Impressionist image of clouds above Lincolnshire, around 1900. Great quality and condition view of a church steeple towering above a hill's brow and a cloud looming over a rural Lincolnshire grassland. presented in its original, handcrafted frame and signed. Rollett rarely sells his artwork to the general public; this piece is directly from the artist's family descendants. Dimensions: about 54" x 45" when framed.
 &lt;br&gt;Shipping: Ships From London, UK</t>
  </si>
  <si>
    <t>205219842107</t>
  </si>
  <si>
    <t>https://www.ebay.com/itm/205219842107</t>
  </si>
  <si>
    <t>&lt;br&gt;Year: 19th century
&lt;br&gt;Size: 30.5" x 22.5"
&lt;br&gt;Medium: Oil
&lt;br&gt;Description: John Atkinson Grimshaw is credited with creating this large oil painting of Glasgow Docks in Scotland under the moonlight in the 19th century. Great quality and condition view of the Docks at night, with the moonlight shining on the streets and lone people walking around. displayed in a nice gilded frame and signed bottom right. Dimensions: approximately 30.5" x 22.5" framed.
 &lt;br&gt;Shipping: Ships From London, UK</t>
  </si>
  <si>
    <t>315660319405</t>
  </si>
  <si>
    <t>https://www.ebay.com/itm/315660319405</t>
  </si>
  <si>
    <t>&lt;br&gt;Year: 19th century
&lt;br&gt;Size: 38" x 33"
&lt;br&gt;Medium: Oil
&lt;br&gt;Description: Daniel Maclise painted a large oil picture of a young Charles Dickens in 1840. Charles Dickens is shown in this significant early portrait sitting on a chair at half length while sporting a black suit, white waistcoat, and cravat. painted in the interim between The Old Curiosity Shop and Nicholas Nickleby. presented with a title in its original antique gilded frame. The source is Sotheby's in London, reference number SS913; the seller is W. A. Foyle of Beeleigh Abbey. Measurements: about 38" x 33" when framed.
 &lt;br&gt;Shipping: Ships From London, UK</t>
  </si>
  <si>
    <t>364754067749</t>
  </si>
  <si>
    <t>https://www.ebay.com/itm/364754067749</t>
  </si>
  <si>
    <t>&lt;br&gt;Year: 18th century
&lt;br&gt;Size: 50" x 39"
&lt;br&gt;Medium: Oil
&lt;br&gt;Description: An enormous oil painting of the goddess of art, science, and literature by an Old Master from the French School from the 18th century. Outstanding condition and quality from a skilled classical painter. An extremely uncommon and large-scale oval representation of the Goddess in art. Traditionally, she is shown as the muse who carries the torch, lyre, and wreath. Dimensions: approximately 50" x 39" when framed.
 &lt;br&gt;Shipping: Ships From London, UK</t>
  </si>
  <si>
    <t>364701800495</t>
  </si>
  <si>
    <t>https://www.ebay.com/itm/364701800495</t>
  </si>
  <si>
    <t>&lt;br&gt;Year: 20th century
&lt;br&gt;Size: 57.5" x 47.5"
&lt;br&gt;Medium: Oil
&lt;br&gt;Description: William Crosbie, oil on canvas, large portrait of a naked person wearing a necklace, around 1940. The great Scottish painter Modigliani served as an inspiration for this early and significant nude work while he was painting in Paris. His pieces are on display in galleries around the world and in all of Scotland's main museums, including the Royal Collection. Dimensions: approximately 57.5" x 47.5" framed.
 &lt;br&gt;Shipping: Ships From London, UK</t>
  </si>
  <si>
    <t>204632714361</t>
  </si>
  <si>
    <t>https://www.ebay.com/itm/204632714361</t>
  </si>
  <si>
    <t>&lt;br&gt;Year: 16th century
&lt;br&gt;Size: 58" x 40"
&lt;br&gt;Medium: Oil
&lt;br&gt;Description: Huge oil painting by an Italian Old Master from the 16th century that allegorizes the numerous virtues of Mary. It is a significant and early Renaissance picture that shows the Virgin in a variety of ways. framed.   Dimensions: about 58" by 40 framed.
 &lt;br&gt;Shipping: Ships From London, UK</t>
  </si>
  <si>
    <t>364701800505</t>
  </si>
  <si>
    <t>https://www.ebay.com/itm/364701800505</t>
  </si>
  <si>
    <t>PORTRAIT OF AN ARCHITECT AND DOG OIL PAINTING</t>
  </si>
  <si>
    <t>&lt;br&gt;Year: 16th century
&lt;br&gt;Size: 46" x 39"
&lt;br&gt;Medium: Oil
&lt;br&gt;Description: Large oil on canvas portrait of an architect and dog by an Italian Old Master from the 16th century. Superb early and significant picture, about three quarters of a length, showing a man dressed in clothing from the 1570s holding his pet dog in one arm while holding drawings on a study in the other. For its age, the quality and condition are good. framed.    Origin: A personal Italian assortment. Size: approximately 46" by 39" when framed.
 &lt;br&gt;Shipping: Ships From London, UK</t>
  </si>
  <si>
    <t>315123164996</t>
  </si>
  <si>
    <t>https://www.ebay.com/itm/315123164996</t>
  </si>
  <si>
    <t>PORTRAIT OF A RED HAIRED GIRL OIL PAINTING</t>
  </si>
  <si>
    <t>&lt;br&gt;Year: 19th century
&lt;br&gt;Size: 21" x 19"
&lt;br&gt;Medium: Oil
&lt;br&gt;Description: Emma Sandys painted this large 19th-century oil on canvas Pre-Raphaelite painting of a young red-haired girl clutching a rose. The girl wearing a plumed cap and clutching a rose is depicted in this excellent quality and condition portrait. Presented in its original antiwar gold frame, signed top right.  Size: approximately 21" by 19" when framed. Origin: New Bond Street Sothebys.
 &lt;br&gt;Shipping: Ships From London, UK</t>
  </si>
  <si>
    <t>204748394196</t>
  </si>
  <si>
    <t>https://www.ebay.com/itm/204748394196</t>
  </si>
  <si>
    <t>&lt;br&gt;Year: 19th century
&lt;br&gt;Size: 60" x 38"
&lt;br&gt;Medium: Oil
&lt;br&gt;Description: An oil painting of a large English university cricket match from the 19th century An early and significant wide-angle perspective of a cricket match at an English university, with the church and professors in the background. With the help of their unique uniforms and the windmill on the horizon, it might be feasible to identify which teams are playing. Unusually huge scene, including the artist's initials in the lower left corner. displayed in an antique oak frame.    Origin: The Rowley Gallery, a private Dorset collection of English sporting art from the 19th century. Measurements: about 60" x 38" framed.
 &lt;br&gt;Shipping: Ships From London, UK</t>
  </si>
  <si>
    <t>365196252330</t>
  </si>
  <si>
    <t>https://www.ebay.com/itm/365196252330</t>
  </si>
  <si>
    <t>&lt;br&gt;Year: 16th century
&lt;br&gt;Size: 48" x 36"
&lt;br&gt;Medium: Oil
&lt;br&gt;Description: This large 16th-century Flemish Old Master oil on panel depicts King Agamemnon's triumphant return from the Trojan War, displaying himself unharmed before his wife Clytemnestra, who will later murder him with the help of her lover Aegisthus. It is a menacing and allegorical scene of Agamemnon's tragic return after his epic journey and victory over the Trojan army, and it serves as a warning against unfortunate homecomings. It is presented in its original carved gilt foliate frame.
 &lt;br&gt;Shipping: Ships From London, UK</t>
  </si>
  <si>
    <t>205170020554</t>
  </si>
  <si>
    <t>https://www.ebay.com/itm/205170020554</t>
  </si>
  <si>
    <t>&lt;br&gt;Year: 17th century
&lt;br&gt;Size: 38" x 33"
&lt;br&gt;Medium: Oil
&lt;br&gt;Description: Large oil on canvas still life from the 17th century featuring tulips, orange blossoms, and peonies in a vase. This cork 1700 still life work is in excellent shape and is displayed in its original antique gold frame. Dr. Fred Meijer provided the attribution and authentication.    Origin: Private Collector in London. Measurements: about 38" x 33" framed.
 &lt;br&gt;Shipping: Ships From London, UK</t>
  </si>
  <si>
    <t>205059021539</t>
  </si>
  <si>
    <t>https://www.ebay.com/itm/205059021539</t>
  </si>
  <si>
    <t>NUDE BATHERS IN THE MOONLIGHT OIL PAINTING</t>
  </si>
  <si>
    <t>&lt;br&gt;Year: 17th century
&lt;br&gt;Size: 120cm x 90cm
&lt;br&gt;Medium: Oil
&lt;br&gt;Description: Beautiful large oil painting by Sisto Badalocchio from the 17th century, an Old Master from the Italian Bolognese School, depicting bathers in a setting with mountains and rivers. In the nocturne, two figures leap into the river as virtuous figures celebrate and sip alcohol beside it. Shown in a magnificent antique gold frame, it is of exceptional quality and condition considering its age. Size: approximately 120 cm by 90 cm when framed.
 &lt;br&gt;Shipping: Ships From London, UK</t>
  </si>
  <si>
    <t>364701800539</t>
  </si>
  <si>
    <t>https://www.ebay.com/itm/364701800539</t>
  </si>
  <si>
    <t>&lt;br&gt;Year: 19th century
&lt;br&gt;Size: 51" x 37"
&lt;br&gt;Medium: Oil
&lt;br&gt;Description: Valentine Cameron Prinsep's large oil on canvas early 19th-century English pre-Raphaelite image of a young girl as May Queen. Outstanding condition and quality a sizable illustration of a well-known painter's work that shows a little girl standing in a field in the sun at three-quarter length with an almost melancholy look. displayed in its original antique gilded frame and signed. (For frame restoration, we may provide a quote.) Dimensions: approximately 51" x 37" when framed.
 &lt;br&gt;Shipping: Ships From London, UK</t>
  </si>
  <si>
    <t>365194964233</t>
  </si>
  <si>
    <t>https://www.ebay.com/itm/365194964233</t>
  </si>
  <si>
    <t>THE RAPE OF EUROPA OIL PAINTING</t>
  </si>
  <si>
    <t>&lt;br&gt;Year: 17th century
&lt;br&gt;Size: 145cm x 115cm
&lt;br&gt;Medium: Oil
&lt;br&gt;Description: An oil painting by a large 17th-century Italian old master depicting the rape of Europa. The Rape of Europa is depicted in the forefront of this expansive, large-scale scene. Outstanding quality and condition for an early Old Master, comparable to Lorrain's copies of the same era. Arrived in an exquisite gold frame. expertly relined and prepared for hanging. Dimensions: approximately 145 cm x 115 cm framed.
 &lt;br&gt;Shipping: Ships From London, UK</t>
  </si>
  <si>
    <t>315123165006</t>
  </si>
  <si>
    <t>https://www.ebay.com/itm/315123165006</t>
  </si>
  <si>
    <t xml:space="preserve"> THE ETRUSCAN GODDESS NORTIA OIL PAINTING</t>
  </si>
  <si>
    <t>&lt;br&gt;Year: 19th century
&lt;br&gt;Size: 36" x 30"
&lt;br&gt;Medium: Oil
&lt;br&gt;Description: George Morton's large oil on canvas Pre-Raphaelite portrait of the Etruscan goddess Nortia from the 19th century. Outstanding example of the artist's and the Pre-Raphaelite movement's work in terms of quality and condition. The Goddess of Time, Fate, and Destiny was Nortia, who held her characteristic nail in her hand. Dated and signed lower right. displayed in a gilded frame. Origin: From a private collection in London; Royal Academy exhibition, 1884    Size: approximately 36" by 30" when framed. 
 &lt;br&gt;Shipping: Ships From London, UK</t>
  </si>
  <si>
    <t>364845650180</t>
  </si>
  <si>
    <t>https://www.ebay.com/itm/364845650180</t>
  </si>
  <si>
    <t>PORTRAIT OF BARBARA VILLIERS OIL PAINTING</t>
  </si>
  <si>
    <t>&lt;br&gt;Year: 17th century
&lt;br&gt;Size: 56" x 47"
&lt;br&gt;Medium: Oil
&lt;br&gt;Description: Large oil on canvas picture of Barbara Villiers by an Old Master from the 17th century. A beautiful and well-preserved painting of the Duchess of Cleveland, perched next to a cherub-topped water fountain in an architectural garden, clutching a mandolin. Characteristic of the period's workshop portraits of Lely, the family's primary painter.    Origin: London private collection. Measurements: Framed at 56" x 47"
 &lt;br&gt;Shipping: Ships From London, UK</t>
  </si>
  <si>
    <t>315123164972</t>
  </si>
  <si>
    <t>https://www.ebay.com/itm/315123164972</t>
  </si>
  <si>
    <t xml:space="preserve"> BULLFIGHTING IN A SPANISH TOWN SQUARE OIL PAINTING</t>
  </si>
  <si>
    <t>&lt;br&gt;Year: 19th century
&lt;br&gt;Size: 24" x 20.5"
&lt;br&gt;Medium: Oil
&lt;br&gt;Description: Large oil painting from the early 19th century depicting a town square bull fight in Spain. A matador is shown lying injured on the ground in a regional bullring, while the peon and matadors try to control the bull while an aidless crowd watches. This is a very good quality and early essential bullfighting scenario. painted in the 1820s in the somewhat loose impressionistic manner of Goya's Bullfighting Series paintings, and the original stretcher bottom right verso bears the remnants of his signature.                                                                                                                  Displayed in a later gold-plated frame. need more investigation. Numerous labels and private collection numbers are attached on the rear.    Origin: A personal estate in Oxfordshire. Dimensions: approximately 24 x 20.5" when framed.
 &lt;br&gt;Shipping: Ships From London, UK</t>
  </si>
  <si>
    <t>204951406412</t>
  </si>
  <si>
    <t>https://www.ebay.com/itm/204951406412</t>
  </si>
  <si>
    <t>&lt;br&gt;Year: 19th century
&lt;br&gt;Size: 28" x 22"
&lt;br&gt;Medium: Oil
&lt;br&gt;Description: This is a large oil painting depicting English boxing champion Tom Sayers from the early 19th century. Sayers, a middleweight boxer with a record of 16 fights and one loss after winning the English championship and successfully defending himself against heavyweight opponents, is shown in this rare early portrait in his boxing gear around 1860. Presented in its original antique gold frame with a plaque title on the base, it is in outstanding condition for its age. Dimensions: approximately 28" x 22" framed.
 &lt;br&gt;Shipping: Ships From London, UK</t>
  </si>
  <si>
    <t>205055034422</t>
  </si>
  <si>
    <t>https://www.ebay.com/itm/205055034422</t>
  </si>
  <si>
    <t>RIVER LANDSCAPE WITH FIGURES OIL PAINTING</t>
  </si>
  <si>
    <t>&lt;br&gt;Year: 17th century
&lt;br&gt;Size: 95cm x 60cm
&lt;br&gt;Medium: Oil
&lt;br&gt;Description: Large oil painting on panel, 17th-century Dutch Old Master river landscape with figures, signed VG 1640. Outstanding quality and condition, a unique early example of one of the most influential landscape painters of the Dutch Golden Age. framed. Excellent panel state with a spotless exterior and a few little repairs.    Dimensions: approximately 95 x 60 cm when framed.
 &lt;br&gt;Shipping: Ships From London, UK</t>
  </si>
  <si>
    <t>315123164971</t>
  </si>
  <si>
    <t>https://www.ebay.com/itm/315123164971</t>
  </si>
  <si>
    <t>PORTRAIT OF BARBARA PALMER OIL PAINTING</t>
  </si>
  <si>
    <t>&lt;br&gt;Year: 17th century
&lt;br&gt;Size: 95cm x 85cm
&lt;br&gt;Medium: Oil
&lt;br&gt;Description: Oil on canvas painting by Sir Peter Lely, depicting Barbara Palmer, Duchess of Cleveland, in the 17th century. Presented in its original antique gilded frame, it is of exceptional quality and condition.  95 × 85 cm, framed  Origin: Scotland's private collection.
 &lt;br&gt;Shipping: Ships From London, UK</t>
  </si>
  <si>
    <t>364701800511</t>
  </si>
  <si>
    <t>https://www.ebay.com/itm/364701800511</t>
  </si>
  <si>
    <t>&lt;br&gt;Year: 17th century
&lt;br&gt;Size: 59" x 49"
&lt;br&gt;Medium: Oil
&lt;br&gt;Description: This large 17th-century oil painting of Rochard Jones, 1st Earl of Ranelagh, is in excellent condition and dates to around 1690. It shows the young Viscount Ranelagh, a well-known peer, landowner, and member of parliament from Cork, Ireland, dressed in classical Roman garb at three quarter length. It is presented in a gilt Lely frame and measures approximately 59" x 49".
 &lt;br&gt;Shipping: Ships From London, UK</t>
  </si>
  <si>
    <t>365295293890</t>
  </si>
  <si>
    <t>https://www.ebay.com/itm/365295293890</t>
  </si>
  <si>
    <t>&lt;br&gt;Year: 18th century
&lt;br&gt;Size: 38" x 33"
&lt;br&gt;Medium: Oil
&lt;br&gt;Description: George Romney's large oil painting of Mrs. Elizabeth Rattray from the 18th century. Excellent quality and condition portrait of Admiral Joseph Yorkes' mother-in-law, Elizabeth Rattray, from around 1790. presented in its original plaque-adorned, antique gilded frame. Measurements: about 38" x 33" framed. 
 &lt;br&gt;Shipping: Ships From London, UK</t>
  </si>
  <si>
    <t>316130453091</t>
  </si>
  <si>
    <t>https://www.ebay.com/itm/316130453091</t>
  </si>
  <si>
    <t>PORTRAIT OF DON LORENZO DE SUAREZ OIL PAINTING</t>
  </si>
  <si>
    <t>&lt;br&gt;Year: 15th century
&lt;br&gt;Size: 24" x 21"
&lt;br&gt;Medium: Oil
&lt;br&gt;Description: Huge oil on canvas Old Master portrait of Don Lorenzo De Suarez from the Spanish School, dated 1494. An early, significant portrait of the guy with his coat of arms in the upper right corner, a black beret, a doublet with gold trim, and a ruff. Most likely, the piece is a posthumous portrait painted in the early 16th century by a well-known court painter. Although the sitter's name and looks are comparable to the Count of Coruna, we haven't narrowed them down yet. Top left is engraved with his name. displayed in an antique gold frame and in good shape considering its age.    Origin: Kensington, London-based private collector M. Berared, France, Inventory number 26. Size: approximately 24" by 21" when framed.
 &lt;br&gt;Shipping: Ships From London, UK</t>
  </si>
  <si>
    <t>364701800509</t>
  </si>
  <si>
    <t>https://www.ebay.com/itm/364701800509</t>
  </si>
  <si>
    <t>PORTRAIT OF LADY ANNE BATEMAN OIL PAINTING</t>
  </si>
  <si>
    <t>&lt;br&gt;Year: 18th century
&lt;br&gt;Size: 54" x 52"
&lt;br&gt;Medium: Oil
&lt;br&gt;Description: Large oil on canvas painting of Lady Anne Bateman from the 18th century, holding a black dog. This three-quarter length seated painting, dating from circa 1720, shows Lady Bateman likely at her wedding. She is dressed in white satin with a pink sash, and the banner bears her name and the House of Bateman. presented in a special custom hand-carved frame created just for the photo.  The provenance of Frost &amp; Reed, London 1971 is the estate of LD Rowe Esq.  Size: about 54" by 52" when framed.
 &lt;br&gt;Shipping: Ships From London, UK</t>
  </si>
  <si>
    <t>364701800527</t>
  </si>
  <si>
    <t>https://www.ebay.com/itm/364701800527</t>
  </si>
  <si>
    <t>VIEW OF BOCCA TIGRIS OIL PAINTING</t>
  </si>
  <si>
    <t>&lt;br&gt;Year: 19th century
&lt;br&gt;Size: 36" x 23.5"
&lt;br&gt;Medium: Oil
&lt;br&gt;Description: Large oil on canvas portrait of Bocca Tigris, c. 1850, Qing Dynasty. A significant early image in outstanding condition, this large-scale vista of the bustling trade harbor is displayed in its original handmade ebony frame. Written on. Despite being privately held for more than 50 years, it is new to the market. One of three pieces by the same artist that we are presenting.  Provenance: Private London collector's deceased estate  Size: about 36" by 23.5" when framed.
 &lt;br&gt;Shipping: Ships From London, UK</t>
  </si>
  <si>
    <t>315123165015</t>
  </si>
  <si>
    <t>https://www.ebay.com/itm/315123165015</t>
  </si>
  <si>
    <t>&lt;br&gt;Year: 19th century
&lt;br&gt;Size: 47" x 33"
&lt;br&gt;Medium: Oil
&lt;br&gt;Description: Large oil painting by Christian Wilberg from the 19th century depicting the Giudecca in Venice. Great quality and condition, with a broad view of the Giudecca over the lagoon. presented in a nice gold frame and signed.    Christian Johannes Wilberg studied under O. Achenbach, Pape, Weber, and Gropius. He traveled to Asia Minor, South Germany, Italy, and Austria. He engraved monuments as well.  Dimensions: about 47" x 33" when framed.
 &lt;br&gt;Shipping: Ships From London, UK</t>
  </si>
  <si>
    <t>316137456776</t>
  </si>
  <si>
    <t>https://www.ebay.com/itm/316137456776</t>
  </si>
  <si>
    <t>&lt;br&gt;Year: 19th century
&lt;br&gt;Size: 70" x 53"
&lt;br&gt;Medium: Oil
&lt;br&gt;Description: Large three-quarter length oil painting by John Seymour Lucas of Mrs. Louise Hartley Tooth from the 19th century. Mrs. Tooth is shown in this lovely period piece and portrait standing in front of an open glade, wearing a wide-brimmed hat, leaning on a stone plinth, and clutching a rose. displayed in its original gilt-plated antique frame. Fully signed, dated, and written on the back. A little surface cleaning would make a big difference.  Dimensions: approximately 70" x 53" when framed.
 &lt;br&gt;Shipping: Ships From London, UK</t>
  </si>
  <si>
    <t>205060720707</t>
  </si>
  <si>
    <t>https://www.ebay.com/itm/205060720707</t>
  </si>
  <si>
    <t>PORTRAIT OF LAURA AND STEPHEN ASTLEY KENNARD OIL PAINTING</t>
  </si>
  <si>
    <t>&lt;br&gt;Year: 19th century
&lt;br&gt;Size: 55" x 45"
&lt;br&gt;Medium: Oil
&lt;br&gt;Description: Joseph Farquharson painted a large oil picture of Laura and Stephen Astley Kennard in Scotland during the 19th century. Outstanding specimen of the well-known Scottish painter's work in excellent condition; he hardly ever painted portraits.    Origin: London's Christies. Size: about 55" by 45" when framed.
 &lt;br&gt;Shipping: Ships From London, UK</t>
  </si>
  <si>
    <t>364701801258</t>
  </si>
  <si>
    <t>https://www.ebay.com/itm/364701801258</t>
  </si>
  <si>
    <t>PORTRAIT OF HENRY IV, KING OF ENGLAND OIL PAINTING</t>
  </si>
  <si>
    <t>&lt;br&gt;Year: 16th century
&lt;br&gt;Size: 24.5" x 20.5"
&lt;br&gt;Medium: Oil
&lt;br&gt;Description: Huge oil on panel court painting of Henry IV, King of England from 1367 to 1413, from the 16th century. Outstanding quality and condition considering its age, with Henry IV holding the sceptre, the rose, and the House of Lancaster's insignia. displayed in a gilded and ebony frame. Origin: Individual UK Collection.  Dimensions: approximately 24.5" x 20.5" when framed.
 &lt;br&gt;Shipping: Ships From London, UK</t>
  </si>
  <si>
    <t>204800265729</t>
  </si>
  <si>
    <t>https://www.ebay.com/itm/204800265729</t>
  </si>
  <si>
    <t>&lt;br&gt;Year: 19th century
&lt;br&gt;Size: 37.5" x 32"
&lt;br&gt;Medium: Oil
&lt;br&gt;Description: Sir John Hoppner's large oil painting of Mrs. Emma Burward from the 18th century. Excellent quality and condition photograph of Mrs. Emma Burward with a woods backdrop, dressed in a white dress and hat. This lovely Georgian period work depicts a young Mrs. Bulward wearing period costume, most likely commissioned as a marriage portrait. Hoppner's free manner is typical. The painter and sitter are identified on the label on the back. displayed in its original, handcrafted, antique frame.  Origin: Private Collection in LondonThe Mrs. Millard family collection. Dimensions: approximately 37.5" x 32" when framed.
 &lt;br&gt;Shipping: Ships From London, UK</t>
  </si>
  <si>
    <t>315876711777</t>
  </si>
  <si>
    <t>https://www.ebay.com/itm/315876711777</t>
  </si>
  <si>
    <t>THE DUTCH NAVY OFF A TURKISH OTTOMAN TRADE POST OIL PAINTING</t>
  </si>
  <si>
    <t>&lt;br&gt;Year: 17th century
&lt;br&gt;Size: 39" x 33"
&lt;br&gt;Medium: Oil
&lt;br&gt;Description: Large oil on copper painting by a 17th-century Dutch Old Master showing the Dutch Men-of-War, anchored off an Ottoman trading post. Very fine and well-preserved early Dutch-Ottoman trade port scene, with Ottoman and Dutch merchants gathered by the harbor fortifications while the Dutch row inland in boats decorated with figures. Perfect example of Peeters well-known harbor scene, this one is displayed in its original antique gilded frame. Size: about 39" by 33" when framed.
 &lt;br&gt;Shipping: Ships From London, UK</t>
  </si>
  <si>
    <t>364701800492</t>
  </si>
  <si>
    <t>https://www.ebay.com/itm/364701800492</t>
  </si>
  <si>
    <t>PORTRAIT OF A YOUNG LADY OIL PAINTING</t>
  </si>
  <si>
    <t>&lt;br&gt;Year: 19th century
&lt;br&gt;Size: 32" x 27"
&lt;br&gt;Medium: Oil
&lt;br&gt;Description: Large oil on canvas picture of a lady from the late 19th and early 20th centuries, credited to Sir John Lavery. high-quality photo of a young woman in society with her hair up and a grey outfit on. displayed in its original vintage gold frame, autographed.  Size: approximately 32" by 27" when framed.
 &lt;br&gt;Shipping: Ships From London, UK</t>
  </si>
  <si>
    <t>364701800515</t>
  </si>
  <si>
    <t>https://www.ebay.com/itm/364701800515</t>
  </si>
  <si>
    <t>PORTRAIT OF A SCHOOL BOY OIL PAINTING</t>
  </si>
  <si>
    <t>&lt;br&gt;Year: 19th century
&lt;br&gt;Size: 42" x 24"
&lt;br&gt;Medium: Oil
&lt;br&gt;Description: Huge oil on canvas painting of a young schoolboy from a village in the 19th century, credited to Jules Bastien-Lepage. A three-quarter length midsummer portrait of a young schoolboy in excellent quality and condition. enclosed in a vintage gilded frame. Measures: about 42" by 24" when framed.
 &lt;br&gt;Shipping: Ships From London, UK</t>
  </si>
  <si>
    <t>315718724747</t>
  </si>
  <si>
    <t>https://www.ebay.com/itm/315718724747</t>
  </si>
  <si>
    <t>PARROT, SNAKE, LIZARD AND DUCKS OIL PAINTING</t>
  </si>
  <si>
    <t>&lt;br&gt;Year: 17th century
&lt;br&gt;Size: 40" x 34"
&lt;br&gt;Medium: Oil
&lt;br&gt;Description: Beautiful large oil painting from the Genoese School depicting a parrot, ducking a lizard and a snake, from the 17th century in Italy. An Old Master from the Genoese School conducted an important early research on birds and reptiles in a mountainous woodland. extremely original, undisturbed state.    Size: about 40" by 34" when framed.
 &lt;br&gt;Shipping: Ships From London, UK</t>
  </si>
  <si>
    <t>204632714399</t>
  </si>
  <si>
    <t>https://www.ebay.com/itm/204632714399</t>
  </si>
  <si>
    <t>FISHING BY THE FLOWERS OF SUMMER OIL PAINTING</t>
  </si>
  <si>
    <t>&lt;br&gt;Year: 19th century
&lt;br&gt;Size: 47" x 37"
&lt;br&gt;Medium: Oil
&lt;br&gt;Description: Large 19th Century study of summer flowers with a boy fishing in the lake beyond, oil on canvas by Paul Hermann Wagner. Excellent quality and condition example of the artists work, signed dated and titled. Framed. Measurements: 47" x 37" framed approx.
 &lt;br&gt;Shipping: Ships From London, UK</t>
  </si>
  <si>
    <t>204632714413</t>
  </si>
  <si>
    <t>https://www.ebay.com/itm/204632714413</t>
  </si>
  <si>
    <t>&lt;br&gt;Year: 16th century
&lt;br&gt;Size: 37" x 30"
&lt;br&gt;Medium: Oil
&lt;br&gt;Description: Edward VI as Prince of Wales, large oil on panel, 16th century. An early and significant image of the infant king, son of Henry VIII and Jane Seymour, holding a flower in preparation for the crown. One shows him as King of England and Ireland, while the other shows a couple. framed. Panel bending and some losses. For complete restoration, we may provide a quote.    Origin: UK private collection. Measurements: approximately 37" x 30" when framed.
 &lt;br&gt;Shipping: Ships From London, UK</t>
  </si>
  <si>
    <t>204669654396</t>
  </si>
  <si>
    <t>https://www.ebay.com/itm/204669654396</t>
  </si>
  <si>
    <t>SUNSET PORT LANDSCAPE OIL PAINTING</t>
  </si>
  <si>
    <t>&lt;br&gt;Year: 17th century
&lt;br&gt;Size: 63" x 50"
&lt;br&gt;Medium: Oil
&lt;br&gt;Description: Large oil painting from the 17th and 18th centuries depicting a traditional harbor scene with people and moored ships at dusk. expansive and breathtaking scenery with a great view of the harbor and historic buildings. Typical of Claude Lorrain's creations. expertly relined and framed in a 17th-century gold frame. Size: approximately 63" by 50" when framed.
 &lt;br&gt;Shipping: Ships From London, UK</t>
  </si>
  <si>
    <t>204632714380</t>
  </si>
  <si>
    <t>https://www.ebay.com/itm/204632714380</t>
  </si>
  <si>
    <t xml:space="preserve"> VIEW OF WHAMPOA REACH OIL PAINTING</t>
  </si>
  <si>
    <t>&lt;br&gt;Year: 19th century
&lt;br&gt;Size: 36" x 26"
&lt;br&gt;Medium: Oil
&lt;br&gt;Description: Large Chinese view, oil on canvas, around 1830, of Whampoa Reach from Dane's Island, with many ships anchored and pagodas in the distance. Huge, beautifully rendered example of a Chinese commerce painting that also serves as a significant historical record for the region. With consumerate craquelure, in good shape considering its age. framed. Measuring approximately 36" by 26" when framed.
 &lt;br&gt;Shipping: Ships From London, UK</t>
  </si>
  <si>
    <t>315123164957</t>
  </si>
  <si>
    <t>https://www.ebay.com/itm/315123164957</t>
  </si>
  <si>
    <t xml:space="preserve"> DEAUVILLE HARBOUR OIL PAINTING</t>
  </si>
  <si>
    <t>&lt;br&gt;Year: 19th century
&lt;br&gt;Size: 15" x 13"
&lt;br&gt;Medium: Oil
&lt;br&gt;Description: French oil on panel drawing of Deuvillle Harbor from the 19th century, signed E. Boudin. Outstanding view of the ships anchored in the Deuville port. It is signed in the lower right corner and is in its original frame with the artist's plaque. bottom right, signed. would profit from the surface restoration of deep craquelure areas, for whom we may provide a quote.  Dimensions: approximately 15" x 13" framed.  Origin: Yorkshire, UK, private collection
 &lt;br&gt;Shipping: Ships From London, UK</t>
  </si>
  <si>
    <t>315882931374</t>
  </si>
  <si>
    <t>https://www.ebay.com/itm/315882931374</t>
  </si>
  <si>
    <t>AN ALLEGORY OF MOTHERHOOD &amp; CHARITY OIL PAINTING</t>
  </si>
  <si>
    <t>&lt;br&gt;Year: 17th century
&lt;br&gt;Size: 62" x 44"
&lt;br&gt;Medium: Oil
&lt;br&gt;Description: Large oil on canvas painting by an Italian Old Master from around 1600 that depicts a mother and her children as a metaphor for motherhood and compassion. Large scale, early, and significant Old Master painting depicting a mother lying down and surrounded by babies. Unframed baroque school piece with a few antique restorations, but otherwise in excellent condition considering its age.    Dimensions: approximately 62" by 44" (unframed).
 &lt;br&gt;Shipping: Ships From London, UK</t>
  </si>
  <si>
    <t>364719019313</t>
  </si>
  <si>
    <t>https://www.ebay.com/itm/364719019313</t>
  </si>
  <si>
    <t>&lt;br&gt;Year: 16th century
&lt;br&gt;Size: 45.5" x 35.5"
&lt;br&gt;Medium: Oil
&lt;br&gt;Description: An exquisite, enormous oil on panel from the 16th century that depicts the martyrdom of Saint Roch and St. Sebastian. An early, significant Flemish or maybe German Old Master painting with a large panel. sturdy and has a good surface given its age. Framed, minor panel bowing and cradles verso.  Origin: A private collection of German Old Masters.  Dimensions: approximately 45.5" x 35.5" framed.
 &lt;br&gt;Shipping: Ships From London, UK</t>
  </si>
  <si>
    <t>364906575030</t>
  </si>
  <si>
    <t>https://www.ebay.com/itm/364906575030</t>
  </si>
  <si>
    <t>THE CARDS GAME OIL PAINTING</t>
  </si>
  <si>
    <t>&lt;br&gt;Year: 17th century
&lt;br&gt;Size: 36.5" x 28.5"
&lt;br&gt;Medium: Oil
&lt;br&gt;Description: A large oil painting from the 17th century depicting an interior card game. The interior scene of the group of card players, with one figure observing another player's cards, is in excellent quality and preservation. Excellent detail that would benefit from a little cleaning. displayed in a vintage gold frame. Dimensions: approximately 36.5" x 28.5" framed.
 &lt;br&gt;Shipping: Ships From London, UK</t>
  </si>
  <si>
    <t>315884010316</t>
  </si>
  <si>
    <t>https://www.ebay.com/itm/315884010316</t>
  </si>
  <si>
    <t>"LE SUICIDE" OIL PAINTING</t>
  </si>
  <si>
    <t>&lt;br&gt;Year: 19th century
&lt;br&gt;Size: 15" x 12"
&lt;br&gt;Medium: Oil
&lt;br&gt;Description: Interior view of a suicide by an artist from a 19th-century European school; oil on panel. An artist's corpse is depicted in this exquisitely painted, melancholic home scene, resting in bed with a pistol on the floor next to them. enclosed in a plaque-framed frame.  Dimensions: approximately 15" by 12" when framed.
 &lt;br&gt;Shipping: Ships From London, UK</t>
  </si>
  <si>
    <t>364701800544</t>
  </si>
  <si>
    <t>https://www.ebay.com/itm/364701800544</t>
  </si>
  <si>
    <t>PORTRAIT OF WILLIAM WALLACE OIL PAINTING</t>
  </si>
  <si>
    <t>&lt;br&gt;Year: 17th century
&lt;br&gt;Size: 31" x 31"
&lt;br&gt;Medium: Oil
&lt;br&gt;Description: Huge oil on canvas laid on panel portrait of Scottish Knight William Wallace from the 17th and 18th centuries, created by European schools. Rare early original portrait of Wallace in full armour, tartan, and a latin brooch bearing the inscription Libertas Optim Rerum (Freedom Is The Best Of Things) in excellent quality and condition. Encased in a vintage, elaborate, handcrafted frame. Size: about 31" by 31" when framed.
 &lt;br&gt;Shipping: Ships From London, UK</t>
  </si>
  <si>
    <t>204373773086</t>
  </si>
  <si>
    <t>https://www.ebay.com/itm/204373773086</t>
  </si>
  <si>
    <t>PORTRAIT OF GENERAL JOHN CHURCHILL OIL PAINTING</t>
  </si>
  <si>
    <t>&lt;br&gt;Year: 18th century
&lt;br&gt;Size: 29.5" x 25.5"
&lt;br&gt;Medium: Oil
&lt;br&gt;Description: John Vanderbank painted a large oil on panel portrait of the Duke of Marlborough during the Battle of Ramillies in the early eighteenth century. This full-length picture of the commander of the Anglo-Dutch forces, mounted in armor and celebrating their victory over the Bourbon armies at the Battle of Ramillies, is in excellent quality and condition. Would look better after cleaning. presented in the ebony frame that it came in. Dated and signed.    Dimensions: about 29.5" x 25.5" when framed.
 &lt;br&gt;Shipping: Ships From London, UK</t>
  </si>
  <si>
    <t>204632714403</t>
  </si>
  <si>
    <t>https://www.ebay.com/itm/204632714403</t>
  </si>
  <si>
    <t>PORTRAIT OF MAUD ERNESTINE OIL PAINTING</t>
  </si>
  <si>
    <t>&lt;br&gt;Year: 19th century
&lt;br&gt;Size: 105cm x 60cm
&lt;br&gt;Medium: Oil
&lt;br&gt;Description: Henry John Hudson's oil painting from the 19th century depicts Maud Ernestine (Rendel) Gladstone sitting and clutching a violin. An early portrait of Maud Ernestine Gladstone of Hawarden, Wales, of exceptional quality and rarity. After nearly 50 years without storage, it needs to be restored. For a full restoration, we may provide a quote. presented in its original antique-style gilded frame. Dated and signed. written within the frame. Measurements: around 105 cm by 60 cm when framed.
 &lt;br&gt;Shipping: Ships From London, UK</t>
  </si>
  <si>
    <t>364701800530</t>
  </si>
  <si>
    <t>https://www.ebay.com/itm/364701800530</t>
  </si>
  <si>
    <t>&lt;br&gt;Year: 17th century
&lt;br&gt;Size: 44" x 31.5"
&lt;br&gt;Medium: Oil
&lt;br&gt;Description: Presented in a good period frame, this large oil painting from the 17th century depicts Catherine of Braganza, Queen of England. It is a three-quarter-length portrait of the daughter of the Duke of Braganza, who later married Charles II and became Queen of England. It measures approximately 44" x 31.5" when framed.
 &lt;br&gt;Shipping: Ships From London, UK</t>
  </si>
  <si>
    <t>316130439848</t>
  </si>
  <si>
    <t>https://www.ebay.com/itm/316130439848</t>
  </si>
  <si>
    <t xml:space="preserve"> STILL LIFE OF FRUITS INSECTS OIL PAINTING</t>
  </si>
  <si>
    <t>&lt;br&gt;Year: 17th century
&lt;br&gt;Size: 43.6 x 51.2 cm
&lt;br&gt;Medium: Oil
&lt;br&gt;Description: This exquisite, huge 17th-century Dutch Old Master oil painting on a cradled panel features pears, apples, a caterpillar, butterflies, and a mouse. It is signed and dated 1635. The metaphorical arrangement of fruits and insects on a table was the subject of an early, uncommon, and significant Dutch research. Beautifully detailed and light-filled paintings in excellent original condition. significant piece by a significant hand from the era that is rarely offered for sale. Not framed.    Dimensions: unframed, 43.6 x 51.2 cm.
 &lt;br&gt;Shipping: Ships From London, UK</t>
  </si>
  <si>
    <t>315123165007</t>
  </si>
  <si>
    <t>https://www.ebay.com/itm/315123165007</t>
  </si>
  <si>
    <t xml:space="preserve"> LADIES FEEDING THE BIRDS OIL PAINTING</t>
  </si>
  <si>
    <t>&lt;br&gt;Year: 19th century
&lt;br&gt;Size: 44" x 31.5"
&lt;br&gt;Medium: Oil
&lt;br&gt;Description: Charlotte J. Weeks painted a large oil painting of two women feeding birds in England in the 19th century. The genre scene of two young women feeding birds outside a deserted cottage while wearing summer dresses is in excellent quality and condition. The female painter, who was influenced by the Pre-Rapahelite movement, signed the exquisitely detailed full-length tableau in the lower right. presented in a nice frame made of gold. Dimensions: about 44" x 31.5" when framed.  Source: New York, New York, Christies, 1993.
 &lt;br&gt;Shipping: Ships From London, UK</t>
  </si>
  <si>
    <t>205154051388</t>
  </si>
  <si>
    <t>https://www.ebay.com/itm/205154051388</t>
  </si>
  <si>
    <t>PORTRAIT OF A LADY, FRANCES  BARD OIL PAINTING</t>
  </si>
  <si>
    <t>&lt;br&gt;Year: 18th century
&lt;br&gt;Size: 130cm x 100cm
&lt;br&gt;Medium: Oil
&lt;br&gt;Description: Large oil on canvas picture of a woman described as Frances Bard (1646–1702), the mistress of Prince Rupert of the Rhine, Duke of Cumberland, from the 17th century in England. Gorgeous three-quarter length portrait of the young woman with a rose in her hand and a white satin dress with emerald embossed pink details, pearls, ringlets, and other details. The scene is set in a draped interior. Superb illustration of a picture from the English era featuring an ancient inventory label and identification on the reverse. presented in a gilt-plated, later antique frame. Excellent condition considering its antiquity, expertly relined in 1920, and ready to hang.    origin: from an individual proprietor Cambridge, United Kingdom.  Size: approximately 130 cm by 100 cm when framed.
 &lt;br&gt;Shipping: Ships From London, UK</t>
  </si>
  <si>
    <t>364701800510</t>
  </si>
  <si>
    <t>https://www.ebay.com/itm/364701800510</t>
  </si>
  <si>
    <t>PORTRAIT OF LADY SOPHIA WOOD OIL PAINTING</t>
  </si>
  <si>
    <t>&lt;br&gt;Year: 19th century
&lt;br&gt;Size: 39" x 33"
&lt;br&gt;Medium: Oil
&lt;br&gt;Description: Gilbert Stuart Wood's large oil painting of Lady Sophia Wood from the 19th century. An excellent and well-preserved painting of Lady Wood wearing a white dress with a rose in her dressline and a jewelled headband. presented in its original plaque-adorned, antique gilded frame. Dimensions: approximately 39" x 33" framed.
 &lt;br&gt;Shipping: Ships From London, UK</t>
  </si>
  <si>
    <t>https://www.ebay.com/itm/204632714409</t>
  </si>
  <si>
    <t xml:space="preserve"> VIEW OF PEN MAEN MAWR OIL PAINTING</t>
  </si>
  <si>
    <t>&lt;br&gt;Year: 19th century
&lt;br&gt;Size: 50" x 35"
&lt;br&gt;Medium: Oil
&lt;br&gt;Description: Large oil painting by Edmund John Niemann from the 19th century depicting Pen Maen Mawr facing Anglesey. Travelers are relaxing on the rocks in this excellent panoramic view of Anglesey, while ships sail in the background as a storm threatens. Inscribed and signed. An exceptional example of the artists' work and a rare early picture of the area.  Specifications: about 50" x 35" framed, Bonhams, London, 18 September 2008, lot 48.
 &lt;br&gt;Shipping: Ships From London, UK</t>
  </si>
  <si>
    <t>https://www.ebay.com/itm/315123165000</t>
  </si>
  <si>
    <t xml:space="preserve">PORTRAIT OF A YOUNG GROOM AND HORSES OIL PAINTING </t>
  </si>
  <si>
    <t>&lt;br&gt;Year: 19th century
&lt;br&gt;Size: 37" x 31"
&lt;br&gt;Medium: Oil
&lt;br&gt;Description: This large oil painting by Alfred De Dreux from the 19th century depicts https://www.ebay.com/itm/204632714347 horses beside a signpost. It is in excellent condition and is signed by the French equestrian painter and comes in its original antique gilded frame. It measures approximately 37" by 31".
 &lt;br&gt;Shipping: Ships From London, UK</t>
  </si>
  <si>
    <t>https://www.ebay.com/itm/204780230006</t>
  </si>
  <si>
    <t>THE FUNERAL PROCESSION OIL PAINTING</t>
  </si>
  <si>
    <t>&lt;br&gt;Year: 19th century
&lt;br&gt;Size: 29" x 24"
&lt;br&gt;Medium: Oil
&lt;br&gt;Description: Large oil on canvas painting depicting a funeral procession from a Chinese school in the early 1800s. A unique landscape view with good quality and condition that depicts people surrounding a lake during a funeral procession that extends back into the far-off mountains. enclosed in a vintage gilded frame.    Origin: Dorset's The Elms Estate    Measurements: approximately 29" x 24" framed.
 &lt;br&gt;Shipping: Ships From London, UK</t>
  </si>
  <si>
    <t>https://www.ebay.com/itm/204632714376</t>
  </si>
  <si>
    <t xml:space="preserve"> DUTCH DEATH OF HERO &amp; LEANDER OIL PAINTING</t>
  </si>
  <si>
    <t>&lt;br&gt;Year: 17th century
&lt;br&gt;Size: 38" x 38"
&lt;br&gt;Medium: Oil
&lt;br&gt;Description: Large oil painting of Hero and Leander by a Dutch Old Master from the 17th century. The scene of Leander's death, in which his body is brought to beach and his girlfriend Hero throws herself into the sea upon seeing him die, is in excellent quality and preservation and dates to around 1650. A rare early scenario of the narrative in painting, with exceptional detail. As usual with Tenier and his group.    Origin: private country residence in Berkshire, UK; Drouot, Paris    Measurements: approximately 38" x 38" framed.
 &lt;br&gt;Shipping: Ships From London, UK</t>
  </si>
  <si>
    <t>https://www.ebay.com/itm/204632714406</t>
  </si>
  <si>
    <t xml:space="preserve"> PORTRAIT OF PRINCE WILLIAM DUKE OF GLOUCESTER OIL PAINTING</t>
  </si>
  <si>
    <t>&lt;br&gt;Year: 17th century
&lt;br&gt;Size: 33" x 27"
&lt;br&gt;Medium: Oil
&lt;br&gt;Description: Large oil on canvas picture of Prince William, Duke of Gloucester, dating from the 17th century in England, from Sir Godfrey Keller's studio. William in armour and ceremonial décor, in a bust scale portrait of exceptional quality and condition. He was the 11-year-old son of Denmark's Prince George and Queen Anne, and he passed very unexpectedly from either scarlett fever or smallpox. framed.    Measuring around 33" by 27" when framed    Origin: From the late Countess Bunny Esterhazy's collection at Cromwell Place.
 &lt;br&gt;Shipping: Ships From London, UK</t>
  </si>
  <si>
    <t>https://www.ebay.com/itm/315123164966</t>
  </si>
  <si>
    <t xml:space="preserve">  PORTRAIT OF THE GUINNESS SISTERS OIL PAINTING</t>
  </si>
  <si>
    <t>&lt;br&gt;Year: 19th century
&lt;br&gt;Size: 34" x 31"
&lt;br&gt;Medium: Oil
&lt;br&gt;Description: Huge oil on canvas portrait of The Guinness Sisters from the 19th century, marked with a rose symbol. Gorgeous painting of the three sisters, who have auburn and brown hair, wearing summer clothes and signed with the Rose symbol. The painting has a characteristic fluid style. Shown in its original antique gold-colored frame.  Size: approximately 34" by 31" when framed.
 &lt;br&gt;Shipping: Ships From London, UK</t>
  </si>
  <si>
    <t>https://www.ebay.com/itm/315123164988</t>
  </si>
  <si>
    <t>PORTRAIT OF A BRETON GIRL &amp; DOLL OIL PAINTING</t>
  </si>
  <si>
    <t>&lt;br&gt;Year: 19th century
&lt;br&gt;Size: 33" x 28"
&lt;br&gt;Medium: Oil
&lt;br&gt;Description: Large oil on canvas portrait by David Adamson from the 19th century depicting a young Breton girl clutching her favorite doll. Lovely genre image of a small child adoring her doll while dressed traditionally. Presented in a fine gilded frame with the original show label on the verso, signed. outstanding initial state. Size: about 33" by 28" when framed.
 &lt;br&gt;Shipping: Ships From London, UK</t>
  </si>
  <si>
    <t>https://www.ebay.com/itm/364701800524</t>
  </si>
  <si>
    <t>PORTRAIT OF A NUDE MALE HOLDING A CRUCIFIX OIL PAINTING</t>
  </si>
  <si>
    <t>&lt;br&gt;Year: 19th century
&lt;br&gt;Size: 33" x 27"
&lt;br&gt;Medium: Oil
&lt;br&gt;Description: William Etty, oil on panel, large 19th-century classical portrait of a naked male holding a cross. A beautiful example of the artist's work in excellent condition, exhibiting a distinct romantic classical style together with exquisite detail and anatomical shape. Presenting in its original antique gold frame, it is clean. Measuring around 33" by 27" when framed.
 &lt;br&gt;Shipping: Ships From London, UK</t>
  </si>
  <si>
    <t>https://www.ebay.com/itm/204632714347</t>
  </si>
  <si>
    <t>PORTRAIT OF THOMAS HOWARD OIL PAINTING</t>
  </si>
  <si>
    <t>&lt;br&gt;Year: 16th century
&lt;br&gt;Size: 40" x 33"
&lt;br&gt;Medium: Oil
&lt;br&gt;Description: Large oil on canvas court portrait of Thomas Howard, 1st Earl of Suffolk, from the Elizabethan era in the 16th century. The young Earl is shown in a half-length painting from around 1590, dressed with a black sash, ruff, and white doublet. Later, when England was ruled by King James VI, he was named Lord High Treasurer. His death year is later written in gold italics at the upper left. framed. Origin: A Belgian private collection. Size: about 40" by 33" when framed.
 &lt;br&gt;Shipping: Ships From London, UK</t>
  </si>
  <si>
    <t>https://www.ebay.com/itm/364758275355</t>
  </si>
  <si>
    <t>PORTRAIT OF A RED HAIRED FEMALE OIL PAINTING</t>
  </si>
  <si>
    <t>&lt;br&gt;Year: 19th century
&lt;br&gt;Size: 37" x 44"
&lt;br&gt;Medium: Oil
&lt;br&gt;Description: Large oil painting of a red-haired woman in a nude interior from the 19th century. An excellent study from around 1890 that shows a naked woman painted backwards and encircled by scarlet draperies is credited to Duran. The 1889 piece "Lilia" by Duran is presently housed in the Musee D'Orsay. displayed in a gilded frame in the Watts style.    Dimensions: about 37" x 44" when framed.
 &lt;br&gt;Shipping: Ships From London, UK</t>
  </si>
  <si>
    <t>https://www.ebay.com/itm/315890235099</t>
  </si>
  <si>
    <t>PORTRAIT OF THE MOORS REFLECTION OIL PAINTING</t>
  </si>
  <si>
    <t>&lt;br&gt;Year: 19th century
&lt;br&gt;Size: 26" x 23"
&lt;br&gt;Medium: Oil
&lt;br&gt;Description: Mariano Fortuny Y. Marsal's large oil painting from the 19th century depicts a moor gazing at his mirror. A Moor looking at a hand mirror is depicted in excellent quality and condition. presented in its original antique pierced gilded frame, which was handmade. signed.    Origin Christie's London, sale, lot 166, October 1, 2008 Sale, lot 55, Bonhams Knightsbridge, August 19, 2009    Measurements: approximately 26" x 23" framed.
 &lt;br&gt;Shipping: Ships From London, UK</t>
  </si>
  <si>
    <t>https://www.ebay.com/itm/205061947569</t>
  </si>
  <si>
    <t xml:space="preserve"> THE BATTLE OF THE CENTAURS OIL PAINTING</t>
  </si>
  <si>
    <t>&lt;br&gt;Year: 19th century
&lt;br&gt;Size: 145cm x 95cm
&lt;br&gt;Medium: Oil
&lt;br&gt;Description: This magnificent oil painting by Maximilian Wachsmuth depicts the German Battle of the Centaurs in the 19th century. Large-scale, magnificent, and dramatic mythological picture that was commissioned and is in superb condition. displayed in its original gilt-plated antique frame.    Origin: Germany's EHRL Fine Arts &amp; Antiques  Christies ($13,000 in value)    Measurements: approximately 145 cm by 95 cm when framed.
 &lt;br&gt;Shipping: Ships From London, UK</t>
  </si>
  <si>
    <t>https://www.ebay.com/itm/315123165002</t>
  </si>
  <si>
    <t>&lt;br&gt;Year: 17th century
&lt;br&gt;Size: 44" x 31.5"
&lt;br&gt;Medium: Oil
&lt;br&gt;Description: This large oil painting from the 17th century depicts figures boating on a river. It is in excellent condition and dates to around 1640, and it is typical of Jan Van Goyen's paintings of people sailing and fishing on placid river waters. It is presented in an antique gilt frame and measures 44" x 31.5" when framed. It's from Thomas Rowley, 1835, and it is a descendant of the Rowley family.
 &lt;br&gt;Shipping: Ships From London, UK</t>
  </si>
  <si>
    <t>https://www.ebay.com/itm/316062840832</t>
  </si>
  <si>
    <t xml:space="preserve"> "SCENE DE PLAGE, TROUVILLE" OIL PAINTING</t>
  </si>
  <si>
    <t>&lt;br&gt;Year: 19th century
&lt;br&gt;Size: 20.5" x 15.5"
&lt;br&gt;Medium: Oil
&lt;br&gt;Description: Oil on paper, put to board, 19th-century French sketch of "Scène de Plage, Trouville," signed E. Boudin. A signed preparatory sketch of persons at the Trouville beach, in excellent condition. Framed and glazed, in good shape. bottom right, signed. British &amp; European Paintings UK, Dominic Winter, independently credited Boudin.    Dimensions: approximately 20.5" x 15.5" when framed.  Origin: Buckinghamshire, private collection.
 &lt;br&gt;Shipping: Ships From London, UK</t>
  </si>
  <si>
    <t>https://www.ebay.com/itm/315876752524</t>
  </si>
  <si>
    <t>&lt;br&gt;Year: 18th century
&lt;br&gt;Size: 46" x 36"
&lt;br&gt;Medium: Oil
&lt;br&gt;Description: An enormous oil painting by an Italian Old Master from the 18th century that shows the Penitent Magdalene. A remarkable image from around 1760 shows Mary Magdalene praying and gazing up into the sky after Christ's death. Outstanding attention to detail, characteristic of Batoni's and his workshop's work. displayed in a vintage gold frame.  Dimensions: approximately 46" x 36" framed.
 &lt;br&gt;Shipping: Ships From London, UK</t>
  </si>
  <si>
    <t>https://www.ebay.com/itm/315123164965</t>
  </si>
  <si>
    <t>PORTRAIT OF THE PERSIAN SYBIL OIL PAINTING</t>
  </si>
  <si>
    <t>&lt;br&gt;Year: 17th century
&lt;br&gt;Size: 43.5" x 35"
&lt;br&gt;Medium: Oil
&lt;br&gt;Description: Large oil on canvas portrait of the Persian Sybil by an Italian Old Master from the 17th century. The Persian mystic and oracle is depicted in excellent quality and preservation within a nice gilded frame. Dimensions: approximately 43.5" x 35" framed.
 &lt;br&gt;Shipping: Ships From London, UK</t>
  </si>
  <si>
    <t>https://www.ebay.com/itm/365194964225</t>
  </si>
  <si>
    <t>PORTRAIT OF HORTENSE MANCINI OIL PAINTING</t>
  </si>
  <si>
    <t>&lt;br&gt;Year: 17th century
&lt;br&gt;Size: 33" x 26"
&lt;br&gt;Medium: Oil
&lt;br&gt;Description: Huge oil on canvas picture of Hortense Mancini as the Duchess of Mazarin from the 17th century, painted by Jacob Ferdinand Voet. Outstanding quality and condition portrait of a well-known Mazarinette, renowned at the court for her beauty, which helped each of them land a profitable marriage. presented within a reasonable time limit. Outstanding illustration of Voet's portraiture, who during that time served as the sisters' and their cousins' primary painter.    Size: about 33" by 26" when framed.
 &lt;br&gt;Shipping: Ships From London, UK</t>
  </si>
  <si>
    <t>https://www.ebay.com/itm/315123164959</t>
  </si>
  <si>
    <t xml:space="preserve"> PEASANTS PREPARING A PIG CARCASS OIL PAINTING</t>
  </si>
  <si>
    <t>&lt;br&gt;Year: 17th century
&lt;br&gt;Size: 82cm x 60cm
&lt;br&gt;Medium: Oil
&lt;br&gt;Description: Bartholomeus Molenear painted this exquisite, large-scale interior picture of a Dutch pig carcass preparation in the 17th century using oil on panel. Superb illustration of the artist's technique, and it's larger than you might think to depict a group of peasants getting ready for the corpse. The panel is in excellent shape, with a clean, original, unrestored surface. Arrived in an exquisite ebonized frame. softly signed under the table. Provenance: By 1932, with J. Leger &amp; Son, London and Brussels (as Isaac van Ostade); purchased for the Wieg collection at the Anonymous sale, Amsterdam, Art &amp; Antiques Group (AAG), 9 November 1998, lot 49 (incorrectly listed as on canvas).  Dimensions: 82 cm by 60 cm, framed about.
 &lt;br&gt;Shipping: Ships From London, UK</t>
  </si>
  <si>
    <t>https://www.ebay.com/itm/364701800485</t>
  </si>
  <si>
    <t>SUMMER LANDSCAPE OIL PAINTING</t>
  </si>
  <si>
    <t>&lt;br&gt;Year: 19th century
&lt;br&gt;Size: 73" x 44"
&lt;br&gt;Medium: Oil
&lt;br&gt;Description: Large French Impressionist summer scene, painted in oil on canvas by Georges Paul-Manceau in the 19th century. vast, expansive landscape vista depicted in enormous scale, with people laboring in the fields under the heat. Outstanding quality and condition early example of the artist's 20-year-old Impressionist landscape painting titled "A gift to friendship." displayed in a gorgeous old gilded frame. dated, signed, and engraved. Size: about 73" by 44" when framed
 &lt;br&gt;Shipping: Ships From London, UK</t>
  </si>
  <si>
    <t>https://www.ebay.com/itm/204632714414</t>
  </si>
  <si>
    <t xml:space="preserve"> VIEW OF SHEEP IN A LANDSCAPE OIL PAINTING</t>
  </si>
  <si>
    <t>&lt;br&gt;Year: 19th century
&lt;br&gt;Size: 52" x 48"
&lt;br&gt;Medium: Oil
&lt;br&gt;Description: A large oil painting by Eugene Verboeckhoven from the 19th century depicting sheep in a countryside. A small herd of sheep is shown in excellent quality and condition as they rest. Excellent condition and quality, signed and dated. The piece is unusually large for the artist's body of work; it was either created for a private commission or as part of an exhibition.    Origin: Rhondda Cynon Taff's estate in Wales. Dimensions: approximately 52" x 48" framed.
 &lt;br&gt;Shipping: Ships From London, UK</t>
  </si>
  <si>
    <t>https://www.ebay.com/itm/315837063051</t>
  </si>
  <si>
    <t xml:space="preserve"> THE ALCHEMISTS WORKSHOP OIL PAINTING</t>
  </si>
  <si>
    <t>&lt;br&gt;Year: 17th century
&lt;br&gt;Size: 35" x 30"
&lt;br&gt;Medium: Oil
&lt;br&gt;Description: Large oil painting from the 17th century depicting the inside of an alchemist's studio in the Netherlands. The interior scene of an alchemist in his workshop, with helpers making compounds in the back, is in excellent quality and condition. Interior scenes of Teniers from that era are typical. expertly relined and in generally good shape, with a few minor traces of overcleaning. A vintage deep section gilded frame with leaf corners is used for presentation. Origin: Private collection in the UKChalk markings from the early Sothebys/Phillips inventory. Dimensions: approximately 35" x 30" framed.
 &lt;br&gt;Shipping: Ships From London, UK</t>
  </si>
  <si>
    <t>https://www.ebay.com/itm/365194396735</t>
  </si>
  <si>
    <t>&lt;br&gt;Year: 19th century
&lt;br&gt;Size: 42" x 32"
&lt;br&gt;Medium: Oil
&lt;br&gt;Description: James Baker Pyne's large oil painting of Lake Maggiore from the 19th century. Extensive and picturesque late-afternoon view of the Roman Architectural Ruins overlooking Lake Maggiore, with women at work in the foreground, in excellent quality and preservation. An outstanding example of the artist's work from his travels across Europe, where he was influenced by the Romantic movement and Turner. The painting is located on Isola Dei Pescatore, the only inhabited island in the area with a population of 25, according to the artist's plaque and studio label on the back. Measurements: about 42" x 32" when framed.
 &lt;br&gt;Shipping: Ships From London, UK</t>
  </si>
  <si>
    <t>https://www.ebay.com/itm/365346438235</t>
  </si>
  <si>
    <t>&lt;br&gt;Year: 17th century
&lt;br&gt;Size: 68" x 32"
&lt;br&gt;Medium: Oil
&lt;br&gt;Description: Large oil painting of the Martyrdom of St. Barbara by an Italian Old Master from the 17th century. Saint Barbara of Nicomedia refused to give up her Christian beliefs after being tortured and imprisoned, and her father ordered her to be executed. She is the patroness of mathematicians and soldiers. This baroque piece, created by a Bolognese painter around 1640, is very reminiscent to Guercino's paintings. displayed in its original, church-commissioned antique gold frame. Dimensions: approximately 68" x 32" framed.
 &lt;br&gt;Shipping: Ships From London, UK</t>
  </si>
  <si>
    <t>https://www.ebay.com/itm/315873019517</t>
  </si>
  <si>
    <t>KNIGHT OFFICER PORTRAIT OIL PAINTING</t>
  </si>
  <si>
    <t>&lt;br&gt;Year: 19th century
&lt;br&gt;Size: 60" x 45"
&lt;br&gt;Medium: Oil
&lt;br&gt;Description: Huge mid 19th Century Italian portrait of an Officer wearing the Order Of Saint Maurice and Lazarus, oil on canvas. Important early military portrait from the Italian Wars Of Independence and the reunification of the Kingdom Of Italy. Unidentified high ranking officer painted by a leading portrait painter in exceptional condition and presented in its original antique gilt frame.    Provenance: The deceased London estate, family of Italian descent.  Measurements: 60" x 45" framed approx.
 &lt;br&gt;Shipping: Ships From London, UK</t>
  </si>
  <si>
    <t>https://www.ebay.com/itm/364701800491</t>
  </si>
  <si>
    <t xml:space="preserve"> PORTRAIT OF GREAT DANE "ACHILLES" OIL PAINTING</t>
  </si>
  <si>
    <t>&lt;br&gt;Year: 19th century
&lt;br&gt;Size: 47" x 32"
&lt;br&gt;Medium: Oil
&lt;br&gt;Description: Joseph Diericx painted a large oil picture of a Great Dane named "Achilles" in the 19th century. This rare early artwork of the breed, showing the dog relaxing on his master's crop, is in excellent quality and condition. Outstanding care for the dog's coat and light. displayed in its original gilt-plated antique frame. Dimensions: approximately 47" x 32" framed.
 &lt;br&gt;Shipping: Ships From London, UK</t>
  </si>
  <si>
    <t>https://www.ebay.com/itm/204971696194</t>
  </si>
  <si>
    <t>&lt;br&gt;Year: 19th century
&lt;br&gt;Size: 62" x 50"
&lt;br&gt;Medium: Oil
&lt;br&gt;Description: Large oil on canvas portrait of a young guy from France, around 1810. This three-quarter-length portrait of the handsome young man wearing a black jacket and white shirt is in excellent quality and shape. The portrait's exquisite depiction of the shape and proportions of its characters demonstrates Ingres' stylistic influence on Devedeux. displayed in its original gilt-plated antique frame.Measurements: about 62" x 50" when framed. 
 &lt;br&gt;Shipping: Ships From London, UK</t>
  </si>
  <si>
    <t>https://www.ebay.com/itm/316125968473</t>
  </si>
  <si>
    <t>"SUBURBIA" OIL PAINTING</t>
  </si>
  <si>
    <t>&lt;br&gt;Year: 20th century
&lt;br&gt;Size: 35" x 32"
&lt;br&gt;Medium: Oil
&lt;br&gt;Description: Hugh Gresty's "Suburbia" street scene oil painting is a large work from the early 20th century. View of a summertime London street in excellent clarity and condition; probably the artist's home on South Street, Greenwich, London. Verso signed by the artist. displayed in a nice gilded frame. Size: approximately 35" by 32" when framed.
 &lt;br&gt;Shipping: Ships From London, UK</t>
  </si>
  <si>
    <t>https://www.ebay.com/itm/315230074966</t>
  </si>
  <si>
    <t>VENUS &amp; THE DEATH OF ADONIS OIL PAINTING</t>
  </si>
  <si>
    <t>&lt;br&gt;Year: 17th century
&lt;br&gt;Size: 39.5" x 30"
&lt;br&gt;Medium: Oil
&lt;br&gt;Description: Large 17th Century Venetian School Old Master of the Death Of Adonis, oil on canvas. Excellent quality early Venetian School scene of Venus/Aphrodite attending her beloved Adonis after being mortally wounded by a boar sent by Ares, God Of War, jealous of her affections toward Adonis. Would be significantly enhanced with a light professional clean we can quote for. Presented in an early antique gilt frame    Measurements: 39.5" x 30" framed approx.
 &lt;br&gt;Shipping: Ships From London, UK</t>
  </si>
  <si>
    <t>https://www.ebay.com/itm/204971696231</t>
  </si>
  <si>
    <t>SCENE OF CATS FIGHTING OIL PAINING</t>
  </si>
  <si>
    <t>&lt;br&gt;Year: 17th century
&lt;br&gt;Size: 41" x 38"
&lt;br&gt;Medium: Oil
&lt;br&gt;Description: Large oil on canvas interior picture of cats battling from the 17th century. For its age, the quality and condition are excellent. Shown in its original antique gold-colored frame. Origin: vintage Christies stencil on the reverse. Size: about 41" by 38" when framed.
 &lt;br&gt;Shipping: Ships From London, UK</t>
  </si>
  <si>
    <t>https://www.ebay.com/itm/315718724711</t>
  </si>
  <si>
    <t xml:space="preserve"> VIEW OF BOCCA TIGRIS OIL PAINTING</t>
  </si>
  <si>
    <t>&lt;br&gt;Year: 19th century
&lt;br&gt;Size: 36" x 23.5"
&lt;br&gt;Medium: Oil
&lt;br&gt;Description: Large oil on canvas portrait of Bocca Tigris, c. 1850, Qing Dynasty. A significant early image in outstanding condition, this large-scale vista of the bustling trade harbor is displayed in its original handmade ebony frame. Written on. Despite being privately held for more than 50 years, it is new to the market. One of three pieces by the same artist that we are presenting.   Provenance: Private London collector's deceased estate. Size: about 36" by 23.5" when framed.
 &lt;br&gt;Shipping: Ships From London, UK</t>
  </si>
  <si>
    <t>https://www.ebay.com/itm/204632714396</t>
  </si>
  <si>
    <t>PORTRAIT OF A SOLDIER AND OFFICER OIL PAINTING</t>
  </si>
  <si>
    <t>&lt;br&gt;Year: 19th century
&lt;br&gt;Size: 46" x 36"
&lt;br&gt;Medium: Oil
&lt;br&gt;Description: Large oil on canvas painting, c. 1810, showing an officer and soldier from the 3rd Foot Grenadier Regiment, which was part of Napoleon's Imperial Guard. An significant and rare early study on the troops of the Napoleonic Wars. They were established by Napoleon as a part of his Royal Guard in Paris, and they later participated in the Smolensk Russian Campaign. A few are worn, framed.  Size: about 46" by 36" when framed.
 &lt;br&gt;Shipping: Ships From London, UK</t>
  </si>
  <si>
    <t>https://www.ebay.com/itm/364701800529</t>
  </si>
  <si>
    <t xml:space="preserve"> MUSIC RECITAL GARDEN PORTRAIT OIL PAINTING</t>
  </si>
  <si>
    <t>&lt;br&gt;Year: 19th century
&lt;br&gt;Size: 46.5" x 36.5"
&lt;br&gt;Medium: Oil
&lt;br&gt;Description: Large oil painting from the 19th century depicting a hound dog and a music session in a French garden. Scene is on the grounds of a magnificent architectural terrace, excellent quality and condition. Wonderful scene with amazing detail. enclosed in a vintage gilded frame.   Dimensions: about 46.5" x 36.5" when framed.
 &lt;br&gt;Shipping: Ships From London, UK</t>
  </si>
  <si>
    <t>https://www.ebay.com/itm/204971696229</t>
  </si>
  <si>
    <t xml:space="preserve"> GARIBALDI REDSHIRTS ENCAMPMENT OIL PAINTING</t>
  </si>
  <si>
    <t>&lt;br&gt;Year: 19th century
&lt;br&gt;Size: 47" x 40"
&lt;br&gt;Medium: Oil
&lt;br&gt;Description: Large oil painting from the 19th century depicting Garibaldi's Redshirt camp, with an officer in the front. Fine quality, rare historical artwork of Garibaldi's renowned Redshirts encampment from approximately 1860. framed. An early and significant firsthand narrative about the Redshirts during Italy's unification.  Provenance: Meldon Park's contents, acquired in 1910.   Measuring around 47" by 40" when framed.
 &lt;br&gt;Shipping: Ships From London, UK</t>
  </si>
  <si>
    <t>https://www.ebay.com/itm/204632714370</t>
  </si>
  <si>
    <t>VIEW OF TOULON, FRANCE OIL PAINTING</t>
  </si>
  <si>
    <t>&lt;br&gt;Year: 19th century
&lt;br&gt;Size: 40" x 17.5"
&lt;br&gt;Medium: Oil
&lt;br&gt;Description: Large oil on canvas painting from the 19th century depicting Toulon, France; unclear signature. View of the harbor and mountains in the distance as you approach the old city on the French Riviera in excellent quality and condition. displayed in its original antique gilded frame, signed bottom right.    Size: approximately 40" by 17.5" when framed.
 &lt;br&gt;Shipping: Ships From London, UK</t>
  </si>
  <si>
    <t>https://www.ebay.com/itm/315123164961</t>
  </si>
  <si>
    <t>PORTRAIT OF A DANDY DINMONT OIL PAINTING</t>
  </si>
  <si>
    <t>&lt;br&gt;Year: 19th century
&lt;br&gt;Size: 22" x 18"
&lt;br&gt;Medium: Oil
&lt;br&gt;Description: Huge oil painting by Andrew Scott Rankin from the 19th century depicting a Dandy Dinmont. Rare early image of the breed in art, with a Dandy Dinmont curled up on a green blanket, in excellent quality and condition. Presented in a nice gold frame, with a bottom left signature.  Dimensions: approximately 22" by 18" when framed.
 &lt;br&gt;Shipping: Ships From London, UK</t>
  </si>
  <si>
    <t>https://www.ebay.com/itm/315718724766</t>
  </si>
  <si>
    <t>THE ARK OF THE COVENANT OIL PAINTING</t>
  </si>
  <si>
    <t>&lt;br&gt;Year: 17th century
&lt;br&gt;Size: 29" x 27"
&lt;br&gt;Medium: Oil
&lt;br&gt;Description: Large oil on panel painting from the 17th century by a Flemish Old Master that shows the Ark of the Covenant being transported around Jericho. The seven priests who escorted the Ark of the Covenant at the Battle of Jericho, playing their instruments as God had commanded Joshua to do before the walls fell, are depicted in this excellent quality and condition ancient panel painting. Not framed.    It is rare to find this situation, especially thus early, in early Western art.    Origin: A deceased estate in the UK. Dimensions: 29 x 27".
 &lt;br&gt;Shipping: Ships From London, UK</t>
  </si>
  <si>
    <t>https://www.ebay.com/itm/315718724770</t>
  </si>
  <si>
    <t>SYBIL PORTRAIT OIL PAINTING</t>
  </si>
  <si>
    <t>&lt;br&gt;Year: 18th century
&lt;br&gt;Size: 43" x 35"
&lt;br&gt;Medium: Oil
&lt;br&gt;Description: Large oil painting of a Sybil from the 18th century. A study of exceptional quality and condition, exhibited in an authentic Florentine frame that has been hand-carved. Ancient Greek oracles known as sybils were believed to have clairvoyant and prophesy abilities.    Measurements: approximately 43" x 35" framed.
 &lt;br&gt;Shipping: Ships From London, UK</t>
  </si>
  <si>
    <t>https://www.ebay.com/itm/365152603849</t>
  </si>
  <si>
    <t xml:space="preserve"> SCENE OF JOSEPH II, HOLY ROMAN EMPEROR OIL PAINTING</t>
  </si>
  <si>
    <t>&lt;br&gt;Year: 19th century
&lt;br&gt;Size: 57" x 41"
&lt;br&gt;Medium: Oil
&lt;br&gt;Description: Beautiful large oil painting from the 19th century depicting Holy Roman Emperor Joseph II visiting injured soldiers. Probably after the Battle of Rocoux, this massive and significant historical picture from the War of Austrian Succession shows a youthful Joseph II visiting the injured. Outstanding historical and military painting with significant detail. displayed in an ancient mahogany frame with an indistinct signature.  Size: about 57" by 41" when framed.
 &lt;br&gt;Shipping: Ships From London, UK</t>
  </si>
  <si>
    <t>https://www.ebay.com/itm/365099587165</t>
  </si>
  <si>
    <t>&lt;br&gt;Year: 17th century
&lt;br&gt;Size: 33" x 25"
&lt;br&gt;Medium: Oil
&lt;br&gt;Description: Large oil painting from the 17th century depicting ducks on a riverbank with a hunt going on in the background. A study of ducks split by two sides of the river, one providing safety and the other the threat of a small hunting party, in excellent quality and condition, dating from around 1700. displayed in a nice gold frame and faintly signed in the bottom left corner. Origin: Early athletic art from a private collection in London. Dimensions: about 33" x 25" framed.
 &lt;br&gt;Shipping: Ships From London, UK</t>
  </si>
  <si>
    <t>https://www.ebay.com/itm/315863018769</t>
  </si>
  <si>
    <t>PORTRAIT OF A GIRL IN A WHITE DRESS OIL PAINTING</t>
  </si>
  <si>
    <t>&lt;br&gt;Year: 18th century
&lt;br&gt;Size: 48" x 42"
&lt;br&gt;Medium: Oil
&lt;br&gt;Description: Large oil on canvas painting of a young girl in a white outfit from the Irish School, approximately 1800. A three-quarter length study of a young girl clutching rose buds while standing by the columns of a magnificent residence with a view of the grounds is in excellent quality and condition. Outstanding illustration of the era's portraiture; original label on the reverse side listing the painting from a Bonhams auction in the 1960s. framed. Origin: From a private collection in Suffolk, United Kingdom. Size: about 48" by 42" when framed.
 &lt;br&gt;Shipping: Ships From London, UK</t>
  </si>
  <si>
    <t>https://www.ebay.com/itm/204632714364</t>
  </si>
  <si>
    <t>PORTRAIT OF A LADY HOLDING A FLUTE OIL PAINTING</t>
  </si>
  <si>
    <t>&lt;br&gt;Year: 18th century
&lt;br&gt;Size: 36" x 31"
&lt;br&gt;Medium: Oil
&lt;br&gt;Description: Grand French School oil on canvas portrait of a woman playing the flute, c. 18th century. Wonderful and unique painting of the young woman clutching a flute while wearing ornate clothing—it would have been quite rare for women to be portrayed in this manner at the time. Handmade artwork by a skilled portrait painter. arranged. outstanding initial state.    The personal assemblage of portraits with musical themes, Tony Bingham, United Kingdom    Size: approximately 36" by 31" when framed.
 &lt;br&gt;Shipping: Ships From London, UK</t>
  </si>
  <si>
    <t>https://www.ebay.com/itm/204632714383</t>
  </si>
  <si>
    <t>&lt;br&gt;Year: 18th century
&lt;br&gt;Size: 48" x 33"
&lt;br&gt;Medium: Oil
&lt;br&gt;Description: Beautiful enormous 18th-century oil on canvas painting by William Marlow that depicts the Westminster Bridge from the Thames. Wide-angle image of the Thames that includes Westminster's unique architecture and the bridge in the background, as well as the boats navigating its waters. Excellent detail in the serene waterways and the well detailed buildings, all of which are situated beneath a vast sky full of clouds, typical of the era's marshmallow paintings.Like other pieces from that era, it is unsigned, but the style is distinct, and the frame has a plaque that goes with it. Excellent condition and a unique early London view of the finest caliber, painted by one of the subject's foremost painters.  Dimensions: 48" x 33" with frame.
 &lt;br&gt;Shipping: Ships From London, UK</t>
  </si>
  <si>
    <t>https://www.ebay.com/itm/204632714371</t>
  </si>
  <si>
    <t>"GOOSE GIRL" OIL PAINTING</t>
  </si>
  <si>
    <t>&lt;br&gt;Year: 19th century
&lt;br&gt;Size: 21" x 15.5"
&lt;br&gt;Medium: Oil
&lt;br&gt;Description: The 19th-century oil painting "Goose Girl" depicts a rural landscape and was created by William Page Atkinson Wells. Superb specimen of the painter's work in immaculate condition, signed and labeled on the verso.displayed within the original, antique, carved frame.    Dimensions: approximately 21 x 15.5" when framed.
 &lt;br&gt;Shipping: Ships From London, UK</t>
  </si>
  <si>
    <t>https://www.ebay.com/itm/315123164968</t>
  </si>
  <si>
    <t>THE FOX HUNTING PARTY OIL PAINTING</t>
  </si>
  <si>
    <t>&lt;br&gt;Year: 18th century
&lt;br&gt;Size: 45" x 22"
&lt;br&gt;Medium: Oil
&lt;br&gt;Description: Huge English Fox Hunting Party landscape from the 18th century; John Nordost Sartorius is credited with the oil painting. Magnificent panoramic hunting picture with full verso inscription and date of 1770. Identification of the riders is necessary, as it would also disclose the hunt's location. framed.    Size: about 45" by 22" when framed. Provenance: London's Pitt &amp; Scott Ltd.
 &lt;br&gt;Shipping: Ships From London, UK</t>
  </si>
  <si>
    <t>https://www.ebay.com/itm/204971696196</t>
  </si>
  <si>
    <t>SHIP IN A SWELL OFF THE PIER OIL PAINTING</t>
  </si>
  <si>
    <t>&lt;br&gt;Year: 19th century
&lt;br&gt;Size: 45" x 33"
&lt;br&gt;Medium: Oil
&lt;br&gt;Description: Alright Large oil painting by Henry Redmore from the 19th century depicting a ship in a swell off the shore next to a dock. Large-scale sea oil of exceptional quality and condition, authenticated to the artist independently, is typical of the artist's work. displayed in a lovely vintage gilded frame. Size: about 45" by 33" when framed.
 &lt;br&gt;Shipping: Ships From London, UK</t>
  </si>
  <si>
    <t>https://www.ebay.com/itm/315718724771</t>
  </si>
  <si>
    <t>PORTRAIT OF WILLIAM II PRINCE OF ORANGE OIL PAINTING</t>
  </si>
  <si>
    <t>&lt;br&gt;Year: 17th century
&lt;br&gt;Size: 32" x 25"
&lt;br&gt;Medium: Oil
&lt;br&gt;Description: Huge oil on panel portrait of William II, Prince of Orange, by Dutch Schoo Old Master from the 17th century. An early, significant, original court portrait of the young prince, who was also the father of William III, his only child and eventually King of England, Ireland, and Scotland, is displayed on an oak panel. On an early ebony frame, in good shape considering its age. Size: about 32" by 25" when framed.
 &lt;br&gt;Shipping: Ships From London, UK</t>
  </si>
  <si>
    <t>https://www.ebay.com/itm/365099587156</t>
  </si>
  <si>
    <t>FAMILY SCENE "FORGIVENESS" OIL PAINTING</t>
  </si>
  <si>
    <t>&lt;br&gt;Year: 19th century
&lt;br&gt;Size: 31" x 26.5"
&lt;br&gt;Medium: Oil
&lt;br&gt;Description: Large oil painting by George Goodwin Kilburne depicting a homecoming daughter beseeching her father for pardon in the 19th century. A fine example of a genre scene depicting an 18th-century aristocrat sitting on his terrace while his daughter, who may have returned after an affair, begs her father's forgiveness. Dated and signed in 1886. Origin: Shown at the Royal Academy in 1886, no. 861    Dimensions: about 31 x 26.5" when framed.
 &lt;br&gt;Shipping: Ships From London, UK</t>
  </si>
  <si>
    <t>https://www.ebay.com/itm/364873657594</t>
  </si>
  <si>
    <t>VIEW OF THE VALE OF NEATH, WALES OIL PAINTING</t>
  </si>
  <si>
    <t>&lt;br&gt;Year: 19th century
&lt;br&gt;Size: 38.5" x 27"
&lt;br&gt;Medium: Oil
&lt;br&gt;Description: Large oil painting by James Baker Pyne from the 19th century depicting the Vale of Neath in Wales. Outstanding example of the artist's work in terms of quality and condition, featuring figures perched on the rocky borders in the front. Framed; signed, dated 1846; numbered 183 (maybe the Royal Academy display number).    Provenance: from an individual collector of vintage Neath Valley-related artwork.  Measurements: approximately 38.5" x 27" framed.
 &lt;br&gt;Shipping: Ships From London, UK</t>
  </si>
  <si>
    <t>https://www.ebay.com/itm/365099587152</t>
  </si>
  <si>
    <t>THE JUDGEMENT OF PARIS OIL PAINTING</t>
  </si>
  <si>
    <t>&lt;br&gt;Year: 17th century
&lt;br&gt;Size: 45cm x 40cm
&lt;br&gt;Medium: Oil
&lt;br&gt;Description: Oil painting on panel depicting the Judgement of Paris by Toussaint Gelton, a 17th-century Dutch Old Master.Superior quality and condition, including the vintage collection label on the back. Original surface is clean and in good shape. framed.    Size: approximately 45 cm by 40 cm when framed.
 &lt;br&gt;Shipping: Ships From London, UK</t>
  </si>
  <si>
    <t>https://www.ebay.com/itm/315718724772</t>
  </si>
  <si>
    <t>PORTRAIT OF CARLOTTA DE HESSE-KASSEL OIL PAINTING</t>
  </si>
  <si>
    <t>&lt;br&gt;Year: 17th century
&lt;br&gt;Size: 47" x 39"
&lt;br&gt;Medium: Oil
&lt;br&gt;Description: Huge old master Dutch portrait of Carlota de Hesse-Kassel from the 17th century. A three-quarter length portrait of a lady holding a fan while wearing an ornate brooch and pearls, in excellent condition overall. Shown in its original antique gold-colored frame. on the label on the reverse.  Measuring around 47" by 39" when framed.
 &lt;br&gt;Shipping: Ships From London, UK</t>
  </si>
  <si>
    <t>https://www.ebay.com/itm/365099587157</t>
  </si>
  <si>
    <t xml:space="preserve"> "DINAS BRAUN NEATH" OIL PAINTING</t>
  </si>
  <si>
    <t>&lt;br&gt;Year: 19th century
&lt;br&gt;Size: 31" x 26
&lt;br&gt;Medium: Oil
&lt;br&gt;Description: Oil on canvas painting by Francis Danby from the 19th century depicting a lone individual at the foot of a mountain in the British landscape Dinas Braun, Neath. Wonderful landscape painting that perfectly contrasts light and shade, turf and rock, sky and cloud, and a lone figure dwarfed by the rocky ledge.    Provenance: Neath Valley works and nearby areas from Swansea, UK, owned by a single owner collection    Measurements: approximately 31" x 26" framed.
 &lt;br&gt;Shipping: Ships From London, UK</t>
  </si>
  <si>
    <t>https://www.ebay.com/itm/315123164989</t>
  </si>
  <si>
    <t>PORTRAIT OF MADONNA OIL PAINTING</t>
  </si>
  <si>
    <t>&lt;br&gt;Year: 16th century
&lt;br&gt;Size: 14.5" x 12"
&lt;br&gt;Medium: Oil
&lt;br&gt;Description: Oil painting on panel, 16th-century Dutch Antwerp School portrait of the Madonna, from Joos Van Cleve's studio. Beautifully preserved devotional tableau of the Madonna wearing a white veil, dating to around 1520. Good surface condition with some bowing; no significant restorations; might be improved with a clean.displayed in a gilded antique frame. Size: about 14.5" x 12" when framed. Origin: Kleinberger Gallery, located in New York 1930s William Goldman, New York.
 &lt;br&gt;Shipping: Ships From London, UK</t>
  </si>
  <si>
    <t>https://www.ebay.com/itm/315718724712</t>
  </si>
  <si>
    <t>VIEW OF FAMILIES AT LITTLEHAMPTON OIL PAINTING</t>
  </si>
  <si>
    <t>&lt;br&gt;Year: 19th century
&lt;br&gt;Size: 44" x 38"
&lt;br&gt;Medium: Oil
&lt;br&gt;Description: John W. Eyres, oil on panel, large 19th-century view of families at Littlehampton. The paintings by the Royal Academy are of excellent quality and condition, and they depict an early historical depiction of Victorian families enjoying a picnic and playing on the beach during the summer. Painted around 1885 and signed. Displayed in its original, handcrafted antique gilded frame that was fashioned just for it.    Size: about 44" by 38" when framed.
 &lt;br&gt;Shipping: Ships From London, UK</t>
  </si>
  <si>
    <t>https://www.ebay.com/itm/364701801259</t>
  </si>
  <si>
    <t xml:space="preserve"> CHRISTIAN OTTOMAN WARS CAVALRY OIL PAINTING</t>
  </si>
  <si>
    <t>&lt;br&gt;Year: 17th century
&lt;br&gt;Size: 64" x 46"
&lt;br&gt;Medium: Oil
&lt;br&gt;Description: Large oil painting from an Italian school from the 17th century depicting a Christian and Ottoman cavalry engaged in combat. Magnificently detailed, unusual, large-scale early battle scene that would be greatly improved with a modest cleaning. framed. Size: approximately 64" by 46" when framed.
 &lt;br&gt;Shipping: Ships From London, UK</t>
  </si>
  <si>
    <t>https://www.ebay.com/itm/315718724767</t>
  </si>
  <si>
    <t>THE CARD CHEATS OIL PAINTING</t>
  </si>
  <si>
    <t>&lt;br&gt;Year: 19th century
&lt;br&gt;Size: 51" x 39"
&lt;br&gt;Medium: Oil
&lt;br&gt;Description: Edgar Farasyn's large oil on canvas painting from the 19th century depicts a group of gentlemen from the 17th century playing cards at a bar. Outstanding caliber and state grand genre scenario with two gentlemen wearing plumed hats, one holding three aces and the other player holding a card that the spectator standing next to him is reading. Dated and signed. displayed in a lovely vintage gilded frame.    Meaures: about 51" by 39" when framed.
 &lt;br&gt;Shipping: Ships From London, UK</t>
  </si>
  <si>
    <t>https://www.ebay.com/itm/204971696199</t>
  </si>
  <si>
    <t xml:space="preserve"> EAGLE &amp; RABBIT IN THE ALPS OIL PAINTING</t>
  </si>
  <si>
    <t>&lt;br&gt;Year: 19th century
&lt;br&gt;Size: 85cm x 65cm
&lt;br&gt;Medium: Oil
&lt;br&gt;Description: Beautiful big oil on canvas study from the French School of the 19th century depicting an eagle and its prey in the French Alps. Excellent large-scale analysis of the raptor and an uncommon large-scale ornithological study, both typical of Audubon's paintings from the era. Shown in its original antique gold-colored frame. general good state.    Origin: A private Brussels collector. Size: approximately 85 cm by 65 cm when framed.
 &lt;br&gt;Shipping: Ships From London, UK</t>
  </si>
  <si>
    <t>https://www.ebay.com/itm/365099587190</t>
  </si>
  <si>
    <t>&lt;br&gt;Year: 19th century
&lt;br&gt;Size: 20" x 15"
&lt;br&gt;Medium: Oil
&lt;br&gt;Description: John Emms painted a large oil portrait of the New Townberry hounds in the 19th century. Study of the New Townberry hounds' resting kennels in excellent quality and condition. Excellent example of Emms' painting showing the pack at repose, most likely in the New Forest area where Emms was regularly commissioned to paint. shown in its sweeping gold frame. With a signature,    Origin: A private collector in the United Kingdom. Dimensions: approximately 20" x 15" framed
 &lt;br&gt;Shipping: Ships From London, UK</t>
  </si>
  <si>
    <t>https://www.ebay.com/itm/205227422556</t>
  </si>
  <si>
    <t>&lt;br&gt;Year: 19th century
&lt;br&gt;Size: 31.5" x 27.5"
&lt;br&gt;Medium: Oil
&lt;br&gt;Description: A large oil painting from the 19th century depicting a young girl reading. A picture of a young girl reading by herself in excellent quality and condition. The piece is reminiscent of Fantin-Latour's series of works about young women who were freed by books and reading. displayed in its original gilt-plated antique frame. Origin: West Sussex, UK, private collection. Dimensions: about 31.5" x 27.5" when framed.
 &lt;br&gt;Shipping: Ships From London, UK</t>
  </si>
  <si>
    <t>https://www.ebay.com/itm/316137470193</t>
  </si>
  <si>
    <t>PORTRAIT OF LADY MANNERS OIL PAINTING</t>
  </si>
  <si>
    <t>&lt;br&gt;Year: 18th century
&lt;br&gt;Size: 34.5" x 29.5"
&lt;br&gt;Medium: Oil
&lt;br&gt;Description: Thomas Hudson is credited with creating this enormous oil painting of Lady Manners from the 18th century in England. Superb quality and condition from the mid-1800s photograph of a young woman dressed in a satin and lace-trimmed frock, a pink bowtie, and a lace bonney inside a fake oval. displayed in a gilded frame. Dimensions: approximately 34.5" x 29.5" when framed.
 &lt;br&gt;Shipping: Ships From London, UK</t>
  </si>
  <si>
    <t>https://www.ebay.com/itm/204971696223</t>
  </si>
  <si>
    <t>PORTRAIT OF CAPTAIN THOMAS FREDERICK SIMMONS OIL PAINTING</t>
  </si>
  <si>
    <t>&lt;br&gt;Year: 19th century
&lt;br&gt;Size: 35" x 29"
&lt;br&gt;Medium: Oil
&lt;br&gt;Description: Huge oil on canvas portrait of Captain Thomas Frederick Simmons from the 19th century. Outstanding quality and state of the cork Captain Simmons is shown in this 1815 portrait wearing the uniform of the Royal Artillery. Following the Battle of Waterloo, he was moved to Malta in 1820, where his son, General Sir Lintorn Simmons, would serve as governor until 1888. displayed in a gilded frame.    Measuring approximately 35" by 29" when framed.
 &lt;br&gt;Shipping: Ships From London, UK</t>
  </si>
  <si>
    <t>https://www.ebay.com/itm/365099587239</t>
  </si>
  <si>
    <t xml:space="preserve"> A VISIT TO THE FORTUNE TELLER OIL PAINTING</t>
  </si>
  <si>
    <t>&lt;br&gt;Year: 19th century
&lt;br&gt;Size: 31" x 27" 
&lt;br&gt;Medium: Oil
&lt;br&gt;Description: Huge oil on canvas painting by Ernest Gustave Girardot depicting a wealthy couple seeing a fortune teller in a 19th-century French apartment. A signed and dated 1869 specimen of the artist's work in excellent quality and condition. a plaque that was later given the wrong title. Arrived in an exquisite gold frame.    Measuring around 31" by 27" when framed.
 &lt;br&gt;Shipping: Ships From London, UK</t>
  </si>
  <si>
    <t>https://www.ebay.com/itm/204632714412</t>
  </si>
  <si>
    <t>PORTRAIT OF A MAN WITH A CRUCIFIX OIL PAINTING</t>
  </si>
  <si>
    <t>&lt;br&gt;Year: 16th century
&lt;br&gt;Size: 60" x 43"
&lt;br&gt;Medium: Oil
&lt;br&gt;Description: Large oil on canvas picture of a guy clutching a crucifix by an Italian Old Master from the 16th century. Superb early three-quarter length image featuring the man wearing black robes and a cross. Excellent detail and reminiscent of Caracci's historical portraits. With age comes some inevitable dryness and old restoration. enclosed in a vintage gilded frame.  Size: about 60" by 43" when framed.
 &lt;br&gt;Shipping: Ships From London, UK</t>
  </si>
  <si>
    <t>https://www.ebay.com/itm/365099587159</t>
  </si>
  <si>
    <t>VIEW OF THE GRAND HARBOUR, VALLETTA, MALTA OIL PAINTING</t>
  </si>
  <si>
    <t>&lt;br&gt;Year: 19th century
&lt;br&gt;Size: 16.5" x 9"
&lt;br&gt;Medium: Oil
&lt;br&gt;Description: Oil painting by Luigi M. Gallea depicting a vista of Valletta, Malta's Grand Harbour in the 19th century. A premier example of the artist's work, with a rare panoramic picture of Valletta in excellent clarity and condition. signed on the verso of the artist's label, framed.    Measuring approximately 16.5" by 9" when framed.
 &lt;br&gt;Shipping: Ships From London, UK</t>
  </si>
  <si>
    <t>https://www.ebay.com/itm/365099587187</t>
  </si>
  <si>
    <t xml:space="preserve"> SAINT JEROME IN THE WILDERNESS OIL PAINTING</t>
  </si>
  <si>
    <t>&lt;br&gt;Year: 17th century
&lt;br&gt;Size: 155cm x 90cm
&lt;br&gt;Medium: Oil
&lt;br&gt;Description: Impressive large oil painting on canvas, 17th-century North Italian School, Saint Jerome in the Wilderness. An early, large-scale representation of the main in the woods. In good condition considering its age, but could be much improved with a thorough cleaning. Not framed    Origin: A London-based private collection of Old Masters. Size: approximately 155 cm by 90 cm without framing.
 &lt;br&gt;Shipping: Ships From London, UK</t>
  </si>
  <si>
    <t>https://www.ebay.com/itm/315718724726</t>
  </si>
  <si>
    <t>&lt;br&gt;Year: 19th century
&lt;br&gt;Size: 45" x 31"
&lt;br&gt;Medium: Oil
&lt;br&gt;Description: Erna Hope-Kinross's large oil painting from the 19th century depicting the children of summer. Children playing in the shadow of trees in a summertime sunlit impressionist picture. The piece demonstrates the significant impact Hope-Kinross's friend Claude Monet had on her art at the time. exhibited in its vintage, handcrafted gilded frame and in excellent original shape. signed and inscription on the back.    Origin: the Artists Grace English and Erna Hoppe-Kinross's family. Dimensions: approximately 45" x 31" framed.
 &lt;br&gt;Shipping: Ships From London, UK</t>
  </si>
  <si>
    <t>https://www.ebay.com/itm/205218525520</t>
  </si>
  <si>
    <t>&lt;br&gt;Year: 19th century
&lt;br&gt;Size: 30" x 25.5"
&lt;br&gt;Medium: Oil
&lt;br&gt;Description: William Douglas painted a large oil portrait of John Boswell esq. riding Cameron on Moll Romps in the early 19th century. Boswell in full hunting gear on the grounds of Tulliallan Castle in Kincardine, Fife, in an exceptionally well-preserved portrait. This superb study is signed, fully written on the back, and comes in its original, vintage gilded frame. Dimensions: about 30" x 25.5" when framed.
 &lt;br&gt;Shipping: Ships From London, UK</t>
  </si>
  <si>
    <t>https://www.ebay.com/itm/205221625343</t>
  </si>
  <si>
    <t>&lt;br&gt;Year: 17th century
&lt;br&gt;Size: 41" x 34"
&lt;br&gt;Medium: Oil
&lt;br&gt;Description: Large oil painting of Bacchus and Ariadne by an Italian Old Master from the 17th century. Ariadne is seduced by Bacchus and his entourage of followers on the Island of Naxos following the departure of her lover Theseus, according to a classical representation from around 1660. The piece demonstrates both application and influence on the period's French and Italian painting. displayed in a gilded frame from that era. Origin: Private Collection in LondonWarsaw Private Collection.    Dimensions: about 41" x 34" when framed.
 &lt;br&gt;Shipping: Ships From London, UK</t>
  </si>
  <si>
    <t>https://www.ebay.com/itm/365231095047</t>
  </si>
  <si>
    <t>&lt;br&gt;Year: 18th century
&lt;br&gt;Size: 31" x 24"
&lt;br&gt;Medium: Oil
&lt;br&gt;Description: Large oil painting from the 18th century depicting a Brown and White Setter in a countryside. A side profile study of a hunting hound detecting scent during a hunt of exceptional quality and condition. Unframed at the moment, however we can provide a quote for an appropriate frame. The piece is exactly like Gilpin's other works from that era. Dimensions: approximately 31" x 24" framed.
 &lt;br&gt;Shipping: Ships From London, UK</t>
  </si>
  <si>
    <t>https://www.ebay.com/itm/205227434702</t>
  </si>
  <si>
    <t>&lt;br&gt;Year: 19th century
&lt;br&gt;Size: 41" x 31"
&lt;br&gt;Medium: Oil
&lt;br&gt;Description: Large oil painting by Maurice Grun of a French Breton country girl from the 19th century. An outstanding example of French painting that captures the beauty and simplicity of country life in terms of quality and condition. provided within a time limit, signed and dated, and with good provenance.   Dimensions: about 41" x 31" when framed. Source: June 1998, The John Davies Gallery.
 &lt;br&gt;Shipping: Ships From London, UK</t>
  </si>
  <si>
    <t>https://www.ebay.com/itm/315884010330</t>
  </si>
  <si>
    <t xml:space="preserve"> PORTRAIT OF MARY WITHER OIL PAINTING</t>
  </si>
  <si>
    <t>&lt;br&gt;Year: 17th century
&lt;br&gt;Size: 39" x 34"
&lt;br&gt;Medium: Oil
&lt;br&gt;Description: Jacob Huysmans' large oil on canvas portrait of Mary Wither of Andwell from the 17th century. Wonderfully preserved image of a young woman with pearls arranged inside a cartouche and a blue outfit. displayed in its original antique gilded frame with the verso inscription on a plaque. Origin: London's Christie's Old Master Sale    Size: about 39" by 34" when framed.
 &lt;br&gt;Shipping: Ships From London, UK</t>
  </si>
  <si>
    <t>https://www.ebay.com/itm/204632714398</t>
  </si>
  <si>
    <t>STILL LIFE OF FLOWERS OIL PAINTING</t>
  </si>
  <si>
    <t>&lt;br&gt;Year: 17th century
&lt;br&gt;Size: 45" x 40"
&lt;br&gt;Medium: Oil
&lt;br&gt;Description: Huge oil on canvas still life of flowers by a Flemish Old Master from the 17th century, credited to Daniel Seghers. Outstanding analysis of the quality and state of the different flowers in a swag. displayed in a vintage ebony frame.  Size: approximately 45" by 40" when framed.
 &lt;br&gt;Shipping: Ships From London, UK</t>
  </si>
  <si>
    <t>https://www.ebay.com/itm/315123164958</t>
  </si>
  <si>
    <t>PORTRAIT OF LUCAS CRANACH THE ELDER OIL PAINTING</t>
  </si>
  <si>
    <t>&lt;br&gt;Year: 16th century
&lt;br&gt;Size: 31" x 26.5"
&lt;br&gt;Medium: Oil
&lt;br&gt;Description: Lucas Cranach's large 16th-century German school portrait has been identified. Oil on canvas, The Elder. Superb quality and condition portrait of the German Renaissance painter, dressed in black robes with a short ruff collar, carrying his sketchbook. enclosed in a vintage gilded frame.    Origin: London-based private collection of Old Master portraits. Dimensions: about 31 x 26.5" when framed.
 &lt;br&gt;Shipping: Ships From London, UK</t>
  </si>
  <si>
    <t>https://www.ebay.com/itm/204971696183</t>
  </si>
  <si>
    <t>PORTRAIT OF KING HENRY VIII OIL PAINTING</t>
  </si>
  <si>
    <t>&lt;br&gt;Year: 16th century
&lt;br&gt;Size: 14" x 11"
&lt;br&gt;Medium: Oil
&lt;br&gt;Description: King Henry VIII's court portrait, oil on panel, 16th century. A rare early illustration of the English monarch in court regalia, in excellent quality and preservation. It is in a beautiful antique hand-carved frame and is in good shape for its age.    Origin: Cambridge, UK, private collection. Dimensions: approximately 14" x 11" framed.
 &lt;br&gt;Shipping: Ships From London, UK</t>
  </si>
  <si>
    <t>https://www.ebay.com/itm/204971696230</t>
  </si>
  <si>
    <t>LANDSCAPE VIEW AT MONFERRAT OIL PAINTING</t>
  </si>
  <si>
    <t>&lt;br&gt;Year: 20th century
&lt;br&gt;Size: 37" x 33.5"
&lt;br&gt;Medium: Oil
&lt;br&gt;Description: Memo Vagaggini's large 1927 oil painting of a dawn landscape in Monferrat, Italy, is on panel. Gorgeous large-scale example of Italian landscape painter's technique, overlooking Monferrat in the morning light from a hillside. It is believed that the precise location is San Michele, which is close to the Asti region. seen in its stepped original frame. The artist's label, title, and Christies provenance are on the verso.    Source: Christies, London, 1975; Deceased Estate, West Sussex, United Kingdom.  Measuring approximately 37" by 33.5" when framed.
 &lt;br&gt;Shipping: Ships From London, UK</t>
  </si>
  <si>
    <t>https://www.ebay.com/itm/315718724751</t>
  </si>
  <si>
    <t xml:space="preserve"> FISHING AT THE FOUR ARCHES, BINGLEY, YORKSHIRE OIL PAINTING</t>
  </si>
  <si>
    <t>&lt;br&gt;Year: 19th century
&lt;br&gt;Size: 52" x 38"
&lt;br&gt;Medium: Oil
&lt;br&gt;Description: Joseph Clayton Bentley, oil on canvas, large 19th-century English river fishing landscape at The Four Arches, Bingley, Yorkshire. A superb example of the artist's work depicting anglers on the River Aire in terms of quality and condition. Verso side with artist display labels, signed, dated, and inscribed.In its original antique gold frame, it is presented.   Size: about 52" by 38" when framed    Origin: Ian MacNicol, Glasgow; L.H. Lefèvre &amp; Son, London, 1971.
 &lt;br&gt;Shipping: Ships From London, UK</t>
  </si>
  <si>
    <t>https://www.ebay.com/itm/365099587196</t>
  </si>
  <si>
    <t>DOG POKER CARDS GAME OIL PAINTING</t>
  </si>
  <si>
    <t>&lt;br&gt;Year: 19th century
&lt;br&gt;Size: 32" x 26"
&lt;br&gt;Medium: Oil
&lt;br&gt;Description: Large oil painting from the 19th century depicting an inside scene with a King Charles Spaniel, Jack Russell Terrier, and St Bernard sitting at a cards table. Excellent condition and quality subject shown in a magnificent gilded frame, autographed. Measuring approximately 32" by 26" when framed.
 &lt;br&gt;Shipping: Ships From London, UK</t>
  </si>
  <si>
    <t>https://www.ebay.com/itm/365099587218</t>
  </si>
  <si>
    <t>CHILDREN IN A GARDEN LANDSCAPE OIL PAINTING</t>
  </si>
  <si>
    <t>&lt;br&gt;Year: 19th century
&lt;br&gt;Size: 27" x 22.5"
&lt;br&gt;Medium: Oil
&lt;br&gt;Description: Big oil painting depicting a garden scene with kids from a Chinese school in the 19th century. A woman and her children are shown in an architectural garden in this finely crafted and in excellent condition 1840s garden scene. enclosed within a wooden frame.    Measurements: approximately 27" x 22.5" framed.
 &lt;br&gt;Shipping: Ships From London, UK</t>
  </si>
  <si>
    <t>https://www.ebay.com/itm/365099587231</t>
  </si>
  <si>
    <t>PORTRAIT OF A WET NURSE &amp; BABY OIL PAINTING</t>
  </si>
  <si>
    <t>&lt;br&gt;Year: 17th century
&lt;br&gt;Size: 35" x 30"
&lt;br&gt;Medium: Oil
&lt;br&gt;Description: Large oil on canvas picture from the English School of the 17th century depicting a wet nurse nursing a newborn. An excellent half-length painting from around 1680 shows a wet nurse nursing a baby while seated halfway up behind a covered curtain. The child would have been the offspring of a noble family who, in a unique move, commissioned the portrait while the child was still being fed. has undergone expert cleaning, relining, and restoration. Presented in an excellent gilded frame and ready to hang.  Size: approximately 35" by 30" when framed.
 &lt;br&gt;Shipping: Ships From London, UK</t>
  </si>
  <si>
    <t>https://www.ebay.com/itm/315123164969</t>
  </si>
  <si>
    <t>PORTRAIT OF A JACK RUSSELL OIL PAINTING</t>
  </si>
  <si>
    <t>&lt;br&gt;Year: 19th century
&lt;br&gt;Size: 37.5" x 29"
&lt;br&gt;Medium: Oil
&lt;br&gt;Description: Excellent huge 19th-century oil on canvas portrait of a Jack Russell Terrier in a garden, signed indistinctly. Large-scale, exquisitely painted, and extremely uncommon early representation of the breed in art. Set on a garden path, this side profile study beautifully captures the coat, tidy head, and excellent body definition. autographed, in original condition, and displayed in an ebonized frame.    Dimensions: 29" x 37.5" with frame.
 &lt;br&gt;Shipping: Ships From London, UK</t>
  </si>
  <si>
    <t>https://www.ebay.com/itm/365099587215</t>
  </si>
  <si>
    <t>PORTRAIT OF WILLIAM YORKE OIL PAINTING</t>
  </si>
  <si>
    <t>&lt;br&gt;Year: 17th century
&lt;br&gt;Size: 100cm x 75cm
&lt;br&gt;Medium: Oil
&lt;br&gt;Description: Excellent huge oil on canvas picture of William Yorke by an English master from the 17th century. Wonderfully preserved image of Yorke from around 1645, featuring his family crest at the lower left. Excellent facial detail and lighting that are typical of Bpwer's paintings from that era. Presented in its original antique hand-carved oak wood frame with an inscription on the verso. Dimensions: roughly 100 cm by 75 cm when framed.
 &lt;br&gt;Shipping: Ships From London, UK</t>
  </si>
  <si>
    <t>https://www.ebay.com/itm/204632714401</t>
  </si>
  <si>
    <t xml:space="preserve"> VIEW OF OVERLOOKING WIMBLEDON COMMON OIL PAINTING</t>
  </si>
  <si>
    <t>&lt;br&gt;Year: 19th century
&lt;br&gt;Size: 38" x 26"
&lt;br&gt;Medium: Oil
&lt;br&gt;Description: Large 19th-century oil painting by Sidney Richard Percy depicting a countryside with Wimbledon Common in the background. A rare early photograph by the artist of Wimbledon Common, in excellent quality and preservation. framed, signed, and engraved.    "signed and dated 'SRPercy.1861' (lower left); further signed verso before reline: titled and inscribed 'No2 On Wimbledon Common/Sidney R Percy/Florence Villa Wimbledon Park" Measuring approximately 38" by 26" when framed.
 &lt;br&gt;Shipping: Ships From London, UK</t>
  </si>
  <si>
    <t>https://www.ebay.com/itm/315718724713</t>
  </si>
  <si>
    <t>PENITENT SAINT PETER OIL PAINTING</t>
  </si>
  <si>
    <t>&lt;br&gt;Year: 17th century
&lt;br&gt;Size: 34" x 29"
&lt;br&gt;Medium: Oil
&lt;br&gt;Description: Huge oil on canvas painting by an Italian Old Master from the 17th century that shows the penitent Saint Peter. An early Venetian devotional picture of the saint in excellent shape considering its antiquity. expertly relined and displayed in a high-quality gold frame.    This piece is composed in a manner reminiscent of Saraceni's The Penitent Saint Peter, which is currently housed in the Lemme Collection.    Measuring approximately 34" by 29" when framed.
 &lt;br&gt;Shipping: Ships From London, UK</t>
  </si>
  <si>
    <t>https://www.ebay.com/itm/315718724722</t>
  </si>
  <si>
    <t>PORTRAIT OF MISHIPMAN HORATIO NELSON OIL PAINTING</t>
  </si>
  <si>
    <t>&lt;br&gt;Year: 18th century
&lt;br&gt;Size: 24" x 20.5"
&lt;br&gt;Medium: Oil
&lt;br&gt;Description: Exquisite 18th-century oil on canvas portrait of Horatio Nelson in the role of midshipman. Outstanding caliber and state Nelson, a young midshipman, is shown in this rare early portrait waiting for the boat that would take him back to his ship. label on reverse of ebonized frame that is distressed. The Courtauld museum has a comparable portrait from this era.    Origin: Private collector in Berkshire, UK; Nelson &amp; Norfolk display. Dimensions: approximately 24 x 20.5" when framed.
 &lt;br&gt;Shipping: Ships From London, UK</t>
  </si>
  <si>
    <t>https://www.ebay.com/itm/315718724724</t>
  </si>
  <si>
    <t>PORTRAIT OF CLAUDE-LOUISE DE LORY OIL PAINTING</t>
  </si>
  <si>
    <t>&lt;br&gt;Year: 18th century
&lt;br&gt;Size: 37" x 32"
&lt;br&gt;Medium: Oil
&lt;br&gt;Description: A sizable French portrait from the 18th century featuring Claude-Louise De Lory as the subject. The young woman is depicted as a vestal virgin laying her hands on a mantle at half length in this exquisitely conditiond painting. Outstanding detail by a skilled portrait painter from France, c. 1725. displayed in a nice gilded frame.    PROVENANCE: FROM PHILIP ASTLEY-JONES'S ESTATE    Size: about 37" by 32" when framed.
 &lt;br&gt;Shipping: Ships From London, UK</t>
  </si>
  <si>
    <t>https://www.ebay.com/itm/365099587238</t>
  </si>
  <si>
    <t>PORTRAIT OF CATHERINE DE' MEDICI QUEEN OF FRANCE OIL PAINTING</t>
  </si>
  <si>
    <t>&lt;br&gt;Year: 16th century
&lt;br&gt;Size: 45cm x 40cm
&lt;br&gt;Medium: Oil
&lt;br&gt;Description: Beautiful oil on panel portrait of Catherine De Medici, Queen of France and Henry II's wife, from the 16th century by a French Old Master. An uncommon and early painting of the Queen dressed for court, around 1550. In good condition with minimal signs of excessive cleaning or restoration. presented in a frame with black ebonization. Identification and authentication provided by the French Arte Tres Gallery.    Origin: A Personal Holding in Nevian, France. Dimensions: approx. 45 cm by 40 cm when framed.
 &lt;br&gt;Shipping: Ships From London, UK</t>
  </si>
  <si>
    <t>https://www.ebay.com/itm/365099587203</t>
  </si>
  <si>
    <t>&lt;br&gt;Year: 16th century
&lt;br&gt;Size: 35" x 28
&lt;br&gt;Medium: Oil
&lt;br&gt;Description: A large oil painting of Matthew III Csak of Trencin from the Italian School of the 16th Century. This rare portrait of the Hungarian nobleman who resisted Andrew III is in excellent quality and condition. Only an antique etching that is exactly like this exists, indicating that this is the original portrait. displayed in a vintage gold frame.    Origin: The estate of a guy who passed away in Edinburgh, Scotland. Dimensions: approximately 35" x 28" framed.
 &lt;br&gt;Shipping: Ships From London, UK</t>
  </si>
  <si>
    <t>https://www.ebay.com/itm/205060720708</t>
  </si>
  <si>
    <t>PORTRAIT OF ESSEX FINCH, COUNTESS OF NOTTINGHAM OIL PAINTING</t>
  </si>
  <si>
    <t>&lt;br&gt;Year: 17th century
&lt;br&gt;Size: 38" x 32" 
&lt;br&gt;Medium: Oil
&lt;br&gt;Description: Large oil on canvas portrait of Essex Finch, Countess of Nottingham, painted by an Old Master in the 17th century, from Sir Peter Lely's circle. Fine art bust scale profile picture of Finch with ringlets in her hair, pearls, and a blue silk dress. Requires a light cleaning to bring up the colors and details even more. Displayed in a vintage frame with a plaque for identification.    Origin: Recently brought to the market, from a Parisian private estate.  Measuring approximately 38" by 32" when framed.
 &lt;br&gt;Shipping: Ships From London, UK</t>
  </si>
  <si>
    <t>https://www.ebay.com/itm/315718724717</t>
  </si>
  <si>
    <t>&lt;br&gt;Year: 17th century
&lt;br&gt;Size: 39" x 31"
&lt;br&gt;Medium: Oil
&lt;br&gt;Description: Large oil painting of a Dutch rural peasant archery competition from the 17th century. Peasants competing in an archery competition outside a bar in a village circa 1660. Outstanding condition and quality for its age, which would be further improved by a skilled cleaning. shown in a 19th-century frame that has losses; an ebonized Dutch frame in the period style will be used in its place. Dimensions: approximately 39" x 31" framed.
 &lt;br&gt;Shipping: Ships From London, UK</t>
  </si>
  <si>
    <t>https://www.ebay.com/itm/316128240239</t>
  </si>
  <si>
    <t xml:space="preserve"> PORTRAIT OF THE HONOURABLE MRS ELIZABETH TUFTON OIL PAINTING</t>
  </si>
  <si>
    <t>&lt;br&gt;Year: 18th century
&lt;br&gt;Size: 30" x 24"
&lt;br&gt;Medium: Oil
&lt;br&gt;Description: Large oil on canvas portrait of The Honourable Mrs. Elizabeth Tufton (née Wilbraham), c. 1710, from Sir Godfrey Kneller's studio. Superb quality and state of preservation of the youthful Mrs. Tufton, attired in a blue satin sash, at bust size. displayed in a lavishly gilded frame with an ebonized finish.    Provenance: via the Wilbraham &amp; Hill family by descent.Additional details about the Hill family are available in Joanna Hill's book "The Hills of Hawkstone and Attingham," published by Baltimore &amp; Co. in 2005.    Measuring around 30" by 24" when framed.
 &lt;br&gt;Shipping: Ships From London, UK</t>
  </si>
  <si>
    <t>https://www.ebay.com/itm/315718724728</t>
  </si>
  <si>
    <t>&lt;br&gt;Year: 17th century
&lt;br&gt;Size: 50" x 37"
&lt;br&gt;Medium: Oil
&lt;br&gt;Description: Admiral Baron De Pointis is seen in this large oil painting by a French Old Master from the 17th century. The three-quarter-length photograph of the baron and French Navy officer holding the standard is in excellent condition. King Louis XIV held him in high respect, but after losing to the English at the Battle of Cabrite Point, he retired in 1705. framed.  Origin: The Old House, Aspley Guise, Bedfordshire; private collection. Dimensions: approximately 50" x 37" when framed.
 &lt;br&gt;Shipping: Ships From London, UK</t>
  </si>
  <si>
    <t>https://www.ebay.com/itm/365337441951</t>
  </si>
  <si>
    <t>&lt;br&gt;Year: 17th century
&lt;br&gt;Size: 43" x 35"
&lt;br&gt;Medium: Oil
&lt;br&gt;Description: Anthony Leigh in the role of Father Dominic in John Dryden's "The Spanish Fryar" is seen in this large oil painting from the 17th century. Great quality and condition portrait of Father Dominic from Dryden's comedy play about the dishonest Fryer, portrayed by renowned actor Anthony Leigh. The National Gallery has a full-length version that was painted by Kneller on commission for the Earl of Dorset. This piece, which is probably a bust scale early work by Keller, shows the venal Friar removing coins from a collection box. Measurements: approximately 43" x 35" framed.
 &lt;br&gt;Shipping: Ships From London, UK</t>
  </si>
  <si>
    <t>https://www.ebay.com/itm/365189437776</t>
  </si>
  <si>
    <t>&lt;br&gt;Year: 19th century
&lt;br&gt;Size: 40" x 23"
&lt;br&gt;Medium: Oil
&lt;br&gt;Description: Large oil painting of the Triumph of Galatea by an Italian Old Master from the 16th and 17th centuries. This scene from Ovid's Metamorphosis, which shows a triumphant Galatea being lifted above the water by a Triton while Nereids and winged Nymphs watch, is of excellent quality and condition. Presented in an elaborate gold frame, it is in excellent quality and condition for its age. Dimensions: approximately 40" x 23" framed.
 &lt;br&gt;Shipping: Ships From London, UK</t>
  </si>
  <si>
    <t>https://www.ebay.com/itm/205103886227</t>
  </si>
  <si>
    <t xml:space="preserve"> SUNSET  HARBOUR LANDSCAPE OIL PAINTING</t>
  </si>
  <si>
    <t>&lt;br&gt;Year: 18th century
&lt;br&gt;Size: 55" x 39"
&lt;br&gt;Medium: Oil
&lt;br&gt;Description: Large oil painting from the 17th and 18th centuries depicting a traditional harbor scene with people and moored ships at dusk. expansive and breathtaking scenery with a great view of the harbor and historic buildings. Typical of Claude Lorrain's creations. neatly relined and framed.    Size: approximately 55" by 39" when framed.
 &lt;br&gt;Shipping: Ships From London, UK</t>
  </si>
  <si>
    <t>https://www.ebay.com/itm/204971696179</t>
  </si>
  <si>
    <t>SEMELE OIL PAINTING</t>
  </si>
  <si>
    <t>&lt;br&gt;Year: 17th century
&lt;br&gt;Size: 50" x 36"
&lt;br&gt;Medium: Oil
&lt;br&gt;Description: Large oil on canvas painting from the Italian School of the 17th century that shows Semele just before Zeus rapes her. Beautifully crafted and in excellent condition, this three-quarter length painting from approximately 1650 shows Semele, the Theban Princess, just before Zeus takes her to give birth to Bacchus. Displayed in a distinctive historical gilded frame.    Origin: A personal collector in London    Size: approximately 50" by 36" when framed.
 &lt;br&gt;Shipping: Ships From London, UK</t>
  </si>
  <si>
    <t>https://www.ebay.com/itm/204632714358</t>
  </si>
  <si>
    <t>&lt;br&gt;Year: 17th century
&lt;br&gt;Size: 36" x 31"
&lt;br&gt;Medium: Oil
&lt;br&gt;Description: Oliver Cromwell is shown in this large oil painting from the English Civil War in the 17th century. Outstanding quality and condition study shown as the Parliamentarian army leader who will support Charles I's execution. The study is shown in a frame with gold and ebony accents and enclosed in a cartouche.  Measurements: about 36" x 31" framed.
 &lt;br&gt;Shipping: Ships From London, UK</t>
  </si>
  <si>
    <t>https://www.ebay.com/itm/205103906348</t>
  </si>
  <si>
    <t>&lt;br&gt;Year: 17th century
&lt;br&gt;Size: 37" x 31"
&lt;br&gt;Medium: Oil
&lt;br&gt;Description: King Charles II of England is seen in this large oil on canvas court painting from the 17th century. A bust scale image of Charles II in breastplate armor, set in a stone cartouche, around 1675, of excellent quality and preservation. The piece reflects a comparable version that was lost by Lely at the time and one that is in the National Gallery's collection. displayed in a vintage gold frame. Measurements: approximately 37" x 31" framed.
 &lt;br&gt;Shipping: Ships From London, UK</t>
  </si>
  <si>
    <t>https://www.ebay.com/itm/365191328017</t>
  </si>
  <si>
    <t>&lt;br&gt;Year: 17th century
&lt;br&gt;Size: 36" x 31"
&lt;br&gt;Medium: Oil
&lt;br&gt;Description: Haman, a Persian court official, is depicted in this large oil painting from the Dutch School of the 17th century. The portrayal of the malevolent Persian advisor in the Book of Esther is in excellent condition and craftsmanship. During that time, Rembrandt and his group of friends were fond of the piece. displayed in a vintage gold frame.    Measurements: about 36" x 31" framed.
 &lt;br&gt;Shipping: Ships From London, UK</t>
  </si>
  <si>
    <t>https://www.ebay.com/itm/365193387142</t>
  </si>
  <si>
    <t xml:space="preserve"> VIEW OF A NORFOLK FERRY CROSSING AT SUNSET OIL PAINTING</t>
  </si>
  <si>
    <t>&lt;br&gt;Year: 17th century
&lt;br&gt;Size: 49" x 32"
&lt;br&gt;Medium: Oil
&lt;br&gt;Description: Large 19th-century oil painting by Miller Marshall depicting a Norfolk ferry crossing at dusk. A drover is getting ready to cross with his animals in this picturesque scene at the end of the day. Superb handling of light. Placed in an antique gold frame, the original plaque is signed and inscriptioned.  Measuring around 49" by 32" when framed.
 &lt;br&gt;Shipping: Ships From London, UK</t>
  </si>
  <si>
    <t>https://www.ebay.com/itm/204971696201</t>
  </si>
  <si>
    <t>PUTTO PLAYING OIL PAINTING</t>
  </si>
  <si>
    <t>&lt;br&gt;Year: 19th century
&lt;br&gt;Size: 60" x 53"
&lt;br&gt;Medium: Oil
&lt;br&gt;Description: Beautiful, large 19th-century oil on canvas Old Master painting from the Bolognese School depicting a putto player. Outstanding caliber and state large-scale picture of the two putto frolicking among the flowers, surrounded by a mountainous backdrop. Verso Bologna, 1849, inscribed. In good original shape; a thorough cleaning would improve it. enclosed in a gorgeous old-fashioned gilded frame.    Dimensions: 53" x 60" when framed.
 &lt;br&gt;Shipping: Ships From London, UK</t>
  </si>
  <si>
    <t>https://www.ebay.com/itm/204632714410</t>
  </si>
  <si>
    <t>ARRIVAL TO THE NEW WORLD OIL PAINTING</t>
  </si>
  <si>
    <t>&lt;br&gt;Year: 16th century
&lt;br&gt;Size: 46" x 31"
&lt;br&gt;Medium: Oil
&lt;br&gt;Description: Large oil painting from the 17th century depicting the arrival of the first inhabitants in the Americas. Finely detailed, expansive picture depicting a recent arrival of Europeans amidst the locals, with newly constructed villages and fortifications seen in the distance along the shore. presented in a respectable frame and in good age    Size: about 46" by 31" when framed.
 &lt;br&gt;Shipping: Ships From London, UK</t>
  </si>
  <si>
    <t>https://www.ebay.com/itm/315123164984</t>
  </si>
  <si>
    <t>&lt;br&gt;Year: 17th century
&lt;br&gt;Size: 57" x 48"
&lt;br&gt;Medium: Oil
&lt;br&gt;Description: An enormous oil painting by Pierre Antoine Lemoyne from the 17th century depicting grapes in a farm. A study of the vines and grapes growing in front of a rustic building of excellent quality and condition. A unique early piece of art on the topic of winemaking with exceptional detail. authenticated and framed.  Dimensions: approximately 57" x 48" framed.
 &lt;br&gt;Shipping: Ships From London, UK</t>
  </si>
  <si>
    <t>https://www.ebay.com/itm/315123164997</t>
  </si>
  <si>
    <t>THE BATTLE OF THE PEASANTS OIL PAINTING</t>
  </si>
  <si>
    <t>&lt;br&gt;Year: 17th century
&lt;br&gt;Size: 35" x 30"
&lt;br&gt;Medium: Oil
&lt;br&gt;Description: Large oil on panel painting by M. D. Hout from the 17th century depicting peasants engaged in combat. Superb quality and condition from around 1650, showing a peasant struggle with a man on one leg in the middle. Gorgeous figural detail that still has its original color. Significant as a historical social portrayal of humor and class. autographed and framed.    Similar creations by the same creator: Brussels, Belgium's Royal Museum of Fine Arts (inv. no. 4145)    Size: approximately 35" by 30" when framed.
 &lt;br&gt;Shipping: Ships From London, UK</t>
  </si>
  <si>
    <t>https://www.ebay.com/itm/204971696221</t>
  </si>
  <si>
    <t>&lt;br&gt;Year: 20th century
&lt;br&gt;Size: 34" x 30"
&lt;br&gt;Medium: Oil
&lt;br&gt;Description: Ferdinand Fargeot's large view of St. Mark's Square in Venice from the early 20th century. A superb example of French Post Impressionist art in excellent condition, depicting a vibrant, bright scene of St. Mark's with figures in the foreground. exhibited in its original frame and signed. Dimensions: approximately 34" x 30" framed
 &lt;br&gt;Shipping: Ships From London, UK</t>
  </si>
  <si>
    <t>https://www.ebay.com/itm/365339020213</t>
  </si>
  <si>
    <t>&lt;br&gt;Year: 19th century
&lt;br&gt;Size: 30" x 30"
&lt;br&gt;Medium: Oil
&lt;br&gt;Description: An oil painting of three white Arabian horses from the 19th century. Three white Arabian heads were studied for excellent quality and condition. Outstanding detail from a study done around 1860 that was taken from Herrings Senior's "The Pharaohs Horses" piece, which represents strength, power, and freedom. Herring created multiple versions of the piece, which he may have thought were more likely to be created by someone in the artist's circle. presented in a handcrafted, vintage, gilded, elegant frame. Dimensions: about 30" x 30" framed.
 &lt;br&gt;Shipping: Ships From London, UK</t>
  </si>
  <si>
    <t>https://www.ebay.com/itm/205061880193</t>
  </si>
  <si>
    <t>VIEW AT PALM BEACH, FLORIDA, US OIL PAINTING</t>
  </si>
  <si>
    <t>&lt;br&gt;Year: 20th century
&lt;br&gt;Size: 22" x 18"
&lt;br&gt;Medium: Oil
&lt;br&gt;Description: Oil on board in Palm Beach, Florida, USA, early 20th century, signed by J. Lavery. The early scene of figures at Palm Beach, Florida, signed bottom, in excellent quality and condition. More research is necessary. Packaged in a cassette frame made of white wood.    Dimensions: approximately 22" x 18" framed.
 &lt;br&gt;Shipping: Ships From London, UK</t>
  </si>
  <si>
    <t>https://www.ebay.com/itm/204971696187</t>
  </si>
  <si>
    <t>PORTRAIT OF A YOUNG MAN OIL PAINTING</t>
  </si>
  <si>
    <t>&lt;br&gt;Year: 20th century
&lt;br&gt;Size: 17" x 15"
&lt;br&gt;Medium: Oil
&lt;br&gt;Description: Portrait of a young guy, oil on canvas, signed L S Lowry, early 20th century. Unusual portrait of a young man from the working class, possibly one of Lowry's first. displayed in a gilt-stepped frame. For the work to be authenticated, more investigation is needed. On its original lining, in good overall condition. Verso later inscriptions.    Dimensions: approximately 17" x 15" framed.
 &lt;br&gt;Shipping: Ships From London, UK</t>
  </si>
  <si>
    <t>https://www.ebay.com/itm/205026123227</t>
  </si>
  <si>
    <t xml:space="preserve"> FAMILY PORTRAIT OF MRS SPENCER &amp; CHILDREN OIL PAINTING</t>
  </si>
  <si>
    <t>&lt;br&gt;Year: 18th century
&lt;br&gt;Size: 64" x 54"
&lt;br&gt;Medium: Oil
&lt;br&gt;Description: Large oil on canvas painting from the English School of the 18th century of a woman who is usually thought to be Mrs. Spencer and her kids. A large, well-preserved family portrait with a woman and her children in a forest, all clothed in white. In a frame    Origin: London, private deceased estate. Measurements: about 64" x 54" framed.
 &lt;br&gt;Shipping: Ships From London, UK</t>
  </si>
  <si>
    <t>https://www.ebay.com/itm/204632714422</t>
  </si>
  <si>
    <t>&lt;br&gt;Year: 19th century
&lt;br&gt;Size: 28" x 21"
&lt;br&gt;Medium: Oil
&lt;br&gt;Description: Edward Angelo Goodall's oil painting of the Grand Canal in Venice from the 19th century. It is in excellent quality and condition and is presented in its original antique gilt frame. It is unsigned but authenticated (the watercolour preparatory sketch sold for £3500 at Bonhams in 2014). It was made by Frost &amp; Reed in London and measures approximately 28" by 21" when framed.
 &lt;br&gt;Shipping: Ships From London, UK</t>
  </si>
  <si>
    <t>https://www.ebay.com/itm/316059692328</t>
  </si>
  <si>
    <t>&lt;br&gt;Year: 19th century
&lt;br&gt;Size: 45.5 x 34.5"
&lt;br&gt;Medium: Oil
&lt;br&gt;Description: Beautiful huge oil on canvas still life from the 18th century with a floral arrangement in a classical urn resting on a mantle. Large-scale, finely painted study of a floral arrangement in a gilded urn in an architectural garden. With inspirations from the French School's Neo-classical realism, the period's leading hand achieved the superb finishing, delicate use of light, and detail throughout. In good shape, but a clean would make it much better. frame with gold work. Dimensions: 45.5 x 34.5 inches, framed.
 &lt;br&gt;Shipping: Ships From London, UK</t>
  </si>
  <si>
    <t>https://www.ebay.com/itm/365099587205</t>
  </si>
  <si>
    <t>AN ALLEGORY OF MARRIAGE OIL PAINTING</t>
  </si>
  <si>
    <t>&lt;br&gt;Year: 18th century
&lt;br&gt;Size: 41" x 33
&lt;br&gt;Medium: Oil
&lt;br&gt;Description: Large oil on canvas marital allegory from the English School of the eighteenth century. Unique allegory of marital life from around 1770, with two married couples moving through time and a story from Matthew 7:16 in the bible written in gold at the bottom. Outstanding detail; unframed. a few small light markings.  Size: about 41" by 33" when framed.
 &lt;br&gt;Shipping: Ships From London, UK</t>
  </si>
  <si>
    <t>https://www.ebay.com/itm/204971696209</t>
  </si>
  <si>
    <t>&lt;br&gt;Year: 18th century
&lt;br&gt;Size: 47" x 41"
&lt;br&gt;Medium: Oil
&lt;br&gt;Description: Large oil on canvas portrait of a skeleton warrior from the European School of the 18th century that represents death as an allegorical. A rare full-length memento mori of death brandishing a spear and pointing down at a broken timepiece, framed.  Origin: Oxford, UK, private collector. Dimensions: about 47" x 41" when framed.
 &lt;br&gt;Shipping: Ships From London, UK</t>
  </si>
  <si>
    <t>https://www.ebay.com/itm/365194964228</t>
  </si>
  <si>
    <t>MOONLIT RIVER CATHEDRAL LANDSCAPE OIL PAINTING</t>
  </si>
  <si>
    <t>&lt;br&gt;Year: 19th century
&lt;br&gt;Size: 33" x 28.5"
&lt;br&gt;Medium: Oil
&lt;br&gt;Description: Henry Pether is credited with creating this large oil painting of a moonlit river cathedral in the 19th century. Nocturne is a painting by Pethers that is of exceptional quality and condition. It is in perfect shape and is shown in its original antique gold frame.  Dimensions: about 33" x 28.5" when framed.
 &lt;br&gt;Shipping: Ships From London, UK</t>
  </si>
  <si>
    <t>https://www.ebay.com/itm/204971696195</t>
  </si>
  <si>
    <t>PORTRAIT OF REBECCA SOLOMON OIL PAINTING</t>
  </si>
  <si>
    <t>&lt;br&gt;Year: 19th century
&lt;br&gt;Size: 37" x 33"
&lt;br&gt;Medium: Oil
&lt;br&gt;Description: Huge oil on canvas picture of a woman, Rebecca Solomon, dating to the 19th century and credited to William Morris. A beautiful oval study in excellent condition, featuring a young woman dressed in a white outfit with a monogram in the lower right corner, and displayed in a gilt frame with an oval slip.    Rebecca Solomon was one of three Jewish children who became artists, including her father, and a pre-Raphaelite illustrator and draftsman. Measuring around 37" by 33" when framed.
 &lt;br&gt;Shipping: Ships From London, UK</t>
  </si>
  <si>
    <t>https://www.ebay.com/itm/315718724733</t>
  </si>
  <si>
    <t>PORTRAIT OF ELEANOR OF TOLEDO, DUCHESS OF FLORENCE OIL PAINTING</t>
  </si>
  <si>
    <t>&lt;br&gt;Year: 16th century
&lt;br&gt;Size: 18" x 15"
&lt;br&gt;Medium: Oil
&lt;br&gt;Description: Oil on panel court picture by Italian Old Master artist Eleanor Of Toledo, Duchess of Florence, from the sixteenth century. Fine quality and in excellent condition early portrait of the young Spanish noblewoman, Cosimo I De Medici's wife, with Florence in the background. displayed in the original antique gilded frame with hand carvings.  Size: approximately 18" by 15" when framed.
 &lt;br&gt;Shipping: Ships From London, UK</t>
  </si>
  <si>
    <t>https://www.ebay.com/itm/315718724764</t>
  </si>
  <si>
    <t xml:space="preserve"> PORTRAIT OF ELIZABETH PERCY, COUNTESS OF NORTHUMBERLAND OIL PAINTING</t>
  </si>
  <si>
    <t>&lt;br&gt;Year: 17th century
&lt;br&gt;Size: 36" x 30"
&lt;br&gt;Medium: Oil
&lt;br&gt;Description: Elizabeth Percy, Countess of Northumberland, large 17th-century oil on panel portrait. Portrait of the granddaughter of the Earl of Chichester and daughter of the Earl of Southampton, in excellent quality and preservation. As one of Charles II's Windsor Beauties, Percy rose to prominence in the 1660s. displayed in the original, hand-carved, antique frame.  Size: approximately 36" by 30" when framed.
 &lt;br&gt;Shipping: Ships From London, UK</t>
  </si>
  <si>
    <t>https://www.ebay.com/itm/365099587183</t>
  </si>
  <si>
    <t>&lt;br&gt;Year: 17th century
&lt;br&gt;Size: 25" x 22"
&lt;br&gt;Medium: Oil
&lt;br&gt;Description: Large Old Master portrait of Saint James from the 16th and 17th centuriesOil painting of The Greater. This early representation of Saint James, the patron saint of Spain, a martyr, and one of the Twelve Apostles is in excellent quality and condition. displayed in a vintage gold frame. Dimensions: approximately 25" x 22" framed.
 &lt;br&gt;Shipping: Ships From London, UK</t>
  </si>
  <si>
    <t>https://www.ebay.com/itm/365099587194</t>
  </si>
  <si>
    <t>VIEW OF A SUFFOLK LANDSCAPE SKETCH OIL PAINTING</t>
  </si>
  <si>
    <t>&lt;br&gt;Year: 19th century
&lt;br&gt;Size: 15.5" x 14"
&lt;br&gt;Medium: Oil
&lt;br&gt;Description: Large-scale oil painting from the 19th century depicting a scene in Suffolk, credited to John Constable. Outstanding quality and condition, featuring a vista of a windmill perched on a tiny hillside overlooking an overcast rural Suffolk landscape. Bottom right, old label verso, signed. displayed in a gilded frame. Meaures: about 15.5" x 14" when framed.
 &lt;br&gt;Shipping: Ships From London, UK</t>
  </si>
  <si>
    <t>https://www.ebay.com/itm/365099587225</t>
  </si>
  <si>
    <t xml:space="preserve"> STILL LIFE OF FLOWER IN A GLASS VASE OIL PAINTING</t>
  </si>
  <si>
    <t>&lt;br&gt;Year: 19th century
&lt;br&gt;Size: 42.5" x 34.5"
&lt;br&gt;Medium: Oil
&lt;br&gt;Description: Konstantin Stoitzner's large 19th-century oil on canvas still life with a variety of summer flowers in a glass vase on a mantle is an example of Austrian Impressionism. Leading example of the widely known still life painted by the Vienna-trained, Czech-born artist, which shows a large-scale study of recently plucked flowers placed in a glass vase on a table inside. signed and displayed in an exquisite off-tone gilded frame, as was customary for French impressionist painters of the era. Dimensions: approximately 42.5" x 34.5" when framed.
 &lt;br&gt;Shipping: Ships From London, UK</t>
  </si>
  <si>
    <t>https://www.ebay.com/itm/204971696184</t>
  </si>
  <si>
    <t xml:space="preserve"> PORTRAIT OF SIR THOMAS LAWRENCE OIL PAINTING</t>
  </si>
  <si>
    <t>&lt;br&gt;Year: 19th century
&lt;br&gt;Size: 44" x 36"
&lt;br&gt;Medium: Oil
&lt;br&gt;Description: This large oil on canvas painting from the 19th century is thought to be a self-portrait of Sir Thomas Lawrence. This superb and well-preserved portrait was created by the British romantic painter Sir Thomas Lawrence around 1830, just before he passed away as the Royal Academy's president. displayed in its original gilt-plated antique frame.    Origin: A Scottish Estate That Has Died. Dimensions: about 44" x 36" framed.
 &lt;br&gt;Shipping: Ships From London, UK</t>
  </si>
  <si>
    <t>https://www.ebay.com/itm/315350542642</t>
  </si>
  <si>
    <t>PORTRAIT OF LADY CAROLINE HOWARD OIL PAINTING</t>
  </si>
  <si>
    <t>&lt;br&gt;Year: 18th century
&lt;br&gt;Size: 30" x 26.5"
&lt;br&gt;Medium: Oil
&lt;br&gt;Description: Large oil on canvas picture of Lady Caroline Howard from the 18th century in England. Study of young Lady Howard, daughter of Frederick Howard, Earl of Carlisle, in excellent quality and condition. She is dressed in a black cape and a huge white headpiece. enclosed in a vintage gilded frame. The piece is a rework of one that Frederick Howard had Reynolds create for him in 1778 and had hung in Castle Howard. Reynolds' body of work is renowned for creating both many early pieces and subsequent iterations of well-known portraits.    Origin: Sotheby's, shown on the verso    Measuring approximately 30" by 26.5" when framed.
 &lt;br&gt;Shipping: Ships From London, UK</t>
  </si>
  <si>
    <t>https://www.ebay.com/itm/204971696234</t>
  </si>
  <si>
    <t>THE THREE NUDES OIL PAINTING</t>
  </si>
  <si>
    <t>&lt;br&gt;Year: 20th century
&lt;br&gt;Size: 56" x 46"
&lt;br&gt;Medium: Oil
&lt;br&gt;Description: Large oil painting from the English School, c. 1930, depicting three nudists on a beach, titled The Three Graces. Outstanding caliber and state artwork from a skilled painter from the Symbolist era. displayed in an exquisite banded and gold reed frame.  Size: about 56" by 46" when framed.
 &lt;br&gt;Shipping: Ships From London, UK</t>
  </si>
  <si>
    <t>https://www.ebay.com/itm/315718724746</t>
  </si>
  <si>
    <t>STILL LIFE OF WILTING ROSES OIL PAINTING</t>
  </si>
  <si>
    <t>&lt;br&gt;Year: 19th century
&lt;br&gt;Size: 37" x 32"
&lt;br&gt;Medium: Oil
&lt;br&gt;Description: Beautiful huge oil on canvas still life with flowers in a vase by a French Impressionist from the 19th century.Lovely impressionist painting from the 1890s depicting withering flowers with a butterfly perched atop a glass vase near a wall. The study is akin to the significant still life paintings of Fantin-Latour, who painted around the same time period; its identity would need to be confirmed by additional research.Superb craftsmanship and use of diffused lighting. Outstanding original undrested state.displayed within a gilded frame.  Provenance: Saint Ouen, France, a private estate Dimensions: 32" x 37" framed.
 &lt;br&gt;Shipping: Ships From London, UK</t>
  </si>
  <si>
    <t>https://www.ebay.com/itm/364701800506</t>
  </si>
  <si>
    <t xml:space="preserve"> PORTRAIT OF A PARTIALLY NUDE MALE OIL PAINTING</t>
  </si>
  <si>
    <t>&lt;br&gt;Year: 16th century
&lt;br&gt;Size: 37.5" x 24"
&lt;br&gt;Medium: Oil
&lt;br&gt;Description: Large oil on panel picture from the Italian School of the 16th century depicting a half nude male in a woodland setting. Wonderful and uncommon early mannerist painting of the young man standing next to a tree.Outstanding original state and a rare early instance of mannerist painting in Italy. framed. Dimensions: 37.5 x 24" with frame.
 &lt;br&gt;Shipping: Ships From London, UK</t>
  </si>
  <si>
    <t>https://www.ebay.com/itm/365099587186</t>
  </si>
  <si>
    <t>VIEW OF SOUTHAMPTON FROM THE ROVER ITCHEN OIL PAINTING</t>
  </si>
  <si>
    <t>&lt;br&gt;Year: 18th century
&lt;br&gt;Size: 41" x 28"
&lt;br&gt;Medium: Oil
&lt;br&gt;Description: Large oil painting on panel by John Tobias Young, c. 1800, depicting Southampton from the Rover Itchen. Outstanding caliber and state This early picture captures every aspect and curve, almost like a prospectus. presented in an exquisitely crafted gilded frame by hand. Among the first authentic descriptions of the region and a prime illustration of the artist's talent. As is typical for panel paintings of age, there is some movement and bowing in the panel. Size: about 41" by 28" when framed.
 &lt;br&gt;Shipping: Ships From London, UK</t>
  </si>
  <si>
    <t>https://www.ebay.com/itm/315718724732</t>
  </si>
  <si>
    <t xml:space="preserve"> HORSE BREEDER &amp; HORSES IN LANDSCAPE OIL PAINTING</t>
  </si>
  <si>
    <t>&lt;br&gt;Year: 19th century
&lt;br&gt;Size: 51" x 41"
&lt;br&gt;Medium: Oil
&lt;br&gt;Description: Large oil on canvas painting by Wilhelm Richter from the 19th century depicting an Austrian horse breeder and his horses in a vast countryside. Large-scale, beautifully crafted example of a man wearing traditional clothing and riding a horse. Excellent performance. presented in a gilded frame and signed. Size: approximately 51" by 41" when framed.
 &lt;br&gt;Shipping: Ships From London, UK</t>
  </si>
  <si>
    <t>https://www.ebay.com/itm/204971696242</t>
  </si>
  <si>
    <t>THE HUG SERVANT &amp; CHILD PARTY PORTRAIT OIL PAINTING</t>
  </si>
  <si>
    <t>&lt;br&gt;Year: 19th century
&lt;br&gt;Size: 25cm x 25cm
&lt;br&gt;Medium: Oil
&lt;br&gt;Description: Beautiful oil on panel image of a garden party in Italy from the 19th century, named "The Hug," by Domenico Morelli. A seemingly innocent painting of a young girl cuddling her servant, with a decorative element, is in excellent shape and of excellent quality. finely completed tondo by the painter who portrayed the affluent and attractive Italians of the era. framed. Dimensions: around 25 cm by 25 cm when framed.
 &lt;br&gt;Shipping: Ships From London, UK</t>
  </si>
  <si>
    <t>https://www.ebay.com/itm/204971696176</t>
  </si>
  <si>
    <t>SHEEP SHORN FLEECE LANDSCAPE OIL PAINTING</t>
  </si>
  <si>
    <t>&lt;br&gt;Year: 18th century
&lt;br&gt;Size: 16" x 13"
&lt;br&gt;Medium: Oil
&lt;br&gt;Description: Adriaen Brouwer is credited with this exquisite oil on panel portrait from the Dutch School of the 17th century, which depicts three people smoking and drinking inside a pub. A small study of the three peasants seated around a corner table with a pipe and jug in original condition and detail. displayed in a wood and gilded frame with a plaque that has been erroneously spelled (derived from the provenance label on the verso).    Origin The Peter Cochrane Collection, prior to 1955. Size: 16" x 13" with frame.
 &lt;br&gt;Shipping: Ships From London, UK</t>
  </si>
  <si>
    <t>https://www.ebay.com/itm/365099587174</t>
  </si>
  <si>
    <t xml:space="preserve"> PORTRAIT OF LADY FRANCKLIN OF BEDFORDSHIRE OIL PAINTING</t>
  </si>
  <si>
    <t>&lt;br&gt;Year: 17th century
&lt;br&gt;Size: 65cm x 55cm
&lt;br&gt;Medium: Oil
&lt;br&gt;Description: Beautiful oil on canvas picture of Lady Franklin of Bedfordshire from the 17th century in England. Study of the young woman's bust scale wearing a low-cut blue dress with her curly hair separated. Lovely small sample of Lely's painting for the aristocracy in England during that era, and an uncommon early portrait of the Francklin clan. Roseberys of London has independently verified the authenticity of the painting. enclosed in a vintage gilded frame.  Origin: London's Roseberys Gardens Private Collector, London. Dimensions: 65 cm by 55 cm, framed about.
 &lt;br&gt;Shipping: Ships From London, UK</t>
  </si>
  <si>
    <t>https://www.ebay.com/itm/365099587175</t>
  </si>
  <si>
    <t>PORTRAIT OF HOLY ROMAN EMPEROR CHARLES VI OIL PAINTING</t>
  </si>
  <si>
    <t>&lt;br&gt;Year: 18th century
&lt;br&gt;Size: 45.5" x 38"
&lt;br&gt;Medium: Oil
&lt;br&gt;Description: Franz De Backer painted a large oil picture of Austrian Habsburg monarch Charles VI in the early 1700s. Half-length portrait in dramatic landscape wearing his armour and red cape; excellent quality and condition. presented in a vintage gilded frame and signed.    Size: about 45.5" x 38" when framed.
 &lt;br&gt;Shipping: Ships From London, UK</t>
  </si>
  <si>
    <t>https://www.ebay.com/itm/315718724720</t>
  </si>
  <si>
    <t>NOUGHTS &amp; CROSSES CLASSROOM OIL PAINTING</t>
  </si>
  <si>
    <t>&lt;br&gt;Year: 19th century
&lt;br&gt;Size: 45" x 37"
&lt;br&gt;Medium: Oil
&lt;br&gt;Description: William Bromley's oil painting depicts the interior of a large 19th-century Victorian classroom with a teacher and his students playing noughts and crosses. Superb quality and condition; a sizable interior scene shows the kids playing quietly while the instructor retracts his cane, realizing they aren't paying attention to his reading lesson. Arrived in an exquisite gold frame.  Size: approximately 45" by 37" when framed.
 &lt;br&gt;Shipping: Ships From London, UK</t>
  </si>
  <si>
    <t>https://www.ebay.com/itm/315718724765</t>
  </si>
  <si>
    <t xml:space="preserve"> HMS ENCOUNTER SHIP OFF BAY OF NAPLES OIL PAINTING</t>
  </si>
  <si>
    <t>&lt;br&gt;Year: 19th century
&lt;br&gt;Size: 32" x 28"
&lt;br&gt;Medium: Oil
&lt;br&gt;Description: Tommaso De Simone's large oil painting from the 19th century depicts the British Royal Navy squadron off the coast of Naples. A superb example of the renowned Italian painter's work, representing the presence of the British Navy docked off different Mediterranean ports, in excellent quality and condition. displayed in a vintage gold frame.    Origin: A private maritime collection in London, which also featured more works by De Simone of Naples that we have listed for sale.    Measuring approximately 32" by 28" when framed.
 &lt;br&gt;Shipping: Ships From London, UK</t>
  </si>
  <si>
    <t>https://www.ebay.com/itm/204971696186</t>
  </si>
  <si>
    <t>THE LUMLEY FAMILY CHILDREN &amp; HORSES OIL PAINTING</t>
  </si>
  <si>
    <t>&lt;br&gt;Year: 20th century
&lt;br&gt;Size: 54" x 23.5"
&lt;br&gt;Medium: Oil
&lt;br&gt;Description: Huge Lumley scene from the early 20th century Youngsters and companions exercising their horses in the morning with oil on them. A beautiful and well-maintained equestrian scene depicting four young youngsters strolling in a vast field at the start of the day. Verso: signed and labeled.  Size: about 54" by 23.5" when framed.
 &lt;br&gt;Shipping: Ships From London, UK</t>
  </si>
  <si>
    <t>https://www.ebay.com/itm/204971696232</t>
  </si>
  <si>
    <t xml:space="preserve"> MENS DOUBLE MATCH, THE TENNIS CLUB OIL PAINTING</t>
  </si>
  <si>
    <t>&lt;br&gt;Year: 20th century
&lt;br&gt;Size: 20" x 25"
&lt;br&gt;Medium: Oil
&lt;br&gt;Description: Large oil painting from a 1930s English school depicting spectators watching a men's doubles tennis play in the sun. Unique work in terms of the sport as well as its vivid color scheme and expressive figural details. framed. Origin: A Private Collection in Berkshire.  Size: approximately 20" by 25" when framed.
 &lt;br&gt;Shipping: Ships From London, UK</t>
  </si>
  <si>
    <t>https://www.ebay.com/itm/315718724731</t>
  </si>
  <si>
    <t>PORTRAIT OF CHARLES I OF ENGLAND OIL PAINTING</t>
  </si>
  <si>
    <t>&lt;br&gt;Year: 17th century
&lt;br&gt;Size: 33.5" x 28.5"
&lt;br&gt;Medium: Oil
&lt;br&gt;Description: Large oil on canvas portrait of King Charles I of England from the 17th century. A significant early image of Charles I, with the Order of the Garter and a collar trimmed in lace. The original composition was created about 1636. Arrived in a vintage gilded original frame. Dimensions: about 33.5" x 28.5" when framed.
 &lt;br&gt;Shipping: Ships From London, UK</t>
  </si>
  <si>
    <t>https://www.ebay.com/itm/315718724769</t>
  </si>
  <si>
    <t xml:space="preserve"> FISHERFOLK ON THE BEACH OIL PAINTING</t>
  </si>
  <si>
    <t>&lt;br&gt;Year: 19th century
&lt;br&gt;Size: 90cm x 70cm
&lt;br&gt;Medium: Oil
&lt;br&gt;Description: Alright Large oil painting from the 19th century depicting fishermen on a beach and looking out over the coastline of England. Outstanding illustration of the painters' skill in terms of quality and condition. Unsigned, but Chiswick Auctions, London, has independently verified and credited it. Shown in its original antique gold-colored frame. Size: approximately 90 cm by 70 cm when framed.
 &lt;br&gt;Shipping: Ships From London, UK</t>
  </si>
  <si>
    <t>https://www.ebay.com/itm/365099587161</t>
  </si>
  <si>
    <t xml:space="preserve"> BAY HUNTER SETTER DOG PORTRAIT OIL PAINTING</t>
  </si>
  <si>
    <t>&lt;br&gt;Year: 19th century
&lt;br&gt;Size: 41" x 33"
&lt;br&gt;Medium: Oil
&lt;br&gt;Description: Oil on canvas painting by John Ferneley Senior depicting the interior of a large English stable in the early 19th century, featuring a setter and a bay hunter. Large-scale horse scene of exceptional quality and preservation, housed in a period-appropriate gold frame with an artist's plate. Size: about 41" by 33" when framed.
 &lt;br&gt;Shipping: Ships From London, UK</t>
  </si>
  <si>
    <t>https://www.ebay.com/itm/204971696180</t>
  </si>
  <si>
    <t>THE FRENCH BALL OIL PAINTING</t>
  </si>
  <si>
    <t>&lt;br&gt;Year: 19th century
&lt;br&gt;Size: 39" x 27.5"
&lt;br&gt;Medium: Oil
&lt;br&gt;Description: Large oil painting by Albert Ludovici depicting a ball in a French home from the 19th century. Large panoramic indoor scene of an aristocratic soiree with characters engaging in flirtation, dancing, gossiping, and drinking; excellent quality and condition. Superb detail and one of the biggest representations of the well-known genre painting by Ludovici, whose pieces can be found in the National Portrait Gallery and other public galleries and museums around the United Kingdom. autographed and framed.  Measuring approximately 39" by 27.5" when framed.
 &lt;br&gt;Shipping: Ships From London, UK</t>
  </si>
  <si>
    <t>https://www.ebay.com/itm/365099587178</t>
  </si>
  <si>
    <t>STILL LIFE OF FRUITS AND BOTTLES OIL PAINTING</t>
  </si>
  <si>
    <t>&lt;br&gt;Year: 19th century
&lt;br&gt;Size: 41" x 27"
&lt;br&gt;Medium: Oil
&lt;br&gt;Description: Huge oil painting, signed to Paul Cezanne, depicting a still life with books, bottles, and fruits, created in France approximately 1900 and painted on an artists board. The study is of the same high caliber and original condition as Cezanne's still lifes from that era. There are no indications of previous repair, and the composition is genuine. It will take more investigation to authenticate.  Origin: UK Deceased Estate London's Christies   Measuring around 41" by 27" when framed.
 &lt;br&gt;Shipping: Ships From London, UK</t>
  </si>
  <si>
    <t>https://www.ebay.com/itm/315123164963</t>
  </si>
  <si>
    <t>HERCULES AT HIS FUNERAL PYRE OIL PAINTING</t>
  </si>
  <si>
    <t>&lt;br&gt;Year: 18th century
&lt;br&gt;Size: 57" x 43"
&lt;br&gt;Medium: Oil
&lt;br&gt;Description: Italian Old Master painting from the 18th century showing Hercules at his burial pyre on Mount Oeta. A rare early scene of Hercules' death, in extraordinary quality and condition, drawn from a comparable Reni version. framed.    Size: about 57" by 43" when framed    PROVENANCE: From Maria Raineria Freiin von Waideck, Princess of Campofranco (1872–1936), through her collection; subsequently, by descent.
 &lt;br&gt;Shipping: Ships From London, UK</t>
  </si>
  <si>
    <t>https://www.ebay.com/itm/204971696204</t>
  </si>
  <si>
    <t>NORWEGIAN FJORD LANDSCAPE OIL PAINTING</t>
  </si>
  <si>
    <t>&lt;br&gt;Year: 19th century
&lt;br&gt;Size: 47" x 38"
&lt;br&gt;Medium: Oil
&lt;br&gt;Description: Large oil on canvas painting, signed indistinctly, by Adelsteen Normann, attributed to the European School of the 19th century, depicting a Norwegian fjord. Outstanding quality and condition painting by a talented but unknown painter. placed in a handcrafted, elaborate gilded frame and signed. Measuring around 47" by 38" when framed.
 &lt;br&gt;Shipping: Ships From London, UK</t>
  </si>
  <si>
    <t>https://www.ebay.com/itm/204971696224</t>
  </si>
  <si>
    <t>SCHOOL OF THIEVES OIL PAINTING</t>
  </si>
  <si>
    <t>&lt;br&gt;Year: 19th century
&lt;br&gt;Size: 36" x 31"
&lt;br&gt;Medium: Oil
&lt;br&gt;Description: Large oil on canvas painting depicting a school for thieves from the 19th century in Italy. Unusual and wonderfully drawn interior scene showing kids practicing stealing. Framed and autographed, in excellent condition.  Size: approximately 36" by 31" when framed.
 &lt;br&gt;Shipping: Ships From London, UK</t>
  </si>
  <si>
    <t>https://www.ebay.com/itm/315718724761</t>
  </si>
  <si>
    <t>VIEW OF VALLDEMOSSA, MALLORCA OIL PAINTING</t>
  </si>
  <si>
    <t>&lt;br&gt;Year: 20th century
&lt;br&gt;Size: 21" x 18"
&lt;br&gt;Medium: Oil
&lt;br&gt;Description: An early 20th-century oil painting on canvas with a panel inscription dedicated to Leo Gestel depicting Valldemossa, Mallorca. Superior caliber and state of affairs typical of the painters' output. faint signature at the lower left, or perhaps a title or reference. Printed label on the back. displayed with an artists plaque inside a gilded frame. Size: approximately 21" by 18" when framed.
 &lt;br&gt;Shipping: Ships From London, UK</t>
  </si>
  <si>
    <t>https://www.ebay.com/itm/365099587210</t>
  </si>
  <si>
    <t>&lt;br&gt;Year: 19th century
&lt;br&gt;Size: 34" x 21"
&lt;br&gt;Medium: Oil
&lt;br&gt;Description: Large oil painting from the 19th century depicting a beach landscape at dusk. The expansive picture, which captures the curvature of a tranquil bay as night falls, is in excellent quality and condition. Like his Nocturne series, it was inscribed to Whistler and would require more investigation. displayed in a vintage gold frame. Origin: Private collection in the UK.  Dimensions: about 34" x 21" when framed.
 &lt;br&gt;Shipping: Ships From London, UK</t>
  </si>
  <si>
    <t>https://www.ebay.com/itm/316054837724</t>
  </si>
  <si>
    <t>PORTRAIT OF GENERAL HENRY IRETON OIL PAINTING</t>
  </si>
  <si>
    <t>&lt;br&gt;Year: 17th century
&lt;br&gt;Size: 37.5" x 32"
&lt;br&gt;Medium: Oil
&lt;br&gt;Description: General Henry Ireton's large oil on canvas portrait from the 17th century. Outstanding condition and quality General Ireton, a parliamentarian and the spouse of Bridget Cromwell, Oliver Cromwell's daughter, is seen in this Civil War portrait. presented in a gilded frame of high quality. On the back, Sitter's name is engraved. Dimensions: approximately 37.5" x 32" when framed.
 &lt;br&gt;Shipping: Ships From London, UK</t>
  </si>
  <si>
    <t>https://www.ebay.com/itm/205001204056</t>
  </si>
  <si>
    <t xml:space="preserve"> BOULES STREET ARCACHON GIRONDE OIL PAINTING</t>
  </si>
  <si>
    <t>&lt;br&gt;Year: 20th century
&lt;br&gt;Size: 31" x 26"
&lt;br&gt;Medium: Oil
&lt;br&gt;Description: Paul Lemasson, oil on canvas, large street scene of figures playing boules in the summertime, early in the 20th century in France. A superbly preserved example of a French painter's work that captures the innocence and simplicity of rural life before he applies a modernist Brueghel style to his street settings. Presented in its original antique gilded frame, it is of exceptional quality and condition. captioned "Jeune" and signed. Origin: London, UK; private collectionFrance's Galerie Cordier.  Size: about 31" by 26" when framed.
 &lt;br&gt;Shipping: Ships From London, UK</t>
  </si>
  <si>
    <t>https://www.ebay.com/itm/204971696177</t>
  </si>
  <si>
    <t xml:space="preserve"> VIEW OF THE BRITISH ROYAL NAVY OIL PAINTING</t>
  </si>
  <si>
    <t>&lt;br&gt;Year: 19th century
&lt;br&gt;Size: 33" x 30.5"
&lt;br&gt;Medium: Oil
&lt;br&gt;Description: Tommaso De Simone's large oil painting from the 19th century depicts the British Royal Navy squadron off the coast of Naples. A superb example of the renowned Italian painter's work, representing the presence of the British Navy docked off different Mediterranean ports, in excellent quality and condition. displayed in a vintage gold frame.    Origin: A private maritime collection in London, which also featured more works by De Simone of Naples that we have listed for sale.    Size: about 33" by 30.5" when framed.
 &lt;br&gt;Shipping: Ships From London, UK</t>
  </si>
  <si>
    <t>https://www.ebay.com/itm/204971696206</t>
  </si>
  <si>
    <t>PORTRAIT OF CAIRN TERRIER DOGS OIL PAINTING</t>
  </si>
  <si>
    <t>&lt;br&gt;Year: 19th century
&lt;br&gt;Size: 27" x 22.5"
&lt;br&gt;Medium: Oil
&lt;br&gt;Description: Fannie Moody is credited with creating this large oil on canvas image of two Cairn Terriers in a basket from the 19th century in England. The early and superbly rendered image of the breed in art sat in its basket, gazing back at the creator or spectator. Reframed and in excellent shape.    Measurements: approximately 27" x 22.5" framed.
 &lt;br&gt;Shipping: Ships From London, UK</t>
  </si>
  <si>
    <t>https://www.ebay.com/itm/204971696215</t>
  </si>
  <si>
    <t>PORTRAIT OF A NUDE SLEEPING OIL PAINTING</t>
  </si>
  <si>
    <t>&lt;br&gt;Year: 20th century
&lt;br&gt;Size: 25" x 20"
&lt;br&gt;Medium: Oil
&lt;br&gt;Description: Edmund Fairfax-Lucy, oil on board, 20th-century interior portrait of a sleeping nudist in an artist's studio. a preeminent illustration of English interior and landscape painting, and the only nude study in his body of work. The title is thought to be "Addiction" since the naked person is seen dozing off between a package of cigarettes and a cup of tea while under the effects of a much more potent substance. A quick cleaning and coat of varnish would improve the painting even more.    It was created in 1968, at the height of Fairfax-Lucy's career, during which she had several exhibitions at the Royal Academy. Nevertheless, given the subject matter and the fact that the artist descended directly from the creator, it is likely that the painting was created for the artist personally and was not meant for display or sale to the general public.    displayed in its original gold frame, signed. signed on the verso by the artist.    Size: approximately 25" by 20" when framed.
 &lt;br&gt;Shipping: Ships From London, UK</t>
  </si>
  <si>
    <t>https://www.ebay.com/itm/204971696226</t>
  </si>
  <si>
    <t>PEASANTS VILLAGERS TALKING OIL PAINTING</t>
  </si>
  <si>
    <t>&lt;br&gt;Year: 17th century
&lt;br&gt;Size: 32" x 25"
&lt;br&gt;Medium: Oil
&lt;br&gt;Description: Large oil painting from the 17th century by a Dutch Old Master depicting a discourse between peasants. Outstanding quality and condition from the c. 1650s; a village scene with the peasants chatting rather than working. enclosed in a vintage gilded frame. Faintly signed with inscription on verso.  Size: about 32" by 25" when framed.
 &lt;br&gt;Shipping: Ships From London, UK</t>
  </si>
  <si>
    <t>https://www.ebay.com/itm/204971696228</t>
  </si>
  <si>
    <t>ORPHEUS ENCHANTING THE ANIMALS OIL PAINTING</t>
  </si>
  <si>
    <t>&lt;br&gt;Year: 17th century
&lt;br&gt;Size: 36" x 26"
&lt;br&gt;Medium: Oil
&lt;br&gt;Description: Large oil on panel painting by a Dutch Old Master from the 17th century showing Orpheus beguiling the animals. An early and significant episode from mythology, in which the lyre is played by the poet and musician Orpheus, luring creatures out of the forest with its alluring sound. would be improved with a tidy little restoration patch in the bottom right. displayed in a vintage wooden frame.  Measuring approximately 36" by 26" when framed.
 &lt;br&gt;Shipping: Ships From London, UK</t>
  </si>
  <si>
    <t>https://www.ebay.com/itm/315718724719</t>
  </si>
  <si>
    <t>PORTRAIT OF AN OTTOMAN HUNTER OIL PAINTING</t>
  </si>
  <si>
    <t>&lt;br&gt;Year: 19th century
&lt;br&gt;Size: 36" x 31"
&lt;br&gt;Medium: Oil
&lt;br&gt;Description: Extensive oil painting from the 19th century depicting an Ottoman hunter with a white horse and hound dog. Scene of an Arabian/Turk relaxing in the mountains with his horse and hound in excellent quality and condition. Ex Christies stencil on the back, beautifully displayed in a gold frame.    Origin: The Orientalist, London, Christie's Purchase. Size: approximately 36" by 31" when framed.
 &lt;br&gt;Shipping: Ships From London, UK</t>
  </si>
  <si>
    <t>https://www.ebay.com/itm/315718724743</t>
  </si>
  <si>
    <t>PORTRAIT OF TOPAL OSMAN PASHA OIL PAINTING</t>
  </si>
  <si>
    <t>&lt;br&gt;Year: 18th century
&lt;br&gt;Size: 29" x 23.5"
&lt;br&gt;Medium: Oil
&lt;br&gt;Description: Large oil on canvas Ottoman portrait from the Italian School of the 19th century, identified as Total Osman Pasha. Profile portrait of the Ottoman military officer, who went on to become the Grand Vizier, circa 1730. After losing the Battle of Kirkuk and being beheaded, his head was subsequently retrieved so that the body might be given the proper funeral rituals. displayed in a gilded frame. Origin: From a sizable Somerset-based Orientalist collection that features numerous portraits of princesses, grand viziers, and sultans from the 17th to the 19th centuries. was acquired in the 1970s from a Parisian merchant.    Size: about 29" by 23.5" when framed.
 &lt;br&gt;Shipping: Ships From London, UK</t>
  </si>
  <si>
    <t>https://www.ebay.com/itm/315718724762</t>
  </si>
  <si>
    <t>PORTRAIT OF KING CHARLES SPANIEL OIL PAINTING</t>
  </si>
  <si>
    <t>&lt;br&gt;Year: 19th century
&lt;br&gt;Size: 30" x 25"
&lt;br&gt;Medium: Oil
&lt;br&gt;Description: Huge oil painting on board, signed EL 1824, depicting King Charles Spaniel holding a peacock feather in the 19th century. A rare early example of the breed in art, signed and dated bottom right, in excellent quality and condition. offered in a fine gilded frame bearing the name of the artist.  Measuring approximately 30" by 25" when framed.
 &lt;br&gt;Shipping: Ships From London, UK</t>
  </si>
  <si>
    <t>https://www.ebay.com/itm/315718724773</t>
  </si>
  <si>
    <t>VIEW OF A BOATS IN A SUFFOLK HARBOUR OIL PAINTING</t>
  </si>
  <si>
    <t>&lt;br&gt;Year: 20th century
&lt;br&gt;Size: 21.5" x 18"
&lt;br&gt;Medium: Oil
&lt;br&gt;Description: English view of a boat in Suffolk Harbour in the 20th century, with oil on board by Edward Seago. An excellent specimen of the artist's work in good shape, presented within a suitable time frame. Inscribed on the verso, signed bottom right.    Origin: Hampshire, UK, private estate.  Measurements: about 21.5" x 18" framed.
 &lt;br&gt;Shipping: Ships From London, UK</t>
  </si>
  <si>
    <t>https://www.ebay.com/itm/365099587153</t>
  </si>
  <si>
    <t xml:space="preserve"> PORTRAIT OF VICTOR RIGAL OIL PAINTING</t>
  </si>
  <si>
    <t>&lt;br&gt;Year: 20th century
&lt;br&gt;Size: 30" x 26"
&lt;br&gt;Medium: Oil
&lt;br&gt;Description: Huge 1929 oil on canvas racing painting of Victor Rigal, a squad Alfa Romeo driver, signed and dated. A rare early Grand Prix motor racing portrait of Frenchman Rigal competing in the Mille Miglia open road endurance race during his final year as an Alfa Romeo driver. displayed in a gilded frame.    Origin: Rome's Deceased Estate of Luigi Rocca. Size: approximately 30" by 26" when framed.
 &lt;br&gt;Shipping: Ships From London, UK</t>
  </si>
  <si>
    <t>https://www.ebay.com/itm/365099587167</t>
  </si>
  <si>
    <t>PORTRAIT OF THE RUSSELL SISTERS OIL PAINTING</t>
  </si>
  <si>
    <t>&lt;br&gt;Year: 17th century
&lt;br&gt;Size: 36" x 31"
&lt;br&gt;Medium: Oil
&lt;br&gt;Description: Large oil on canvas portrait of The Russell Sisters from the Michael Dahl studio, approximately 1700. Lovely twin portrait, with the little sister clutching an orange. Includes a plaque on the verso. Size: approximately 36" by 31" when framed.
 &lt;br&gt;Shipping: Ships From London, UK</t>
  </si>
  <si>
    <t>https://www.ebay.com/itm/365099587213</t>
  </si>
  <si>
    <t>CHRIST GIVING THE KEYS OF PARADISE TO SAINT PETER OIL PAINTING</t>
  </si>
  <si>
    <t>&lt;br&gt;Year: 19th century
&lt;br&gt;Size: 38" x 24"
&lt;br&gt;Medium: Oil
&lt;br&gt;Description: Large oil painting from the 18th and 19th centuries depicting the Old Master of Christ giving the keys of Paradise to St. Peter. Superb study from the Italian School, likely painted by an antique Masters student, with an antique Louvre mark on the verso. displayed in a lovely vintage gilded frame. Measurements: approximately 38" x 24" framed.
 &lt;br&gt;Shipping: Ships From London, UK</t>
  </si>
  <si>
    <t>https://www.ebay.com/itm/365099587219</t>
  </si>
  <si>
    <t xml:space="preserve"> JUDITH BEHEADING HOLOFERNES OIL PAINTING</t>
  </si>
  <si>
    <t>&lt;br&gt;Year: 17th century
&lt;br&gt;Size: 34" x 28"
&lt;br&gt;Medium: Oil
&lt;br&gt;Description: An enormous oil painting by an Italian Old Master from the 17th century that shows Judith decapitating Holofernes. Excellent condition and quality for its age, just like Carlo Maratta's Classical Roman Baroque paintings. It comes in a nice gold frame. Dimensions: approximately 34" x 28" framed.
 &lt;br&gt;Shipping: Ships From London, UK</t>
  </si>
  <si>
    <t>https://www.ebay.com/itm/365152625104</t>
  </si>
  <si>
    <t>PORTRAIT OF A CHEVALIER HOLDING FLOWERS OIL PAINTING</t>
  </si>
  <si>
    <t>&lt;br&gt;Year: 16th century
&lt;br&gt;Size: 34.5" x 28"
&lt;br&gt;Medium: Oil
&lt;br&gt;Description: Large oil on panel French School picture, c. 1600, showing a chevalier with flowers in his hand and a plumed cap on his head. Outstanding color and detail as well as an early example of French portraiture that surprisingly shows the male with more feminine symbolism than is typical of the era's portraits. The framed measurements are approximately 34.5" x 28".
 &lt;br&gt;Shipping: Ships From London, UK</t>
  </si>
  <si>
    <t>https://www.ebay.com/itm/315718724738</t>
  </si>
  <si>
    <t>PORTRAIT OF CHARLES SACKVILLE OIL PAINTING</t>
  </si>
  <si>
    <t>&lt;br&gt;Year: 17th century
&lt;br&gt;Size: 37" x 32"
&lt;br&gt;Medium: Oil
&lt;br&gt;Description: Huge oil on canvas military portrait from the 17th century, traditionally recognized as Charles Sackvillle, Earl of Dorset &amp; Middlesex. Superior quality and state of preservation of the armor, red tunic, and bog wig portrait. stylistically akin to the historical portraits of Knellers. Framed.  Measuring around 37" by 32" when framed.
 &lt;br&gt;Shipping: Ships From London, UK</t>
  </si>
  <si>
    <t>https://www.ebay.com/itm/365099587197</t>
  </si>
  <si>
    <t xml:space="preserve"> BRITISH ROYAL NAVY SQUADRON OFF THE COAST OIL PAINTING</t>
  </si>
  <si>
    <t>&lt;br&gt;Year: 18th century
&lt;br&gt;Size: 35" x 26"
&lt;br&gt;Medium: Oil
&lt;br&gt;Description: Francis Swaine, oil on canvas, large 18th-century British Royal Navy squadron off the coast with numerous other shipping. Outstanding quality and condition, accompanied by an artists' plaque and displayed in a tasteful gold frame. Like many of Swaine's wartime paintings, this one remains unsigned, despite the fact that, like Peter Monamy, his style and technique were distinctive at the time. expertly rearranged, resized, and prepared for hanging.  Size: about 35" by 26" when framed.
 &lt;br&gt;Shipping: Ships From London, UK</t>
  </si>
  <si>
    <t>https://www.ebay.com/itm/365099587208</t>
  </si>
  <si>
    <t>CAIN &amp; THE DEATH OF ABEL OIL PAINTING</t>
  </si>
  <si>
    <t>&lt;br&gt;Year: 18th century
&lt;br&gt;Size: 23" x 19"
&lt;br&gt;Medium: Oil
&lt;br&gt;Description: An oil painting from the English School depicting Cain and Abel's death, around 1790. An uncommon biblical portrayal of Abel's murder that is reminiscent of Blake's work from the same era in both subject and style. Shown in a gilded frame and in excellent original condition, ready to hang.  Size: approximately 23" by 19" when framed.
 &lt;br&gt;Shipping: Ships From London, UK</t>
  </si>
  <si>
    <t>https://www.ebay.com/itm/204971696172</t>
  </si>
  <si>
    <t>WAR HORSE SCENE OIL PAINTING</t>
  </si>
  <si>
    <t>&lt;br&gt;Year: 19th century
&lt;br&gt;Size: 41" x 29.5"
&lt;br&gt;Medium: Oil
&lt;br&gt;Description: Large 19th century Napoleonic Cuirassier War Horse scene, oil on canvas. Excellent quality and condition depiction of the surviving horse during battle startled at his dismounted Cuirassier officer lying upon the ground with his lance and crimson feathered helmet are scattered among the debris. Painted circa 1870 and similar to Landseers famous work that he produced several versions of. Good original condition and presented in a gilt frame.  Measurements: 41" x 29.5" framed approx.
 &lt;br&gt;Shipping: Ships From London, UK</t>
  </si>
  <si>
    <t>https://www.ebay.com/itm/204971696236</t>
  </si>
  <si>
    <t xml:space="preserve"> PORTRAIT OF A COCKEREL WITH TRIMMED FEATHERS OIL PAINTING</t>
  </si>
  <si>
    <t>&lt;br&gt;Year: 18th century
&lt;br&gt;Size: 70cm x 60cm
&lt;br&gt;Medium: Oil
&lt;br&gt;Description: Excellent huge English oil on canvas study from the 18th century depicting a cock in a farmyard. Outstanding quality and a unique early study on farm birds in its original, unaltered condition. This study may represent another of the Earl of Egremont's valued birds, and it is most likely by Sartorius, who also painted a fighting cock named "Dauntless" in 1777 that belonged to George Wyndham, Earl of Egremont. The two works are strikingly similar in technique and composition. subsequently framed using the wrong plaque.    Origin: A personal collector in London.  Size: approximately 70 cm by 60 cm when framed.
 &lt;br&gt;Shipping: Ships From London, UK</t>
  </si>
  <si>
    <t>https://www.ebay.com/itm/204971696191</t>
  </si>
  <si>
    <t xml:space="preserve"> PORTRAIT OF ELIZABETH CAMPBELL &amp; DAUGHTER MOTHER OIL PAINTING</t>
  </si>
  <si>
    <t>&lt;br&gt;Year: 19th century
&lt;br&gt;Size: 38" x 33"
&lt;br&gt;Medium: Oil
&lt;br&gt;Description: Large oil on canvas portrait of Elizabeth Campbell and her daughter from the 19th century in England. Half-length portrait of Colonel Colin Campbell's wife, sitting, with her daughter. Fine quality, framed and signed, reminiscent of a painting by Margaret Carpenter    Measuring approximately 38" by 33" when framed.
 &lt;br&gt;Shipping: Ships From London, UK</t>
  </si>
  <si>
    <t>https://www.ebay.com/itm/204971696205</t>
  </si>
  <si>
    <t>CHRISTMAS EVE OIL PAINTING</t>
  </si>
  <si>
    <t>&lt;br&gt;Year: 19th century
&lt;br&gt;Size: 30" x 23"
&lt;br&gt;Medium: Oil
&lt;br&gt;Description: Large oil painting by William Hippon Gadsby titled "Christmas Eve" depicting girls singing Christmas carols in the 19th century. Outstanding specimen of the artist's work in exceptional condition considering its age. set in a stunning period-appropriate, elaborate gold frame. Signed.  Size: approximately 30" by 23" when framed.
 &lt;br&gt;Shipping: Ships From London, UK</t>
  </si>
  <si>
    <t>https://www.ebay.com/itm/365099587216</t>
  </si>
  <si>
    <t>WOMEN WASHING BY THE RIVER OIL PAINTING</t>
  </si>
  <si>
    <t>&lt;br&gt;Year: 18th century
&lt;br&gt;Size: 35.5" x 18.5"
&lt;br&gt;Medium: Oil
&lt;br&gt;Description: Beautiful huge oil painting by an Italian Old Master depicting figures in a river setting. Gorgeous panoramic image of the river scenery, with flowing figures interacting with the undulating, steep terrain, all against the backdrop of a cloudy, blue sky. Excellent condition considering its age; with a fluid manner that gives movement to the scene, it is strikingly akin to Magnasco's peculiar painting style, which would influence Guardi and foreshadow impressionism nearly 200 years later. framed.  Dimensions: 35.5" x 18.5" with frame.
 &lt;br&gt;Shipping: Ships From London, UK</t>
  </si>
  <si>
    <t>https://www.ebay.com/itm/365099587229</t>
  </si>
  <si>
    <t>DEPICTION OF THE PIETA OIL PAINTING</t>
  </si>
  <si>
    <t>&lt;br&gt;Year: 16th century
&lt;br&gt;Size: 30" x 24"
&lt;br&gt;Medium: Oil
&lt;br&gt;Description: Beautiful oil on oak panel painting of the Pieta from the 16th century by a Dutch Old Master. Beautiful image showing the Virgin Mary holding the body of Christ in her arms. Displayed in a big antique wooden frame with arches. Good panel stability and excellent surface condition considering its age. Overpainting in certain areas. comparable to the paintings from the era of Massys and Van Cleeve. Measuring around 30" by 24" when framed.
 &lt;br&gt;Shipping: Ships From London, UK</t>
  </si>
  <si>
    <t>https://www.ebay.com/itm/204632714407</t>
  </si>
  <si>
    <t>VIEW OF FLORENCE ITALY SAN MINIATO OIL PAINTING</t>
  </si>
  <si>
    <t>&lt;br&gt;Year: 19th century
&lt;br&gt;Size: 75cm x 55cm
&lt;br&gt;Medium: Oil
&lt;br&gt;Description: Beautiful enormous 19th-century oil painting by James Baker Pyne depicting a sunset over Florence from the San Miniato church. Superb example of the well-known landscape painter (greatly influenced by Turner) in excellent quality and preservation, as well as a unique early perspective of Florence from the San Minato church in the hills around the city. Signed and displayed    The source is James Bourlet &amp; Sons.  Size: approximately 75 cm by 55 cm when framed.
 &lt;br&gt;Shipping: Ships From London, UK</t>
  </si>
  <si>
    <t>https://www.ebay.com/itm/315718724757</t>
  </si>
  <si>
    <t>LIVESTOCK MARKET LANDSCAPE OIL PAINTING</t>
  </si>
  <si>
    <t>&lt;br&gt;Year: 17th century
&lt;br&gt;Size: 50cm x 40cm
&lt;br&gt;Medium: Oil
&lt;br&gt;Description: Beautiful, big oil painting on panel depicting a livestock market in the Flemish/Dutch 17th century. A rare early picture of a bustling livestock trader with beautifully painted individuals, of excellent quality and preservation. Typical of Breydel's creations from that era. Unsigned and framed.  Measurements: approx. 50 cm by 40 cm when framed.
 &lt;br&gt;Shipping: Ships From London, UK</t>
  </si>
  <si>
    <t>https://www.ebay.com/itm/365099587171</t>
  </si>
  <si>
    <t>ROCKY COASTAL SCENE OIL PAINTING</t>
  </si>
  <si>
    <t>&lt;br&gt;Year: 18th century
&lt;br&gt;Size: 28" x 14"
&lt;br&gt;Medium: Oil
&lt;br&gt;Description: Joseph Vernet is credited with this oil painting from the 18th century depicting a ship sailing in choppy waves off a rocky coast in France. Excellent quality and condition panoramic image of the shore showing people hauling in their fishing nets from the rocks and a ship that is almost wrecked.similar to a painting by Vernets from the same era. Like many of his paintings, this one is unsigned. displayed in a vintage gold frame.  Size: approximately 28" by 14" when framed.
 &lt;br&gt;Shipping: Ships From London, UK</t>
  </si>
  <si>
    <t>https://www.ebay.com/itm/365099587222</t>
  </si>
  <si>
    <t xml:space="preserve"> PORTRAIT OF A TERRIER AFTER RABBITING OIL PAINTING</t>
  </si>
  <si>
    <t>&lt;br&gt;Year: 19th century
&lt;br&gt;Size: 42" x 30" 
&lt;br&gt;Medium: Oil
&lt;br&gt;Description: James Bateman is credited with this large 19th-century oil on canvas portrait of a brown terrier after it has been rabbited. Beautifully painted and placed in a nice gilded frame, this early artwork features the terrier breed and is of excellent quality and condition.    Measuring around 42" by 30" when framed.
 &lt;br&gt;Shipping: Ships From London, UK</t>
  </si>
  <si>
    <t>https://www.ebay.com/itm/204971696178</t>
  </si>
  <si>
    <t>THE FIRST TIME OF ASKING OIL PAINTING</t>
  </si>
  <si>
    <t>&lt;br&gt;Year: 19th century
&lt;br&gt;Size: 30" x 26"
&lt;br&gt;Medium: Oil
&lt;br&gt;Description: Large oil on canvas painting by William Hemsley depicting a young man and his fiancé within an English church in the 19th century. Lovely church image showing a man dressed in a provincial manner holding his soon-to-be bride as their banns are read aloud during a Sunday service. Outstanding intricacy and one of the artist's best pieces. signed and framed, with an artist's plaque.    Origin: A personal assortment, Newbury, United Kingdom    Measuring approximately 30" by 26" when framed.
 &lt;br&gt;Shipping: Ships From London, UK</t>
  </si>
  <si>
    <t>https://www.ebay.com/itm/365099587172</t>
  </si>
  <si>
    <t xml:space="preserve"> VIEW OF WESTMINSTER FROM THE SOUTH OIL PAINTING</t>
  </si>
  <si>
    <t>&lt;br&gt;Year: 18th century
&lt;br&gt;Size: 29" x 25"
&lt;br&gt;Medium: Oil
&lt;br&gt;Description: Excellent huge 18th-century oil painting by Joseph Farington depicting Westminster from the south in London.Beautifully rendered early view of Westminster across the river, with figures working along the south bank and another row along the Thames. Excellent architectural detail and overall good condition.  Dimensions: framed size of 29" by 25".
 &lt;br&gt;Shipping: Ships From London, UK</t>
  </si>
  <si>
    <t>https://www.ebay.com/itm/365099587217</t>
  </si>
  <si>
    <t xml:space="preserve"> TORTURE MARTYR SAINT PORTRAIT OIL PAINTING</t>
  </si>
  <si>
    <t>&lt;br&gt;Year: 17th century
&lt;br&gt;Size: 55cm x 45cm
&lt;br&gt;Medium: Oil
&lt;br&gt;Description: An exquisite oil painting from the 17th century by an Italian Old Master that shows a bearded guy being tormented by a strange spiky sandal. Outstanding quality and condition, unusual study of the bearded man being beaten with a spiked sandal—possibly a martyr or historical figure. arranged. Size: approximately 55 cm by 45 cm when framed.
 &lt;br&gt;Shipping: Ships From London, UK</t>
  </si>
  <si>
    <t>https://www.ebay.com/itm/204971696190</t>
  </si>
  <si>
    <t xml:space="preserve"> DUTCH FISHING &amp; NAVAL SHIPS OIL PAINTING</t>
  </si>
  <si>
    <t>&lt;br&gt;Year: 17th century
&lt;br&gt;Size: 37" x 27"
&lt;br&gt;Medium: Oil
&lt;br&gt;Description: Large oil on canvas painting from the 17th century depicting Dutch fishing boats and naval ships offshore. Early Dutch nautical scene in good quality and condition, featuring humans in the foreground and Dutch commercial and navy ships moored offshore in the background. framed.    Measuring around 37" by 27" when framed.
 &lt;br&gt;Shipping: Ships From London, UK</t>
  </si>
  <si>
    <t>https://www.ebay.com/itm/204373773089</t>
  </si>
  <si>
    <t xml:space="preserve"> BRINGING IN THE NETS AT LAKE LUCERNE OIL PAINTING</t>
  </si>
  <si>
    <t>&lt;br&gt;Year: 19th century
&lt;br&gt;Size: 33" x 22"
&lt;br&gt;Medium: Oil
&lt;br&gt;Description: Large oil painting from the 19th century depicting figures hauling in nets at Lake Lucerne in Switzerland. View of the two individuals hauling in nets on the beach of Lake Lucerne, with the mountains in the background, in excellent clarity and preservation. framed. Not signed. Unsigned, but listed as "lac des Quatre-Cantons: Calame" in the inventory of the former owner.    Size: about 33" by 22" when framed.
 &lt;br&gt;Shipping: Ships From London, UK</t>
  </si>
  <si>
    <t>https://www.ebay.com/itm/315036948198</t>
  </si>
  <si>
    <t>PORTRAIT OF NAPOLEON BONAPARTE OIL PAINTING</t>
  </si>
  <si>
    <t>&lt;br&gt;Year: 19th century
&lt;br&gt;Size: 28.5" x 23"
&lt;br&gt;Medium: Oil
&lt;br&gt;Description: Napoleon, large oil on canvas portrait from the 19th century in France. comprehensive examination of the state's chief executive and commander of the French army conducted on the premises of Chateau De Malmaison. An early portrait from the Napoleonic era in good shape, housed in a well-made gold frame.    Size: about 28.5" x 23" when framed.
 &lt;br&gt;Shipping: Ships From London, UK</t>
  </si>
  <si>
    <t>https://www.ebay.com/itm/314661582726</t>
  </si>
  <si>
    <t>STILL LIFE OF FRUITS OIL PAINTING</t>
  </si>
  <si>
    <t>&lt;br&gt;Year: 17th century
&lt;br&gt;Size: 51" X 37"
&lt;br&gt;Medium: Oil
&lt;br&gt;Description: Huge oil on canvas still life from the 17th century with fruits, pears, and grapes in an overturned basket resting on a mantle. Excellent quality and condition are crucial for early Old Master research. framed. Origin: A personal collection in London.  Dimensions: 51" x 37" framed approximately.
 &lt;br&gt;Shipping: Ships From London, UK</t>
  </si>
  <si>
    <t>https://www.ebay.com/itm/315718724736</t>
  </si>
  <si>
    <t xml:space="preserve"> JUDITH WITH THE HEAD OF HOLOFERNES OIL PAINTING</t>
  </si>
  <si>
    <t>&lt;br&gt;Year: 17th century
&lt;br&gt;Size: 32" x 24"
&lt;br&gt;Medium: Oil
&lt;br&gt;Description: Large oil on canvas painting by an Italian Old Master from the 17th century, featuring Judith holding the head of Holofernes. Beautifully crafted baroque portrait of Judith holding the head of Holofernes in her lap. Would be greatly improved by a quick, expert cleaning.  Size: approximately 32" by 24" when framed.
 &lt;br&gt;Shipping: Ships From London, UK</t>
  </si>
  <si>
    <t>https://www.ebay.com/itm/315718724768</t>
  </si>
  <si>
    <t>PORTRAIT OF A MALTESE TERRIER OIL PAINTING</t>
  </si>
  <si>
    <t>&lt;br&gt;Year: 19th century
&lt;br&gt;Size: 28" x 22"
&lt;br&gt;Medium: Oil
&lt;br&gt;Description: An expansive oil painting from the 19th century depicting a Maltese Terrier dog resting on a crimson cushion. Outstanding quality and condition uncommon early large-scale breed research. Shown in its original antique gold-colored frame.    Origin: The Late Mrs. Henry T. Ford II's Private Collection.  Size: approximately 28" by 22" when framed.
 &lt;br&gt;Shipping: Ships From London, UK</t>
  </si>
  <si>
    <t>https://www.ebay.com/itm/315693745940</t>
  </si>
  <si>
    <t>&lt;br&gt;Year: 20th century
&lt;br&gt;Size: 32" x 25"
&lt;br&gt;Medium: Oil
&lt;br&gt;Description: Jean-Franck Baudoin's oil painting of a large French beach scene from the early 20th century. A superb example of a well-known post-impressionist painting in excellent condition, overlooking a beach, most likely in Royen, France. Picture expert Andrew Bowyer, Cousin, France, has been verified by us and is included in the artist's catalogue raisonne.    Dimensions: approximately 32" x 25" framed.
 &lt;br&gt;Shipping: Ships From London, UK</t>
  </si>
  <si>
    <t>https://www.ebay.com/itm/314661582681</t>
  </si>
  <si>
    <t>HAWK ATTACKING A DUCK OIL PAINTING</t>
  </si>
  <si>
    <t>&lt;br&gt;Year: 17th century
&lt;br&gt;Size: 50" x 38"
&lt;br&gt;Medium: Oil
&lt;br&gt;Description: A magnificent, large 17th-century oil painting by a Dutch Old Master depicting a hawk pursuing a duck near the water's edge. With the hawk attacking and subduing the duck, De Gryeff's paintings are known for their magnificent detail and expansive natural scenes. enclosed in a vintage gilded frame.    Origin: From a French private collection    Size: about 50" by 38" when framed.
 &lt;br&gt;Shipping: Ships From London, UK</t>
  </si>
  <si>
    <t>https://www.ebay.com/itm/364313958984</t>
  </si>
  <si>
    <t>&lt;br&gt;Year: 17th century
&lt;br&gt;Size: 47" x 36"
&lt;br&gt;Medium: Oil
&lt;br&gt;Description: Large oil on canvas picture of the Crucifixion by a Dutch Old Master from the 17th century. Outstanding large-scale painting of Christ on the cross that bears a strong resemblance to the creations of Van Dyck and his studio. arranged.  Measuring around 47" by 36" when framed.
 &lt;br&gt;Shipping: Ships From London, UK</t>
  </si>
  <si>
    <t>https://www.ebay.com/itm/315123165011</t>
  </si>
  <si>
    <t>&lt;br&gt;Year: 19th century
&lt;br&gt;Size: 24" x 20"
&lt;br&gt;Medium: Oil
&lt;br&gt;Description: John Frederick Herring's large oil painting from the English Civil War depicts a Roundhead Reconnaissance Party. Herring, a well-known equestrian painter of the day, created this unique Civil War picture in excellent quality and condition. In its original antique gilded frame, signed in the lower left corner.    As the roundhead forces advance through the midland valleys and assemble with the Parliamentarian forces under Fairfax at Naseby Ridge, the scenario most likely represents the prelude to the Battle of Naseby.    Origin: An individual collector in London    Dimensions: approximately 24" x 20" when framed.
 &lt;br&gt;Shipping: Ships From London, UK</t>
  </si>
  <si>
    <t>https://www.ebay.com/itm/315958004190</t>
  </si>
  <si>
    <t>&lt;br&gt;Year: 19th century
&lt;br&gt;Size: 12" x 10"
&lt;br&gt;Medium: Oil
&lt;br&gt;Description: Oil on panel, 19th-century French sketch by Camille Jean-Baptiste Corot of the Colosseum in Rome. Excellent condition, signed, and inscription on the back. "Fig 1" is the title of a collection of drawings that examine the Colosseum from different angles. framed.    Origin: Private collector in London. Measurements: approximately 12" x 10" framed. 
 &lt;br&gt;Shipping: Ships From London, UK</t>
  </si>
  <si>
    <t>https://www.ebay.com/itm/205171731971</t>
  </si>
  <si>
    <t>&lt;br&gt;Year: 18th century
&lt;br&gt;Size: 64" x 50"
&lt;br&gt;Medium: Oil
&lt;br&gt;Description: Spanish Old Master of the Martyrdom of Saint Andrew, large oil painting from the 18th century. Stunning large-scale illustration of Saint Andrew strapped to an X-shaped cross, aware of his impending death, gazing up at heaven, where angels bear the wreath of martyrdom. The painting's upper corner has some damage that has caused ripples in the canvas, but it can be readily tightened again with a stretcher repair. Not framed.    Origin: Madrid, Spain, private collection. Measurements: approximately 64" x 50" unframed.
 &lt;br&gt;Shipping: Ships From London, UK</t>
  </si>
  <si>
    <t>https://www.ebay.com/itm/204043091781</t>
  </si>
  <si>
    <t>&lt;br&gt;Year: 18th century
&lt;br&gt;Size: 22" x 18"
&lt;br&gt;Medium: Oil
&lt;br&gt;Description: Richard Cosway is credited with painting this oil portrait of Maria Walpole, Duchess of Gloucester &amp; Edinburgh, from the 18th century. Excellent quality and condition portrait of the young Duchess from around 1765, when she was Countess Walegrave and married Prince William Henry, Duke of Gloucester &amp; Edinburgh, her second husband after James Waldegrave. displayed in a gold oval frame from the time.    Origin: private collection, Cirencester, UK; dimensions: approximately 22" x 18" framed.
 &lt;br&gt;Shipping: Ships From London, UK</t>
  </si>
  <si>
    <t>https://www.ebay.com/itm/365194463348</t>
  </si>
  <si>
    <t>&lt;br&gt;Year: 20th century
&lt;br&gt;Size: 36" x 28"
&lt;br&gt;Medium: Oil
&lt;br&gt;Description: John Cosmo Clark's oil painting from around 1946 depicts a large group of coxless fours following a race at Henley-on-Thames. London painter Clark created a modest series of rowing scenes at Henley in the summer of 1946, and this piece is of excellent quality and condition.    Dimensions: approximately 36" x 28" framed    Provenance: A number of other signed pieces by Clark that were acquired directly from the artist and inherited via descent were included in a private UK collection. Literature: A Life in Art by Peter Langan.
 &lt;br&gt;Shipping: Ships From London, UK</t>
  </si>
  <si>
    <t>https://www.ebay.com/itm/204632715085</t>
  </si>
  <si>
    <t xml:space="preserve"> PORTRAIT OF THE PENITENT SAINT PETER OIL PAINTING</t>
  </si>
  <si>
    <t>&lt;br&gt;Year: 17th century
&lt;br&gt;Size: 28.5" x 24"
&lt;br&gt;Medium: Oil
&lt;br&gt;Description: Huge oil on canvas portrait of the penitent Saint Peter from the Italian Rococo era, c. 1700, attributed to Donato Creti. Shown in an ebony frame, it is of excellent quality and condition.  Measurements: approximately 28.5" x 24" framed.
 &lt;br&gt;Shipping: Ships From London, UK</t>
  </si>
  <si>
    <t>https://www.ebay.com/itm/315718724776</t>
  </si>
  <si>
    <t>PORTRAIT OF FERGUS II KING OIL PAINTING</t>
  </si>
  <si>
    <t>&lt;br&gt;Year: 17th century
&lt;br&gt;Size: 18.5" x 14"
&lt;br&gt;Medium: Oil
&lt;br&gt;Description: Oil on panel picture of King Fergus II of Scotland from the European School of the 17th century. An uncommon and significant historical portrait of the Gaelic King, who was among the first people to build Scotland. seen at full length with a sceptre in hand, wearing armor, a cape, and his characteristic thorned crown. Encased in a vintage gilded frame from the early era. Measurements: approximately 18.5" x 14" framed.
 &lt;br&gt;Shipping: Ships From London, UK</t>
  </si>
  <si>
    <t>https://www.ebay.com/itm/365099587176</t>
  </si>
  <si>
    <t>&lt;br&gt;Year: 19th century
&lt;br&gt;Size: 36.5" x 31.5"
&lt;br&gt;Medium: Oil
&lt;br&gt;Description: An oil painting from the 19th century depicting a woman and kid of Aboriginal descent from New South Wales, Australia. Half-length portrait in excellent shape, probably incomplete. The reverse is attributed to Lieutenant George Austin Woods, a self-taught painter and captain in the British Royal Navy who went across Australia and New Zealand painting portraits of other crew members and local residents wherever they anchored. Framed. Dimensions: approximately 36.5" x 31.5" framed.
 &lt;br&gt;Shipping: Ships From London, UK</t>
  </si>
  <si>
    <t>https://www.ebay.com/itm/365099587221</t>
  </si>
  <si>
    <t>MOONLIT RIVER LANDSCAPE OIL PAINTING</t>
  </si>
  <si>
    <t>&lt;br&gt;Year: 17th century
&lt;br&gt;Size: 26" x 21"
&lt;br&gt;Medium: Oil
&lt;br&gt;Description: Dutch old master painter Aert Van Der Neer's oil painting, "Moonlit River Landscape," from the 17th century. Outstanding specimen by the prolific moonlight painter, known for his nocturnes depicting Dutch country landscapes, in excellent quality and preservation. Characteristic of Van Der Neer's earlier work. displayed in a golden foliate frame with early antique gesso. attribution label on the reverse.  Size: approximately 26" by 21" when framed.  Sourced from The Rowse Collection.
 &lt;br&gt;Shipping: Ships From London, UK</t>
  </si>
  <si>
    <t>https://www.ebay.com/itm/365099587230</t>
  </si>
  <si>
    <t>&lt;br&gt;Year: 19th century
&lt;br&gt;Size: 42" x 35"
&lt;br&gt;Medium: Oil
&lt;br&gt;Description: This large 19th-century English portrait of a Newfoundland dog, oil laid to board, is in excellent condition and dates to circa 1870. It shows the large dog breed relaxing at the harbor's water's edge, with exceptional detail reminiscent of the well-known piece by Landseer, who created multiple versions of the piece. It is presented in a nice gilt frame and measures approximately 42" x 35" when framed.
 &lt;br&gt;Shipping: Ships From London, UK</t>
  </si>
  <si>
    <t>https://www.ebay.com/itm/315810349107</t>
  </si>
  <si>
    <t>PORTRAIT OF SUDBORO" A BAY HUNTER OIL PAINTING</t>
  </si>
  <si>
    <t>&lt;br&gt;Year: 20th century
&lt;br&gt;Size: 39" x 32"
&lt;br&gt;Medium: Oil
&lt;br&gt;Description: Huge oil on canvas portrait by John Atkinson from 1911 depicting Sudboro as a mounted and bridled bay hunter in a stable. Outstanding quality and state of preservation for the horse portrait, and a prime illustration of Atkinsons's time equestrian paintings. Presented in the handmade, original gilded frame.  Measuring around 39" by 32" when framed.
 &lt;br&gt;Shipping: Ships From London, UK</t>
  </si>
  <si>
    <t>https://www.ebay.com/itm/204971696220</t>
  </si>
  <si>
    <t>STILL LIFE OF A BOOK FEATURING A "MONASTIC ODE" OIL PAINTING</t>
  </si>
  <si>
    <t>&lt;br&gt;Year: 18th century
&lt;br&gt;Size: 95cm x 65cm
&lt;br&gt;Medium: Oil
&lt;br&gt;Description: Beautiful huge English still life study, oil on panel, from the 18th century, depicting an open book on a forest floor with a "Monastic Ode" written inside. An early, in-depth analysis of an opened book with a Latin monastic ode that has been translated into English, placed on a forest floor with acorns and leaves surrounding it. WJ, dated 1792, signed. Age-appropriate panel in good condition with a clean surface, housed in an antique ebony frame.    Origin: Oxford, UK, private owner.  Dimensions: around 95 cm by 65 cm when framed.
 &lt;br&gt;Shipping: Ships From London, UK</t>
  </si>
  <si>
    <t>https://www.ebay.com/itm/365099587177</t>
  </si>
  <si>
    <t>STILL LIFE OF A BRACE OF SALMON OIL PAINTING</t>
  </si>
  <si>
    <t>&lt;br&gt;Year: 19th century
&lt;br&gt;Size: 45" x 23"
&lt;br&gt;Medium: Oil
&lt;br&gt;Description: Huge oil on canvas still life from the 19th century depicting a brace of salmon beside the River Spey in Scotland, credited to John Bucknell Russell. A rare big panoramic study of fish resting on the banks of the River Spey, in excellent quality and condition. Large-scale paintings that are characteristic of the artist's work are uncommon for Russell, who was well-known for his still life studies of fishing during this time. painted in the 1880s or so. framed. Size: about 45" by 23" when framed.
 &lt;br&gt;Shipping: Ships From London, UK</t>
  </si>
  <si>
    <t>https://www.ebay.com/itm/364909887258</t>
  </si>
  <si>
    <t xml:space="preserve"> PORTRAIT OF LADY ALSTON OIL PAINTING</t>
  </si>
  <si>
    <t>&lt;br&gt;Year: 18th century
&lt;br&gt;Size: 32" x 28"
&lt;br&gt;Medium: Oil
&lt;br&gt;Description: Big oil on canvas portrait of Lady Alston, Gertrude Durnford, from the eighteenth century in England. A side profile portrait in excellent quality and condition featuring Lady Alston with her hair up, dressed in a blue silk dress, a white shawl, and a black choker. We're having the frae fixed right now. Measuring approximately 32" by 28" when framed.
 &lt;br&gt;Shipping: Ships From London, UK</t>
  </si>
  <si>
    <t>https://www.ebay.com/itm/315718724760</t>
  </si>
  <si>
    <t>&lt;br&gt;Year: 19th century
&lt;br&gt;Size: 44" x 31.5"
&lt;br&gt;Medium: Oil
&lt;br&gt;Description: Oil on panel, large 19th-century English tableau of stag hunters returning to the Abbey. A superb image from around 1850 shows the hunter presenting the day's game to the abbot. shown in its original frame of antique ebony.    Dimensions: about 44" x 31.5" when framed.
 &lt;br&gt;Shipping: Ships From London, UK</t>
  </si>
  <si>
    <t>https://www.ebay.com/itm/316128256575</t>
  </si>
  <si>
    <t xml:space="preserve"> PORTRAIT OF  A YOUNG GIRL OIL PAINTING</t>
  </si>
  <si>
    <t>&lt;br&gt;Year: 19th century
&lt;br&gt;Size: 27.5" x 25"
&lt;br&gt;Medium: Oil
&lt;br&gt;Description: Large oil on canvas portrait of a young girl from the 19th century, created in England or America. This late 19th-century work, titled Bottom Right, features a young girl gazing toward the light and is in excellent condition. Exhibited in its original, undisturbed state within its antique gilded frame.    Size: approximately 27.5" x 25" when framed.
 &lt;br&gt;Shipping: Ships From London, UK</t>
  </si>
  <si>
    <t>https://www.ebay.com/itm/204654401808</t>
  </si>
  <si>
    <t xml:space="preserve"> PORTRAIT OF KING PHILIP V OIL PAINTING</t>
  </si>
  <si>
    <t>&lt;br&gt;Year: 18th century
&lt;br&gt;Size: 34.5" x 26"
&lt;br&gt;Medium: Oil
&lt;br&gt;Description: Large oil on canvas picture of King Philip V of Spain from the European School, about early eighteenth century. Outstanding early image of the youthful monarch, who was also a notable reformer during his reign and Spain's longest-serving ruler. displayed in a nice gilded frame.    Size: approximately 34.5" x 26" when framed.
 &lt;br&gt;Shipping: Ships From London, UK</t>
  </si>
  <si>
    <t>https://www.ebay.com/itm/364632735682</t>
  </si>
  <si>
    <t>&lt;br&gt;Year: 17th century
&lt;br&gt;Size: 50" x 47"
&lt;br&gt;Medium: Oil
&lt;br&gt;Description: Sir Edward Clarke, Lord Mayor of London, is seen in this large oil painting from the 17th century. Prior to his knighthood and position as Mayor between 1696 and 1697, Clarke was a trader who went on to become a Councillor, Whig, Sheriff of London, and Director of the Bank of England. A three-quarter-length portrait in excellent condition and quality. The frame has an artist's plaque engraved on it. Dimensions: approximately 50" x 47" when framed.
 &lt;br&gt;Shipping: Ships From London, UK</t>
  </si>
  <si>
    <t>https://www.ebay.com/itm/204971696175</t>
  </si>
  <si>
    <t>PORTRAIT OF A GIRL &amp; TOY BEAR OIL PAINTING</t>
  </si>
  <si>
    <t>&lt;br&gt;Year: 20th century
&lt;br&gt;Size: 45" x 37"
&lt;br&gt;Medium: Oil
&lt;br&gt;Description: Rene Marie Joly De Beynac painted a large oil picture of a young girl and her teddy bear in France in 1926. Outstanding quality and a full-length inside picture signed and dated by the artist. Would look better after being professionally cleaned and framed.  Size: approximately 45" by 37" when framed.
 &lt;br&gt;Shipping: Ships From London, UK</t>
  </si>
  <si>
    <t>https://www.ebay.com/itm/204971696189</t>
  </si>
  <si>
    <t>&lt;br&gt;Year: 19th century
&lt;br&gt;Size: 36" x 30.5"
&lt;br&gt;Medium: Oil
&lt;br&gt;Description: Impressive 19th-century oil on canvas portrait of Colonel Edward Astley, 1st Royal Life Guards, by Frederique Emile O'Connell. A great portrait of a 1st Royal Life Guards officer in uniform from approximately 1850, in excellent shape. Gift-wrapped in its original antique gilded frame; inscription verso.  Measurements: about 36" x 30.5" when framed.
 &lt;br&gt;Shipping: Ships From London, UK</t>
  </si>
  <si>
    <t>https://www.ebay.com/itm/365099587164</t>
  </si>
  <si>
    <t xml:space="preserve"> PORTRAIT OF AN OFFICER AND HORSE OIL PAINTING</t>
  </si>
  <si>
    <t>&lt;br&gt;Year: 18th century
&lt;br&gt;Size: 24" x 19.5"
&lt;br&gt;Medium: Oil
&lt;br&gt;Description: Huge oil on canvas painting by David Morier, c. 1760, depicting an officer and horse of the Royal Queens Dragoon. Outstanding and in good condition Full length portrait of the Queen's Dragoons during the Seven Years War. Displayed in its original gold-colored frame.  Dimensions: approximately 24 x 19.5" when framed.
 &lt;br&gt;Shipping: Ships From London, UK</t>
  </si>
  <si>
    <t>https://www.ebay.com/itm/365099587193</t>
  </si>
  <si>
    <t>PORTRAIT OF THE NEW FOREST FOXHOUNDS OIL PAINTING</t>
  </si>
  <si>
    <t>&lt;br&gt;Year: 19th century
&lt;br&gt;Size: 26.5" x 16.5"
&lt;br&gt;Medium: Oil
&lt;br&gt;Description: E G Chapman's oil painting from the 19th century depicts the New Forest Foxhounds in England. Superb panoramic study of Furzley Lane Kennels, Lyndhurst's New Forest foxhounds in terms of quality and condition. Signed and displayed in its original frame.  Dimensions: approximately 26.5" x 16.5" when framed.
 &lt;br&gt;Shipping: Ships From London, UK</t>
  </si>
  <si>
    <t>https://www.ebay.com/itm/365099587209</t>
  </si>
  <si>
    <t xml:space="preserve"> STUDY OF DROTTNINGHOM OIL PAINTING</t>
  </si>
  <si>
    <t>&lt;br&gt;Year: 19th century
&lt;br&gt;Size: 47" x 28"
&lt;br&gt;Medium: Oil
&lt;br&gt;Description: Oil on canvas, large study of the architecture of Stockholm, Sweden's Drottningholm Royal Palace by the European School in the 19th century. Detailed investigation of the Swedish Renaissance Royal Palaces in the late 19th century. Swedish King John III had the Willem Boy-designed structure constructed for his queen Catherine. Outstanding scaling and detail. presented within a lovely vintage gilded frame.  Dimensions: approximately 47" by 28" when framed.
 &lt;br&gt;Shipping: Ships From London, UK</t>
  </si>
  <si>
    <t>https://www.ebay.com/itm/365099587233</t>
  </si>
  <si>
    <t xml:space="preserve"> PORTRAIT OF A SLEEPING AMERICAN PITFALL DOG OIL PAINTING</t>
  </si>
  <si>
    <t>&lt;br&gt;Year: 19th century
&lt;br&gt;Size: 24" x 16"
&lt;br&gt;Medium: Oil
&lt;br&gt;Description: Monica Gray's oil on canvas image of a sleeping American Pitbull from the 19th century. Signed bottom right, this intimate photo shows the dog sleeping in the dim light of a fireplace and represents the breed's early domestication. presented in a nice frame made of gold.  Dimensions: approximately 24" x 16" framed.
 &lt;br&gt;Shipping: Ships From London, UK</t>
  </si>
  <si>
    <t>https://www.ebay.com/itm/315810303695</t>
  </si>
  <si>
    <t>&lt;br&gt;Year: 17th century
&lt;br&gt;Size: 38" x 32"
&lt;br&gt;Medium: Oil
&lt;br&gt;Description: Large oil on canvas painting of a young woman from around 1700 in England, usually recognized as Rachel Russell, Duchess of Devonshire. Excellent quality and condition oval study of a young girl wearing a white dress and pink shawl, looking particularly serious and thoughtful. Typical of Dahl and Kneller's writing. original oval gilded frame from antiquity. Measurements: approximately 38" x 32" framed.
 &lt;br&gt;Shipping: Ships From London, UK</t>
  </si>
  <si>
    <t>https://www.ebay.com/itm/314114593094</t>
  </si>
  <si>
    <t>COASTAL SUNSET LANDSCAPE OIL PAINTING</t>
  </si>
  <si>
    <t>&lt;br&gt;Year: 20th century
&lt;br&gt;Size: 130cm x 80cm
&lt;br&gt;Medium: Oil
&lt;br&gt;Description: Wonderful large oil painting by Alfred Bergström from 1928 depicting a French coastal sunset landscape, possibly close to Le Havre. Superb quality and condition; the well-known Swedish painter captured a romanticized sunset scene while visiting the French shore. Outstanding handling of light, dated and signed. displayed in a nice gold frame.  Size: approximately 130 cm by 80 cm when framed.
 &lt;br&gt;Shipping: Ships From London, UK</t>
  </si>
  <si>
    <t>https://www.ebay.com/itm/365099587195</t>
  </si>
  <si>
    <t>&lt;br&gt;Year: 16th century
&lt;br&gt;Size: 46" x 36"
&lt;br&gt;Medium: Oil
&lt;br&gt;Description: Provenance: Bocconoc House, Lostwithiel, Cornwall, the family home of the Fortesque family; Measurements: 46" x 36" framed approximately; Excellent early Old Master portrait of Maximilian I Holy Roman Emperor, oil on canvas, 16th Century; painted by a close friend of Giulio Romano and taken from his earlier composition; original condition with some opaque varnish on the surface that will easily clean off; professionally relined; framed.
 &lt;br&gt;Shipping: Ships From London, UK</t>
  </si>
  <si>
    <t>https://www.ebay.com/itm/365099587228</t>
  </si>
  <si>
    <t>&lt;br&gt;Year: 19th century
&lt;br&gt;Size: 80cm x 65cm
&lt;br&gt;Medium: Oil
&lt;br&gt;Description: Carlton Alfred Smith created this exquisite huge oil painting of an Italian flower girl from the 19th century. A superb example of a well-known genre painter's work that captures the simplicity and beauty of rural Mediterranean life in excellent quality and condition. presented in a vintage gold frame and signed.    Measurements: approximately 80 cm by 65 cm when framed.
 &lt;br&gt;Shipping: Ships From London, UK</t>
  </si>
  <si>
    <t>https://www.ebay.com/itm/315718724740</t>
  </si>
  <si>
    <t>STILL LIFE OF FRUIT, WINE, BREAD &amp; NUTS OIL PAINTING</t>
  </si>
  <si>
    <t>&lt;br&gt;Year: 17th century
&lt;br&gt;Size: 26" x 23"
&lt;br&gt;Medium: Oil
&lt;br&gt;Description: Dutch in the seventeenth century Fruit still life in oil on panel. Approximately 1650s, a study of different fruits, bread, wine, and nuts on a plate on a table, in excellent quality and preservation. enclosed in a vintage gilded frame.  Size: approximately 26" by 23" when framed.
 &lt;br&gt;Shipping: Ships From London, UK</t>
  </si>
  <si>
    <t>https://www.ebay.com/itm/315560132032</t>
  </si>
  <si>
    <t xml:space="preserve"> FROZEN WINTER STREET SCENE, PARIS OIL PAINTING</t>
  </si>
  <si>
    <t>&lt;br&gt;Year: 19th century
&lt;br&gt;Size: 20.5" x 17.5"
&lt;br&gt;Medium: Oil
&lt;br&gt;Description: Luigi Loir, 19th-century French Impressionist, "Frozen Winter Street Scene," oil on board. A beautiful, well-kept image of people in a snow-covered street as dusk draws near. enclosed in an ebonized frame and signed.  Dimensions: approximately 20.5" x 17.5" when framed.
 &lt;br&gt;Shipping: Ships From London, UK</t>
  </si>
  <si>
    <t>https://www.ebay.com/itm/315230194233</t>
  </si>
  <si>
    <t>PORTRAIT OF A KING CHARLES SPANIEL OIL PAINTING</t>
  </si>
  <si>
    <t>&lt;br&gt;Year: 18th century
&lt;br&gt;Size: 29" x 26.5"
&lt;br&gt;Medium: Oil
&lt;br&gt;Description: Huge oil on canvas portrait of a King Charles Spaniel from the English School in the eighteenth century. Outstanding quality and condition; a rare early representation of the breed that brings to mind George Stubbs' dog studies. enclosed in a vintage gilded frame.    Origin. Dimensions: about 29 x 26.5" when framed.
 &lt;br&gt;Shipping: Ships From London, UK</t>
  </si>
  <si>
    <t>https://www.ebay.com/itm/365017348939</t>
  </si>
  <si>
    <t>PORTRAIT OF GEORGE SEDDON OIL PAINTING</t>
  </si>
  <si>
    <t>&lt;br&gt;Year: 18th century
&lt;br&gt;Size: 38" x 35.5"
&lt;br&gt;Medium: Oil
&lt;br&gt;Description: Large depiction of London furniture from the 18th century George Seddon, by Lemuel Francis Abbot, oil on canvas. The V&amp;A Museum has the furniture from Seddon, whose clients during that time included Charles IV of Spain, and this portrait of Seddon is in excellent quality and shape. He had more than 400 artisans and apprentices working in his Aldersgate workshop. displayed in its original gilt-plated antique frame. Verso beballed.  Dimensions: approximately 38" x 35.5" when framed.
 &lt;br&gt;Shipping: Ships From London, UK</t>
  </si>
  <si>
    <t>https://www.ebay.com/itm/204896420822</t>
  </si>
  <si>
    <t xml:space="preserve"> PORTRAIT OF A RACING GREYHOUND DOG "CABLEFOOT" OIL PAINTING</t>
  </si>
  <si>
    <t>&lt;br&gt;Year: 19th century
&lt;br&gt;Size: 20" x 18.5"
&lt;br&gt;Medium: Oil
&lt;br&gt;Description: George Paice painted an oil picture of Cablefoot, a greyhound champion, in the 19th century. Side profile head study in excellent condition, signed, and titled. comes with an original photo of the dog and its owner on the back, and it is presented in a nice gilded frame. Dimensions: approximately 20" x 18.5" when framed.
 &lt;br&gt;Shipping: Ships From London, UK</t>
  </si>
  <si>
    <t>https://www.ebay.com/itm/365154998869</t>
  </si>
  <si>
    <t>&lt;br&gt;Year: 14th century
&lt;br&gt;Size: 55" x 44"
&lt;br&gt;Medium: Oil
&lt;br&gt;Description: An exquisite oil painting depicting the Battle of Sluys between the French and English kingdoms An early and unusual chronicle of the conflict between King Edward II and King Lizzy VI and the English and French. Excellent detail that would be much improved by a simple arched gold frame. Dimensions: framed, 55" x 44".
 &lt;br&gt;Shipping: Ships From London, UK</t>
  </si>
  <si>
    <t>https://www.ebay.com/itm/315718724721</t>
  </si>
  <si>
    <t>&lt;br&gt;Year: 19th century
&lt;br&gt;Size: 32.5" x 27"
&lt;br&gt;Medium: Oil
&lt;br&gt;Description: Gustav Muller's exquisite oil painting "Pasquetta" depicts a Neapolitan girl in the 19th century. A half-length study of the girl in its original antique gilded frame, in excellent quality and condition.    Dimensions: framed, 32.5" x 27".
 &lt;br&gt;Shipping: Ships From London, UK</t>
  </si>
  <si>
    <t>https://www.ebay.com/itm/315718724729</t>
  </si>
  <si>
    <t>&lt;br&gt;Year: 19th century
&lt;br&gt;Size: 35" x 31"
&lt;br&gt;Medium: Oil
&lt;br&gt;Description: Charles Richard Haven's large oil painting from the 19th century depicts a British queen with a rider on top. The chestnut hunter and the rider, who is thought to be Lord River, are in excellent quality and shape and are dressed for hunting. displayed in its original gilt-plated antique frame. Verso inscription and title. Dimensions: about 35" x 31" when framed.
 &lt;br&gt;Shipping: Ships From London, UK</t>
  </si>
  <si>
    <t>https://www.ebay.com/itm/365337432200</t>
  </si>
  <si>
    <t>&lt;br&gt;Year: 18th century
&lt;br&gt;Size: 37" x 27"
&lt;br&gt;Medium: Oil
&lt;br&gt;Description: John Cordrey is credited with this large oil painting of The Royal Hunt from the 18th century in England. Outstanding quality and condition of the Royal Hunting Party in full scream, with the hunting party dressed traditionally and the hounds closely pursuing the game. could use a little cleaning. framed. Measurements: approximately 37" x 27" framed.
 &lt;br&gt;Shipping: Ships From London, UK</t>
  </si>
  <si>
    <t>https://www.ebay.com/itm/365194438419</t>
  </si>
  <si>
    <t>STUDY OF A TULIP OIL PAINTING</t>
  </si>
  <si>
    <t>&lt;br&gt;Year: 19th century
&lt;br&gt;Size: 35cm x 30cm
&lt;br&gt;Medium: Oil
&lt;br&gt;Description: Beautiful oil on paper study of a tulip from the 19th century, laid to board. Beautiful, deliberately incomplete, early, complex study of a tulip, approximately 1840. Dimensions: approximately 35 x 30 cm when framed.
 &lt;br&gt;Shipping: Ships From London, UK</t>
  </si>
  <si>
    <t>https://www.ebay.com/itm/204015329451</t>
  </si>
  <si>
    <t>PORTRAIT OF HARRIET DUTENS OF CRAIGHFORTH OIL PAINTING</t>
  </si>
  <si>
    <t>&lt;br&gt;Year: 19th century
&lt;br&gt;Size: 45cm x 40cm
&lt;br&gt;Medium: Oil
&lt;br&gt;Description: Large oil on canvas picture of Craigforth, Stirling resident Harriet Dutens. Reynolds' early picture of a young Dutens wearing an ermine trim coat and dress and wearing her hair up in a headpiece is in excellent quality and preservation. painted by Frederick Spencer and presented in a nice gilded frame (1895-1924).  Dimensions: approx. 45 cm by 40 cm when framed.
 &lt;br&gt;Shipping: Ships From London, UK</t>
  </si>
  <si>
    <t>https://www.ebay.com/itm/204971696193</t>
  </si>
  <si>
    <t xml:space="preserve"> PORTRAIT OF MATILDA CURRIE OIL PAINTING</t>
  </si>
  <si>
    <t>&lt;br&gt;Year: 19th century
&lt;br&gt;Size: 39" x 34"
&lt;br&gt;Medium: Oil
&lt;br&gt;Description: Exquisite quality and one-of-a-kind 19th-century British Victorian School painting of 28-year-old Matilda Currie wearing a lavish white bonnet; oil on canvas. The young woman is dressed in a green dress, a white bonnet, and a lace scarf. She was born in Scotland before moving to Toledo, Ohio, according to an inscription on her verso and early ancestry research, and she lived to be 63 years old. Her name was "Matilda Currie (1804-1867)"    Size: about 39" by 34" when framed. &lt;br&gt;Shipping: Ships From London, UK</t>
  </si>
  <si>
    <t>https://www.ebay.com/itm/314834245784</t>
  </si>
  <si>
    <t>PORTRAIT OF MARY ANNE WARD OIL PAINTING</t>
  </si>
  <si>
    <t>&lt;br&gt;Year: 18th century
&lt;br&gt;Size: 38.5" x 33"
&lt;br&gt;Medium: Oil
&lt;br&gt;Description: Large oil on canvas portrait of Mary Anne Ward from the 18th century, dressed in a riding hat. Ward looks amazing in her riding outfit, which is enclosed in an oval. Measurements as presented: about 38.5" x 33" when framed    Provenance: Through the sitter's daughter Elizabeth Jackson, who wed Thomas Berney of Bracon, through descent.
 &lt;br&gt;Shipping: Ships From London, UK</t>
  </si>
  <si>
    <t>https://www.ebay.com/itm/364484455292</t>
  </si>
  <si>
    <t xml:space="preserve"> THE PENITENT MAGDALENE OIL PAINTING</t>
  </si>
  <si>
    <t>&lt;br&gt;Year: 17th century
&lt;br&gt;Size: 34.5" x 30"
&lt;br&gt;Medium: Oil
&lt;br&gt;Description: Large oil on canvas painting by an Italian old master from the 17th century that shows the penitent Magdalene. A grand and superbly crafted religious image depicting the penitent Magdalene gazing up into the heavens with her hands clasped in prayer. Characteristic of the era's paintings by Dolici. enclosed in a vintage gilded frame.  Measuring approximately 34.5" by 30" when framed.
 &lt;br&gt;Shipping: Ships From London, UK</t>
  </si>
  <si>
    <t>https://www.ebay.com/itm/365099587168</t>
  </si>
  <si>
    <t>&lt;br&gt;Year: 19th century
&lt;br&gt;Size: 31" x 25"
&lt;br&gt;Medium: Oil
&lt;br&gt;Description:Julie Hugo Bergman's large oil painting from the 19th century depicts a Holstein Friesian cow in the shadow of a woodland. A superb example of rural German painting in excellent condition, with striking colors, exquisite workmanship, and light application. displayed in its original gilt-framed reef detail. Dimensions: about 31" x 25" framed. 
 &lt;br&gt;Shipping: Ships From London, UK</t>
  </si>
  <si>
    <t>https://www.ebay.com/itm/205221567097</t>
  </si>
  <si>
    <t>&lt;br&gt;Year: 19th century
&lt;br&gt;Size: 22" x 18.5"
&lt;br&gt;Medium: Oil
&lt;br&gt;Description: Charles Schreyvogel is credited with this large oil on panel drawing of a Wild West cattle ranch setting from the 19th century. Outstanding quality and condition analysis of a wooden panel depicting people and animals at a busy western ranch. "SCHREYVOGEL - BOCETA DE PAISAGE" is written on the reverse. displayed in a frame that has been ebonized. Origin: Private collection in the UK.  Measurements: approximately 22" x 18.5" when framed. 
 &lt;br&gt;Shipping: Ships From London, UK</t>
  </si>
  <si>
    <t>https://www.ebay.com/itm/205221572413</t>
  </si>
  <si>
    <t>FAMILY OF RABBITS LANDSCAPE OIL PAINTING</t>
  </si>
  <si>
    <t>&lt;br&gt;Year: 19th century
&lt;br&gt;Size: 44.5" x 34"
&lt;br&gt;Medium: Oil
&lt;br&gt;Description: Henry Barnard Gray, oil on canvas, large 19th-century English landscape with a family of rabbits. Signed and shown in its original gold frame, this piece is of exceptional quality and condition.    Provenance: £4,000–£6,000 at Sotheby's London, 1997. Size: about 44.5" x 34" when framed.
 &lt;br&gt;Shipping: Ships From London, UK</t>
  </si>
  <si>
    <t>https://www.ebay.com/itm/204657350608</t>
  </si>
  <si>
    <t xml:space="preserve"> STILL LIFE OF VARIOUS BOTTLES OF ALCOHOL OIL PAINTING</t>
  </si>
  <si>
    <t>&lt;br&gt;Year: 19th century
&lt;br&gt;Size: 30" x 23"
&lt;br&gt;Medium: Oil
&lt;br&gt;Description: Large oil on canvas still life from the 19th century featuring a variety of alcohol bottles on a serving tray. Shown in a ridiculously elaborate gilded frame, it is in excellent quality and condition. bottom right date: January 31, 1893. Dimensions: approximately 30" x 23" framed.
 &lt;br&gt;Shipping: Ships From London, UK</t>
  </si>
  <si>
    <t>https://www.ebay.com/itm/204956277958</t>
  </si>
  <si>
    <t xml:space="preserve"> PORTRAIT OF ROBERT DUDLEY OIL PAINTING</t>
  </si>
  <si>
    <t>&lt;br&gt;Year: 16th century
&lt;br&gt;Size: 26" x 22.5"
&lt;br&gt;Medium: Oil
&lt;br&gt;Description: Huge old oil on panel picture of Robert Dudley, the first Earl of Leicester. For its age, the age profile portrait of Dudley, an Elizabeth I favorite at court, is in good quality and condition. displayed in a nice gilded frame. Dimensions: about 26 x 22.5" when framed.
 &lt;br&gt;Shipping: Ships From London, UK</t>
  </si>
  <si>
    <t>https://www.ebay.com/itm/315398366219</t>
  </si>
  <si>
    <t>RIVER RHINE LANDSCAPE OIL PAINTING</t>
  </si>
  <si>
    <t>&lt;br&gt;Year: 19th century
&lt;br&gt;Size: 47" x 35"
&lt;br&gt;Medium: Oil
&lt;br&gt;Description: Large oil painting from the 19th century depicting the Rhine River in Germany, featuring workers in the foreground. Oil on canvas, very fine quality, highly realistic view of figures in foreground with little village and Rhine in background. dated, signed, and framed.  Measuring around 47" by 35" when framed.
 &lt;br&gt;Shipping: Ships From London, UK</t>
  </si>
  <si>
    <t>https://www.ebay.com/itm/314242027297</t>
  </si>
  <si>
    <t>THE CONSECRATED MADONNA OIL PAINTING</t>
  </si>
  <si>
    <t>&lt;br&gt;Year: 18th century
&lt;br&gt;Size: 34" x 28"
&lt;br&gt;Medium: Oil
&lt;br&gt;Description: Extensive oil painting from the 17th and 18th centuries, illustrating the Consecrated Madonna. A distinctive, huge devotional scene of exceptional quality and condition that the church would have commissioned. enclosed in a vintage gilded frame.  Size: approximately 34" by 28" when framed.
 &lt;br&gt;Shipping: Ships From London, UK</t>
  </si>
  <si>
    <t>https://www.ebay.com/itm/204971696219</t>
  </si>
  <si>
    <t xml:space="preserve"> FISHERFOLK &amp; CHILDREN ON A SCOTTISH BEACH OIL PAINTING</t>
  </si>
  <si>
    <t>&lt;br&gt;Year: 19th century
&lt;br&gt;Size: 47" x 36"
&lt;br&gt;Medium: Oil
&lt;br&gt;Description: Large oil painting by John Adam Houston depicting a beach in Scotland in the 19th century, with fishermen and kids. A beautiful and well-preserved example of a well-known artist's work that depicts women and children while workers unload their catch of the day in the distance. Displayed in its original vintage gold-tone frame. Measuring around 47" by 36" when framed.
 &lt;br&gt;Shipping: Ships From London, UK</t>
  </si>
  <si>
    <t>https://www.ebay.com/itm/315718724749</t>
  </si>
  <si>
    <t xml:space="preserve"> PORTRAIT OF JOHN PARKER, 1ST LORD BORINGDON OIL PAINTING</t>
  </si>
  <si>
    <t>&lt;br&gt;Year: 18th century
&lt;br&gt;Size: 44" x 36"
&lt;br&gt;Medium: Oil
&lt;br&gt;Description: Extensive 18th-century oil on canvas picture of John Parker, 1st Lord Boringdon. Outstanding quality full length portrait of the Lord with the surrounding scenery and his huting rifle. The piece is comparable to another of Reynolds's from the same era. Would be greatly improved by a quick clean. Shown in its original antique gold-colored frame.    Size: about 44" by 36" when framed. Redlynch House, Salisbury, Wiltshire is the provenance.
 &lt;br&gt;Shipping: Ships From London, UK</t>
  </si>
  <si>
    <t>https://www.ebay.com/itm/365099587202</t>
  </si>
  <si>
    <t xml:space="preserve"> VIEW OF FIGURES IN A ROCKY WATERFALL LANDSCAPE OIL PAINTING</t>
  </si>
  <si>
    <t>&lt;br&gt;Year: 17th century
&lt;br&gt;Size: 53" x 40"
&lt;br&gt;Medium: Oil
&lt;br&gt;Description: Large oil painting by a Dutch Old Master from the 17th century depicting people in a rocky waterfall setting. Unsigned, expansive alpine terrain typical of the era's Van Ruisdael waterfall vistas. framed. When cleaned, it has great potential.  Dimensions: about 53" x 40" when framed.
 &lt;br&gt;Shipping: Ships From London, UK</t>
  </si>
  <si>
    <t>https://www.ebay.com/itm/365099587226</t>
  </si>
  <si>
    <t>THE LOGGERS REST OIL PAINTING</t>
  </si>
  <si>
    <t>&lt;br&gt;Year: 19th century
&lt;br&gt;Size: 38" x 29"
&lt;br&gt;Medium: Oil
&lt;br&gt;Description: Beautiful huge oil painting by John James Hill from the 19th century depicting a logging team relaxing in a rural English area. Long summertime vista of the English countryside while loggers rest during the day. Outstanding detail and a prime example of the art of the well-known country genre painter. Signed and displayed in an antique gilded frame.  38" x 29" framed measurements.
 &lt;br&gt;Shipping: Ships From London, UK</t>
  </si>
  <si>
    <t>https://www.ebay.com/itm/204015329899</t>
  </si>
  <si>
    <t>&lt;br&gt;Year: 19th century
&lt;br&gt;Size: 20" x 17"
&lt;br&gt;Medium: Oil
&lt;br&gt;Description: Oil painting of a French Impressionist hillside scene on an artist's board, circa 1900. A landscape drawing of a little French town on a hillside, drawn with expressive brushwork and tones, in excellent quality and condition. Presented in its original antique gilded frame, with the label "Matisse" on the verso.    Dimensions: approximately 20" x 17" when framed.
 &lt;br&gt;Shipping: Ships From London, UK</t>
  </si>
  <si>
    <t>https://www.ebay.com/itm/316122982939</t>
  </si>
  <si>
    <t>PORTRAIT OF A FRENCH SHEEPDOG OIL PAINTING</t>
  </si>
  <si>
    <t>&lt;br&gt;Year: 19th century
&lt;br&gt;Size: 15.5" x 12"
&lt;br&gt;Medium: Oil
&lt;br&gt;Description: French sheepdog portrait from the 19th century, painted in oil on a panel by Rene-Xavier Prinet. A headshot of a French sheepdog, signed and dated, Paris 1897, in excellent condition. Displayed in its original gold-colored frame.  Measurements: approx. 15.5" x 12" framed.
 &lt;br&gt;Shipping: Ships From London, UK</t>
  </si>
  <si>
    <t>https://www.ebay.com/itm/204654382074</t>
  </si>
  <si>
    <t>ICARUS NUDE PORTRAIT OIL PAINTING</t>
  </si>
  <si>
    <t>&lt;br&gt;Year: 19th century
&lt;br&gt;Size: 26" x 18"
&lt;br&gt;Medium: Oil
&lt;br&gt;Description: Icarus, painted in oil on canvas, 19th-century English Romantic School / Pre Raphaelite artwork. Icarus is seen in a full-length tableau with his wings spread skyward, signifying the pride that precedes the fall. Painted by a skilled painter in the era between the Romantic and Pre-Raphaelite movements, evoking anatomical and mythological themes akin to Blake's. In excellent condition, set in a magnificent foliate gilded Neo-classical frame. Measuring approximately 26" by 18" when framed.
 &lt;br&gt;Shipping: Ships From London, UK</t>
  </si>
  <si>
    <t>https://www.ebay.com/itm/364580684401</t>
  </si>
  <si>
    <t>NUDES SUNBATHING ON A BEACH OIL PAINTING</t>
  </si>
  <si>
    <t>&lt;br&gt;Year: 19th century
&lt;br&gt;Size: 30" x 22.5"
&lt;br&gt;Medium: Oil
&lt;br&gt;Description: An enormous oil painting from the 19th century depicting a naked beach scene in England. outstanding caliber and state from around 1900 Two nude women relaxing at the water's edge are the subject of an impressionist figurative study. Unsigned, with Robert Gemmell Hutchison's signature inscribed verso (maybe added later). presented in the antique gold reed frame that it came in. Size: about 30" by 22.5" when framed.
 &lt;br&gt;Shipping: Ships From London, UK</t>
  </si>
  <si>
    <t>https://www.ebay.com/itm/364791878043</t>
  </si>
  <si>
    <t>&lt;br&gt;Year: 19th century
&lt;br&gt;Size: 17" x 14"
&lt;br&gt;Medium: Oil
&lt;br&gt;Description: This is an oil painting from the 19th century by a French Impressionist of a boy wearing a red beret. It is in excellent condition and is a bust scale porfile portrait of a boy in a garden wearing a large red beret. It is similar to the Impressionist paintings and Mary Cassatt, whose work during the Impressionist movement captured the intimacy and bonds between mothers and children. It comes from a private deceased London estate and measures approximately 17" x 14" when framed.
 &lt;br&gt;Shipping: Ships From London, UK</t>
  </si>
  <si>
    <t>https://www.ebay.com/itm/316056997588</t>
  </si>
  <si>
    <t xml:space="preserve"> PORTRAIT OF JULIA COPLEY OIL PAINTING</t>
  </si>
  <si>
    <t>&lt;br&gt;Year: 18th century
&lt;br&gt;Size: 36.5" x 31.5"
&lt;br&gt;Medium: Oil
&lt;br&gt;Description: Large oil on canvas painting of Julia Copley in her bridal gown from the English School in the eighteenth century. Wonderful quality and condition around 1790 portrait of the young bride wearing a wedding gown with a chic French design. enclosed in a vintage gilded frame.  Dimensions: approximately 36.5" x 31.5" when framed.
 &lt;br&gt;Shipping: Ships From London, UK</t>
  </si>
  <si>
    <t>https://www.ebay.com/itm/364907346451</t>
  </si>
  <si>
    <t xml:space="preserve"> DOG MOTHER &amp; HER PUPPIES OIL PAINTING</t>
  </si>
  <si>
    <t>&lt;br&gt;Year: 19th century
&lt;br&gt;Size: 36" x 26"
&lt;br&gt;Medium: Oil
&lt;br&gt;Description: Large oil on canvas painting by Arthur Wardle from the English School of the 19th century depicting a tired mother hound and her puppies. Superb quality and condition; painted around 1880 by the famous sports painter. displayed in a nice gilded frame. Outstanding provenance from a single owner.    provenance: artwork by Arthur Wardle in private possession. bought directly from the artist and inherited by the family. UK's West Sussex. Measuring approximately 36" by 26" when framed.
 &lt;br&gt;Shipping: Ships From London, UK</t>
  </si>
  <si>
    <t>https://www.ebay.com/itm/364696810125</t>
  </si>
  <si>
    <t>SCENE OF CAFÉ MARTIN OIL PAINTING</t>
  </si>
  <si>
    <t>&lt;br&gt;Year: 20th century
&lt;br&gt;Size: 20" x 15.5"
&lt;br&gt;Medium: Oil
&lt;br&gt;Description: Oil on canvas, American School, 1902; nighttime street scene, Cafe Martin, Madison Square Park, New York. Uncommon New York panorama from the turn of the century, depicted as a nocturne at dusk, featuring people in the forefront and the structure lit up in the distance. presented in a nice gold frame and signed.    The late Sir Georg and Lady Solti's collection.  Dimensions: approximately 20 x 15.5" when framed.
 &lt;br&gt;Shipping: Ships From London, UK</t>
  </si>
  <si>
    <t>https://www.ebay.com/itm/315718724758</t>
  </si>
  <si>
    <t>PORTRAIT OF MRS ISABELLE BLAIR OIL PAINTING</t>
  </si>
  <si>
    <t>&lt;br&gt;Year: 18th century
&lt;br&gt;Size: 34" x 29"
&lt;br&gt;Medium: Oil
&lt;br&gt;Description: Huge oil on canvas portrait of Mrs. Isabella Blair from the 18th century, Scotland. Half-length photograph of Mrs. Blair dressed modestly and sporting an ornate bonnet. Outstanding quality and condition akin to Raeburn's later works. It is possible that this is the same sitter that Raeburn commissioned to paint a portrait of her after she had an affair with her husband, Rt Hon. Robert Blair, under the title "Mrs. Isabelle Blair (nee Halkett)" displayed in a nice gilded frame.    Measuring approximately 34" by 29" when framed.
 &lt;br&gt;Shipping: Ships From London, UK</t>
  </si>
  <si>
    <t>https://www.ebay.com/itm/365099587234</t>
  </si>
  <si>
    <t>&lt;br&gt;Year: 18th century
&lt;br&gt;Size: 53" x 29.5"
&lt;br&gt;Medium: Oil
&lt;br&gt;Description: Large oil painting depicting a literary allegory from the 18th century in France. An allegorical study of cherubs writing on a scroll in the sky with doves is of exceptional quality and condition. displayed in a vintage Rococo frame that has been hand-carved and gilded. Dimensions: about 53" x 29.5" when framed.
 &lt;br&gt;Shipping: Ships From London, UK</t>
  </si>
  <si>
    <t>https://www.ebay.com/itm/315339447522</t>
  </si>
  <si>
    <t>&lt;br&gt;Year: 18th century
&lt;br&gt;Size: 53" x 29.5"
&lt;br&gt;Medium: Oil
&lt;br&gt;Description: Large oil painting depicting a French architectural metaphor from the 18th century. Allegorical study drawings of cherubs next to an old column in excellent quality and condition. displayed in a vintage Rococo frame that has been hand-carved and gilded. Dimensions: about 53" x 29.5" when framed.
 &lt;br&gt;Shipping: Ships From London, UK</t>
  </si>
  <si>
    <t>https://www.ebay.com/itm/364873654192</t>
  </si>
  <si>
    <t xml:space="preserve"> PORTRAIT OF LADY ELIZABETH LEIGH ACTON OIL PAINTING</t>
  </si>
  <si>
    <t>&lt;br&gt;Year: 17th century
&lt;br&gt;Size: 37" x 32"
&lt;br&gt;Medium: Oil
&lt;br&gt;Description: Large oil on canvas portrait of Lady Elizabeth Leigh Acton from Bamford Hall in Suffolk, dating back to the 17th century. Outstanding quality and condition oval half-length portrait of Lady Acton, Nathaniel Acton's wife, wearing pearl and rose-cut diamond bracelets while dressed in a red dress, white fichu, and a pink shawl. displayed within the original frame.    will be greatly improved with a cleaning, which we are beginning at the moment of cataloging.    Measuring around 37" by 32" when framed    Provenance: By descent from the sitter's family.
 &lt;br&gt;Shipping: Ships From London, UK</t>
  </si>
  <si>
    <t>https://www.ebay.com/itm/364701800542</t>
  </si>
  <si>
    <t>&lt;br&gt;Year: 19th century
&lt;br&gt;Size: 35" x 29"
&lt;br&gt;Medium: Oil
&lt;br&gt;Description: Large oil on canvas portrait of a young woman from the 19th century. Outstanding quality and condition oval study of a little girl with a red hair bow, a green clothing, and a red beaded necklace displayed in a quality gilded frame.  Size: approximately 35" by 29" when framed.
 &lt;br&gt;Shipping: Ships From London, UK</t>
  </si>
  <si>
    <t>https://www.ebay.com/itm/314467307195</t>
  </si>
  <si>
    <t>SAINT ANTHONY OF PADUA OIL PAINTING</t>
  </si>
  <si>
    <t>&lt;br&gt;Year: 17th century
&lt;br&gt;Size: 20" x 17"
&lt;br&gt;Medium: Oil
&lt;br&gt;Description: An oil painting from the 17th century by an Italian Old Master that depicts Saint Anthony of Padua. Devotion scene of Saint Anthony of Padua, patron saint of the underprivileged, sailors, and travelers, in excellent quality and condition. A picture from around 1650 shows a youthful Saint Anthony looking skyward after becoming a Franciscan at the age of 19.displayed in a nice gilded frame. Reversed Christies stencil.    Size: approximately 20" by 17" when framed.
 &lt;br&gt;Shipping: Ships From London, UK</t>
  </si>
  <si>
    <t>https://www.ebay.com/itm/365077096446</t>
  </si>
  <si>
    <t xml:space="preserve"> VIEW OF A FIGURE IN AN EXTENSIVE LANDSCAPE OIL PAINTING</t>
  </si>
  <si>
    <t>&lt;br&gt;Year: 19th century
&lt;br&gt;Size: 30" x 23"
&lt;br&gt;Medium: Oil
&lt;br&gt;Description: Herbert Stanton, oil on canvas, large view of figire amid vast countryside, near Monttreuil, France, 1915. large, expansive perspective that is unrestored, clean, and ready to hang. Dated and signed. Size: approximately 30" by 23" when framed.
 &lt;br&gt;Shipping: Ships From London, UK</t>
  </si>
  <si>
    <t>https://www.ebay.com/itm/203685618027</t>
  </si>
  <si>
    <t xml:space="preserve"> PORTRAIT OF BARNEY SEALE OIL PAINTING</t>
  </si>
  <si>
    <t>&lt;br&gt;Year: 20th century
&lt;br&gt;Size: 38" x 23"
&lt;br&gt;Medium: Oil
&lt;br&gt;Description: Huge interior scene portrait of Barney Seale sculpting Augustus John from the early 20th century, which was eventually accepted into the Royal Academy. Outstanding quality and condition for a one-of-a-kind studio interior item. signed on the verso by John and the artist.    Note: 'The Sketch', November 25, 1936, p. 349, had a full-page color depiction of this piece. In 1937, Seale displayed his bust of Augustus John at the Royal Academy.  Measuring approximately 38" by 23" when framed.
 &lt;br&gt;Shipping: Ships From London, UK</t>
  </si>
  <si>
    <t>https://www.ebay.com/itm/364119379572</t>
  </si>
  <si>
    <t>PORTRAIT OF A LADY MARY ANN PIGOT OIL PAINTING</t>
  </si>
  <si>
    <t>&lt;br&gt;Year: 19th century
&lt;br&gt;Size: 42" x 33"
&lt;br&gt;Medium: Oil
&lt;br&gt;Description: Beautiful enormous English picture painted on canvas in the 19th century, purportedly of Lady Mary Ann Pigot, dressed in a white attire. Large three-quarter length portrait of a sitting woman with a red drape over her head and a white frock on her dress.Outstanding craftsmanship by a renowned portraitist from the era of approximately 1820.Natural crackle, displayed in a gold frame.    Additionally, there is a verified 1796 portrait of Pigot (20 years earlier) painted by Becchey that has a striking similarity.  Provenance: Private Collector, Nottingham; Stonehouse Manor, 1975    Dimensions: 42" x 33" with frame.
 &lt;br&gt;Shipping: Ships From London, UK</t>
  </si>
  <si>
    <t>https://www.ebay.com/itm/312626416695</t>
  </si>
  <si>
    <t>&lt;br&gt;Year: 15th century
&lt;br&gt;Size: 19" x 15"
&lt;br&gt;Medium: Oil
&lt;br&gt;Description: An oil on panel painting of the Annunciation from the Italian Renaissance in the fifteenth century. An early and significant representation of the Virgin with the Angel. For a piece of art of age, the condition is reasonable; there are occasional losses but overall stability. A maple frame.    Measurements: approximately 19" x 15" framed.
 &lt;br&gt;Shipping: Ships From London, UK</t>
  </si>
  <si>
    <t>https://www.ebay.com/itm/204971696218</t>
  </si>
  <si>
    <t>PORTRAIT OF A LADY, MISS CRAIGIE OIL PAINTING</t>
  </si>
  <si>
    <t>&lt;br&gt;Year: 18th century
&lt;br&gt;Size: 85cm x 70cm
&lt;br&gt;Medium: Oil
&lt;br&gt;Description: An exquisite huge oil painting from the 18th century depicting a lady in a white garment, maybe Miss Craigie A lovely half-length side profile of a young woman in a white and blue silk dress, adorned with pearls and jewels. It is in good condition for its age and might be improved with a light cleaning. It is framed. originally designated as a Miss Craigie and believed by the previous owners. displayed in a vintage gold frame.    Origin: Derby, UK, a private estate    Dimensions: approximately 85 cm by 70 cm when framed.
 &lt;br&gt;Shipping: Ships From London, UK</t>
  </si>
  <si>
    <t>https://www.ebay.com/itm/365099587181</t>
  </si>
  <si>
    <t>INFANT HERCULES HOLDING A SERPENT OIL PAINTING</t>
  </si>
  <si>
    <t>&lt;br&gt;Year: 17th century
&lt;br&gt;Size: 39" x 23"
&lt;br&gt;Medium: Oil
&lt;br&gt;Description: Beautiful, huge, oil on canvas Old Master painting from the 17th century that shows the infant Hercules clutching a serpent. Rare and traditional early painting of a young Hercules clutching a serpent and standing next to a bouquet of flowers. Beautiful detail from a seasoned master painter of the era. framed.    Measures: about 39" by 23" when framed.
 &lt;br&gt;Shipping: Ships From London, UK</t>
  </si>
  <si>
    <t>https://www.ebay.com/itm/363609349043</t>
  </si>
  <si>
    <t xml:space="preserve"> HUNSTMEN AND TERRIERS &amp; FERRETS RABBITING OIL PAINTING</t>
  </si>
  <si>
    <t>&lt;br&gt;Year: 19th century
&lt;br&gt;Size: 85cm x 75cm
&lt;br&gt;Medium: Oil
&lt;br&gt;Description: Huge oil painting by George Armfield depicting a Huntsmen hunting alongside their horses and terriers in a 19th-century English setting. Magnificent huge picture by Armfield depicting multiple gentlemen getting the terriers ready at the rabbit holes. would have been improved even more with a cleaning, and it has a few minor losses that might have been made up. displayed in a nice gilded frame. The reverse of the label.    Origin: North Yorkshire Estate    Size: approximately 85 cm by 75 cm when framed.
 &lt;br&gt;Shipping: Ships From London, UK</t>
  </si>
  <si>
    <t>https://www.ebay.com/itm/363609349115</t>
  </si>
  <si>
    <t xml:space="preserve"> VIEW OF HIGH STACKS, FLAMBOROUGH HEAD OIL PAINTING</t>
  </si>
  <si>
    <t>&lt;br&gt;Year: 20th century
&lt;br&gt;Size: 95cm x 70cm
&lt;br&gt;Medium: Oil
&lt;br&gt;Description: Beautiful huge oil painting by Walter Goodin from the 20th century depicting the High Stacks at Flamborough Head, Yorkshire. A lovely depiction of the region and a fine example of the well-known coastal painter's work. presented in a fine gold frame and signed.    Dimensions: roughly 95 cm by 70 cm when framed.
 &lt;br&gt;Shipping: Ships From London, UK</t>
  </si>
  <si>
    <t>https://www.ebay.com/itm/313305515062</t>
  </si>
  <si>
    <t>PORTRAIT OF A GENTLEMAN OIL PAINTING</t>
  </si>
  <si>
    <t>&lt;br&gt;Year: 20th century
&lt;br&gt;Size: 95cm x 75cm
&lt;br&gt;Medium: Oil
&lt;br&gt;Description: Beautiful enormous oil on canvas picture of a woman dressed in a gentleman, created in France during World War II, circa 1943. An intriguing image of the man—possibly an artist—with his wife and one of our two pairs of shoes against the backdrop of the countryside. The image is shown in its original antique gilded frame and is in flawless, unrestored original clean condition. About Mroz's life and work as an artist, hardly much is known. It's possible that she gave up painting because of the war or perished in it. A Marion Mroz who passed away in Detroit, USA, is recorded as "Marion Mroz (1892-1976)" in the Michigan archive.    Lower right corner signature, dated "avrile 1943"    Origin: taken from an Oxfordshire private estate    Dimensions: roughly 95 cm by 75 cm when framed.
 &lt;br&gt;Shipping: Ships From London, UK</t>
  </si>
  <si>
    <t>https://www.ebay.com/itm/313495009394</t>
  </si>
  <si>
    <t>PORTRAIT OF A LADY IN WHITE DRESS OIL PAINTING</t>
  </si>
  <si>
    <t>&lt;br&gt;Year: 20th century
&lt;br&gt;Size: 95cm x 75cm
&lt;br&gt;Medium: Oil
&lt;br&gt;Description: Beautiful huge oil painting from 1943 depicting a woman in a white dress during World War II in France. An interesting portrayal of the young lady and her spouse, one of a pair that we have. The image is shown in its original antique gilded frame and is in flawless, unrestored original clean condition. About Mroz's life and work as an artist, hardly much is known. It's possible that she gave up painting because of the war or perished in it. A Marion Mroz who passed away in Detroit, USA, is recorded as "Marion Mroz (1892-1976)" in the Michigan archive.    Lower right corner signature, dated "avrile 1943"    Origin: taken from an Oxfordshire private estate    Dimensions: roughly 95 cm by 75 cm when framed.
 &lt;br&gt;Shipping: Ships From London, UK</t>
  </si>
  <si>
    <t>https://www.ebay.com/itm/313495009437</t>
  </si>
  <si>
    <t>PORTRAIT OF A WOMAN &amp; LANTERN AT NIGHT OIL PAINTING</t>
  </si>
  <si>
    <t>&lt;br&gt;Year: 19th century
&lt;br&gt;Size: 32" x 24"
&lt;br&gt;Medium: Oil
&lt;br&gt;Description: An oil on panel, this large 19th-century European Orientalist portrait shows a woman at night, lit by her lantern. A portrait of a young woman holding a lantern that illuminates her path, with the moon in the background, in excellent quality and condition. A remarkable sight of a young shepherdess traveling through the desert at night, possibly illuminated by candles. Measurements when framed: about 32" x 24".
 &lt;br&gt;Shipping: Ships From London, UK</t>
  </si>
  <si>
    <t>https://www.ebay.com/itm/364583957120</t>
  </si>
  <si>
    <t xml:space="preserve"> PRIZE BULLS FARMER &amp; OWNER LANDSCAPE OIL PAINTING</t>
  </si>
  <si>
    <t>&lt;br&gt;Year: 18th century
&lt;br&gt;Size: 28" x 22"
&lt;br&gt;Medium: Oil
&lt;br&gt;Description: Exquisite oil on panel bull scene from the French School of the eighteenth century, featuring the farmer and owner. A scene from a very early prize bull show including two bulls, their owner, and the farmer. Outstanding intricacy with Paulus Potter influences; the heads and coats have outstanding detail. framed. Dimensions: framed size of 28" by 22".
 &lt;br&gt;Shipping: Ships From London, UK</t>
  </si>
  <si>
    <t>https://www.ebay.com/itm/363609349037</t>
  </si>
  <si>
    <t>VIEW OF  A HILLSIDE COMMUNE OIL PAINTING</t>
  </si>
  <si>
    <t>&lt;br&gt;Year: 20th century
&lt;br&gt;Size: 33.5" x 26.5"
&lt;br&gt;Medium: Oil
&lt;br&gt;Description: Beautiful French Pointillist painting by Victor Charreton from the early 20th century, oil on canvas depicting a village on a hill. Outstanding example of the artist's work in excellent condition, indicative of his pointillist phase after the first impressionist movement's influence. Unframed, signed. Dimensions: about 33.5" x 26.5" when framed.
 &lt;br&gt;Shipping: Ships From London, UK</t>
  </si>
  <si>
    <t>https://www.ebay.com/itm/365099587207</t>
  </si>
  <si>
    <t>VIEW OF CLOUDS OVER A RIVER VALLEY OIL PAINTING</t>
  </si>
  <si>
    <t>&lt;br&gt;Year: 19th century
&lt;br&gt;Size: 36" x 26"
&lt;br&gt;Medium: Oil
&lt;br&gt;Description: Large 19th century view of clouds over a river valley, oil on canvas by George Auburn Clarke. Rare example for of the famous meteorologists painting studying clouds over a river. Signed and dated bottom right. Presented in its original gilt frame. Good clean unrestored condition.    Provenance: A deceased estate, Scotland.  Measurements: 36" x 26" framed approx.
 &lt;br&gt;Shipping: Ships From London, UK</t>
  </si>
  <si>
    <t>https://www.ebay.com/itm/364020769612</t>
  </si>
  <si>
    <t>THE BAY OF NAPLES OIL PAINTING</t>
  </si>
  <si>
    <t>&lt;br&gt;Year: 19th century
&lt;br&gt;Size: 20" x 15"
&lt;br&gt;Medium: Oil
&lt;br&gt;Description: Street scene in the 19th century along the Bay of Naples; Franz Richard Unterberger is credited with the oil painting. A rare and exceptional specimen of the artist's panting from Naples in excellent shape. Excellent state and framed.    Provenance: Mrs. R. E. Greswell, Switzerland. Size: approximately 20" by 15" when framed.
 &lt;br&gt;Shipping: Ships From London, UK</t>
  </si>
  <si>
    <t>https://www.ebay.com/itm/315718724739</t>
  </si>
  <si>
    <t>SKETCH OF NUDE BATHERS OIL PAINTING</t>
  </si>
  <si>
    <t>&lt;br&gt;Year: 20th century
&lt;br&gt;Size: 29" x 23"
&lt;br&gt;Medium: Oil
&lt;br&gt;Description: William Russell Flint is credited with this large oil on panel study of nudist bathers from approximately 1930. Superb sketch in excellent shape, housed in an antique gold frame with an artist's inscription. Provenance; William Russell Flint's related works, 1938    Size: approximately 29" by 23" when framed.
 &lt;br&gt;Shipping: Ships From London, UK</t>
  </si>
  <si>
    <t>https://www.ebay.com/itm/204971696246</t>
  </si>
  <si>
    <t>&lt;br&gt;Year: 20th century
&lt;br&gt;Size: 22" x 17"
&lt;br&gt;Medium: Oil
&lt;br&gt;Description: Large painting on panel Edwardian portrait of a woman wearing a red parasol, approximately 1900. Singed and in its original antique gilded frame, it is in good quality and shape. Measurements: approximately 22" x 17" framed.
 &lt;br&gt;Shipping: Ships From London, UK</t>
  </si>
  <si>
    <t>https://www.ebay.com/itm/314759708682</t>
  </si>
  <si>
    <t>&lt;br&gt;Year: 20th century
&lt;br&gt;Size: 39" x 31"
&lt;br&gt;Medium: Oil
&lt;br&gt;Description: Edward Hall painted a large oil picture of Matthew at the piano in the 20th century. An indoor scene with Matthew playing the piano in the evening under the lamplight is in good quality and shape. Dated and signed. framed. Dimensions: approximately 39" x 31" framed.
 &lt;br&gt;Shipping: Ships From London, UK</t>
  </si>
  <si>
    <t>https://www.ebay.com/itm/364250705228</t>
  </si>
  <si>
    <t>PORTRAIT OF COLONEL MELLISH'S OIL PAINTING</t>
  </si>
  <si>
    <t>&lt;br&gt;Year: 18th century
&lt;br&gt;Size: 27" x 24"
&lt;br&gt;Medium: Oil
&lt;br&gt;Description: Huge 18th-century oil on panel painting by Henry Bernard Chalon showing Colonel Mellish's mother and pups with their hunting spaniels. Excellent quality and condition considering its age, showing Colonel Mellish's favorite mother with her spaniel puppies. displayed in a gilded frame. Dim remnants of signature lower right; approximately 27" x 24" framed.
 &lt;br&gt;Shipping: Ships From London, UK</t>
  </si>
  <si>
    <t>https://www.ebay.com/itm/204956201932</t>
  </si>
  <si>
    <t>STUDY OF LIONS OIL PAINTING</t>
  </si>
  <si>
    <t>&lt;br&gt;Year: 19th century
&lt;br&gt;Size: 43" x 31"
&lt;br&gt;Medium: Oil
&lt;br&gt;Description: Extensive oil on canvas study of lions in front of their den, 18th and 19th century German school, by M C Fehr. An early, high-quality study of a lion and lioness at the entrance to their cave. Superior quality nature study, signed and displayed in a tasteful gilded frame. Size: about 43" by 31" when framed.
 &lt;br&gt;Shipping: Ships From London, UK</t>
  </si>
  <si>
    <t>https://www.ebay.com/itm/364908082193</t>
  </si>
  <si>
    <t>PORTRAIT OF AN APOLLONIAN PROPHETESS OIL PAINTING</t>
  </si>
  <si>
    <t>&lt;br&gt;Year: 17th century
&lt;br&gt;Size: 33" x 28"
&lt;br&gt;Medium: Oil
&lt;br&gt;Description: Large oil on canvas Old Master painting from the 17th century, depicting an Apollonian Oracle or prophetess. This exquisitely crafted and in excellent condition portrait of the youthful Eastern mystic, sometimes referred to as "Sibyls," prophesied the fates of legendary Greek and Roman personalities. enclosed in an antique Florentine frame that has been hand-carved.    Size: about 33" by 28" when framed.
 &lt;br&gt;Shipping: Ships From London, UK</t>
  </si>
  <si>
    <t>https://www.ebay.com/itm/204971696185</t>
  </si>
  <si>
    <t>PORTRAIT OF A SCOTTISH BLACK RETRIEVER OIL PAINTING</t>
  </si>
  <si>
    <t>&lt;br&gt;Year: 19th century
&lt;br&gt;Size: 33" x 29"
&lt;br&gt;Medium: Oil
&lt;br&gt;Description: Robert Watson's large oil on canvas image of a Scottish Black Retriever from the 19th century. A significant early representation of the breed, and a progenitor of the original black retrievers from whom Golden Retrievers would eventually descended. Due to their ability to recover objects and their thick coats in damp and tough environments, black retrievers were mostly utilized for hunting in the Scottish Highlands. framed and signed bottom right.    Origin: Patricia Majoribanks's estate, London, UK.  Measuring approximately 33" by 29" when framed.
 &lt;br&gt;Shipping: Ships From London, UK</t>
  </si>
  <si>
    <t>https://www.ebay.com/itm/315339433006</t>
  </si>
  <si>
    <t>PORTRAIT OF A MOTHER &amp; BABY OIL PAINTING</t>
  </si>
  <si>
    <t>&lt;br&gt;Year: 19th century
&lt;br&gt;Size: 90cm x 70cm
&lt;br&gt;Medium: Oil
&lt;br&gt;Description: Beautiful huge oil on canvas portrait of a mother and child from the 19th century. Large-scale, signed study in excellent quality and condition depicting a mother cradling her child in a rural setting. framed    Provenance: lot 587, June 30, 2004, Neumeister Auctioneers, Munich. Dimensions: roughly 90 cm by 70 cm when framed.
 &lt;br&gt;Shipping: Ships From London, UK</t>
  </si>
  <si>
    <t>https://www.ebay.com/itm/315718724753</t>
  </si>
  <si>
    <t xml:space="preserve"> PORTRAIT OF RCHARD RIPLEY OIL PAINTING</t>
  </si>
  <si>
    <t>&lt;br&gt;Year: 18th century
&lt;br&gt;Size: 36" x 31"
&lt;br&gt;Medium: Oil
&lt;br&gt;Description: Huge oil on canvas portrait of Richard Ripley esq. from the 18th century in England, painted by Dominicus Van Der Smissen. Outstanding caliber and state Royal Navy portrait of Brotosh. One of two works by the same artist that we are selling, commissioned by the family   provenance: by descent from the family, signed, dated, and inscribed in London: "Richard Ripley, Esqre. / D. VanderSmissen pinxit 1745 / Eldest son of Thomas Ripley, Esqre. / Comptroller of the Board of Works."    Size: approximately 36" by 31" when framed.
 &lt;br&gt;Shipping: Ships From London, UK</t>
  </si>
  <si>
    <t>https://www.ebay.com/itm/204015329867</t>
  </si>
  <si>
    <t>DORDRECHT MOONLIT LANDSCAPE OIL PAINTING</t>
  </si>
  <si>
    <t>&lt;br&gt;Year: 19th century
&lt;br&gt;Size: 110cm x 75cm
&lt;br&gt;Medium: Oil
&lt;br&gt;Description: Felix Kreutzer, oil on canvas, large landscape of moonlight Dordrecht in the 19th century. Outstanding specimen of the artist's work in excellent condition, with an early view of the well-known Dutch port. enclosed in a vintage gilded frame.    Size: approximately 110 cm by 75 cm when framed.
 &lt;br&gt;Shipping: Ships From London, UK</t>
  </si>
  <si>
    <t>https://www.ebay.com/itm/313738353629</t>
  </si>
  <si>
    <t>THE NIGHT ROYAL MAIL COACH TO LONDON OIL PAINTING</t>
  </si>
  <si>
    <t>&lt;br&gt;Year: 19th century
&lt;br&gt;Size: 51" x 28"
&lt;br&gt;Medium: Oil
&lt;br&gt;Description: Beautiful huge oil painting from the 19th century depicting a London Royal Mail coach in the night. Large-scale, exquisitely detailed side-profile scene representative of the era's most well-known works by Henderson. Its golden arch framing makes it unique. Well-preserved considering its age, without a signature (many of his creations were often companion pieces). Dimensions: 51" x 28" with frame.
 &lt;br&gt;Shipping: Ships From London, UK</t>
  </si>
  <si>
    <t>https://www.ebay.com/itm/204015329456</t>
  </si>
  <si>
    <t>PORTRAIT OF A LADY IN A LACE CAP &amp; RUFF OIL PAINTING</t>
  </si>
  <si>
    <t>&lt;br&gt;Year: 17th century
&lt;br&gt;Size: 18.5" x 13.5"
&lt;br&gt;Medium: Oil
&lt;br&gt;Description: An oil painting from the Dutch School of the 17th century depicting a young woman with a ruff and a lace cap. Head study of a Dutch woman in excellent condition, set in an ebonised frame. Dimensions: approximately 18.5" x 13.5" when framed.
 &lt;br&gt;Shipping: Ships From London, UK</t>
  </si>
  <si>
    <t>https://www.ebay.com/itm/204827765889</t>
  </si>
  <si>
    <t>PORTRAIT OF A GIPSY GIRL OIL PAINTING</t>
  </si>
  <si>
    <t>&lt;br&gt;Year: 19th century
&lt;br&gt;Size: 25" x 22"
&lt;br&gt;Medium: Oil
&lt;br&gt;Description: Exquisite 19th-century French oil on canvas painting by Alix Louise Enault depicting a young gypsy girl, maybe Esmeralda. Outstanding quality and condition, a fine example of the work of renowned French female painters. Signed and displayed in its exquisite original handcrafted antique gold frame with elaborate embellishments. Size: approximately 25" by 22" when framed.
 &lt;br&gt;Shipping: Ships From London, UK</t>
  </si>
  <si>
    <t>https://www.ebay.com/itm/314509591719</t>
  </si>
  <si>
    <t>PORTRAIT OF A BOY OIL PAINTING</t>
  </si>
  <si>
    <t>&lt;br&gt;Year: 20th century
&lt;br&gt;Size: 35" x 25"
&lt;br&gt;Medium: Oil
&lt;br&gt;Description: Exceptional quality, inscribed verso to Philpot with collection/exhibition label verso, large oil on canvas portrait of a young boy sitting in the early 20th century, framed approximately 35" x 25" and in excellent condition. It is signed to Glyn Philpot and would require further investigation to fully authenticate.
 &lt;br&gt;Shipping: Ships From London, UK</t>
  </si>
  <si>
    <t>https://www.ebay.com/itm/315123164995</t>
  </si>
  <si>
    <t>PORTRAIT OF A GIRL IN A GARDEN OIL PAINTING</t>
  </si>
  <si>
    <t>&lt;br&gt;Year: 19th century
&lt;br&gt;Size: 24.5" x 21.5"
&lt;br&gt;Medium: Oil
&lt;br&gt;Description: Oil on canvas portrait of a girl in a garden by an American Impressionist from the 19th century. Impressionist garden scene in excellent quality and condition, with a girl wearing a white dress and a red rose as the focal point. Period-appropriate and painted at Reid's scale, characteristic of his work. Unsigned, although verso bears an inscription indicating provenance from private collections in London and Paris. The framed measurements are approximately 24.5" x 21.5".
 &lt;br&gt;Shipping: Ships From London, UK</t>
  </si>
  <si>
    <t>https://www.ebay.com/itm/365099587160</t>
  </si>
  <si>
    <t xml:space="preserve"> AION, GOD OF TIME &amp; THE ORB OIL PAINTING</t>
  </si>
  <si>
    <t>&lt;br&gt;Year: 19th century
&lt;br&gt;Size: 19.5" x 16"
&lt;br&gt;Medium: Oil
&lt;br&gt;Description: Painting on panel, 19th-century French school illustration of Aion and the Orb. Superb quality and condition artistic portrayal of a guy dressed as the Greek god of time holding a golden orb.Goya's classical subject matter and manner were preemptive of the Impressionist movement, much like Delacroix's experimental approach, and they influenced the artists who came after them. framed.    Measurements: around 19.5" x 16" framed.
 &lt;br&gt;Shipping: Ships From London, UK</t>
  </si>
  <si>
    <t>https://www.ebay.com/itm/314963591211</t>
  </si>
  <si>
    <t xml:space="preserve"> THE HOUNDS IN FULL CRY OIL PAINTING</t>
  </si>
  <si>
    <t>&lt;br&gt;Year: 19th century
&lt;br&gt;Size: 43" x 31"
&lt;br&gt;Medium: Oil
&lt;br&gt;Description: Big English hunting scene from the 19th century, painted in oil on canvas and credited to Thomas Blinks, showing the hounds in full cry. Fantastic, expansive hunting scene from the 1890s, reminiscent of Blinks' well-known hunting scenes. Unvisible autograph, but most likely one of two that he signed. Would be much improved with a quick clean. framed. Size: about 43" by 31" when framed.
 &lt;br&gt;Shipping: Ships From London, UK</t>
  </si>
  <si>
    <t>https://www.ebay.com/itm/365099587206</t>
  </si>
  <si>
    <t>MOTHER &amp; SONS FEEDING A RABBIT OIL PAINTING</t>
  </si>
  <si>
    <t>&lt;br&gt;Year: 19th century
&lt;br&gt;Size: 30" x 26"
&lt;br&gt;Medium: Oil
&lt;br&gt;Description: Beautiful, big, oil on canvas interior scene from a 19th-century English school depicting a mother and son tending to a rabbit with the help of a cock. Signed Barns.exquisitely painted cottage room with remarkable animal and face detail.exhibited in its original, gilded frame. Put your signature here.    Artist AG Barns is a noted Victorian genre painter who participated in the 1872–1874 Royal Academy exhibitions. 30" x 26" framed measurements.
 &lt;br&gt;Shipping: Ships From London, UK</t>
  </si>
  <si>
    <t>https://www.ebay.com/itm/363888627353</t>
  </si>
  <si>
    <t>VIEW OF A VENETIAN CANAL OIL PAINTING</t>
  </si>
  <si>
    <t>&lt;br&gt;Year: 19th century
&lt;br&gt;Size: 29" x 24.5"
&lt;br&gt;Medium: Oil
&lt;br&gt;Description: Large oil painting of a Venetian canal from the 19th century Italian School. The view is in good condition and captures the building details and canals. framed and indistinguishably signed, typical of Marieschi's approach.   Dimensions: approximately 29" x 24.5" framed.
 &lt;br&gt;Shipping: Ships From London, UK</t>
  </si>
  <si>
    <t>https://www.ebay.com/itm/204224238760</t>
  </si>
  <si>
    <t>&lt;br&gt;Year: 19th century
&lt;br&gt;Size: 19" x 15"
&lt;br&gt;Medium: Oil
&lt;br&gt;Description: William Fitz's large oil painting from the 19th century depicts a guy caring for a budding flower. An personal portrait of a man wearing spectacles and a straw hat, closely watching a flower as it blooms, in excellent quality and condition. A lovely, expertly done piece meant to convey the tenderness and enthusiasm of gardening. autographed and framed.    Measurements: approximately 19" x 15" framed.
 &lt;br&gt;Shipping: Ships From London, UK</t>
  </si>
  <si>
    <t>https://www.ebay.com/itm/205103889854</t>
  </si>
  <si>
    <t>PORTRAIT OF A YOUNG GIRL &amp; INJURED PUPPY DOG OIL PAINTING</t>
  </si>
  <si>
    <t>&lt;br&gt;Year: 19th century
&lt;br&gt;Size: 36" x 26"
&lt;br&gt;Medium: Oil
&lt;br&gt;Description: Oil on canvas, large 19th-century English school portrait of a young girl clutching a wounded pet. A charming and exquisitely drawn landscape from around 1880. presented in a nice frame made of reed gilded.    Measurements: approximately 36" x 26" framed.
 &lt;br&gt;Shipping: Ships From London, UK</t>
  </si>
  <si>
    <t>https://www.ebay.com/itm/364635080032</t>
  </si>
  <si>
    <t>&lt;br&gt;Year: 18th century
&lt;br&gt;Size: 32" x 27"
&lt;br&gt;Medium: Oil
&lt;br&gt;Description: Thomas Weaver is credited with creating this large oil on canvas image of an English Springer Spaniel in an open field from the 18th century. Excellent condition and quality for an early artwork of the breed. presented in a nice gold frame from the period.  Origin: London's Bonhams.  Dimensions: approximately 32" x 27" framed.
 &lt;br&gt;Shipping: Ships From London, UK</t>
  </si>
  <si>
    <t>https://www.ebay.com/itm/315872886018</t>
  </si>
  <si>
    <t>&lt;br&gt;Year: 18th century
&lt;br&gt;Size: 25.5" x 21"
&lt;br&gt;Medium: Oil
&lt;br&gt;Description: An oil painting from the 17th and 18th centuries depicting a tiny dog leaning on a couch. An early Italian dog portrait in excellent shape that is comparable to Fieravino's works. displayed in a gold frame from an early antique. Origin: An Exclusive London Collection.  Dimensions: approximately 25.5" x 21" when framed.
 &lt;br&gt;Shipping: Ships From London, UK</t>
  </si>
  <si>
    <t>https://www.ebay.com/itm/315886348049</t>
  </si>
  <si>
    <t>PORTRAIT OF SIR JAMES HAMLYN OIL PAINTING</t>
  </si>
  <si>
    <t>&lt;br&gt;Year: 18th century
&lt;br&gt;Size: 33" x 28"
&lt;br&gt;Medium: Oil
&lt;br&gt;Description: Large oil on canvas picture of Devonshire sheriff and member of parliament Sir James Hamlyn (born Hammet) from the 18th century. Superb quality and state of repair; displayed in an antique gilded frame with an inscription on the verso.    Measuring approximately 33" by 28" when framed.
 &lt;br&gt;Shipping: Ships From London, UK</t>
  </si>
  <si>
    <t>https://www.ebay.com/itm/364987181887</t>
  </si>
  <si>
    <t>VIEW OF VARIOUS PRIZE SHORTHORN AND GALLOWAY CATTLE OIL PAINTING</t>
  </si>
  <si>
    <t>&lt;br&gt;Year: 20th century
&lt;br&gt;Size: 95cm x 70cm
&lt;br&gt;Medium: Oil
&lt;br&gt;Description: Michael Weirs painted this exquisite, large-scale landscape scene with prize Shorthorn and Galloway cattle in the 20th century using oil on canvas. Outstanding example of the artist's work in excellent condition, showcasing a unique collective study of cattle in an open setting. presented in a nice gold frame and signed.  Dimensions: roughly 95 cm by 70 cm when framed.
 &lt;br&gt;Shipping: Ships From London, UK</t>
  </si>
  <si>
    <t>https://www.ebay.com/itm/204971696239</t>
  </si>
  <si>
    <t xml:space="preserve"> PORTRAIT OF LADY MAYNARD OIL PAINTING</t>
  </si>
  <si>
    <t>&lt;br&gt;Year: 18th century
&lt;br&gt;Size: 38" x 33"
&lt;br&gt;Medium: Oil
&lt;br&gt;Description: Large oil on canvas picture of Lady Maynard from the 18th century in England. The young lady with strikingly dark features is depicted in this excellent quality and condition, dressed in a white dress, a blue stained drape, and a hat adorned with pearls. painted throughout the era by a skilled hand and placed inside a fake oval. Exhibited in its authentic handcrafted gilded Lely frame.    Original source: Victorian Inventory Label, Thomas McLean, London Publisher; Christies Old Stencil. Measuring approximately 38" by 33" when framed.
 &lt;br&gt;Shipping: Ships From London, UK</t>
  </si>
  <si>
    <t>https://www.ebay.com/itm/365099587224</t>
  </si>
  <si>
    <t>THREE HORSES IN A WOODLAND OIL PAINTING</t>
  </si>
  <si>
    <t>&lt;br&gt;Year: 19th century
&lt;br&gt;Size: 39" x 29"
&lt;br&gt;Medium: Oil
&lt;br&gt;Description: Large oil painting of a Venetian canal from the 19th century Italian School. The view is in good condition and captures the building details and canals. framed and indistinguishably signed, typical of Marieschi's approach.   Dimensions: approximately 29" x 24.5" framed.
 &lt;br&gt;Shipping: Ships From London, UK</t>
  </si>
  <si>
    <t>https://www.ebay.com/itm/314112291178</t>
  </si>
  <si>
    <t xml:space="preserve"> PORTRAIT OF A LADY WITH A BASKET OF ROSES OIL PAINTING</t>
  </si>
  <si>
    <t>&lt;br&gt;Year: 19th century
&lt;br&gt;Size: 43" x 35"
&lt;br&gt;Medium: Oil
&lt;br&gt;Description: Antonio Torres painted this enormous 19th-century Spanish oil painting of a young woman holding a basket of roses in an architectural garden. Great condition and quality, exhibited in its original gilded frame. Put your signature here. Size: approximately 43" by 35" when framed.
 &lt;br&gt;Shipping: Ships From London, UK</t>
  </si>
  <si>
    <t>https://www.ebay.com/itm/365092816890</t>
  </si>
  <si>
    <t>&lt;br&gt;Year: 19th century
&lt;br&gt;Size: 100cm x 70cm
&lt;br&gt;Medium: Oil
&lt;br&gt;Description: Fine large oil painting of a European Impressionist city landscape at night from the river, circa 1900. Signed and framed, it is in excellent quality and condition and features an extensive view of a city at night with moonlight flickering off the calm river waters. Dimensions: approximately 100 cm by 70 cm, framed.
 &lt;br&gt;Shipping: Ships From London, UK</t>
  </si>
  <si>
    <t>https://www.ebay.com/itm/364313958981</t>
  </si>
  <si>
    <t>VIEW OF TOLEDO SPAIN OIL PAINTING</t>
  </si>
  <si>
    <t>&lt;br&gt;Year: 20th century
&lt;br&gt;Size: 23.5" x 20.5"
&lt;br&gt;Medium: Oil
&lt;br&gt;Description: William Johnstone OBE, oil on canvas, large British Expressionist painting of Toledo, Spain, around 1930. Signed and titled, in excellent quality and condition. Dimensions: approximately 23.5" x 20.5" when framed.
 &lt;br&gt;Shipping: Ships From London, UK</t>
  </si>
  <si>
    <t>https://www.ebay.com/itm/364881759666</t>
  </si>
  <si>
    <t>&lt;br&gt;Year: 20th century
&lt;br&gt;Size: 18.5" x 14.5"
&lt;br&gt;Medium: Oil
&lt;br&gt;Description: 1929 Florence Jay's oil painting of an Irish Setter named Shaun. A rare early example of the breed in painting, Jay was a prolific dog and sporting painter of the era, and this piece is in excellent quality and condition. displayed in its original oak frame, signed, and titled. Measurements: about 18.5" x 14.5" when framed.
 &lt;br&gt;Shipping: Ships From London, UK</t>
  </si>
  <si>
    <t>https://www.ebay.com/itm/316128171719</t>
  </si>
  <si>
    <t>COASTAL SEASCAPE OIL PAINTING</t>
  </si>
  <si>
    <t>&lt;br&gt;Year: 19th century
&lt;br&gt;Size: 26" x 22"
&lt;br&gt;Medium: Oil
&lt;br&gt;Description: William Page Atkinson Wells is credited with creating this oil painting of an English seascape from the 19th century. Excellent quality and condition for a broad perspective of the low horizons and Wells palette down the coast. presented in a nice frame made of gold. Measurements: approximately 26" x 22" framed.
 &lt;br&gt;Shipping: Ships From London, UK</t>
  </si>
  <si>
    <t>https://www.ebay.com/itm/364790162056</t>
  </si>
  <si>
    <t>&lt;br&gt;Year: 19th century
&lt;br&gt;Size: 36" x 28"
&lt;br&gt;Medium: Oil
&lt;br&gt;Description: A large oil painting by Edward William Martin from the 19th century depicts a duck being flushed out of the reeds by a fox. A rural farm sporting setting of exceptional quality and condition. offered in a nice old gilded frame and signed. Dimensions: approximately 36" x 28" framed.
 &lt;br&gt;Shipping: Ships From London, UK</t>
  </si>
  <si>
    <t>https://www.ebay.com/itm/316054794593</t>
  </si>
  <si>
    <t>THE DOG YARD OIL PAINTING</t>
  </si>
  <si>
    <t>&lt;br&gt;Year: 18th century
&lt;br&gt;Size: 28" x 24"
&lt;br&gt;Medium: Oil
&lt;br&gt;Description: Large English dog yard scene from the 18th and 19th centuries; oil on canvas, credited to Samuel Raven. A water spaniel, a greyhound with puppies, a white terrier, and a hound dog are shown in excellent quality and shape. enclosed in a vintage gilded frame.  Size: approximately 28" by 24" when framed. 
 &lt;br&gt;Shipping: Ships From London, UK</t>
  </si>
  <si>
    <t>https://www.ebay.com/itm/204894941575</t>
  </si>
  <si>
    <t>HORSE &amp; RIDER OIL PAINTING</t>
  </si>
  <si>
    <t>&lt;br&gt;Year: 20th century
&lt;br&gt;Size: 23.5" x 23.5"
&lt;br&gt;Medium: Oil
&lt;br&gt;Description: An oil painting from the early 20th century depicting a tired farmer at the end of the day. This image of a farmer riding down a hill toward his home is in excellent quality and shape. displayed within a time frame. Dimensions: about 23.5" x 23.5" when framed.
 &lt;br&gt;Shipping: Ships From London, UK</t>
  </si>
  <si>
    <t>https://www.ebay.com/itm/315566777943</t>
  </si>
  <si>
    <t xml:space="preserve"> SUNSET OVER COPENHAGEN HARBOUR OIL PAINTING</t>
  </si>
  <si>
    <t>&lt;br&gt;Year: 19th century
&lt;br&gt;Size: 36" x 26"
&lt;br&gt;Medium: Oil
&lt;br&gt;Description: Huge oil painting by Johan Jens Neumann from the 19th century depicting a sunset over Copenhagen Harbor in Denmark. Superb quality and condition image of a ship nearing the crowded harbor during a quiet day. presented in a fine gold frame and signed.  Measuring approximately 36" by 26" when framed.
 &lt;br&gt;Shipping: Ships From London, UK</t>
  </si>
  <si>
    <t>https://www.ebay.com/itm/365019283159</t>
  </si>
  <si>
    <t>PORTRAIT OF A ROSALIN ISABEL OIL PAINTING</t>
  </si>
  <si>
    <t>&lt;br&gt;Year: 19h century
&lt;br&gt;Size: 17.5" x 17.5"
&lt;br&gt;Medium: Oil
&lt;br&gt;Description: An enormous oil painting on canvas of a woman named "Rosalin Isabel" from the 19th century. A young woman in an oval side profile portrait with a rose bush in the background is in excellent quality and condition. written across the top in gold writing. In a frame with gold foliate.    Approximate measurements: 17.5" x 17.5" framed.
 &lt;br&gt;Shipping: Ships From London, UK</t>
  </si>
  <si>
    <t>https://www.ebay.com/itm/364706534976</t>
  </si>
  <si>
    <t>THE CRUCIFIXION OIL PAINTING</t>
  </si>
  <si>
    <t>&lt;br&gt;Year: 17th century
&lt;br&gt;Size: 17.5" x 16"
&lt;br&gt;Medium: Oil
&lt;br&gt;Description: Crucifixion painting by a Flemish Old Master, oil on panel, c. 16th century. A study of Christ on the cross with the Virgin Mary, Saint John the apostle, and a repentant Mary Magdalene, about 1600, in excellent quality and preservation. displayed in a remarkably elaborate antique gilded frame. Size: approximately 17.5" x 16" when framed.
 &lt;br&gt;Shipping: Ships From London, UK</t>
  </si>
  <si>
    <t>https://www.ebay.com/itm/204964528065</t>
  </si>
  <si>
    <t>BULLDOGS HUNTING A BADGER OIL PAINTING</t>
  </si>
  <si>
    <t>&lt;br&gt;Year: 18th century
&lt;br&gt;Size: 31" x 26"
&lt;br&gt;Medium: Oil
&lt;br&gt;Description: A huge bulldog hunting scenario from an English school from the 18th century Charles Towne is credited with creating the oil painting Hunting a badger, which was laid to board. Presented in an antique gold frame, this item is in excellent quality and shape. Dimensions: about 31" x 26" framed.
 &lt;br&gt;Shipping: Ships From London, UK</t>
  </si>
  <si>
    <t>https://www.ebay.com/itm/204561744956</t>
  </si>
  <si>
    <t>SHEEP LANDSCAPE OIL PAINTING</t>
  </si>
  <si>
    <t>&lt;br&gt;Year: 19th century
&lt;br&gt;Size: 100cm x 80cm
&lt;br&gt;Medium: Oil
&lt;br&gt;Description: Beautiful large 19th-century English landscape painted in oil on canvas by George Cole, showing sheep at rest close to Guildford, Surrey. A large scene in excellent quality and condition depicting sheep relaxing by a trail in the Surrey Hills while distant figures approach. Outstanding original state and a preeminent example of Cole's art, well-known for his pastoral views of West Sussex and Surrey. engraved on the original antique Victorian gilded frame, which was probably created especially for the picture because of its size, perhaps as an entry for an exhibition. old label on the back.    Origin: Private estate in Nottingham, United Kingdom. Size: approximately 100 cm by 80 cm when framed.
 &lt;br&gt;Shipping: Ships From London, UK</t>
  </si>
  <si>
    <t>https://www.ebay.com/itm/204971696200</t>
  </si>
  <si>
    <t>&lt;br&gt;Year: 17th century
&lt;br&gt;Size: 46.5" x 35"
&lt;br&gt;Medium: Oil
&lt;br&gt;Description: An exquisite, enormous oil painting of the Flagellation of Christ from the 17th century by an Italian Old Master. The last moments of Christ's life during his journey to the cross are beautifully portrayed in this full-length, high-quality film. dry surface, and a clean will really enhance it. a few surface losses. Not framed. Dimensions: approximately 46.5" x 35" unframed.
 &lt;br&gt;Shipping: Ships From London, UK</t>
  </si>
  <si>
    <t>https://www.ebay.com/itm/363609045394</t>
  </si>
  <si>
    <t>&lt;br&gt;Year: 19th century
&lt;br&gt;Size: 32.5" x 24.5"
&lt;br&gt;Medium: Oil
&lt;br&gt;Description: Large 19th Century picture of Nicholas I, Emperor of Russia on horseback, oil on canvas credited to Heinrich Muller. Excellent quality and condition representation of the Nicholas I riding through his rural estate.  Measurements: 32.5" x 24.5" unframed approx.
 &lt;br&gt;Shipping: Ships From London, UK</t>
  </si>
  <si>
    <t>https://www.ebay.com/itm/205022520451</t>
  </si>
  <si>
    <t>&lt;br&gt;Year: 18th century
&lt;br&gt;Size: 51" x 32"
&lt;br&gt;Medium: Oil
&lt;br&gt;Description: Huge 18th Century Dutch School Old Master Still Life of flowers in a classical urn in a garden, oil on canvas. Excellent quality and condition huge scale panoramic study similar to the works of Monnoyer. Unsigned and framed, Measurements: 51" x 32" framed approx.
 &lt;br&gt;Shipping: Ships From London, UK</t>
  </si>
  <si>
    <t>https://www.ebay.com/itm/313738353634</t>
  </si>
  <si>
    <t>PORTRAIT OF A MR EDWARD DYER OIL PAINTING</t>
  </si>
  <si>
    <t>&lt;br&gt;Year: 19th century
&lt;br&gt;Size: 34.5" x 29"
&lt;br&gt;Medium: Oil
&lt;br&gt;Description: Large oil on canvas portrait of Mr. Edward Dyer from the Kasauli Distillery in England in the 19th century. Excellent state and quality An image from the English School depicts a young, handsome man sitting and carrying a tiny ledger, representing a whiskey distillery trader. verso of collection label framed.    The Berestyn Collection is the source.    Size: about 34.5" x 29" when framed.
 &lt;br&gt;Shipping: Ships From London, UK</t>
  </si>
  <si>
    <t>https://www.ebay.com/itm/364044954394</t>
  </si>
  <si>
    <t>PORTRAIT OF "HONEY &amp; NAPOLEON" OIL PAINTING</t>
  </si>
  <si>
    <t>&lt;br&gt;Year: 20th century
&lt;br&gt;Size: 25.5" x 22"
&lt;br&gt;Medium: Oil
&lt;br&gt;Description: Large portrait of "Honey and Napoleon" from the early 20th century. John Murray Thompson's oil on board two English Springer Spaniels. This twin picture is in excellent shape and is an early example of the sports dog breed in art. Excellent illustration of the artist's work autographed and framed.  Dimensions: approximately 25.5" x 22" framed.
 &lt;br&gt;Shipping: Ships From London, UK</t>
  </si>
  <si>
    <t>https://www.ebay.com/itm/364057765197</t>
  </si>
  <si>
    <t>&lt;br&gt;Year: 19th century
&lt;br&gt;Size: 60cm x 50cm
&lt;br&gt;Medium: Oil
&lt;br&gt;Description: Sam Bough created this exquisite oil on panel image of a bulldog relaxing in a manger in the 19th century. It is a prime example of the well-known painters' work and an early representation of the breed in art of exceptional quality and condition. presented in an antique gilded frame with an inscription plate. Measurements: approximately 60 cm by 50 cm when framed.
 &lt;br&gt;Shipping: Ships From London, UK</t>
  </si>
  <si>
    <t>https://www.ebay.com/itm/363609045356</t>
  </si>
  <si>
    <t>&lt;br&gt;Year: 19th century
&lt;br&gt;Size: 24" x 20"
&lt;br&gt;Medium: Oil
&lt;br&gt;Description: Axel Erdmann's oil painting from the 19th century depicts a street scene in Stockholm. Excellent quality and condition, with well-dressed people swarming the paths in a crowded park setting. displayed in its original gilt-plated antique frame. signed.    Origin: a private collector in London. London: Bonhams. Measurements: approximately 24" x 20" when framed.
 &lt;br&gt;Shipping: Ships From London, UK</t>
  </si>
  <si>
    <t>https://www.ebay.com/itm/204421445001</t>
  </si>
  <si>
    <t>&lt;br&gt;Year: 19th century
&lt;br&gt;Size: 32" x 28"
&lt;br&gt;Medium: Oil
&lt;br&gt;Description: Large oil painting of a girl wearing white, created around 1900. A historic portrait of exceptional quality and condition that is comparable to Ramsay's paintings. presented in a gorgeous frame with sections of gold. Dimensions: approximately 32" x 28" framed.
 &lt;br&gt;Shipping: Ships From London, UK</t>
  </si>
  <si>
    <t>https://www.ebay.com/itm/204422868803</t>
  </si>
  <si>
    <t>&lt;br&gt;Year: 17th century
&lt;br&gt;Size: 20" x 15"
&lt;br&gt;Medium: Oil
&lt;br&gt;Description: Oil on panel portrait of Prince George of Denmark, Duke of Cumberland, from Sir Godfrey Kneller's studio, 17th century. A three-quarter-length study of Prince George, Queen Anne's spouse, in the Order of the Garter, in excellent quality and preservation. presented in a nice frame made of gold. Dimensions: approximately 20" x 15" when framed.
 &lt;br&gt;Shipping: Ships From London, UK</t>
  </si>
  <si>
    <t>https://www.ebay.com/itm/365231147534</t>
  </si>
  <si>
    <t>Online_Price</t>
  </si>
  <si>
    <t>NYE_30%_Disc.</t>
  </si>
  <si>
    <t>StartPrice</t>
  </si>
  <si>
    <t>LowEst</t>
  </si>
  <si>
    <t>HighEst</t>
  </si>
  <si>
    <t>Reserve Price</t>
  </si>
  <si>
    <t>NYY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</si>
</sst>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4" x14ac:knownFonts="1">
    <font>
      <sz val="12"/>
      <color theme="1"/>
      <name val="Aptos Narrow"/>
      <family val="2"/>
      <scheme val="minor"/>
    </font>
    <font>
      <sz val="11"/>
      <color theme="1"/>
      <name val="Aptos Narrow"/>
      <family val="2"/>
      <scheme val="minor"/>
    </font>
    <font>
      <u/>
      <sz val="11"/>
      <color theme="10"/>
      <name val="Aptos Narrow"/>
      <family val="2"/>
      <scheme val="minor"/>
    </font>
    <font>
      <sz val="1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1" fontId="0" fillId="0" borderId="0" xfId="0" applyNumberFormat="1" applyAlignment="1">
      <alignment horizontal="center" vertical="center" wrapText="1"/>
    </xf>
    <xf numFmtId="164" fontId="0" fillId="0" borderId="0" xfId="0" applyNumberFormat="1" applyAlignment="1">
      <alignment horizontal="center" vertical="center"/>
    </xf>
    <xf numFmtId="49" fontId="0" fillId="0" borderId="0" xfId="0" applyNumberFormat="1" applyAlignment="1">
      <alignment horizontal="center" vertical="center"/>
    </xf>
    <xf numFmtId="8" fontId="0" fillId="0" borderId="0" xfId="0" applyNumberFormat="1" applyAlignment="1">
      <alignment horizontal="center" vertical="center"/>
    </xf>
    <xf numFmtId="0" fontId="0" fillId="0" borderId="0" xfId="0" quotePrefix="1" applyAlignment="1">
      <alignment horizontal="center" vertical="center" wrapText="1"/>
    </xf>
    <xf numFmtId="0" fontId="1" fillId="0" borderId="0" xfId="0" applyFont="1" applyAlignment="1">
      <alignment horizontal="center" vertical="center" wrapText="1"/>
    </xf>
    <xf numFmtId="164" fontId="3" fillId="0" borderId="0" xfId="1" applyNumberFormat="1" applyFont="1" applyAlignment="1">
      <alignment horizontal="center" vertical="center"/>
    </xf>
    <xf numFmtId="0" fontId="3" fillId="0" borderId="0" xfId="1"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345B-2573-814E-AFB5-3CE9C6289840}">
  <dimension ref="A1:M401"/>
  <sheetViews>
    <sheetView tabSelected="1" topLeftCell="A401" workbookViewId="0">
      <selection activeCell="M2" sqref="M2:M401"/>
    </sheetView>
  </sheetViews>
  <sheetFormatPr baseColWidth="10" defaultColWidth="15.83203125" defaultRowHeight="16" x14ac:dyDescent="0.2"/>
  <cols>
    <col min="1" max="16384" width="15.83203125" style="1"/>
  </cols>
  <sheetData>
    <row r="1" spans="1:13" ht="17" x14ac:dyDescent="0.2">
      <c r="A1" s="1" t="s">
        <v>0</v>
      </c>
      <c r="B1" s="2" t="s">
        <v>1</v>
      </c>
      <c r="C1" s="2" t="s">
        <v>2</v>
      </c>
      <c r="D1" s="1" t="s">
        <v>3</v>
      </c>
      <c r="E1" s="1" t="s">
        <v>1183</v>
      </c>
      <c r="F1" s="1" t="s">
        <v>1184</v>
      </c>
      <c r="G1" s="1" t="s">
        <v>1185</v>
      </c>
      <c r="H1" s="1" t="s">
        <v>1186</v>
      </c>
      <c r="I1" s="3" t="s">
        <v>4</v>
      </c>
      <c r="J1" s="1" t="s">
        <v>5</v>
      </c>
      <c r="K1" s="4" t="s">
        <v>1181</v>
      </c>
      <c r="L1" s="1" t="s">
        <v>1182</v>
      </c>
      <c r="M1" s="1" t="s">
        <v>1187</v>
      </c>
    </row>
    <row r="2" spans="1:13" ht="409.5" x14ac:dyDescent="0.2">
      <c r="A2" s="1">
        <v>1</v>
      </c>
      <c r="B2" s="2" t="str">
        <f>UPPER("Underwater Pool Swimmers oil painting")</f>
        <v>UNDERWATER POOL SWIMMERS OIL PAINTING</v>
      </c>
      <c r="C2" s="2" t="s">
        <v>6</v>
      </c>
      <c r="D2" s="2" t="s">
        <v>7</v>
      </c>
      <c r="E2" s="2">
        <v>1000</v>
      </c>
      <c r="F2" s="2">
        <f>H2*(1+50%)</f>
        <v>32625</v>
      </c>
      <c r="G2" s="2">
        <f>H2*2.2</f>
        <v>47850.000000000007</v>
      </c>
      <c r="H2" s="2">
        <v>21750</v>
      </c>
      <c r="I2" s="5" t="s">
        <v>8</v>
      </c>
      <c r="J2" s="1" t="s">
        <v>9</v>
      </c>
      <c r="K2" s="4">
        <v>31054.16</v>
      </c>
      <c r="L2" s="4">
        <f>K2*(1-30%)</f>
        <v>21737.912</v>
      </c>
      <c r="M2" s="4">
        <f>K2*(1-40%)</f>
        <v>18632.495999999999</v>
      </c>
    </row>
    <row r="3" spans="1:13" ht="409.5" x14ac:dyDescent="0.2">
      <c r="A3" s="1">
        <v>2</v>
      </c>
      <c r="B3" s="2" t="s">
        <v>10</v>
      </c>
      <c r="C3" s="2" t="s">
        <v>11</v>
      </c>
      <c r="D3" s="2" t="s">
        <v>7</v>
      </c>
      <c r="E3" s="2">
        <v>1000</v>
      </c>
      <c r="F3" s="2">
        <f t="shared" ref="F3:F66" si="0">H3*(1+50%)</f>
        <v>25500</v>
      </c>
      <c r="G3" s="2">
        <f t="shared" ref="G3:G66" si="1">H3*2.2</f>
        <v>37400</v>
      </c>
      <c r="H3" s="2">
        <v>17000</v>
      </c>
      <c r="I3" s="5" t="s">
        <v>12</v>
      </c>
      <c r="J3" s="1" t="s">
        <v>13</v>
      </c>
      <c r="K3" s="6">
        <v>24222.25</v>
      </c>
      <c r="L3" s="4">
        <f t="shared" ref="L3:L66" si="2">K3*(1-30%)</f>
        <v>16955.575000000001</v>
      </c>
      <c r="M3" s="4">
        <f t="shared" ref="M3:M66" si="3">K3*(1-40%)</f>
        <v>14533.35</v>
      </c>
    </row>
    <row r="4" spans="1:13" ht="409.6" x14ac:dyDescent="0.2">
      <c r="A4" s="1">
        <v>3</v>
      </c>
      <c r="B4" s="2" t="str">
        <f>UPPER("portrait of Catherine De Mayenne oil painting")</f>
        <v>PORTRAIT OF CATHERINE DE MAYENNE OIL PAINTING</v>
      </c>
      <c r="C4" s="2" t="s">
        <v>14</v>
      </c>
      <c r="D4" s="2" t="s">
        <v>7</v>
      </c>
      <c r="E4" s="2">
        <v>1000</v>
      </c>
      <c r="F4" s="2">
        <f t="shared" si="0"/>
        <v>23550</v>
      </c>
      <c r="G4" s="2">
        <f t="shared" si="1"/>
        <v>34540</v>
      </c>
      <c r="H4" s="2">
        <v>15700</v>
      </c>
      <c r="I4" s="3">
        <v>205218348563</v>
      </c>
      <c r="J4" s="1" t="s">
        <v>15</v>
      </c>
      <c r="K4" s="4">
        <v>22359</v>
      </c>
      <c r="L4" s="4">
        <f t="shared" si="2"/>
        <v>15651.3</v>
      </c>
      <c r="M4" s="4">
        <f t="shared" si="3"/>
        <v>13415.4</v>
      </c>
    </row>
    <row r="5" spans="1:13" ht="409.6" x14ac:dyDescent="0.2">
      <c r="A5" s="1">
        <v>4</v>
      </c>
      <c r="B5" s="2" t="s">
        <v>16</v>
      </c>
      <c r="C5" s="2" t="s">
        <v>17</v>
      </c>
      <c r="D5" s="2" t="s">
        <v>7</v>
      </c>
      <c r="E5" s="2">
        <v>1000</v>
      </c>
      <c r="F5" s="2">
        <f t="shared" si="0"/>
        <v>22200</v>
      </c>
      <c r="G5" s="2">
        <f t="shared" si="1"/>
        <v>32560.000000000004</v>
      </c>
      <c r="H5" s="2">
        <v>14800</v>
      </c>
      <c r="I5" s="5" t="s">
        <v>18</v>
      </c>
      <c r="J5" s="1" t="s">
        <v>19</v>
      </c>
      <c r="K5" s="4">
        <v>21116.83</v>
      </c>
      <c r="L5" s="4">
        <f t="shared" si="2"/>
        <v>14781.781000000001</v>
      </c>
      <c r="M5" s="4">
        <f t="shared" si="3"/>
        <v>12670.098</v>
      </c>
    </row>
    <row r="6" spans="1:13" ht="409.6" x14ac:dyDescent="0.2">
      <c r="A6" s="1">
        <v>5</v>
      </c>
      <c r="B6" s="2" t="str">
        <f>UPPER("David &amp; the Head Of Goliath OIL PAINTING")</f>
        <v>DAVID &amp; THE HEAD OF GOLIATH OIL PAINTING</v>
      </c>
      <c r="C6" s="2" t="s">
        <v>20</v>
      </c>
      <c r="D6" s="2" t="s">
        <v>7</v>
      </c>
      <c r="E6" s="2">
        <v>1000</v>
      </c>
      <c r="F6" s="2">
        <f t="shared" si="0"/>
        <v>20775</v>
      </c>
      <c r="G6" s="2">
        <f t="shared" si="1"/>
        <v>30470.000000000004</v>
      </c>
      <c r="H6" s="2">
        <v>13850</v>
      </c>
      <c r="I6" s="5" t="s">
        <v>21</v>
      </c>
      <c r="J6" s="1" t="s">
        <v>22</v>
      </c>
      <c r="K6" s="4">
        <v>19750.45</v>
      </c>
      <c r="L6" s="4">
        <f t="shared" si="2"/>
        <v>13825.315000000001</v>
      </c>
      <c r="M6" s="4">
        <f t="shared" si="3"/>
        <v>11850.27</v>
      </c>
    </row>
    <row r="7" spans="1:13" ht="409.6" x14ac:dyDescent="0.2">
      <c r="A7" s="1">
        <v>6</v>
      </c>
      <c r="B7" s="2" t="str">
        <f>UPPER("Married Couple In Prayer OIL PAINTING")</f>
        <v>MARRIED COUPLE IN PRAYER OIL PAINTING</v>
      </c>
      <c r="C7" s="2" t="s">
        <v>23</v>
      </c>
      <c r="D7" s="2" t="s">
        <v>7</v>
      </c>
      <c r="E7" s="2">
        <v>1000</v>
      </c>
      <c r="F7" s="2">
        <f t="shared" si="0"/>
        <v>19575</v>
      </c>
      <c r="G7" s="2">
        <f t="shared" si="1"/>
        <v>28710.000000000004</v>
      </c>
      <c r="H7" s="2">
        <v>13050</v>
      </c>
      <c r="I7" s="5" t="s">
        <v>24</v>
      </c>
      <c r="J7" s="1" t="s">
        <v>25</v>
      </c>
      <c r="K7" s="4">
        <v>18632.5</v>
      </c>
      <c r="L7" s="4">
        <f t="shared" si="2"/>
        <v>13042.75</v>
      </c>
      <c r="M7" s="4">
        <f t="shared" si="3"/>
        <v>11179.5</v>
      </c>
    </row>
    <row r="8" spans="1:13" ht="409.6" x14ac:dyDescent="0.2">
      <c r="A8" s="1">
        <v>7</v>
      </c>
      <c r="B8" s="2" t="s">
        <v>26</v>
      </c>
      <c r="C8" s="2" t="s">
        <v>27</v>
      </c>
      <c r="D8" s="2" t="s">
        <v>7</v>
      </c>
      <c r="E8" s="2">
        <v>1000</v>
      </c>
      <c r="F8" s="2">
        <f t="shared" si="0"/>
        <v>19575</v>
      </c>
      <c r="G8" s="2">
        <f t="shared" si="1"/>
        <v>28710.000000000004</v>
      </c>
      <c r="H8" s="2">
        <v>13050</v>
      </c>
      <c r="I8" s="5" t="s">
        <v>28</v>
      </c>
      <c r="J8" s="1" t="s">
        <v>29</v>
      </c>
      <c r="K8" s="4">
        <v>18632.5</v>
      </c>
      <c r="L8" s="4">
        <f t="shared" si="2"/>
        <v>13042.75</v>
      </c>
      <c r="M8" s="4">
        <f t="shared" si="3"/>
        <v>11179.5</v>
      </c>
    </row>
    <row r="9" spans="1:13" ht="409.6" x14ac:dyDescent="0.2">
      <c r="A9" s="1">
        <v>8</v>
      </c>
      <c r="B9" s="2" t="str">
        <f>UPPER("depiction of Eurydice oil painting")</f>
        <v>DEPICTION OF EURYDICE OIL PAINTING</v>
      </c>
      <c r="C9" s="2" t="s">
        <v>30</v>
      </c>
      <c r="D9" s="2" t="s">
        <v>7</v>
      </c>
      <c r="E9" s="2">
        <v>1000</v>
      </c>
      <c r="F9" s="2">
        <f t="shared" si="0"/>
        <v>18300</v>
      </c>
      <c r="G9" s="2">
        <f t="shared" si="1"/>
        <v>26840.000000000004</v>
      </c>
      <c r="H9" s="2">
        <v>12200</v>
      </c>
      <c r="I9" s="5" t="s">
        <v>31</v>
      </c>
      <c r="J9" s="1" t="s">
        <v>32</v>
      </c>
      <c r="K9" s="4">
        <v>17390.330000000002</v>
      </c>
      <c r="L9" s="4">
        <f t="shared" si="2"/>
        <v>12173.231</v>
      </c>
      <c r="M9" s="4">
        <f t="shared" si="3"/>
        <v>10434.198</v>
      </c>
    </row>
    <row r="10" spans="1:13" ht="409.6" x14ac:dyDescent="0.2">
      <c r="A10" s="1">
        <v>9</v>
      </c>
      <c r="B10" s="2" t="s">
        <v>33</v>
      </c>
      <c r="C10" s="2" t="s">
        <v>34</v>
      </c>
      <c r="D10" s="2" t="s">
        <v>7</v>
      </c>
      <c r="E10" s="2">
        <v>1000</v>
      </c>
      <c r="F10" s="2">
        <f t="shared" si="0"/>
        <v>18300</v>
      </c>
      <c r="G10" s="2">
        <f t="shared" si="1"/>
        <v>26840.000000000004</v>
      </c>
      <c r="H10" s="2">
        <v>12200</v>
      </c>
      <c r="I10" s="5" t="s">
        <v>35</v>
      </c>
      <c r="J10" s="1" t="s">
        <v>36</v>
      </c>
      <c r="K10" s="4">
        <v>17390.330000000002</v>
      </c>
      <c r="L10" s="4">
        <f t="shared" si="2"/>
        <v>12173.231</v>
      </c>
      <c r="M10" s="4">
        <f t="shared" si="3"/>
        <v>10434.198</v>
      </c>
    </row>
    <row r="11" spans="1:13" ht="409.6" x14ac:dyDescent="0.2">
      <c r="A11" s="1">
        <v>10</v>
      </c>
      <c r="B11" s="2" t="s">
        <v>37</v>
      </c>
      <c r="C11" s="2" t="s">
        <v>38</v>
      </c>
      <c r="D11" s="2" t="s">
        <v>7</v>
      </c>
      <c r="E11" s="2">
        <v>1000</v>
      </c>
      <c r="F11" s="2">
        <f t="shared" si="0"/>
        <v>18300</v>
      </c>
      <c r="G11" s="2">
        <f t="shared" si="1"/>
        <v>26840.000000000004</v>
      </c>
      <c r="H11" s="2">
        <v>12200</v>
      </c>
      <c r="I11" s="5" t="s">
        <v>39</v>
      </c>
      <c r="J11" s="1" t="s">
        <v>40</v>
      </c>
      <c r="K11" s="4">
        <v>17390.330000000002</v>
      </c>
      <c r="L11" s="4">
        <f t="shared" si="2"/>
        <v>12173.231</v>
      </c>
      <c r="M11" s="4">
        <f t="shared" si="3"/>
        <v>10434.198</v>
      </c>
    </row>
    <row r="12" spans="1:13" ht="409.6" x14ac:dyDescent="0.2">
      <c r="A12" s="1">
        <v>11</v>
      </c>
      <c r="B12" s="2" t="s">
        <v>41</v>
      </c>
      <c r="C12" s="2" t="s">
        <v>42</v>
      </c>
      <c r="D12" s="2" t="s">
        <v>7</v>
      </c>
      <c r="E12" s="2">
        <v>1000</v>
      </c>
      <c r="F12" s="2">
        <f t="shared" si="0"/>
        <v>18300</v>
      </c>
      <c r="G12" s="2">
        <f t="shared" si="1"/>
        <v>26840.000000000004</v>
      </c>
      <c r="H12" s="2">
        <v>12200</v>
      </c>
      <c r="I12" s="5" t="s">
        <v>43</v>
      </c>
      <c r="J12" s="1" t="s">
        <v>44</v>
      </c>
      <c r="K12" s="4">
        <v>17390.330000000002</v>
      </c>
      <c r="L12" s="4">
        <f t="shared" si="2"/>
        <v>12173.231</v>
      </c>
      <c r="M12" s="4">
        <f t="shared" si="3"/>
        <v>10434.198</v>
      </c>
    </row>
    <row r="13" spans="1:13" ht="409.6" x14ac:dyDescent="0.2">
      <c r="A13" s="1">
        <v>12</v>
      </c>
      <c r="B13" s="2" t="s">
        <v>45</v>
      </c>
      <c r="C13" s="2" t="s">
        <v>46</v>
      </c>
      <c r="D13" s="2" t="s">
        <v>7</v>
      </c>
      <c r="E13" s="2">
        <v>1000</v>
      </c>
      <c r="F13" s="2">
        <f t="shared" si="0"/>
        <v>18300</v>
      </c>
      <c r="G13" s="2">
        <f t="shared" si="1"/>
        <v>26840.000000000004</v>
      </c>
      <c r="H13" s="2">
        <v>12200</v>
      </c>
      <c r="I13" s="5" t="s">
        <v>47</v>
      </c>
      <c r="J13" s="1" t="s">
        <v>48</v>
      </c>
      <c r="K13" s="4">
        <v>17390.330000000002</v>
      </c>
      <c r="L13" s="4">
        <f t="shared" si="2"/>
        <v>12173.231</v>
      </c>
      <c r="M13" s="4">
        <f t="shared" si="3"/>
        <v>10434.198</v>
      </c>
    </row>
    <row r="14" spans="1:13" ht="409.6" x14ac:dyDescent="0.2">
      <c r="A14" s="1">
        <v>13</v>
      </c>
      <c r="B14" s="2" t="str">
        <f>UPPER("still life of various farm birds oil painting")</f>
        <v>STILL LIFE OF VARIOUS FARM BIRDS OIL PAINTING</v>
      </c>
      <c r="C14" s="2" t="s">
        <v>49</v>
      </c>
      <c r="D14" s="2" t="s">
        <v>7</v>
      </c>
      <c r="E14" s="2">
        <v>1000</v>
      </c>
      <c r="F14" s="2">
        <f t="shared" si="0"/>
        <v>17025</v>
      </c>
      <c r="G14" s="2">
        <f t="shared" si="1"/>
        <v>24970.000000000004</v>
      </c>
      <c r="H14" s="2">
        <v>11350</v>
      </c>
      <c r="I14" s="5" t="s">
        <v>50</v>
      </c>
      <c r="J14" s="1" t="s">
        <v>51</v>
      </c>
      <c r="K14" s="6">
        <v>16148.17</v>
      </c>
      <c r="L14" s="4">
        <f t="shared" si="2"/>
        <v>11303.718999999999</v>
      </c>
      <c r="M14" s="4">
        <f t="shared" si="3"/>
        <v>9688.902</v>
      </c>
    </row>
    <row r="15" spans="1:13" ht="409.6" x14ac:dyDescent="0.2">
      <c r="A15" s="1">
        <v>14</v>
      </c>
      <c r="B15" s="2" t="s">
        <v>52</v>
      </c>
      <c r="C15" s="2" t="s">
        <v>53</v>
      </c>
      <c r="D15" s="2" t="s">
        <v>7</v>
      </c>
      <c r="E15" s="2">
        <v>1000</v>
      </c>
      <c r="F15" s="2">
        <f t="shared" si="0"/>
        <v>15675</v>
      </c>
      <c r="G15" s="2">
        <f t="shared" si="1"/>
        <v>22990.000000000004</v>
      </c>
      <c r="H15" s="2">
        <v>10450</v>
      </c>
      <c r="I15" s="5" t="s">
        <v>54</v>
      </c>
      <c r="J15" s="1" t="s">
        <v>55</v>
      </c>
      <c r="K15" s="4">
        <v>14906</v>
      </c>
      <c r="L15" s="4">
        <f t="shared" si="2"/>
        <v>10434.199999999999</v>
      </c>
      <c r="M15" s="4">
        <f t="shared" si="3"/>
        <v>8943.6</v>
      </c>
    </row>
    <row r="16" spans="1:13" ht="409.6" x14ac:dyDescent="0.2">
      <c r="A16" s="1">
        <v>15</v>
      </c>
      <c r="B16" s="2" t="s">
        <v>56</v>
      </c>
      <c r="C16" s="2" t="s">
        <v>57</v>
      </c>
      <c r="D16" s="2" t="s">
        <v>7</v>
      </c>
      <c r="E16" s="2">
        <v>1000</v>
      </c>
      <c r="F16" s="2">
        <f t="shared" si="0"/>
        <v>16350</v>
      </c>
      <c r="G16" s="2">
        <f t="shared" si="1"/>
        <v>23980.000000000004</v>
      </c>
      <c r="H16" s="2">
        <v>10900</v>
      </c>
      <c r="I16" s="3">
        <v>364701800512</v>
      </c>
      <c r="J16" s="1" t="s">
        <v>58</v>
      </c>
      <c r="K16" s="4">
        <v>15527.08</v>
      </c>
      <c r="L16" s="4">
        <f t="shared" si="2"/>
        <v>10868.956</v>
      </c>
      <c r="M16" s="4">
        <f t="shared" si="3"/>
        <v>9316.2479999999996</v>
      </c>
    </row>
    <row r="17" spans="1:13" ht="409.6" x14ac:dyDescent="0.2">
      <c r="A17" s="1">
        <v>16</v>
      </c>
      <c r="B17" s="2" t="s">
        <v>59</v>
      </c>
      <c r="C17" s="2" t="s">
        <v>60</v>
      </c>
      <c r="D17" s="2" t="s">
        <v>7</v>
      </c>
      <c r="E17" s="2">
        <v>1000</v>
      </c>
      <c r="F17" s="2">
        <f t="shared" si="0"/>
        <v>16350</v>
      </c>
      <c r="G17" s="2">
        <f t="shared" si="1"/>
        <v>23980.000000000004</v>
      </c>
      <c r="H17" s="2">
        <v>10900</v>
      </c>
      <c r="I17" s="3">
        <v>204632714394</v>
      </c>
      <c r="J17" s="1" t="s">
        <v>61</v>
      </c>
      <c r="K17" s="4">
        <v>15527.08</v>
      </c>
      <c r="L17" s="4">
        <f t="shared" si="2"/>
        <v>10868.956</v>
      </c>
      <c r="M17" s="4">
        <f t="shared" si="3"/>
        <v>9316.2479999999996</v>
      </c>
    </row>
    <row r="18" spans="1:13" ht="409.6" x14ac:dyDescent="0.2">
      <c r="A18" s="1">
        <v>17</v>
      </c>
      <c r="B18" s="2" t="s">
        <v>62</v>
      </c>
      <c r="C18" s="2" t="s">
        <v>63</v>
      </c>
      <c r="D18" s="2" t="s">
        <v>7</v>
      </c>
      <c r="E18" s="2">
        <v>1000</v>
      </c>
      <c r="F18" s="2">
        <f t="shared" si="0"/>
        <v>16350</v>
      </c>
      <c r="G18" s="2">
        <f t="shared" si="1"/>
        <v>23980.000000000004</v>
      </c>
      <c r="H18" s="2">
        <v>10900</v>
      </c>
      <c r="I18" s="3">
        <v>315123165013</v>
      </c>
      <c r="J18" s="1" t="s">
        <v>64</v>
      </c>
      <c r="K18" s="4">
        <v>15527.08</v>
      </c>
      <c r="L18" s="4">
        <f t="shared" si="2"/>
        <v>10868.956</v>
      </c>
      <c r="M18" s="4">
        <f t="shared" si="3"/>
        <v>9316.2479999999996</v>
      </c>
    </row>
    <row r="19" spans="1:13" ht="409.6" x14ac:dyDescent="0.2">
      <c r="A19" s="1">
        <v>18</v>
      </c>
      <c r="B19" s="2" t="s">
        <v>65</v>
      </c>
      <c r="C19" s="2" t="s">
        <v>66</v>
      </c>
      <c r="D19" s="2" t="s">
        <v>7</v>
      </c>
      <c r="E19" s="2">
        <v>1000</v>
      </c>
      <c r="F19" s="2">
        <f t="shared" si="0"/>
        <v>16350</v>
      </c>
      <c r="G19" s="2">
        <f t="shared" si="1"/>
        <v>23980.000000000004</v>
      </c>
      <c r="H19" s="2">
        <v>10900</v>
      </c>
      <c r="I19" s="3">
        <v>204632714349</v>
      </c>
      <c r="J19" s="1" t="s">
        <v>67</v>
      </c>
      <c r="K19" s="4">
        <v>15527.08</v>
      </c>
      <c r="L19" s="4">
        <f t="shared" si="2"/>
        <v>10868.956</v>
      </c>
      <c r="M19" s="4">
        <f t="shared" si="3"/>
        <v>9316.2479999999996</v>
      </c>
    </row>
    <row r="20" spans="1:13" ht="409.6" x14ac:dyDescent="0.2">
      <c r="A20" s="1">
        <v>19</v>
      </c>
      <c r="B20" s="2" t="s">
        <v>68</v>
      </c>
      <c r="C20" s="2" t="s">
        <v>69</v>
      </c>
      <c r="D20" s="2" t="s">
        <v>7</v>
      </c>
      <c r="E20" s="2">
        <v>1000</v>
      </c>
      <c r="F20" s="2">
        <f t="shared" si="0"/>
        <v>15675</v>
      </c>
      <c r="G20" s="2">
        <f t="shared" si="1"/>
        <v>22990.000000000004</v>
      </c>
      <c r="H20" s="2">
        <v>10450</v>
      </c>
      <c r="I20" s="3">
        <v>365005780685</v>
      </c>
      <c r="J20" s="1" t="s">
        <v>70</v>
      </c>
      <c r="K20" s="4">
        <v>14906</v>
      </c>
      <c r="L20" s="4">
        <f t="shared" si="2"/>
        <v>10434.199999999999</v>
      </c>
      <c r="M20" s="4">
        <f t="shared" si="3"/>
        <v>8943.6</v>
      </c>
    </row>
    <row r="21" spans="1:13" ht="409.6" x14ac:dyDescent="0.2">
      <c r="A21" s="1">
        <v>20</v>
      </c>
      <c r="B21" s="2" t="str">
        <f>UPPER("portrait of Adam &amp; Amy Dugdale oil painting")</f>
        <v>PORTRAIT OF ADAM &amp; AMY DUGDALE OIL PAINTING</v>
      </c>
      <c r="C21" s="2" t="s">
        <v>71</v>
      </c>
      <c r="D21" s="2" t="s">
        <v>7</v>
      </c>
      <c r="E21" s="2">
        <v>1000</v>
      </c>
      <c r="F21" s="2">
        <f t="shared" si="0"/>
        <v>15675</v>
      </c>
      <c r="G21" s="2">
        <f t="shared" si="1"/>
        <v>22990.000000000004</v>
      </c>
      <c r="H21" s="2">
        <v>10450</v>
      </c>
      <c r="I21" s="3">
        <v>364909872257</v>
      </c>
      <c r="J21" s="1" t="s">
        <v>72</v>
      </c>
      <c r="K21" s="4">
        <v>14906</v>
      </c>
      <c r="L21" s="4">
        <f t="shared" si="2"/>
        <v>10434.199999999999</v>
      </c>
      <c r="M21" s="4">
        <f t="shared" si="3"/>
        <v>8943.6</v>
      </c>
    </row>
    <row r="22" spans="1:13" ht="409.6" x14ac:dyDescent="0.2">
      <c r="A22" s="1">
        <v>21</v>
      </c>
      <c r="B22" s="2" t="str">
        <f>UPPER("Portrait Of General Monck oil painting")</f>
        <v>PORTRAIT OF GENERAL MONCK OIL PAINTING</v>
      </c>
      <c r="C22" s="2" t="s">
        <v>73</v>
      </c>
      <c r="D22" s="2" t="s">
        <v>7</v>
      </c>
      <c r="E22" s="2">
        <v>1000</v>
      </c>
      <c r="F22" s="2">
        <f t="shared" si="0"/>
        <v>15000</v>
      </c>
      <c r="G22" s="2">
        <f t="shared" si="1"/>
        <v>22000</v>
      </c>
      <c r="H22" s="2">
        <v>10000</v>
      </c>
      <c r="I22" s="5" t="s">
        <v>74</v>
      </c>
      <c r="J22" s="1" t="s">
        <v>75</v>
      </c>
      <c r="K22" s="4">
        <v>14284.92</v>
      </c>
      <c r="L22" s="4">
        <f t="shared" si="2"/>
        <v>9999.4439999999995</v>
      </c>
      <c r="M22" s="4">
        <f t="shared" si="3"/>
        <v>8570.9519999999993</v>
      </c>
    </row>
    <row r="23" spans="1:13" ht="409.6" x14ac:dyDescent="0.2">
      <c r="A23" s="1">
        <v>22</v>
      </c>
      <c r="B23" s="2" t="s">
        <v>76</v>
      </c>
      <c r="C23" s="2" t="s">
        <v>77</v>
      </c>
      <c r="D23" s="2" t="s">
        <v>7</v>
      </c>
      <c r="E23" s="2">
        <v>1000</v>
      </c>
      <c r="F23" s="2">
        <f t="shared" si="0"/>
        <v>15000</v>
      </c>
      <c r="G23" s="2">
        <f t="shared" si="1"/>
        <v>22000</v>
      </c>
      <c r="H23" s="2">
        <v>10000</v>
      </c>
      <c r="I23" s="5" t="s">
        <v>78</v>
      </c>
      <c r="J23" s="1" t="s">
        <v>79</v>
      </c>
      <c r="K23" s="4">
        <v>14284.92</v>
      </c>
      <c r="L23" s="4">
        <f t="shared" si="2"/>
        <v>9999.4439999999995</v>
      </c>
      <c r="M23" s="4">
        <f t="shared" si="3"/>
        <v>8570.9519999999993</v>
      </c>
    </row>
    <row r="24" spans="1:13" ht="409.6" x14ac:dyDescent="0.2">
      <c r="A24" s="1">
        <v>23</v>
      </c>
      <c r="B24" s="2" t="str">
        <f>UPPER("Portrait Of A  Circassian Guerilla oil painting")</f>
        <v>PORTRAIT OF A  CIRCASSIAN GUERILLA OIL PAINTING</v>
      </c>
      <c r="C24" s="2" t="s">
        <v>80</v>
      </c>
      <c r="D24" s="2" t="s">
        <v>7</v>
      </c>
      <c r="E24" s="2">
        <v>1000</v>
      </c>
      <c r="F24" s="2">
        <f t="shared" si="0"/>
        <v>15000</v>
      </c>
      <c r="G24" s="2">
        <f t="shared" si="1"/>
        <v>22000</v>
      </c>
      <c r="H24" s="2">
        <v>10000</v>
      </c>
      <c r="I24" s="5" t="s">
        <v>81</v>
      </c>
      <c r="J24" s="1" t="s">
        <v>82</v>
      </c>
      <c r="K24" s="4">
        <v>14284.92</v>
      </c>
      <c r="L24" s="4">
        <f t="shared" si="2"/>
        <v>9999.4439999999995</v>
      </c>
      <c r="M24" s="4">
        <f t="shared" si="3"/>
        <v>8570.9519999999993</v>
      </c>
    </row>
    <row r="25" spans="1:13" ht="409.6" x14ac:dyDescent="0.2">
      <c r="A25" s="1">
        <v>24</v>
      </c>
      <c r="B25" s="2" t="str">
        <f>UPPER("portrait of William Paget oil painting")</f>
        <v>PORTRAIT OF WILLIAM PAGET OIL PAINTING</v>
      </c>
      <c r="C25" s="2" t="s">
        <v>83</v>
      </c>
      <c r="D25" s="2" t="s">
        <v>7</v>
      </c>
      <c r="E25" s="2">
        <v>1000</v>
      </c>
      <c r="F25" s="2">
        <f t="shared" si="0"/>
        <v>15000</v>
      </c>
      <c r="G25" s="2">
        <f t="shared" si="1"/>
        <v>22000</v>
      </c>
      <c r="H25" s="2">
        <v>10000</v>
      </c>
      <c r="I25" s="5" t="s">
        <v>84</v>
      </c>
      <c r="J25" s="1" t="s">
        <v>85</v>
      </c>
      <c r="K25" s="4">
        <v>14284.92</v>
      </c>
      <c r="L25" s="4">
        <f t="shared" si="2"/>
        <v>9999.4439999999995</v>
      </c>
      <c r="M25" s="4">
        <f t="shared" si="3"/>
        <v>8570.9519999999993</v>
      </c>
    </row>
    <row r="26" spans="1:13" ht="409.6" x14ac:dyDescent="0.2">
      <c r="A26" s="1">
        <v>25</v>
      </c>
      <c r="B26" s="2" t="str">
        <f>UPPER("Great Dane &amp; Terrier Dog oil painting")</f>
        <v>GREAT DANE &amp; TERRIER DOG OIL PAINTING</v>
      </c>
      <c r="C26" s="2" t="s">
        <v>86</v>
      </c>
      <c r="D26" s="2" t="s">
        <v>7</v>
      </c>
      <c r="E26" s="2">
        <v>1000</v>
      </c>
      <c r="F26" s="2">
        <f t="shared" si="0"/>
        <v>14400</v>
      </c>
      <c r="G26" s="2">
        <f t="shared" si="1"/>
        <v>21120</v>
      </c>
      <c r="H26" s="2">
        <v>9600</v>
      </c>
      <c r="I26" s="5" t="s">
        <v>87</v>
      </c>
      <c r="J26" s="1" t="s">
        <v>88</v>
      </c>
      <c r="K26" s="4">
        <v>13663.83</v>
      </c>
      <c r="L26" s="4">
        <f t="shared" si="2"/>
        <v>9564.6809999999987</v>
      </c>
      <c r="M26" s="4">
        <f t="shared" si="3"/>
        <v>8198.2979999999989</v>
      </c>
    </row>
    <row r="27" spans="1:13" ht="409.6" x14ac:dyDescent="0.2">
      <c r="A27" s="1">
        <v>26</v>
      </c>
      <c r="B27" s="2" t="s">
        <v>89</v>
      </c>
      <c r="C27" s="2" t="s">
        <v>90</v>
      </c>
      <c r="D27" s="2" t="s">
        <v>7</v>
      </c>
      <c r="E27" s="2">
        <v>1000</v>
      </c>
      <c r="F27" s="2">
        <f t="shared" si="0"/>
        <v>14400</v>
      </c>
      <c r="G27" s="2">
        <f t="shared" si="1"/>
        <v>21120</v>
      </c>
      <c r="H27" s="2">
        <v>9600</v>
      </c>
      <c r="I27" s="5" t="s">
        <v>91</v>
      </c>
      <c r="J27" s="1" t="s">
        <v>92</v>
      </c>
      <c r="K27" s="4">
        <v>13663.83</v>
      </c>
      <c r="L27" s="4">
        <f t="shared" si="2"/>
        <v>9564.6809999999987</v>
      </c>
      <c r="M27" s="4">
        <f t="shared" si="3"/>
        <v>8198.2979999999989</v>
      </c>
    </row>
    <row r="28" spans="1:13" ht="409.6" x14ac:dyDescent="0.2">
      <c r="A28" s="1">
        <v>27</v>
      </c>
      <c r="B28" s="2" t="str">
        <f>UPPER("Portrait Of Gilbert Talbot oil painting")</f>
        <v>PORTRAIT OF GILBERT TALBOT OIL PAINTING</v>
      </c>
      <c r="C28" s="2" t="s">
        <v>93</v>
      </c>
      <c r="D28" s="2" t="s">
        <v>7</v>
      </c>
      <c r="E28" s="2">
        <v>1000</v>
      </c>
      <c r="F28" s="2">
        <f t="shared" si="0"/>
        <v>14400</v>
      </c>
      <c r="G28" s="2">
        <f t="shared" si="1"/>
        <v>21120</v>
      </c>
      <c r="H28" s="2">
        <v>9600</v>
      </c>
      <c r="I28" s="5" t="s">
        <v>94</v>
      </c>
      <c r="J28" s="1" t="s">
        <v>95</v>
      </c>
      <c r="K28" s="4">
        <v>13663.83</v>
      </c>
      <c r="L28" s="4">
        <f t="shared" si="2"/>
        <v>9564.6809999999987</v>
      </c>
      <c r="M28" s="4">
        <f t="shared" si="3"/>
        <v>8198.2979999999989</v>
      </c>
    </row>
    <row r="29" spans="1:13" ht="409.6" x14ac:dyDescent="0.2">
      <c r="A29" s="1">
        <v>28</v>
      </c>
      <c r="B29" s="2" t="s">
        <v>96</v>
      </c>
      <c r="C29" s="2" t="s">
        <v>97</v>
      </c>
      <c r="D29" s="2" t="s">
        <v>7</v>
      </c>
      <c r="E29" s="2">
        <v>1000</v>
      </c>
      <c r="F29" s="2">
        <f t="shared" si="0"/>
        <v>14400</v>
      </c>
      <c r="G29" s="2">
        <f t="shared" si="1"/>
        <v>21120</v>
      </c>
      <c r="H29" s="2">
        <v>9600</v>
      </c>
      <c r="I29" s="5" t="s">
        <v>98</v>
      </c>
      <c r="J29" s="1" t="s">
        <v>99</v>
      </c>
      <c r="K29" s="4">
        <v>13663.83</v>
      </c>
      <c r="L29" s="4">
        <f t="shared" si="2"/>
        <v>9564.6809999999987</v>
      </c>
      <c r="M29" s="4">
        <f t="shared" si="3"/>
        <v>8198.2979999999989</v>
      </c>
    </row>
    <row r="30" spans="1:13" ht="409.6" x14ac:dyDescent="0.2">
      <c r="A30" s="1">
        <v>29</v>
      </c>
      <c r="B30" s="2" t="s">
        <v>100</v>
      </c>
      <c r="C30" s="2" t="s">
        <v>101</v>
      </c>
      <c r="D30" s="2" t="s">
        <v>7</v>
      </c>
      <c r="E30" s="2">
        <v>1000</v>
      </c>
      <c r="F30" s="2">
        <f t="shared" si="0"/>
        <v>14400</v>
      </c>
      <c r="G30" s="2">
        <f t="shared" si="1"/>
        <v>21120</v>
      </c>
      <c r="H30" s="2">
        <v>9600</v>
      </c>
      <c r="I30" s="5" t="s">
        <v>102</v>
      </c>
      <c r="J30" s="1" t="s">
        <v>103</v>
      </c>
      <c r="K30" s="4">
        <v>13663.83</v>
      </c>
      <c r="L30" s="4">
        <f t="shared" si="2"/>
        <v>9564.6809999999987</v>
      </c>
      <c r="M30" s="4">
        <f t="shared" si="3"/>
        <v>8198.2979999999989</v>
      </c>
    </row>
    <row r="31" spans="1:13" ht="409.6" x14ac:dyDescent="0.2">
      <c r="A31" s="1">
        <v>30</v>
      </c>
      <c r="B31" s="2" t="s">
        <v>104</v>
      </c>
      <c r="C31" s="2" t="s">
        <v>105</v>
      </c>
      <c r="D31" s="2" t="s">
        <v>7</v>
      </c>
      <c r="E31" s="2">
        <v>1000</v>
      </c>
      <c r="F31" s="2">
        <f t="shared" si="0"/>
        <v>14400</v>
      </c>
      <c r="G31" s="2">
        <f t="shared" si="1"/>
        <v>21120</v>
      </c>
      <c r="H31" s="2">
        <v>9600</v>
      </c>
      <c r="I31" s="5" t="s">
        <v>106</v>
      </c>
      <c r="J31" s="1" t="s">
        <v>107</v>
      </c>
      <c r="K31" s="4">
        <v>13663.83</v>
      </c>
      <c r="L31" s="4">
        <f t="shared" si="2"/>
        <v>9564.6809999999987</v>
      </c>
      <c r="M31" s="4">
        <f t="shared" si="3"/>
        <v>8198.2979999999989</v>
      </c>
    </row>
    <row r="32" spans="1:13" ht="409.6" x14ac:dyDescent="0.2">
      <c r="A32" s="1">
        <v>31</v>
      </c>
      <c r="B32" s="2" t="s">
        <v>108</v>
      </c>
      <c r="C32" s="2" t="s">
        <v>109</v>
      </c>
      <c r="D32" s="2" t="s">
        <v>7</v>
      </c>
      <c r="E32" s="2">
        <v>1000</v>
      </c>
      <c r="F32" s="2">
        <f t="shared" si="0"/>
        <v>13725</v>
      </c>
      <c r="G32" s="2">
        <f t="shared" si="1"/>
        <v>20130</v>
      </c>
      <c r="H32" s="2">
        <v>9150</v>
      </c>
      <c r="I32" s="5" t="s">
        <v>110</v>
      </c>
      <c r="J32" s="1" t="s">
        <v>111</v>
      </c>
      <c r="K32" s="4">
        <v>13042.75</v>
      </c>
      <c r="L32" s="4">
        <f t="shared" si="2"/>
        <v>9129.9249999999993</v>
      </c>
      <c r="M32" s="4">
        <f t="shared" si="3"/>
        <v>7825.65</v>
      </c>
    </row>
    <row r="33" spans="1:13" ht="409.6" x14ac:dyDescent="0.2">
      <c r="A33" s="1">
        <v>32</v>
      </c>
      <c r="B33" s="2" t="s">
        <v>112</v>
      </c>
      <c r="C33" s="2" t="s">
        <v>113</v>
      </c>
      <c r="D33" s="2" t="s">
        <v>7</v>
      </c>
      <c r="E33" s="2">
        <v>1000</v>
      </c>
      <c r="F33" s="2">
        <f t="shared" si="0"/>
        <v>13050</v>
      </c>
      <c r="G33" s="2">
        <f t="shared" si="1"/>
        <v>19140</v>
      </c>
      <c r="H33" s="2">
        <v>8700</v>
      </c>
      <c r="I33" s="5" t="s">
        <v>114</v>
      </c>
      <c r="J33" s="1" t="s">
        <v>115</v>
      </c>
      <c r="K33" s="4">
        <v>12421.67</v>
      </c>
      <c r="L33" s="4">
        <f t="shared" si="2"/>
        <v>8695.1689999999999</v>
      </c>
      <c r="M33" s="4">
        <f t="shared" si="3"/>
        <v>7453.0019999999995</v>
      </c>
    </row>
    <row r="34" spans="1:13" ht="409.6" x14ac:dyDescent="0.2">
      <c r="A34" s="1">
        <v>33</v>
      </c>
      <c r="B34" s="2" t="s">
        <v>116</v>
      </c>
      <c r="C34" s="2" t="s">
        <v>117</v>
      </c>
      <c r="D34" s="2" t="s">
        <v>7</v>
      </c>
      <c r="E34" s="2">
        <v>1000</v>
      </c>
      <c r="F34" s="2">
        <f t="shared" si="0"/>
        <v>13050</v>
      </c>
      <c r="G34" s="2">
        <f t="shared" si="1"/>
        <v>19140</v>
      </c>
      <c r="H34" s="2">
        <v>8700</v>
      </c>
      <c r="I34" s="5" t="s">
        <v>118</v>
      </c>
      <c r="J34" s="1" t="s">
        <v>119</v>
      </c>
      <c r="K34" s="4">
        <v>12421.67</v>
      </c>
      <c r="L34" s="4">
        <f t="shared" si="2"/>
        <v>8695.1689999999999</v>
      </c>
      <c r="M34" s="4">
        <f t="shared" si="3"/>
        <v>7453.0019999999995</v>
      </c>
    </row>
    <row r="35" spans="1:13" ht="409.6" x14ac:dyDescent="0.2">
      <c r="A35" s="1">
        <v>34</v>
      </c>
      <c r="B35" s="2" t="s">
        <v>120</v>
      </c>
      <c r="C35" s="2" t="s">
        <v>121</v>
      </c>
      <c r="D35" s="2" t="s">
        <v>7</v>
      </c>
      <c r="E35" s="2">
        <v>1000</v>
      </c>
      <c r="F35" s="2">
        <f t="shared" si="0"/>
        <v>12975</v>
      </c>
      <c r="G35" s="2">
        <f t="shared" si="1"/>
        <v>19030</v>
      </c>
      <c r="H35" s="2">
        <v>8650</v>
      </c>
      <c r="I35" s="5" t="s">
        <v>122</v>
      </c>
      <c r="J35" s="1" t="s">
        <v>123</v>
      </c>
      <c r="K35" s="4">
        <v>12297.45</v>
      </c>
      <c r="L35" s="4">
        <f t="shared" si="2"/>
        <v>8608.2150000000001</v>
      </c>
      <c r="M35" s="4">
        <f t="shared" si="3"/>
        <v>7378.47</v>
      </c>
    </row>
    <row r="36" spans="1:13" ht="409.6" x14ac:dyDescent="0.2">
      <c r="A36" s="1">
        <v>35</v>
      </c>
      <c r="B36" s="2" t="str">
        <f>UPPER("view of cloud over Lincolnshire oil painting")</f>
        <v>VIEW OF CLOUD OVER LINCOLNSHIRE OIL PAINTING</v>
      </c>
      <c r="C36" s="2" t="s">
        <v>124</v>
      </c>
      <c r="D36" s="2" t="s">
        <v>7</v>
      </c>
      <c r="E36" s="2">
        <v>1000</v>
      </c>
      <c r="F36" s="2">
        <f t="shared" si="0"/>
        <v>12450</v>
      </c>
      <c r="G36" s="2">
        <f t="shared" si="1"/>
        <v>18260</v>
      </c>
      <c r="H36" s="2">
        <v>8300</v>
      </c>
      <c r="I36" s="5" t="s">
        <v>125</v>
      </c>
      <c r="J36" s="1" t="s">
        <v>126</v>
      </c>
      <c r="K36" s="4">
        <v>11800.58</v>
      </c>
      <c r="L36" s="4">
        <f t="shared" si="2"/>
        <v>8260.405999999999</v>
      </c>
      <c r="M36" s="4">
        <f t="shared" si="3"/>
        <v>7080.348</v>
      </c>
    </row>
    <row r="37" spans="1:13" ht="409.6" x14ac:dyDescent="0.2">
      <c r="A37" s="1">
        <v>36</v>
      </c>
      <c r="B37" s="2" t="str">
        <f>UPPER("view of Glasgow Docks, Scotland oil painting")</f>
        <v>VIEW OF GLASGOW DOCKS, SCOTLAND OIL PAINTING</v>
      </c>
      <c r="C37" s="2" t="s">
        <v>127</v>
      </c>
      <c r="D37" s="2" t="s">
        <v>7</v>
      </c>
      <c r="E37" s="2">
        <v>1000</v>
      </c>
      <c r="F37" s="2">
        <f t="shared" si="0"/>
        <v>13050</v>
      </c>
      <c r="G37" s="2">
        <f t="shared" si="1"/>
        <v>19140</v>
      </c>
      <c r="H37" s="2">
        <v>8700</v>
      </c>
      <c r="I37" s="5" t="s">
        <v>128</v>
      </c>
      <c r="J37" s="1" t="s">
        <v>129</v>
      </c>
      <c r="K37" s="4">
        <v>12421.67</v>
      </c>
      <c r="L37" s="4">
        <f t="shared" si="2"/>
        <v>8695.1689999999999</v>
      </c>
      <c r="M37" s="4">
        <f t="shared" si="3"/>
        <v>7453.0019999999995</v>
      </c>
    </row>
    <row r="38" spans="1:13" ht="409.6" x14ac:dyDescent="0.2">
      <c r="A38" s="1">
        <v>37</v>
      </c>
      <c r="B38" s="2" t="str">
        <f>UPPER("Portrait of Charles Dickens oil painting")</f>
        <v>PORTRAIT OF CHARLES DICKENS OIL PAINTING</v>
      </c>
      <c r="C38" s="2" t="s">
        <v>130</v>
      </c>
      <c r="D38" s="2" t="s">
        <v>7</v>
      </c>
      <c r="E38" s="2">
        <v>1000</v>
      </c>
      <c r="F38" s="2">
        <f t="shared" si="0"/>
        <v>13050</v>
      </c>
      <c r="G38" s="2">
        <f t="shared" si="1"/>
        <v>19140</v>
      </c>
      <c r="H38" s="2">
        <v>8700</v>
      </c>
      <c r="I38" s="5" t="s">
        <v>131</v>
      </c>
      <c r="J38" s="1" t="s">
        <v>132</v>
      </c>
      <c r="K38" s="4">
        <v>12421.67</v>
      </c>
      <c r="L38" s="4">
        <f t="shared" si="2"/>
        <v>8695.1689999999999</v>
      </c>
      <c r="M38" s="4">
        <f t="shared" si="3"/>
        <v>7453.0019999999995</v>
      </c>
    </row>
    <row r="39" spans="1:13" ht="409.6" x14ac:dyDescent="0.2">
      <c r="A39" s="1">
        <v>38</v>
      </c>
      <c r="B39" s="2" t="str">
        <f>UPPER("Portrait Of Erato Goddess Of Art Science &amp; Literature oil painting")</f>
        <v>PORTRAIT OF ERATO GODDESS OF ART SCIENCE &amp; LITERATURE OIL PAINTING</v>
      </c>
      <c r="C39" s="2" t="s">
        <v>133</v>
      </c>
      <c r="D39" s="2" t="s">
        <v>7</v>
      </c>
      <c r="E39" s="2">
        <v>1000</v>
      </c>
      <c r="F39" s="2">
        <f t="shared" si="0"/>
        <v>12450</v>
      </c>
      <c r="G39" s="2">
        <f t="shared" si="1"/>
        <v>18260</v>
      </c>
      <c r="H39" s="2">
        <v>8300</v>
      </c>
      <c r="I39" s="5" t="s">
        <v>134</v>
      </c>
      <c r="J39" s="1" t="s">
        <v>135</v>
      </c>
      <c r="K39" s="4">
        <v>11800.58</v>
      </c>
      <c r="L39" s="4">
        <f t="shared" si="2"/>
        <v>8260.405999999999</v>
      </c>
      <c r="M39" s="4">
        <f t="shared" si="3"/>
        <v>7080.348</v>
      </c>
    </row>
    <row r="40" spans="1:13" ht="409.6" x14ac:dyDescent="0.2">
      <c r="A40" s="1">
        <v>39</v>
      </c>
      <c r="B40" s="2" t="str">
        <f>UPPER("portrait of a nude wearing a necklace oil painting")</f>
        <v>PORTRAIT OF A NUDE WEARING A NECKLACE OIL PAINTING</v>
      </c>
      <c r="C40" s="2" t="s">
        <v>136</v>
      </c>
      <c r="D40" s="2" t="s">
        <v>7</v>
      </c>
      <c r="E40" s="2">
        <v>1000</v>
      </c>
      <c r="F40" s="2">
        <f t="shared" si="0"/>
        <v>12450</v>
      </c>
      <c r="G40" s="2">
        <f t="shared" si="1"/>
        <v>18260</v>
      </c>
      <c r="H40" s="2">
        <v>8300</v>
      </c>
      <c r="I40" s="5" t="s">
        <v>137</v>
      </c>
      <c r="J40" s="10" t="s">
        <v>138</v>
      </c>
      <c r="K40" s="4">
        <v>11800.58</v>
      </c>
      <c r="L40" s="4">
        <f t="shared" si="2"/>
        <v>8260.405999999999</v>
      </c>
      <c r="M40" s="4">
        <f t="shared" si="3"/>
        <v>7080.348</v>
      </c>
    </row>
    <row r="41" spans="1:13" ht="404" x14ac:dyDescent="0.2">
      <c r="A41" s="1">
        <v>40</v>
      </c>
      <c r="B41" s="2" t="str">
        <f>UPPER("Allegory Of The Many Virtues Of Mary oil painting")</f>
        <v>ALLEGORY OF THE MANY VIRTUES OF MARY OIL PAINTING</v>
      </c>
      <c r="C41" s="2" t="s">
        <v>139</v>
      </c>
      <c r="D41" s="2" t="s">
        <v>7</v>
      </c>
      <c r="E41" s="2">
        <v>1000</v>
      </c>
      <c r="F41" s="2">
        <f t="shared" si="0"/>
        <v>12450</v>
      </c>
      <c r="G41" s="2">
        <f t="shared" si="1"/>
        <v>18260</v>
      </c>
      <c r="H41" s="2">
        <v>8300</v>
      </c>
      <c r="I41" s="5" t="s">
        <v>140</v>
      </c>
      <c r="J41" s="1" t="s">
        <v>141</v>
      </c>
      <c r="K41" s="4">
        <v>11800.58</v>
      </c>
      <c r="L41" s="4">
        <f t="shared" si="2"/>
        <v>8260.405999999999</v>
      </c>
      <c r="M41" s="4">
        <f t="shared" si="3"/>
        <v>7080.348</v>
      </c>
    </row>
    <row r="42" spans="1:13" ht="409.6" x14ac:dyDescent="0.2">
      <c r="A42" s="1">
        <v>41</v>
      </c>
      <c r="B42" s="2" t="s">
        <v>142</v>
      </c>
      <c r="C42" s="2" t="s">
        <v>143</v>
      </c>
      <c r="D42" s="2" t="s">
        <v>7</v>
      </c>
      <c r="E42" s="2">
        <v>1000</v>
      </c>
      <c r="F42" s="2">
        <f t="shared" si="0"/>
        <v>12450</v>
      </c>
      <c r="G42" s="2">
        <f t="shared" si="1"/>
        <v>18260</v>
      </c>
      <c r="H42" s="2">
        <v>8300</v>
      </c>
      <c r="I42" s="5" t="s">
        <v>144</v>
      </c>
      <c r="J42" s="1" t="s">
        <v>145</v>
      </c>
      <c r="K42" s="4">
        <v>11800.58</v>
      </c>
      <c r="L42" s="4">
        <f t="shared" si="2"/>
        <v>8260.405999999999</v>
      </c>
      <c r="M42" s="4">
        <f t="shared" si="3"/>
        <v>7080.348</v>
      </c>
    </row>
    <row r="43" spans="1:13" ht="409.6" x14ac:dyDescent="0.2">
      <c r="A43" s="1">
        <v>42</v>
      </c>
      <c r="B43" s="2" t="s">
        <v>146</v>
      </c>
      <c r="C43" s="2" t="s">
        <v>147</v>
      </c>
      <c r="D43" s="2" t="s">
        <v>7</v>
      </c>
      <c r="E43" s="2">
        <v>1000</v>
      </c>
      <c r="F43" s="2">
        <f t="shared" si="0"/>
        <v>12450</v>
      </c>
      <c r="G43" s="2">
        <f t="shared" si="1"/>
        <v>18260</v>
      </c>
      <c r="H43" s="2">
        <v>8300</v>
      </c>
      <c r="I43" s="5" t="s">
        <v>148</v>
      </c>
      <c r="J43" s="1" t="s">
        <v>149</v>
      </c>
      <c r="K43" s="4">
        <v>11800.58</v>
      </c>
      <c r="L43" s="4">
        <f t="shared" si="2"/>
        <v>8260.405999999999</v>
      </c>
      <c r="M43" s="4">
        <f t="shared" si="3"/>
        <v>7080.348</v>
      </c>
    </row>
    <row r="44" spans="1:13" ht="409.6" x14ac:dyDescent="0.2">
      <c r="A44" s="1">
        <v>43</v>
      </c>
      <c r="B44" s="2" t="str">
        <f>UPPER("The University Cricket Match oil painting")</f>
        <v>THE UNIVERSITY CRICKET MATCH OIL PAINTING</v>
      </c>
      <c r="C44" s="2" t="s">
        <v>150</v>
      </c>
      <c r="D44" s="2" t="s">
        <v>7</v>
      </c>
      <c r="E44" s="2">
        <v>1000</v>
      </c>
      <c r="F44" s="2">
        <f t="shared" si="0"/>
        <v>11625</v>
      </c>
      <c r="G44" s="2">
        <f t="shared" si="1"/>
        <v>17050</v>
      </c>
      <c r="H44" s="2">
        <v>7750</v>
      </c>
      <c r="I44" s="5" t="s">
        <v>151</v>
      </c>
      <c r="J44" s="1" t="s">
        <v>152</v>
      </c>
      <c r="K44" s="4">
        <v>11048.9</v>
      </c>
      <c r="L44" s="4">
        <f t="shared" si="2"/>
        <v>7734.23</v>
      </c>
      <c r="M44" s="4">
        <f t="shared" si="3"/>
        <v>6629.3399999999992</v>
      </c>
    </row>
    <row r="45" spans="1:13" ht="409.6" x14ac:dyDescent="0.2">
      <c r="A45" s="1">
        <v>44</v>
      </c>
      <c r="B45" s="2" t="str">
        <f>UPPER("The Return Of King Agamemnon oil painting")</f>
        <v>THE RETURN OF KING AGAMEMNON OIL PAINTING</v>
      </c>
      <c r="C45" s="2" t="s">
        <v>153</v>
      </c>
      <c r="D45" s="2" t="s">
        <v>7</v>
      </c>
      <c r="E45" s="2">
        <v>1000</v>
      </c>
      <c r="F45" s="2">
        <f t="shared" si="0"/>
        <v>11775</v>
      </c>
      <c r="G45" s="2">
        <f t="shared" si="1"/>
        <v>17270</v>
      </c>
      <c r="H45" s="2">
        <v>7850</v>
      </c>
      <c r="I45" s="5" t="s">
        <v>154</v>
      </c>
      <c r="J45" s="1" t="s">
        <v>155</v>
      </c>
      <c r="K45" s="4">
        <v>11173.05</v>
      </c>
      <c r="L45" s="4">
        <f t="shared" si="2"/>
        <v>7821.1349999999993</v>
      </c>
      <c r="M45" s="4">
        <f t="shared" si="3"/>
        <v>6703.829999999999</v>
      </c>
    </row>
    <row r="46" spans="1:13" ht="409.6" x14ac:dyDescent="0.2">
      <c r="A46" s="1">
        <v>45</v>
      </c>
      <c r="B46" s="2" t="str">
        <f>UPPER("Still Life of peonies, orange blossom and tulips in a vase oil painting")</f>
        <v>STILL LIFE OF PEONIES, ORANGE BLOSSOM AND TULIPS IN A VASE OIL PAINTING</v>
      </c>
      <c r="C46" s="2" t="s">
        <v>156</v>
      </c>
      <c r="D46" s="2" t="s">
        <v>7</v>
      </c>
      <c r="E46" s="2">
        <v>1000</v>
      </c>
      <c r="F46" s="2">
        <f t="shared" si="0"/>
        <v>11775</v>
      </c>
      <c r="G46" s="2">
        <f t="shared" si="1"/>
        <v>17270</v>
      </c>
      <c r="H46" s="2">
        <v>7850</v>
      </c>
      <c r="I46" s="5" t="s">
        <v>157</v>
      </c>
      <c r="J46" s="1" t="s">
        <v>158</v>
      </c>
      <c r="K46" s="4">
        <v>11173.05</v>
      </c>
      <c r="L46" s="4">
        <f t="shared" si="2"/>
        <v>7821.1349999999993</v>
      </c>
      <c r="M46" s="4">
        <f t="shared" si="3"/>
        <v>6703.829999999999</v>
      </c>
    </row>
    <row r="47" spans="1:13" ht="409.6" x14ac:dyDescent="0.2">
      <c r="A47" s="1">
        <v>46</v>
      </c>
      <c r="B47" s="2" t="s">
        <v>159</v>
      </c>
      <c r="C47" s="2" t="s">
        <v>160</v>
      </c>
      <c r="D47" s="2" t="s">
        <v>7</v>
      </c>
      <c r="E47" s="2">
        <v>1000</v>
      </c>
      <c r="F47" s="2">
        <f t="shared" si="0"/>
        <v>11775</v>
      </c>
      <c r="G47" s="2">
        <f t="shared" si="1"/>
        <v>17270</v>
      </c>
      <c r="H47" s="2">
        <v>7850</v>
      </c>
      <c r="I47" s="5" t="s">
        <v>161</v>
      </c>
      <c r="J47" s="1" t="s">
        <v>162</v>
      </c>
      <c r="K47" s="4">
        <v>11173.05</v>
      </c>
      <c r="L47" s="4">
        <f t="shared" si="2"/>
        <v>7821.1349999999993</v>
      </c>
      <c r="M47" s="4">
        <f t="shared" si="3"/>
        <v>6703.829999999999</v>
      </c>
    </row>
    <row r="48" spans="1:13" ht="409.6" x14ac:dyDescent="0.2">
      <c r="A48" s="1">
        <v>47</v>
      </c>
      <c r="B48" s="2" t="str">
        <f>UPPER("portrait of a young girl as May Queen oil painting")</f>
        <v>PORTRAIT OF A YOUNG GIRL AS MAY QUEEN OIL PAINTING</v>
      </c>
      <c r="C48" s="2" t="s">
        <v>163</v>
      </c>
      <c r="D48" s="2" t="s">
        <v>7</v>
      </c>
      <c r="E48" s="2">
        <v>1000</v>
      </c>
      <c r="F48" s="2">
        <f t="shared" si="0"/>
        <v>11775</v>
      </c>
      <c r="G48" s="2">
        <f t="shared" si="1"/>
        <v>17270</v>
      </c>
      <c r="H48" s="2">
        <v>7850</v>
      </c>
      <c r="I48" s="5" t="s">
        <v>164</v>
      </c>
      <c r="J48" s="1" t="s">
        <v>165</v>
      </c>
      <c r="K48" s="4">
        <v>11173.05</v>
      </c>
      <c r="L48" s="4">
        <f t="shared" si="2"/>
        <v>7821.1349999999993</v>
      </c>
      <c r="M48" s="4">
        <f t="shared" si="3"/>
        <v>6703.829999999999</v>
      </c>
    </row>
    <row r="49" spans="1:13" ht="409.6" x14ac:dyDescent="0.2">
      <c r="A49" s="1">
        <v>48</v>
      </c>
      <c r="B49" s="2" t="s">
        <v>166</v>
      </c>
      <c r="C49" s="2" t="s">
        <v>167</v>
      </c>
      <c r="D49" s="2" t="s">
        <v>7</v>
      </c>
      <c r="E49" s="2">
        <v>1000</v>
      </c>
      <c r="F49" s="2">
        <f t="shared" si="0"/>
        <v>11775</v>
      </c>
      <c r="G49" s="2">
        <f t="shared" si="1"/>
        <v>17270</v>
      </c>
      <c r="H49" s="2">
        <v>7850</v>
      </c>
      <c r="I49" s="5" t="s">
        <v>168</v>
      </c>
      <c r="J49" s="1" t="s">
        <v>169</v>
      </c>
      <c r="K49" s="6">
        <v>11173.05</v>
      </c>
      <c r="L49" s="4">
        <f t="shared" si="2"/>
        <v>7821.1349999999993</v>
      </c>
      <c r="M49" s="4">
        <f t="shared" si="3"/>
        <v>6703.829999999999</v>
      </c>
    </row>
    <row r="50" spans="1:13" ht="409.6" x14ac:dyDescent="0.2">
      <c r="A50" s="1">
        <v>49</v>
      </c>
      <c r="B50" s="2" t="s">
        <v>170</v>
      </c>
      <c r="C50" s="2" t="s">
        <v>171</v>
      </c>
      <c r="D50" s="2" t="s">
        <v>7</v>
      </c>
      <c r="E50" s="2">
        <v>1000</v>
      </c>
      <c r="F50" s="2">
        <f t="shared" si="0"/>
        <v>11775</v>
      </c>
      <c r="G50" s="2">
        <f t="shared" si="1"/>
        <v>17270</v>
      </c>
      <c r="H50" s="2">
        <v>7850</v>
      </c>
      <c r="I50" s="5" t="s">
        <v>172</v>
      </c>
      <c r="J50" s="1" t="s">
        <v>173</v>
      </c>
      <c r="K50" s="4">
        <v>11173.05</v>
      </c>
      <c r="L50" s="4">
        <f t="shared" si="2"/>
        <v>7821.1349999999993</v>
      </c>
      <c r="M50" s="4">
        <f t="shared" si="3"/>
        <v>6703.829999999999</v>
      </c>
    </row>
    <row r="51" spans="1:13" ht="409.6" x14ac:dyDescent="0.2">
      <c r="A51" s="1">
        <v>50</v>
      </c>
      <c r="B51" s="2" t="s">
        <v>174</v>
      </c>
      <c r="C51" s="2" t="s">
        <v>175</v>
      </c>
      <c r="D51" s="2" t="s">
        <v>7</v>
      </c>
      <c r="E51" s="2">
        <v>1000</v>
      </c>
      <c r="F51" s="2">
        <f t="shared" si="0"/>
        <v>11775</v>
      </c>
      <c r="G51" s="2">
        <f t="shared" si="1"/>
        <v>17270</v>
      </c>
      <c r="H51" s="2">
        <v>7850</v>
      </c>
      <c r="I51" s="5" t="s">
        <v>176</v>
      </c>
      <c r="J51" s="1" t="s">
        <v>177</v>
      </c>
      <c r="K51" s="4">
        <v>11173.05</v>
      </c>
      <c r="L51" s="4">
        <f t="shared" si="2"/>
        <v>7821.1349999999993</v>
      </c>
      <c r="M51" s="4">
        <f t="shared" si="3"/>
        <v>6703.829999999999</v>
      </c>
    </row>
    <row r="52" spans="1:13" ht="409.6" x14ac:dyDescent="0.2">
      <c r="A52" s="1">
        <v>51</v>
      </c>
      <c r="B52" s="2" t="s">
        <v>178</v>
      </c>
      <c r="C52" s="2" t="s">
        <v>179</v>
      </c>
      <c r="D52" s="2" t="s">
        <v>7</v>
      </c>
      <c r="E52" s="2">
        <v>1000</v>
      </c>
      <c r="F52" s="2">
        <f t="shared" si="0"/>
        <v>11775</v>
      </c>
      <c r="G52" s="2">
        <f t="shared" si="1"/>
        <v>17270</v>
      </c>
      <c r="H52" s="2">
        <v>7850</v>
      </c>
      <c r="I52" s="5" t="s">
        <v>180</v>
      </c>
      <c r="J52" s="1" t="s">
        <v>181</v>
      </c>
      <c r="K52" s="4">
        <v>11173.05</v>
      </c>
      <c r="L52" s="4">
        <f t="shared" si="2"/>
        <v>7821.1349999999993</v>
      </c>
      <c r="M52" s="4">
        <f t="shared" si="3"/>
        <v>6703.829999999999</v>
      </c>
    </row>
    <row r="53" spans="1:13" ht="409.6" x14ac:dyDescent="0.2">
      <c r="A53" s="1">
        <v>52</v>
      </c>
      <c r="B53" s="2" t="str">
        <f>UPPER("Portrait of Pugilist Tom Sayers oil painting")</f>
        <v>PORTRAIT OF PUGILIST TOM SAYERS OIL PAINTING</v>
      </c>
      <c r="C53" s="2" t="s">
        <v>182</v>
      </c>
      <c r="D53" s="2" t="s">
        <v>7</v>
      </c>
      <c r="E53" s="2">
        <v>1000</v>
      </c>
      <c r="F53" s="2">
        <f t="shared" si="0"/>
        <v>11475</v>
      </c>
      <c r="G53" s="2">
        <f t="shared" si="1"/>
        <v>16830</v>
      </c>
      <c r="H53" s="2">
        <v>7650</v>
      </c>
      <c r="I53" s="5" t="s">
        <v>183</v>
      </c>
      <c r="J53" s="1" t="s">
        <v>184</v>
      </c>
      <c r="K53" s="4">
        <v>10924.76</v>
      </c>
      <c r="L53" s="4">
        <f t="shared" si="2"/>
        <v>7647.3319999999994</v>
      </c>
      <c r="M53" s="4">
        <f t="shared" si="3"/>
        <v>6554.8559999999998</v>
      </c>
    </row>
    <row r="54" spans="1:13" ht="409.6" x14ac:dyDescent="0.2">
      <c r="A54" s="1">
        <v>53</v>
      </c>
      <c r="B54" s="2" t="s">
        <v>185</v>
      </c>
      <c r="C54" s="2" t="s">
        <v>186</v>
      </c>
      <c r="D54" s="2" t="s">
        <v>7</v>
      </c>
      <c r="E54" s="2">
        <v>1000</v>
      </c>
      <c r="F54" s="2">
        <f t="shared" si="0"/>
        <v>11775</v>
      </c>
      <c r="G54" s="2">
        <f t="shared" si="1"/>
        <v>17270</v>
      </c>
      <c r="H54" s="2">
        <v>7850</v>
      </c>
      <c r="I54" s="5" t="s">
        <v>187</v>
      </c>
      <c r="J54" s="1" t="s">
        <v>188</v>
      </c>
      <c r="K54" s="4">
        <v>11173.05</v>
      </c>
      <c r="L54" s="4">
        <f t="shared" si="2"/>
        <v>7821.1349999999993</v>
      </c>
      <c r="M54" s="4">
        <f t="shared" si="3"/>
        <v>6703.829999999999</v>
      </c>
    </row>
    <row r="55" spans="1:13" ht="409.6" x14ac:dyDescent="0.2">
      <c r="A55" s="1">
        <v>54</v>
      </c>
      <c r="B55" s="2" t="s">
        <v>189</v>
      </c>
      <c r="C55" s="2" t="s">
        <v>190</v>
      </c>
      <c r="D55" s="2" t="s">
        <v>7</v>
      </c>
      <c r="E55" s="2">
        <v>1000</v>
      </c>
      <c r="F55" s="2">
        <f t="shared" si="0"/>
        <v>11775</v>
      </c>
      <c r="G55" s="2">
        <f t="shared" si="1"/>
        <v>17270</v>
      </c>
      <c r="H55" s="2">
        <v>7850</v>
      </c>
      <c r="I55" s="5" t="s">
        <v>191</v>
      </c>
      <c r="J55" s="1" t="s">
        <v>192</v>
      </c>
      <c r="K55" s="4">
        <v>11173.05</v>
      </c>
      <c r="L55" s="4">
        <f t="shared" si="2"/>
        <v>7821.1349999999993</v>
      </c>
      <c r="M55" s="4">
        <f t="shared" si="3"/>
        <v>6703.829999999999</v>
      </c>
    </row>
    <row r="56" spans="1:13" ht="409.6" x14ac:dyDescent="0.2">
      <c r="A56" s="1">
        <v>55</v>
      </c>
      <c r="B56" s="2" t="str">
        <f>UPPER("Portrait Of Richard Jones Irish Earl Of Ranelagh OIL PAINTING")</f>
        <v>PORTRAIT OF RICHARD JONES IRISH EARL OF RANELAGH OIL PAINTING</v>
      </c>
      <c r="C56" s="2" t="s">
        <v>193</v>
      </c>
      <c r="D56" s="2" t="s">
        <v>7</v>
      </c>
      <c r="E56" s="2">
        <v>1000</v>
      </c>
      <c r="F56" s="2">
        <f t="shared" si="0"/>
        <v>11100</v>
      </c>
      <c r="G56" s="2">
        <f t="shared" si="1"/>
        <v>16280.000000000002</v>
      </c>
      <c r="H56" s="2">
        <v>7400</v>
      </c>
      <c r="I56" s="5" t="s">
        <v>194</v>
      </c>
      <c r="J56" s="1" t="s">
        <v>195</v>
      </c>
      <c r="K56" s="6">
        <v>10552.32</v>
      </c>
      <c r="L56" s="4">
        <f t="shared" si="2"/>
        <v>7386.6239999999989</v>
      </c>
      <c r="M56" s="4">
        <f t="shared" si="3"/>
        <v>6331.3919999999998</v>
      </c>
    </row>
    <row r="57" spans="1:13" ht="409.6" x14ac:dyDescent="0.2">
      <c r="A57" s="1">
        <v>56</v>
      </c>
      <c r="B57" s="2" t="str">
        <f>UPPER("Portrait Of Mrs Elizabeth Rattray oil painting")</f>
        <v>PORTRAIT OF MRS ELIZABETH RATTRAY OIL PAINTING</v>
      </c>
      <c r="C57" s="2" t="s">
        <v>196</v>
      </c>
      <c r="D57" s="2" t="s">
        <v>7</v>
      </c>
      <c r="E57" s="2">
        <v>1000</v>
      </c>
      <c r="F57" s="2">
        <f t="shared" si="0"/>
        <v>11100</v>
      </c>
      <c r="G57" s="2">
        <f t="shared" si="1"/>
        <v>16280.000000000002</v>
      </c>
      <c r="H57" s="2">
        <v>7400</v>
      </c>
      <c r="I57" s="5" t="s">
        <v>197</v>
      </c>
      <c r="J57" s="1" t="s">
        <v>198</v>
      </c>
      <c r="K57" s="4">
        <v>10552.32</v>
      </c>
      <c r="L57" s="4">
        <f t="shared" si="2"/>
        <v>7386.6239999999989</v>
      </c>
      <c r="M57" s="4">
        <f t="shared" si="3"/>
        <v>6331.3919999999998</v>
      </c>
    </row>
    <row r="58" spans="1:13" ht="409.6" x14ac:dyDescent="0.2">
      <c r="A58" s="1">
        <v>57</v>
      </c>
      <c r="B58" s="2" t="s">
        <v>199</v>
      </c>
      <c r="C58" s="2" t="s">
        <v>200</v>
      </c>
      <c r="D58" s="2" t="s">
        <v>7</v>
      </c>
      <c r="E58" s="2">
        <v>1000</v>
      </c>
      <c r="F58" s="2">
        <f t="shared" si="0"/>
        <v>11100</v>
      </c>
      <c r="G58" s="2">
        <f t="shared" si="1"/>
        <v>16280.000000000002</v>
      </c>
      <c r="H58" s="2">
        <v>7400</v>
      </c>
      <c r="I58" s="5" t="s">
        <v>201</v>
      </c>
      <c r="J58" s="1" t="s">
        <v>202</v>
      </c>
      <c r="K58" s="6">
        <v>10552.32</v>
      </c>
      <c r="L58" s="4">
        <f t="shared" si="2"/>
        <v>7386.6239999999989</v>
      </c>
      <c r="M58" s="4">
        <f t="shared" si="3"/>
        <v>6331.3919999999998</v>
      </c>
    </row>
    <row r="59" spans="1:13" ht="409.6" x14ac:dyDescent="0.2">
      <c r="A59" s="1">
        <v>58</v>
      </c>
      <c r="B59" s="2" t="s">
        <v>203</v>
      </c>
      <c r="C59" s="2" t="s">
        <v>204</v>
      </c>
      <c r="D59" s="2" t="s">
        <v>7</v>
      </c>
      <c r="E59" s="2">
        <v>1000</v>
      </c>
      <c r="F59" s="2">
        <f t="shared" si="0"/>
        <v>11100</v>
      </c>
      <c r="G59" s="2">
        <f t="shared" si="1"/>
        <v>16280.000000000002</v>
      </c>
      <c r="H59" s="2">
        <v>7400</v>
      </c>
      <c r="I59" s="5" t="s">
        <v>205</v>
      </c>
      <c r="J59" s="1" t="s">
        <v>206</v>
      </c>
      <c r="K59" s="4">
        <v>10552.32</v>
      </c>
      <c r="L59" s="4">
        <f t="shared" si="2"/>
        <v>7386.6239999999989</v>
      </c>
      <c r="M59" s="4">
        <f t="shared" si="3"/>
        <v>6331.3919999999998</v>
      </c>
    </row>
    <row r="60" spans="1:13" ht="409.6" x14ac:dyDescent="0.2">
      <c r="A60" s="1">
        <v>59</v>
      </c>
      <c r="B60" s="2" t="s">
        <v>207</v>
      </c>
      <c r="C60" s="2" t="s">
        <v>208</v>
      </c>
      <c r="D60" s="2" t="s">
        <v>7</v>
      </c>
      <c r="E60" s="2">
        <v>1000</v>
      </c>
      <c r="F60" s="2">
        <f t="shared" si="0"/>
        <v>11100</v>
      </c>
      <c r="G60" s="2">
        <f t="shared" si="1"/>
        <v>16280.000000000002</v>
      </c>
      <c r="H60" s="2">
        <v>7400</v>
      </c>
      <c r="I60" s="5" t="s">
        <v>209</v>
      </c>
      <c r="J60" s="1" t="s">
        <v>210</v>
      </c>
      <c r="K60" s="4">
        <v>10552.32</v>
      </c>
      <c r="L60" s="4">
        <f t="shared" si="2"/>
        <v>7386.6239999999989</v>
      </c>
      <c r="M60" s="4">
        <f t="shared" si="3"/>
        <v>6331.3919999999998</v>
      </c>
    </row>
    <row r="61" spans="1:13" ht="409.6" x14ac:dyDescent="0.2">
      <c r="A61" s="1">
        <v>60</v>
      </c>
      <c r="B61" s="2" t="str">
        <f>UPPER("View of The Giudecca Venice oil painting")</f>
        <v>VIEW OF THE GIUDECCA VENICE OIL PAINTING</v>
      </c>
      <c r="C61" s="2" t="s">
        <v>211</v>
      </c>
      <c r="D61" s="2" t="s">
        <v>7</v>
      </c>
      <c r="E61" s="2">
        <v>1000</v>
      </c>
      <c r="F61" s="2">
        <f t="shared" si="0"/>
        <v>11100</v>
      </c>
      <c r="G61" s="2">
        <f t="shared" si="1"/>
        <v>16280.000000000002</v>
      </c>
      <c r="H61" s="2">
        <v>7400</v>
      </c>
      <c r="I61" s="5" t="s">
        <v>212</v>
      </c>
      <c r="J61" s="1" t="s">
        <v>213</v>
      </c>
      <c r="K61" s="6">
        <v>10552.32</v>
      </c>
      <c r="L61" s="4">
        <f t="shared" si="2"/>
        <v>7386.6239999999989</v>
      </c>
      <c r="M61" s="4">
        <f t="shared" si="3"/>
        <v>6331.3919999999998</v>
      </c>
    </row>
    <row r="62" spans="1:13" ht="409.6" x14ac:dyDescent="0.2">
      <c r="A62" s="1">
        <v>61</v>
      </c>
      <c r="B62" s="2" t="str">
        <f>UPPER("Portrait Of Mrs Louisa Tooth oil painting")</f>
        <v>PORTRAIT OF MRS LOUISA TOOTH OIL PAINTING</v>
      </c>
      <c r="C62" s="2" t="s">
        <v>214</v>
      </c>
      <c r="D62" s="2" t="s">
        <v>7</v>
      </c>
      <c r="E62" s="2">
        <v>1000</v>
      </c>
      <c r="F62" s="2">
        <f t="shared" si="0"/>
        <v>10500</v>
      </c>
      <c r="G62" s="2">
        <f t="shared" si="1"/>
        <v>15400.000000000002</v>
      </c>
      <c r="H62" s="2">
        <v>7000</v>
      </c>
      <c r="I62" s="5" t="s">
        <v>215</v>
      </c>
      <c r="J62" s="1" t="s">
        <v>216</v>
      </c>
      <c r="K62" s="4">
        <v>9986.84</v>
      </c>
      <c r="L62" s="4">
        <f t="shared" si="2"/>
        <v>6990.7879999999996</v>
      </c>
      <c r="M62" s="4">
        <f t="shared" si="3"/>
        <v>5992.1040000000003</v>
      </c>
    </row>
    <row r="63" spans="1:13" ht="409.6" x14ac:dyDescent="0.2">
      <c r="A63" s="1">
        <v>62</v>
      </c>
      <c r="B63" s="2" t="s">
        <v>217</v>
      </c>
      <c r="C63" s="2" t="s">
        <v>218</v>
      </c>
      <c r="D63" s="2" t="s">
        <v>7</v>
      </c>
      <c r="E63" s="2">
        <v>1000</v>
      </c>
      <c r="F63" s="2">
        <f t="shared" si="0"/>
        <v>11175</v>
      </c>
      <c r="G63" s="2">
        <f t="shared" si="1"/>
        <v>16390</v>
      </c>
      <c r="H63" s="2">
        <v>7450</v>
      </c>
      <c r="I63" s="5" t="s">
        <v>219</v>
      </c>
      <c r="J63" s="1" t="s">
        <v>220</v>
      </c>
      <c r="K63" s="6">
        <v>10611.02</v>
      </c>
      <c r="L63" s="4">
        <f t="shared" si="2"/>
        <v>7427.7139999999999</v>
      </c>
      <c r="M63" s="4">
        <f t="shared" si="3"/>
        <v>6366.6120000000001</v>
      </c>
    </row>
    <row r="64" spans="1:13" ht="409.6" x14ac:dyDescent="0.2">
      <c r="A64" s="1">
        <v>63</v>
      </c>
      <c r="B64" s="2" t="s">
        <v>221</v>
      </c>
      <c r="C64" s="2" t="s">
        <v>222</v>
      </c>
      <c r="D64" s="2" t="s">
        <v>7</v>
      </c>
      <c r="E64" s="2">
        <v>1000</v>
      </c>
      <c r="F64" s="2">
        <f t="shared" si="0"/>
        <v>10500</v>
      </c>
      <c r="G64" s="2">
        <f t="shared" si="1"/>
        <v>15400.000000000002</v>
      </c>
      <c r="H64" s="2">
        <v>7000</v>
      </c>
      <c r="I64" s="5" t="s">
        <v>223</v>
      </c>
      <c r="J64" s="1" t="s">
        <v>224</v>
      </c>
      <c r="K64" s="4">
        <v>9986.84</v>
      </c>
      <c r="L64" s="4">
        <f t="shared" si="2"/>
        <v>6990.7879999999996</v>
      </c>
      <c r="M64" s="4">
        <f t="shared" si="3"/>
        <v>5992.1040000000003</v>
      </c>
    </row>
    <row r="65" spans="1:13" ht="409.6" x14ac:dyDescent="0.2">
      <c r="A65" s="1">
        <v>64</v>
      </c>
      <c r="B65" s="2" t="str">
        <f>UPPER("Portrait of Mrs Emma Burward oil painting")</f>
        <v>PORTRAIT OF MRS EMMA BURWARD OIL PAINTING</v>
      </c>
      <c r="C65" s="2" t="s">
        <v>225</v>
      </c>
      <c r="D65" s="2" t="s">
        <v>7</v>
      </c>
      <c r="E65" s="2">
        <v>1000</v>
      </c>
      <c r="F65" s="2">
        <f t="shared" si="0"/>
        <v>10275</v>
      </c>
      <c r="G65" s="2">
        <f t="shared" si="1"/>
        <v>15070.000000000002</v>
      </c>
      <c r="H65" s="2">
        <v>6850</v>
      </c>
      <c r="I65" s="5" t="s">
        <v>226</v>
      </c>
      <c r="J65" s="1" t="s">
        <v>227</v>
      </c>
      <c r="K65" s="4">
        <v>9737.17</v>
      </c>
      <c r="L65" s="4">
        <f t="shared" si="2"/>
        <v>6816.0189999999993</v>
      </c>
      <c r="M65" s="4">
        <f t="shared" si="3"/>
        <v>5842.3019999999997</v>
      </c>
    </row>
    <row r="66" spans="1:13" ht="409.6" x14ac:dyDescent="0.2">
      <c r="A66" s="1">
        <v>65</v>
      </c>
      <c r="B66" s="2" t="s">
        <v>228</v>
      </c>
      <c r="C66" s="2" t="s">
        <v>229</v>
      </c>
      <c r="D66" s="2" t="s">
        <v>7</v>
      </c>
      <c r="E66" s="2">
        <v>1000</v>
      </c>
      <c r="F66" s="2">
        <f t="shared" si="0"/>
        <v>10500</v>
      </c>
      <c r="G66" s="2">
        <f t="shared" si="1"/>
        <v>15400.000000000002</v>
      </c>
      <c r="H66" s="2">
        <v>7000</v>
      </c>
      <c r="I66" s="5" t="s">
        <v>230</v>
      </c>
      <c r="J66" s="1" t="s">
        <v>231</v>
      </c>
      <c r="K66" s="4">
        <v>9986.84</v>
      </c>
      <c r="L66" s="4">
        <f t="shared" si="2"/>
        <v>6990.7879999999996</v>
      </c>
      <c r="M66" s="4">
        <f t="shared" si="3"/>
        <v>5992.1040000000003</v>
      </c>
    </row>
    <row r="67" spans="1:13" ht="409.6" x14ac:dyDescent="0.2">
      <c r="A67" s="1">
        <v>66</v>
      </c>
      <c r="B67" s="2" t="s">
        <v>232</v>
      </c>
      <c r="C67" s="2" t="s">
        <v>233</v>
      </c>
      <c r="D67" s="2" t="s">
        <v>7</v>
      </c>
      <c r="E67" s="2">
        <v>1000</v>
      </c>
      <c r="F67" s="2">
        <f t="shared" ref="F67:F130" si="4">H67*(1+50%)</f>
        <v>10500</v>
      </c>
      <c r="G67" s="2">
        <f t="shared" ref="G67:G130" si="5">H67*2.2</f>
        <v>15400.000000000002</v>
      </c>
      <c r="H67" s="2">
        <v>7000</v>
      </c>
      <c r="I67" s="5" t="s">
        <v>234</v>
      </c>
      <c r="J67" s="1" t="s">
        <v>235</v>
      </c>
      <c r="K67" s="4">
        <v>9986.84</v>
      </c>
      <c r="L67" s="4">
        <f t="shared" ref="L67:L130" si="6">K67*(1-30%)</f>
        <v>6990.7879999999996</v>
      </c>
      <c r="M67" s="4">
        <f t="shared" ref="M67:M130" si="7">K67*(1-40%)</f>
        <v>5992.1040000000003</v>
      </c>
    </row>
    <row r="68" spans="1:13" ht="409.6" x14ac:dyDescent="0.2">
      <c r="A68" s="1">
        <v>67</v>
      </c>
      <c r="B68" s="2" t="s">
        <v>236</v>
      </c>
      <c r="C68" s="2" t="s">
        <v>237</v>
      </c>
      <c r="D68" s="2" t="s">
        <v>7</v>
      </c>
      <c r="E68" s="2">
        <v>1000</v>
      </c>
      <c r="F68" s="2">
        <f t="shared" si="4"/>
        <v>10500</v>
      </c>
      <c r="G68" s="2">
        <f t="shared" si="5"/>
        <v>15400.000000000002</v>
      </c>
      <c r="H68" s="2">
        <v>7000</v>
      </c>
      <c r="I68" s="5" t="s">
        <v>238</v>
      </c>
      <c r="J68" s="1" t="s">
        <v>239</v>
      </c>
      <c r="K68" s="4">
        <v>9986.84</v>
      </c>
      <c r="L68" s="4">
        <f t="shared" si="6"/>
        <v>6990.7879999999996</v>
      </c>
      <c r="M68" s="4">
        <f t="shared" si="7"/>
        <v>5992.1040000000003</v>
      </c>
    </row>
    <row r="69" spans="1:13" ht="409.6" x14ac:dyDescent="0.2">
      <c r="A69" s="1">
        <v>68</v>
      </c>
      <c r="B69" s="2" t="s">
        <v>240</v>
      </c>
      <c r="C69" s="2" t="s">
        <v>241</v>
      </c>
      <c r="D69" s="2" t="s">
        <v>7</v>
      </c>
      <c r="E69" s="2">
        <v>1000</v>
      </c>
      <c r="F69" s="2">
        <f t="shared" si="4"/>
        <v>10500</v>
      </c>
      <c r="G69" s="2">
        <f t="shared" si="5"/>
        <v>15400.000000000002</v>
      </c>
      <c r="H69" s="2">
        <v>7000</v>
      </c>
      <c r="I69" s="5" t="s">
        <v>242</v>
      </c>
      <c r="J69" s="1" t="s">
        <v>243</v>
      </c>
      <c r="K69" s="4">
        <v>9986.84</v>
      </c>
      <c r="L69" s="4">
        <f t="shared" si="6"/>
        <v>6990.7879999999996</v>
      </c>
      <c r="M69" s="4">
        <f t="shared" si="7"/>
        <v>5992.1040000000003</v>
      </c>
    </row>
    <row r="70" spans="1:13" ht="409.6" x14ac:dyDescent="0.2">
      <c r="A70" s="1">
        <v>69</v>
      </c>
      <c r="B70" s="2" t="s">
        <v>244</v>
      </c>
      <c r="C70" s="2" t="s">
        <v>245</v>
      </c>
      <c r="D70" s="2" t="s">
        <v>7</v>
      </c>
      <c r="E70" s="2">
        <v>1000</v>
      </c>
      <c r="F70" s="2">
        <f t="shared" si="4"/>
        <v>10425</v>
      </c>
      <c r="G70" s="2">
        <f t="shared" si="5"/>
        <v>15290.000000000002</v>
      </c>
      <c r="H70" s="2">
        <v>6950</v>
      </c>
      <c r="I70" s="5" t="s">
        <v>246</v>
      </c>
      <c r="J70" s="1" t="s">
        <v>247</v>
      </c>
      <c r="K70" s="4">
        <v>9862</v>
      </c>
      <c r="L70" s="4">
        <f t="shared" si="6"/>
        <v>6903.4</v>
      </c>
      <c r="M70" s="4">
        <f t="shared" si="7"/>
        <v>5917.2</v>
      </c>
    </row>
    <row r="71" spans="1:13" ht="409.6" x14ac:dyDescent="0.2">
      <c r="A71" s="1">
        <v>70</v>
      </c>
      <c r="B71" s="2" t="str">
        <f>UPPER("Portrait Of King Edward VI oil painting")</f>
        <v>PORTRAIT OF KING EDWARD VI OIL PAINTING</v>
      </c>
      <c r="C71" s="2" t="s">
        <v>248</v>
      </c>
      <c r="D71" s="2" t="s">
        <v>7</v>
      </c>
      <c r="E71" s="2">
        <v>1000</v>
      </c>
      <c r="F71" s="2">
        <f t="shared" si="4"/>
        <v>10425</v>
      </c>
      <c r="G71" s="2">
        <f t="shared" si="5"/>
        <v>15290.000000000002</v>
      </c>
      <c r="H71" s="2">
        <v>6950</v>
      </c>
      <c r="I71" s="5" t="s">
        <v>249</v>
      </c>
      <c r="J71" s="1" t="s">
        <v>250</v>
      </c>
      <c r="K71" s="4">
        <v>9862</v>
      </c>
      <c r="L71" s="4">
        <f t="shared" si="6"/>
        <v>6903.4</v>
      </c>
      <c r="M71" s="4">
        <f t="shared" si="7"/>
        <v>5917.2</v>
      </c>
    </row>
    <row r="72" spans="1:13" ht="409.6" x14ac:dyDescent="0.2">
      <c r="A72" s="1">
        <v>71</v>
      </c>
      <c r="B72" s="2" t="s">
        <v>251</v>
      </c>
      <c r="C72" s="2" t="s">
        <v>252</v>
      </c>
      <c r="D72" s="2" t="s">
        <v>7</v>
      </c>
      <c r="E72" s="2">
        <v>1000</v>
      </c>
      <c r="F72" s="2">
        <f t="shared" si="4"/>
        <v>9900</v>
      </c>
      <c r="G72" s="2">
        <f t="shared" si="5"/>
        <v>14520.000000000002</v>
      </c>
      <c r="H72" s="2">
        <v>6600</v>
      </c>
      <c r="I72" s="5" t="s">
        <v>253</v>
      </c>
      <c r="J72" s="1" t="s">
        <v>254</v>
      </c>
      <c r="K72" s="6">
        <v>9362.66</v>
      </c>
      <c r="L72" s="4">
        <f t="shared" si="6"/>
        <v>6553.8619999999992</v>
      </c>
      <c r="M72" s="4">
        <f t="shared" si="7"/>
        <v>5617.5959999999995</v>
      </c>
    </row>
    <row r="73" spans="1:13" ht="409.6" x14ac:dyDescent="0.2">
      <c r="A73" s="1">
        <v>72</v>
      </c>
      <c r="B73" s="2" t="s">
        <v>255</v>
      </c>
      <c r="C73" s="2" t="s">
        <v>256</v>
      </c>
      <c r="D73" s="2" t="s">
        <v>7</v>
      </c>
      <c r="E73" s="2">
        <v>1000</v>
      </c>
      <c r="F73" s="2">
        <f t="shared" si="4"/>
        <v>9900</v>
      </c>
      <c r="G73" s="2">
        <f t="shared" si="5"/>
        <v>14520.000000000002</v>
      </c>
      <c r="H73" s="2">
        <v>6600</v>
      </c>
      <c r="I73" s="5" t="s">
        <v>257</v>
      </c>
      <c r="J73" s="1" t="s">
        <v>258</v>
      </c>
      <c r="K73" s="4">
        <v>9362.66</v>
      </c>
      <c r="L73" s="4">
        <f t="shared" si="6"/>
        <v>6553.8619999999992</v>
      </c>
      <c r="M73" s="4">
        <f t="shared" si="7"/>
        <v>5617.5959999999995</v>
      </c>
    </row>
    <row r="74" spans="1:13" ht="409.6" x14ac:dyDescent="0.2">
      <c r="A74" s="1">
        <v>73</v>
      </c>
      <c r="B74" s="2" t="s">
        <v>259</v>
      </c>
      <c r="C74" s="2" t="s">
        <v>260</v>
      </c>
      <c r="D74" s="2" t="s">
        <v>7</v>
      </c>
      <c r="E74" s="2">
        <v>1000</v>
      </c>
      <c r="F74" s="2">
        <f t="shared" si="4"/>
        <v>9900</v>
      </c>
      <c r="G74" s="2">
        <f t="shared" si="5"/>
        <v>14520.000000000002</v>
      </c>
      <c r="H74" s="2">
        <v>6600</v>
      </c>
      <c r="I74" s="5" t="s">
        <v>261</v>
      </c>
      <c r="J74" s="1" t="s">
        <v>262</v>
      </c>
      <c r="K74" s="4">
        <v>9362.66</v>
      </c>
      <c r="L74" s="4">
        <f t="shared" si="6"/>
        <v>6553.8619999999992</v>
      </c>
      <c r="M74" s="4">
        <f t="shared" si="7"/>
        <v>5617.5959999999995</v>
      </c>
    </row>
    <row r="75" spans="1:13" ht="409.6" x14ac:dyDescent="0.2">
      <c r="A75" s="1">
        <v>74</v>
      </c>
      <c r="B75" s="2" t="s">
        <v>263</v>
      </c>
      <c r="C75" s="2" t="s">
        <v>264</v>
      </c>
      <c r="D75" s="2" t="s">
        <v>7</v>
      </c>
      <c r="E75" s="2">
        <v>1000</v>
      </c>
      <c r="F75" s="2">
        <f t="shared" si="4"/>
        <v>9750</v>
      </c>
      <c r="G75" s="2">
        <f t="shared" si="5"/>
        <v>14300.000000000002</v>
      </c>
      <c r="H75" s="2">
        <v>6500</v>
      </c>
      <c r="I75" s="5" t="s">
        <v>265</v>
      </c>
      <c r="J75" s="1" t="s">
        <v>266</v>
      </c>
      <c r="K75" s="4">
        <v>9237.83</v>
      </c>
      <c r="L75" s="4">
        <f t="shared" si="6"/>
        <v>6466.4809999999998</v>
      </c>
      <c r="M75" s="4">
        <f t="shared" si="7"/>
        <v>5542.6979999999994</v>
      </c>
    </row>
    <row r="76" spans="1:13" ht="409.6" x14ac:dyDescent="0.2">
      <c r="A76" s="1">
        <v>75</v>
      </c>
      <c r="B76" s="2" t="str">
        <f>UPPER("Saint Sebastian &amp; Saint Roch oil painting")</f>
        <v>SAINT SEBASTIAN &amp; SAINT ROCH OIL PAINTING</v>
      </c>
      <c r="C76" s="2" t="s">
        <v>267</v>
      </c>
      <c r="D76" s="2" t="s">
        <v>7</v>
      </c>
      <c r="E76" s="2">
        <v>1000</v>
      </c>
      <c r="F76" s="2">
        <f t="shared" si="4"/>
        <v>9900</v>
      </c>
      <c r="G76" s="2">
        <f t="shared" si="5"/>
        <v>14520.000000000002</v>
      </c>
      <c r="H76" s="2">
        <v>6600</v>
      </c>
      <c r="I76" s="5" t="s">
        <v>268</v>
      </c>
      <c r="J76" s="1" t="s">
        <v>269</v>
      </c>
      <c r="K76" s="4">
        <v>9362.66</v>
      </c>
      <c r="L76" s="4">
        <f t="shared" si="6"/>
        <v>6553.8619999999992</v>
      </c>
      <c r="M76" s="4">
        <f t="shared" si="7"/>
        <v>5617.5959999999995</v>
      </c>
    </row>
    <row r="77" spans="1:13" ht="409.6" x14ac:dyDescent="0.2">
      <c r="A77" s="1">
        <v>76</v>
      </c>
      <c r="B77" s="2" t="s">
        <v>270</v>
      </c>
      <c r="C77" s="2" t="s">
        <v>271</v>
      </c>
      <c r="D77" s="2" t="s">
        <v>7</v>
      </c>
      <c r="E77" s="2">
        <v>1000</v>
      </c>
      <c r="F77" s="2">
        <f t="shared" si="4"/>
        <v>9900</v>
      </c>
      <c r="G77" s="2">
        <f t="shared" si="5"/>
        <v>14520.000000000002</v>
      </c>
      <c r="H77" s="2">
        <v>6600</v>
      </c>
      <c r="I77" s="5" t="s">
        <v>272</v>
      </c>
      <c r="J77" s="1" t="s">
        <v>273</v>
      </c>
      <c r="K77" s="4">
        <v>9362.66</v>
      </c>
      <c r="L77" s="4">
        <f t="shared" si="6"/>
        <v>6553.8619999999992</v>
      </c>
      <c r="M77" s="4">
        <f t="shared" si="7"/>
        <v>5617.5959999999995</v>
      </c>
    </row>
    <row r="78" spans="1:13" ht="409.6" x14ac:dyDescent="0.2">
      <c r="A78" s="1">
        <v>77</v>
      </c>
      <c r="B78" s="7" t="s">
        <v>274</v>
      </c>
      <c r="C78" s="2" t="s">
        <v>275</v>
      </c>
      <c r="D78" s="2" t="s">
        <v>7</v>
      </c>
      <c r="E78" s="2">
        <v>1000</v>
      </c>
      <c r="F78" s="2">
        <f t="shared" si="4"/>
        <v>9900</v>
      </c>
      <c r="G78" s="2">
        <f t="shared" si="5"/>
        <v>14520.000000000002</v>
      </c>
      <c r="H78" s="2">
        <v>6600</v>
      </c>
      <c r="I78" s="5" t="s">
        <v>276</v>
      </c>
      <c r="J78" s="1" t="s">
        <v>277</v>
      </c>
      <c r="K78" s="4">
        <v>9362.66</v>
      </c>
      <c r="L78" s="4">
        <f t="shared" si="6"/>
        <v>6553.8619999999992</v>
      </c>
      <c r="M78" s="4">
        <f t="shared" si="7"/>
        <v>5617.5959999999995</v>
      </c>
    </row>
    <row r="79" spans="1:13" ht="409.6" x14ac:dyDescent="0.2">
      <c r="A79" s="1">
        <v>78</v>
      </c>
      <c r="B79" s="2" t="s">
        <v>278</v>
      </c>
      <c r="C79" s="2" t="s">
        <v>279</v>
      </c>
      <c r="D79" s="2" t="s">
        <v>7</v>
      </c>
      <c r="E79" s="2">
        <v>1000</v>
      </c>
      <c r="F79" s="2">
        <f t="shared" si="4"/>
        <v>9900</v>
      </c>
      <c r="G79" s="2">
        <f t="shared" si="5"/>
        <v>14520.000000000002</v>
      </c>
      <c r="H79" s="2">
        <v>6600</v>
      </c>
      <c r="I79" s="5" t="s">
        <v>280</v>
      </c>
      <c r="J79" s="1" t="s">
        <v>281</v>
      </c>
      <c r="K79" s="6">
        <v>9362.66</v>
      </c>
      <c r="L79" s="4">
        <f t="shared" si="6"/>
        <v>6553.8619999999992</v>
      </c>
      <c r="M79" s="4">
        <f t="shared" si="7"/>
        <v>5617.5959999999995</v>
      </c>
    </row>
    <row r="80" spans="1:13" ht="409.6" x14ac:dyDescent="0.2">
      <c r="A80" s="1">
        <v>79</v>
      </c>
      <c r="B80" s="2" t="s">
        <v>282</v>
      </c>
      <c r="C80" s="2" t="s">
        <v>283</v>
      </c>
      <c r="D80" s="2" t="s">
        <v>7</v>
      </c>
      <c r="E80" s="2">
        <v>1000</v>
      </c>
      <c r="F80" s="2">
        <f t="shared" si="4"/>
        <v>9900</v>
      </c>
      <c r="G80" s="2">
        <f t="shared" si="5"/>
        <v>14520.000000000002</v>
      </c>
      <c r="H80" s="2">
        <v>6600</v>
      </c>
      <c r="I80" s="5" t="s">
        <v>284</v>
      </c>
      <c r="J80" s="1" t="s">
        <v>285</v>
      </c>
      <c r="K80" s="6">
        <v>9362.66</v>
      </c>
      <c r="L80" s="4">
        <f t="shared" si="6"/>
        <v>6553.8619999999992</v>
      </c>
      <c r="M80" s="4">
        <f t="shared" si="7"/>
        <v>5617.5959999999995</v>
      </c>
    </row>
    <row r="81" spans="1:13" ht="409.6" x14ac:dyDescent="0.2">
      <c r="A81" s="1">
        <v>80</v>
      </c>
      <c r="B81" s="2" t="s">
        <v>286</v>
      </c>
      <c r="C81" s="2" t="s">
        <v>287</v>
      </c>
      <c r="D81" s="2" t="s">
        <v>7</v>
      </c>
      <c r="E81" s="2">
        <v>1000</v>
      </c>
      <c r="F81" s="2">
        <f t="shared" si="4"/>
        <v>9900</v>
      </c>
      <c r="G81" s="2">
        <f t="shared" si="5"/>
        <v>14520.000000000002</v>
      </c>
      <c r="H81" s="2">
        <v>6600</v>
      </c>
      <c r="I81" s="5" t="s">
        <v>288</v>
      </c>
      <c r="J81" s="1" t="s">
        <v>289</v>
      </c>
      <c r="K81" s="4">
        <v>9362.66</v>
      </c>
      <c r="L81" s="4">
        <f t="shared" si="6"/>
        <v>6553.8619999999992</v>
      </c>
      <c r="M81" s="4">
        <f t="shared" si="7"/>
        <v>5617.5959999999995</v>
      </c>
    </row>
    <row r="82" spans="1:13" ht="409.6" x14ac:dyDescent="0.2">
      <c r="A82" s="1">
        <v>81</v>
      </c>
      <c r="B82" s="2" t="str">
        <f>UPPER("Portrait Of Catherine Of Braganza oil painting")</f>
        <v>PORTRAIT OF CATHERINE OF BRAGANZA OIL PAINTING</v>
      </c>
      <c r="C82" s="2" t="s">
        <v>290</v>
      </c>
      <c r="D82" s="2" t="s">
        <v>7</v>
      </c>
      <c r="E82" s="2">
        <v>1000</v>
      </c>
      <c r="F82" s="2">
        <f t="shared" si="4"/>
        <v>9225</v>
      </c>
      <c r="G82" s="2">
        <f t="shared" si="5"/>
        <v>13530.000000000002</v>
      </c>
      <c r="H82" s="2">
        <v>6150</v>
      </c>
      <c r="I82" s="5" t="s">
        <v>291</v>
      </c>
      <c r="J82" s="1" t="s">
        <v>292</v>
      </c>
      <c r="K82" s="4">
        <v>8738.48</v>
      </c>
      <c r="L82" s="4">
        <f t="shared" si="6"/>
        <v>6116.9359999999997</v>
      </c>
      <c r="M82" s="4">
        <f t="shared" si="7"/>
        <v>5243.0879999999997</v>
      </c>
    </row>
    <row r="83" spans="1:13" ht="409.6" x14ac:dyDescent="0.2">
      <c r="A83" s="1">
        <v>82</v>
      </c>
      <c r="B83" s="2" t="s">
        <v>293</v>
      </c>
      <c r="C83" s="2" t="s">
        <v>294</v>
      </c>
      <c r="D83" s="2" t="s">
        <v>7</v>
      </c>
      <c r="E83" s="2">
        <v>1000</v>
      </c>
      <c r="F83" s="2">
        <f t="shared" si="4"/>
        <v>9900</v>
      </c>
      <c r="G83" s="2">
        <f t="shared" si="5"/>
        <v>14520.000000000002</v>
      </c>
      <c r="H83" s="2">
        <v>6600</v>
      </c>
      <c r="I83" s="5" t="s">
        <v>295</v>
      </c>
      <c r="J83" s="1" t="s">
        <v>296</v>
      </c>
      <c r="K83" s="6">
        <v>9362.66</v>
      </c>
      <c r="L83" s="4">
        <f t="shared" si="6"/>
        <v>6553.8619999999992</v>
      </c>
      <c r="M83" s="4">
        <f t="shared" si="7"/>
        <v>5617.5959999999995</v>
      </c>
    </row>
    <row r="84" spans="1:13" ht="409.6" x14ac:dyDescent="0.2">
      <c r="A84" s="1">
        <v>83</v>
      </c>
      <c r="B84" s="2" t="s">
        <v>297</v>
      </c>
      <c r="C84" s="2" t="s">
        <v>298</v>
      </c>
      <c r="D84" s="2" t="s">
        <v>7</v>
      </c>
      <c r="E84" s="2">
        <v>1000</v>
      </c>
      <c r="F84" s="2">
        <f t="shared" si="4"/>
        <v>9225</v>
      </c>
      <c r="G84" s="2">
        <f t="shared" si="5"/>
        <v>13530.000000000002</v>
      </c>
      <c r="H84" s="2">
        <v>6150</v>
      </c>
      <c r="I84" s="5" t="s">
        <v>299</v>
      </c>
      <c r="J84" s="1" t="s">
        <v>300</v>
      </c>
      <c r="K84" s="6">
        <v>8738.48</v>
      </c>
      <c r="L84" s="4">
        <f t="shared" si="6"/>
        <v>6116.9359999999997</v>
      </c>
      <c r="M84" s="4">
        <f t="shared" si="7"/>
        <v>5243.0879999999997</v>
      </c>
    </row>
    <row r="85" spans="1:13" ht="409.6" x14ac:dyDescent="0.2">
      <c r="A85" s="1">
        <v>84</v>
      </c>
      <c r="B85" s="2" t="s">
        <v>301</v>
      </c>
      <c r="C85" s="2" t="s">
        <v>302</v>
      </c>
      <c r="D85" s="2" t="s">
        <v>7</v>
      </c>
      <c r="E85" s="2">
        <v>1000</v>
      </c>
      <c r="F85" s="2">
        <f t="shared" si="4"/>
        <v>9225</v>
      </c>
      <c r="G85" s="2">
        <f t="shared" si="5"/>
        <v>13530.000000000002</v>
      </c>
      <c r="H85" s="2">
        <v>6150</v>
      </c>
      <c r="I85" s="5" t="s">
        <v>303</v>
      </c>
      <c r="J85" s="1" t="s">
        <v>304</v>
      </c>
      <c r="K85" s="4">
        <v>8738.48</v>
      </c>
      <c r="L85" s="4">
        <f t="shared" si="6"/>
        <v>6116.9359999999997</v>
      </c>
      <c r="M85" s="4">
        <f t="shared" si="7"/>
        <v>5243.0879999999997</v>
      </c>
    </row>
    <row r="86" spans="1:13" ht="409.6" x14ac:dyDescent="0.2">
      <c r="A86" s="1">
        <v>85</v>
      </c>
      <c r="B86" s="2" t="s">
        <v>305</v>
      </c>
      <c r="C86" s="2" t="s">
        <v>306</v>
      </c>
      <c r="D86" s="2" t="s">
        <v>7</v>
      </c>
      <c r="E86" s="2">
        <v>1000</v>
      </c>
      <c r="F86" s="2">
        <f t="shared" si="4"/>
        <v>9225</v>
      </c>
      <c r="G86" s="2">
        <f t="shared" si="5"/>
        <v>13530.000000000002</v>
      </c>
      <c r="H86" s="2">
        <v>6150</v>
      </c>
      <c r="I86" s="3">
        <v>204632714409</v>
      </c>
      <c r="J86" s="1" t="s">
        <v>307</v>
      </c>
      <c r="K86" s="4">
        <v>8738.48</v>
      </c>
      <c r="L86" s="4">
        <f t="shared" si="6"/>
        <v>6116.9359999999997</v>
      </c>
      <c r="M86" s="4">
        <f t="shared" si="7"/>
        <v>5243.0879999999997</v>
      </c>
    </row>
    <row r="87" spans="1:13" ht="409.6" x14ac:dyDescent="0.2">
      <c r="A87" s="1">
        <v>86</v>
      </c>
      <c r="B87" s="2" t="s">
        <v>308</v>
      </c>
      <c r="C87" s="2" t="s">
        <v>309</v>
      </c>
      <c r="D87" s="2" t="s">
        <v>7</v>
      </c>
      <c r="E87" s="2">
        <v>1000</v>
      </c>
      <c r="F87" s="2">
        <f t="shared" si="4"/>
        <v>9075</v>
      </c>
      <c r="G87" s="2">
        <f t="shared" si="5"/>
        <v>13310.000000000002</v>
      </c>
      <c r="H87" s="2">
        <v>6050</v>
      </c>
      <c r="I87" s="3">
        <v>315123165000</v>
      </c>
      <c r="J87" s="1" t="s">
        <v>310</v>
      </c>
      <c r="K87" s="4">
        <v>8613.65</v>
      </c>
      <c r="L87" s="4">
        <f t="shared" si="6"/>
        <v>6029.5549999999994</v>
      </c>
      <c r="M87" s="4">
        <f t="shared" si="7"/>
        <v>5168.1899999999996</v>
      </c>
    </row>
    <row r="88" spans="1:13" ht="409.6" x14ac:dyDescent="0.2">
      <c r="A88" s="1">
        <v>87</v>
      </c>
      <c r="B88" s="2" t="s">
        <v>311</v>
      </c>
      <c r="C88" s="2" t="s">
        <v>312</v>
      </c>
      <c r="D88" s="2" t="s">
        <v>7</v>
      </c>
      <c r="E88" s="2">
        <v>1000</v>
      </c>
      <c r="F88" s="2">
        <f t="shared" si="4"/>
        <v>9075</v>
      </c>
      <c r="G88" s="2">
        <f t="shared" si="5"/>
        <v>13310.000000000002</v>
      </c>
      <c r="H88" s="2">
        <v>6050</v>
      </c>
      <c r="I88" s="3">
        <v>204780230006</v>
      </c>
      <c r="J88" s="1" t="s">
        <v>313</v>
      </c>
      <c r="K88" s="4">
        <v>8613.65</v>
      </c>
      <c r="L88" s="4">
        <f t="shared" si="6"/>
        <v>6029.5549999999994</v>
      </c>
      <c r="M88" s="4">
        <f t="shared" si="7"/>
        <v>5168.1899999999996</v>
      </c>
    </row>
    <row r="89" spans="1:13" ht="409.6" x14ac:dyDescent="0.2">
      <c r="A89" s="1">
        <v>88</v>
      </c>
      <c r="B89" s="2" t="s">
        <v>314</v>
      </c>
      <c r="C89" s="2" t="s">
        <v>315</v>
      </c>
      <c r="D89" s="2" t="s">
        <v>7</v>
      </c>
      <c r="E89" s="2">
        <v>1000</v>
      </c>
      <c r="F89" s="2">
        <f t="shared" si="4"/>
        <v>9075</v>
      </c>
      <c r="G89" s="2">
        <f t="shared" si="5"/>
        <v>13310.000000000002</v>
      </c>
      <c r="H89" s="2">
        <v>6050</v>
      </c>
      <c r="I89" s="3">
        <v>204632714376</v>
      </c>
      <c r="J89" s="1" t="s">
        <v>316</v>
      </c>
      <c r="K89" s="4">
        <v>8613.65</v>
      </c>
      <c r="L89" s="4">
        <f t="shared" si="6"/>
        <v>6029.5549999999994</v>
      </c>
      <c r="M89" s="4">
        <f t="shared" si="7"/>
        <v>5168.1899999999996</v>
      </c>
    </row>
    <row r="90" spans="1:13" ht="409.6" x14ac:dyDescent="0.2">
      <c r="A90" s="1">
        <v>89</v>
      </c>
      <c r="B90" s="2" t="s">
        <v>317</v>
      </c>
      <c r="C90" s="2" t="s">
        <v>318</v>
      </c>
      <c r="D90" s="2" t="s">
        <v>7</v>
      </c>
      <c r="E90" s="2">
        <v>1000</v>
      </c>
      <c r="F90" s="2">
        <f t="shared" si="4"/>
        <v>9075</v>
      </c>
      <c r="G90" s="2">
        <f t="shared" si="5"/>
        <v>13310.000000000002</v>
      </c>
      <c r="H90" s="2">
        <v>6050</v>
      </c>
      <c r="I90" s="3">
        <v>204632714406</v>
      </c>
      <c r="J90" s="1" t="s">
        <v>319</v>
      </c>
      <c r="K90" s="4">
        <v>8613.65</v>
      </c>
      <c r="L90" s="4">
        <f t="shared" si="6"/>
        <v>6029.5549999999994</v>
      </c>
      <c r="M90" s="4">
        <f t="shared" si="7"/>
        <v>5168.1899999999996</v>
      </c>
    </row>
    <row r="91" spans="1:13" ht="409.6" x14ac:dyDescent="0.2">
      <c r="A91" s="1">
        <v>90</v>
      </c>
      <c r="B91" s="2" t="s">
        <v>320</v>
      </c>
      <c r="C91" s="2" t="s">
        <v>321</v>
      </c>
      <c r="D91" s="2" t="s">
        <v>7</v>
      </c>
      <c r="E91" s="2">
        <v>1000</v>
      </c>
      <c r="F91" s="2">
        <f t="shared" si="4"/>
        <v>9075</v>
      </c>
      <c r="G91" s="2">
        <f t="shared" si="5"/>
        <v>13310.000000000002</v>
      </c>
      <c r="H91" s="2">
        <v>6050</v>
      </c>
      <c r="I91" s="3">
        <v>315123164966</v>
      </c>
      <c r="J91" s="1" t="s">
        <v>322</v>
      </c>
      <c r="K91" s="4">
        <v>8613.65</v>
      </c>
      <c r="L91" s="4">
        <f t="shared" si="6"/>
        <v>6029.5549999999994</v>
      </c>
      <c r="M91" s="4">
        <f t="shared" si="7"/>
        <v>5168.1899999999996</v>
      </c>
    </row>
    <row r="92" spans="1:13" ht="409.6" x14ac:dyDescent="0.2">
      <c r="A92" s="1">
        <v>91</v>
      </c>
      <c r="B92" s="2" t="s">
        <v>323</v>
      </c>
      <c r="C92" s="2" t="s">
        <v>324</v>
      </c>
      <c r="D92" s="2" t="s">
        <v>7</v>
      </c>
      <c r="E92" s="2">
        <v>1000</v>
      </c>
      <c r="F92" s="2">
        <f t="shared" si="4"/>
        <v>9075</v>
      </c>
      <c r="G92" s="2">
        <f t="shared" si="5"/>
        <v>13310.000000000002</v>
      </c>
      <c r="H92" s="2">
        <v>6050</v>
      </c>
      <c r="I92" s="3">
        <v>315123164988</v>
      </c>
      <c r="J92" s="1" t="s">
        <v>325</v>
      </c>
      <c r="K92" s="4">
        <v>8613.65</v>
      </c>
      <c r="L92" s="4">
        <f t="shared" si="6"/>
        <v>6029.5549999999994</v>
      </c>
      <c r="M92" s="4">
        <f t="shared" si="7"/>
        <v>5168.1899999999996</v>
      </c>
    </row>
    <row r="93" spans="1:13" ht="409.6" x14ac:dyDescent="0.2">
      <c r="A93" s="1">
        <v>92</v>
      </c>
      <c r="B93" s="2" t="s">
        <v>326</v>
      </c>
      <c r="C93" s="2" t="s">
        <v>327</v>
      </c>
      <c r="D93" s="2" t="s">
        <v>7</v>
      </c>
      <c r="E93" s="2">
        <v>1000</v>
      </c>
      <c r="F93" s="2">
        <f t="shared" si="4"/>
        <v>9075</v>
      </c>
      <c r="G93" s="2">
        <f t="shared" si="5"/>
        <v>13310.000000000002</v>
      </c>
      <c r="H93" s="2">
        <v>6050</v>
      </c>
      <c r="I93" s="3">
        <v>364701800524</v>
      </c>
      <c r="J93" s="1" t="s">
        <v>328</v>
      </c>
      <c r="K93" s="4">
        <v>8613.65</v>
      </c>
      <c r="L93" s="4">
        <f t="shared" si="6"/>
        <v>6029.5549999999994</v>
      </c>
      <c r="M93" s="4">
        <f t="shared" si="7"/>
        <v>5168.1899999999996</v>
      </c>
    </row>
    <row r="94" spans="1:13" ht="409.6" x14ac:dyDescent="0.2">
      <c r="A94" s="1">
        <v>93</v>
      </c>
      <c r="B94" s="2" t="s">
        <v>329</v>
      </c>
      <c r="C94" s="2" t="s">
        <v>330</v>
      </c>
      <c r="D94" s="2" t="s">
        <v>7</v>
      </c>
      <c r="E94" s="2">
        <v>1000</v>
      </c>
      <c r="F94" s="2">
        <f t="shared" si="4"/>
        <v>9225</v>
      </c>
      <c r="G94" s="2">
        <f t="shared" si="5"/>
        <v>13530.000000000002</v>
      </c>
      <c r="H94" s="2">
        <v>6150</v>
      </c>
      <c r="I94" s="3">
        <v>204632714347</v>
      </c>
      <c r="J94" s="1" t="s">
        <v>331</v>
      </c>
      <c r="K94" s="4">
        <v>8738.48</v>
      </c>
      <c r="L94" s="4">
        <f t="shared" si="6"/>
        <v>6116.9359999999997</v>
      </c>
      <c r="M94" s="4">
        <f t="shared" si="7"/>
        <v>5243.0879999999997</v>
      </c>
    </row>
    <row r="95" spans="1:13" ht="409.6" x14ac:dyDescent="0.2">
      <c r="A95" s="1">
        <v>94</v>
      </c>
      <c r="B95" s="2" t="s">
        <v>332</v>
      </c>
      <c r="C95" s="2" t="s">
        <v>333</v>
      </c>
      <c r="D95" s="2" t="s">
        <v>7</v>
      </c>
      <c r="E95" s="2">
        <v>1000</v>
      </c>
      <c r="F95" s="2">
        <f t="shared" si="4"/>
        <v>9225</v>
      </c>
      <c r="G95" s="2">
        <f t="shared" si="5"/>
        <v>13530.000000000002</v>
      </c>
      <c r="H95" s="2">
        <v>6150</v>
      </c>
      <c r="I95" s="3">
        <v>364758275355</v>
      </c>
      <c r="J95" s="1" t="s">
        <v>334</v>
      </c>
      <c r="K95" s="4">
        <v>8738.48</v>
      </c>
      <c r="L95" s="4">
        <f t="shared" si="6"/>
        <v>6116.9359999999997</v>
      </c>
      <c r="M95" s="4">
        <f t="shared" si="7"/>
        <v>5243.0879999999997</v>
      </c>
    </row>
    <row r="96" spans="1:13" ht="409.6" x14ac:dyDescent="0.2">
      <c r="A96" s="1">
        <v>95</v>
      </c>
      <c r="B96" s="2" t="s">
        <v>335</v>
      </c>
      <c r="C96" s="2" t="s">
        <v>336</v>
      </c>
      <c r="D96" s="2" t="s">
        <v>7</v>
      </c>
      <c r="E96" s="2">
        <v>1000</v>
      </c>
      <c r="F96" s="2">
        <f t="shared" si="4"/>
        <v>8550</v>
      </c>
      <c r="G96" s="2">
        <f t="shared" si="5"/>
        <v>12540.000000000002</v>
      </c>
      <c r="H96" s="2">
        <v>5700</v>
      </c>
      <c r="I96" s="3">
        <v>315890235099</v>
      </c>
      <c r="J96" s="1" t="s">
        <v>337</v>
      </c>
      <c r="K96" s="4">
        <v>8114.31</v>
      </c>
      <c r="L96" s="4">
        <f t="shared" si="6"/>
        <v>5680.0169999999998</v>
      </c>
      <c r="M96" s="4">
        <f t="shared" si="7"/>
        <v>4868.5860000000002</v>
      </c>
    </row>
    <row r="97" spans="1:13" ht="409.6" x14ac:dyDescent="0.2">
      <c r="A97" s="1">
        <v>96</v>
      </c>
      <c r="B97" s="2" t="s">
        <v>338</v>
      </c>
      <c r="C97" s="2" t="s">
        <v>339</v>
      </c>
      <c r="D97" s="2" t="s">
        <v>7</v>
      </c>
      <c r="E97" s="2">
        <v>1000</v>
      </c>
      <c r="F97" s="2">
        <f t="shared" si="4"/>
        <v>8550</v>
      </c>
      <c r="G97" s="2">
        <f t="shared" si="5"/>
        <v>12540.000000000002</v>
      </c>
      <c r="H97" s="2">
        <v>5700</v>
      </c>
      <c r="I97" s="3">
        <v>205061947569</v>
      </c>
      <c r="J97" s="1" t="s">
        <v>340</v>
      </c>
      <c r="K97" s="4">
        <v>8114.31</v>
      </c>
      <c r="L97" s="4">
        <f t="shared" si="6"/>
        <v>5680.0169999999998</v>
      </c>
      <c r="M97" s="4">
        <f t="shared" si="7"/>
        <v>4868.5860000000002</v>
      </c>
    </row>
    <row r="98" spans="1:13" ht="409.6" x14ac:dyDescent="0.2">
      <c r="A98" s="1">
        <v>97</v>
      </c>
      <c r="B98" s="2" t="s">
        <v>341</v>
      </c>
      <c r="C98" s="2" t="s">
        <v>342</v>
      </c>
      <c r="D98" s="2" t="s">
        <v>7</v>
      </c>
      <c r="E98" s="2">
        <v>1000</v>
      </c>
      <c r="F98" s="2">
        <f t="shared" si="4"/>
        <v>8550</v>
      </c>
      <c r="G98" s="2">
        <f t="shared" si="5"/>
        <v>12540.000000000002</v>
      </c>
      <c r="H98" s="2">
        <v>5700</v>
      </c>
      <c r="I98" s="3">
        <v>315123165002</v>
      </c>
      <c r="J98" s="1" t="s">
        <v>343</v>
      </c>
      <c r="K98" s="6">
        <v>8114.31</v>
      </c>
      <c r="L98" s="4">
        <f t="shared" si="6"/>
        <v>5680.0169999999998</v>
      </c>
      <c r="M98" s="4">
        <f t="shared" si="7"/>
        <v>4868.5860000000002</v>
      </c>
    </row>
    <row r="99" spans="1:13" ht="409.6" x14ac:dyDescent="0.2">
      <c r="A99" s="1">
        <v>98</v>
      </c>
      <c r="B99" s="2" t="str">
        <f>UPPER("River Boat Landscape OIL PAINTING")</f>
        <v>RIVER BOAT LANDSCAPE OIL PAINTING</v>
      </c>
      <c r="C99" s="2" t="s">
        <v>344</v>
      </c>
      <c r="D99" s="2" t="s">
        <v>7</v>
      </c>
      <c r="E99" s="2">
        <v>1000</v>
      </c>
      <c r="F99" s="2">
        <f t="shared" si="4"/>
        <v>8550</v>
      </c>
      <c r="G99" s="2">
        <f t="shared" si="5"/>
        <v>12540.000000000002</v>
      </c>
      <c r="H99" s="2">
        <v>5700</v>
      </c>
      <c r="I99" s="3">
        <v>316062840832</v>
      </c>
      <c r="J99" s="1" t="s">
        <v>345</v>
      </c>
      <c r="K99" s="4">
        <v>8114.31</v>
      </c>
      <c r="L99" s="4">
        <f t="shared" si="6"/>
        <v>5680.0169999999998</v>
      </c>
      <c r="M99" s="4">
        <f t="shared" si="7"/>
        <v>4868.5860000000002</v>
      </c>
    </row>
    <row r="100" spans="1:13" ht="409.6" x14ac:dyDescent="0.2">
      <c r="A100" s="1">
        <v>99</v>
      </c>
      <c r="B100" s="2" t="s">
        <v>346</v>
      </c>
      <c r="C100" s="2" t="s">
        <v>347</v>
      </c>
      <c r="D100" s="2" t="s">
        <v>7</v>
      </c>
      <c r="E100" s="2">
        <v>1000</v>
      </c>
      <c r="F100" s="2">
        <f t="shared" si="4"/>
        <v>8550</v>
      </c>
      <c r="G100" s="2">
        <f t="shared" si="5"/>
        <v>12540.000000000002</v>
      </c>
      <c r="H100" s="2">
        <v>5700</v>
      </c>
      <c r="I100" s="3">
        <v>315876752524</v>
      </c>
      <c r="J100" s="1" t="s">
        <v>348</v>
      </c>
      <c r="K100" s="4">
        <v>8114.31</v>
      </c>
      <c r="L100" s="4">
        <f t="shared" si="6"/>
        <v>5680.0169999999998</v>
      </c>
      <c r="M100" s="4">
        <f t="shared" si="7"/>
        <v>4868.5860000000002</v>
      </c>
    </row>
    <row r="101" spans="1:13" ht="409.6" x14ac:dyDescent="0.2">
      <c r="A101" s="1">
        <v>100</v>
      </c>
      <c r="B101" s="2" t="str">
        <f>UPPER("depiction of the Penitent Magdalene OIL PAINTING")</f>
        <v>DEPICTION OF THE PENITENT MAGDALENE OIL PAINTING</v>
      </c>
      <c r="C101" s="2" t="s">
        <v>349</v>
      </c>
      <c r="D101" s="2" t="s">
        <v>7</v>
      </c>
      <c r="E101" s="2">
        <v>1000</v>
      </c>
      <c r="F101" s="2">
        <f t="shared" si="4"/>
        <v>8550</v>
      </c>
      <c r="G101" s="2">
        <f t="shared" si="5"/>
        <v>12540.000000000002</v>
      </c>
      <c r="H101" s="2">
        <v>5700</v>
      </c>
      <c r="I101" s="3">
        <v>315123164965</v>
      </c>
      <c r="J101" s="1" t="s">
        <v>350</v>
      </c>
      <c r="K101" s="4">
        <v>8114.31</v>
      </c>
      <c r="L101" s="4">
        <f t="shared" si="6"/>
        <v>5680.0169999999998</v>
      </c>
      <c r="M101" s="4">
        <f t="shared" si="7"/>
        <v>4868.5860000000002</v>
      </c>
    </row>
    <row r="102" spans="1:13" ht="409.6" x14ac:dyDescent="0.2">
      <c r="A102" s="1">
        <v>101</v>
      </c>
      <c r="B102" s="2" t="s">
        <v>351</v>
      </c>
      <c r="C102" s="2" t="s">
        <v>352</v>
      </c>
      <c r="D102" s="2" t="s">
        <v>7</v>
      </c>
      <c r="E102" s="2">
        <v>1000</v>
      </c>
      <c r="F102" s="2">
        <f t="shared" si="4"/>
        <v>8550</v>
      </c>
      <c r="G102" s="2">
        <f t="shared" si="5"/>
        <v>12540.000000000002</v>
      </c>
      <c r="H102" s="2">
        <v>5700</v>
      </c>
      <c r="I102" s="3">
        <v>365194964225</v>
      </c>
      <c r="J102" s="1" t="s">
        <v>353</v>
      </c>
      <c r="K102" s="4">
        <v>8114.31</v>
      </c>
      <c r="L102" s="4">
        <f t="shared" si="6"/>
        <v>5680.0169999999998</v>
      </c>
      <c r="M102" s="4">
        <f t="shared" si="7"/>
        <v>4868.5860000000002</v>
      </c>
    </row>
    <row r="103" spans="1:13" ht="409.6" x14ac:dyDescent="0.2">
      <c r="A103" s="1">
        <v>102</v>
      </c>
      <c r="B103" s="2" t="s">
        <v>354</v>
      </c>
      <c r="C103" s="2" t="s">
        <v>355</v>
      </c>
      <c r="D103" s="2" t="s">
        <v>7</v>
      </c>
      <c r="E103" s="2">
        <v>1000</v>
      </c>
      <c r="F103" s="2">
        <f t="shared" si="4"/>
        <v>8550</v>
      </c>
      <c r="G103" s="2">
        <f t="shared" si="5"/>
        <v>12540.000000000002</v>
      </c>
      <c r="H103" s="2">
        <v>5700</v>
      </c>
      <c r="I103" s="3">
        <v>315123164959</v>
      </c>
      <c r="J103" s="1" t="s">
        <v>356</v>
      </c>
      <c r="K103" s="4">
        <v>8114.31</v>
      </c>
      <c r="L103" s="4">
        <f t="shared" si="6"/>
        <v>5680.0169999999998</v>
      </c>
      <c r="M103" s="4">
        <f t="shared" si="7"/>
        <v>4868.5860000000002</v>
      </c>
    </row>
    <row r="104" spans="1:13" ht="409.6" x14ac:dyDescent="0.2">
      <c r="A104" s="1">
        <v>103</v>
      </c>
      <c r="B104" s="2" t="s">
        <v>357</v>
      </c>
      <c r="C104" s="2" t="s">
        <v>358</v>
      </c>
      <c r="D104" s="2" t="s">
        <v>7</v>
      </c>
      <c r="E104" s="2">
        <v>1000</v>
      </c>
      <c r="F104" s="2">
        <f t="shared" si="4"/>
        <v>8550</v>
      </c>
      <c r="G104" s="2">
        <f t="shared" si="5"/>
        <v>12540.000000000002</v>
      </c>
      <c r="H104" s="2">
        <v>5700</v>
      </c>
      <c r="I104" s="3">
        <v>364701800485</v>
      </c>
      <c r="J104" s="1" t="s">
        <v>359</v>
      </c>
      <c r="K104" s="4">
        <v>8114.31</v>
      </c>
      <c r="L104" s="4">
        <f t="shared" si="6"/>
        <v>5680.0169999999998</v>
      </c>
      <c r="M104" s="4">
        <f t="shared" si="7"/>
        <v>4868.5860000000002</v>
      </c>
    </row>
    <row r="105" spans="1:13" ht="409.6" x14ac:dyDescent="0.2">
      <c r="A105" s="1">
        <v>104</v>
      </c>
      <c r="B105" s="2" t="s">
        <v>360</v>
      </c>
      <c r="C105" s="2" t="s">
        <v>361</v>
      </c>
      <c r="D105" s="2" t="s">
        <v>7</v>
      </c>
      <c r="E105" s="2">
        <v>1000</v>
      </c>
      <c r="F105" s="2">
        <f t="shared" si="4"/>
        <v>7800</v>
      </c>
      <c r="G105" s="2">
        <f t="shared" si="5"/>
        <v>11440.000000000002</v>
      </c>
      <c r="H105" s="2">
        <v>5200</v>
      </c>
      <c r="I105" s="3">
        <v>204632714414</v>
      </c>
      <c r="J105" s="1" t="s">
        <v>362</v>
      </c>
      <c r="K105" s="4">
        <v>7365.29</v>
      </c>
      <c r="L105" s="4">
        <f t="shared" si="6"/>
        <v>5155.7029999999995</v>
      </c>
      <c r="M105" s="4">
        <f t="shared" si="7"/>
        <v>4419.174</v>
      </c>
    </row>
    <row r="106" spans="1:13" ht="409.6" x14ac:dyDescent="0.2">
      <c r="A106" s="1">
        <v>105</v>
      </c>
      <c r="B106" s="2" t="s">
        <v>363</v>
      </c>
      <c r="C106" s="2" t="s">
        <v>364</v>
      </c>
      <c r="D106" s="2" t="s">
        <v>7</v>
      </c>
      <c r="E106" s="2">
        <v>1000</v>
      </c>
      <c r="F106" s="2">
        <f t="shared" si="4"/>
        <v>7650</v>
      </c>
      <c r="G106" s="2">
        <f t="shared" si="5"/>
        <v>11220</v>
      </c>
      <c r="H106" s="2">
        <v>5100</v>
      </c>
      <c r="I106" s="3">
        <v>315837063051</v>
      </c>
      <c r="J106" s="1" t="s">
        <v>365</v>
      </c>
      <c r="K106" s="4">
        <v>7240.46</v>
      </c>
      <c r="L106" s="4">
        <f t="shared" si="6"/>
        <v>5068.3220000000001</v>
      </c>
      <c r="M106" s="4">
        <f t="shared" si="7"/>
        <v>4344.2759999999998</v>
      </c>
    </row>
    <row r="107" spans="1:13" ht="409.6" x14ac:dyDescent="0.2">
      <c r="A107" s="1">
        <v>106</v>
      </c>
      <c r="B107" s="2" t="s">
        <v>366</v>
      </c>
      <c r="C107" s="2" t="s">
        <v>367</v>
      </c>
      <c r="D107" s="2" t="s">
        <v>7</v>
      </c>
      <c r="E107" s="2">
        <v>1000</v>
      </c>
      <c r="F107" s="2">
        <f t="shared" si="4"/>
        <v>7875</v>
      </c>
      <c r="G107" s="2">
        <f t="shared" si="5"/>
        <v>11550.000000000002</v>
      </c>
      <c r="H107" s="2">
        <v>5250</v>
      </c>
      <c r="I107" s="3">
        <v>365194396735</v>
      </c>
      <c r="J107" s="1" t="s">
        <v>368</v>
      </c>
      <c r="K107" s="4">
        <v>7490.13</v>
      </c>
      <c r="L107" s="4">
        <f t="shared" si="6"/>
        <v>5243.0909999999994</v>
      </c>
      <c r="M107" s="4">
        <f t="shared" si="7"/>
        <v>4494.0779999999995</v>
      </c>
    </row>
    <row r="108" spans="1:13" ht="409.6" x14ac:dyDescent="0.2">
      <c r="A108" s="1">
        <v>107</v>
      </c>
      <c r="B108" s="2" t="str">
        <f>UPPER("view at Lake Maggiore oil painting")</f>
        <v>VIEW AT LAKE MAGGIORE OIL PAINTING</v>
      </c>
      <c r="C108" s="2" t="s">
        <v>369</v>
      </c>
      <c r="D108" s="2" t="s">
        <v>7</v>
      </c>
      <c r="E108" s="2">
        <v>1000</v>
      </c>
      <c r="F108" s="2">
        <f t="shared" si="4"/>
        <v>7875</v>
      </c>
      <c r="G108" s="2">
        <f t="shared" si="5"/>
        <v>11550.000000000002</v>
      </c>
      <c r="H108" s="2">
        <v>5250</v>
      </c>
      <c r="I108" s="3">
        <v>365346438235</v>
      </c>
      <c r="J108" s="1" t="s">
        <v>370</v>
      </c>
      <c r="K108" s="4">
        <v>7490.13</v>
      </c>
      <c r="L108" s="4">
        <f t="shared" si="6"/>
        <v>5243.0909999999994</v>
      </c>
      <c r="M108" s="4">
        <f t="shared" si="7"/>
        <v>4494.0779999999995</v>
      </c>
    </row>
    <row r="109" spans="1:13" ht="409.6" x14ac:dyDescent="0.2">
      <c r="A109" s="1">
        <v>108</v>
      </c>
      <c r="B109" s="2" t="str">
        <f>UPPER("The Martyrdom Of Saint Barbara oil painting")</f>
        <v>THE MARTYRDOM OF SAINT BARBARA OIL PAINTING</v>
      </c>
      <c r="C109" s="2" t="s">
        <v>371</v>
      </c>
      <c r="D109" s="2" t="s">
        <v>7</v>
      </c>
      <c r="E109" s="2">
        <v>1000</v>
      </c>
      <c r="F109" s="2">
        <f t="shared" si="4"/>
        <v>7650</v>
      </c>
      <c r="G109" s="2">
        <f t="shared" si="5"/>
        <v>11220</v>
      </c>
      <c r="H109" s="2">
        <v>5100</v>
      </c>
      <c r="I109" s="3">
        <v>315873019517</v>
      </c>
      <c r="J109" s="1" t="s">
        <v>372</v>
      </c>
      <c r="K109" s="6">
        <v>7240.46</v>
      </c>
      <c r="L109" s="4">
        <f t="shared" si="6"/>
        <v>5068.3220000000001</v>
      </c>
      <c r="M109" s="4">
        <f t="shared" si="7"/>
        <v>4344.2759999999998</v>
      </c>
    </row>
    <row r="110" spans="1:13" ht="409.6" x14ac:dyDescent="0.2">
      <c r="A110" s="1">
        <v>109</v>
      </c>
      <c r="B110" s="2" t="s">
        <v>373</v>
      </c>
      <c r="C110" s="2" t="s">
        <v>374</v>
      </c>
      <c r="D110" s="2" t="s">
        <v>7</v>
      </c>
      <c r="E110" s="2">
        <v>1000</v>
      </c>
      <c r="F110" s="2">
        <f t="shared" si="4"/>
        <v>7875</v>
      </c>
      <c r="G110" s="2">
        <f t="shared" si="5"/>
        <v>11550.000000000002</v>
      </c>
      <c r="H110" s="2">
        <v>5250</v>
      </c>
      <c r="I110" s="3">
        <v>364701800491</v>
      </c>
      <c r="J110" s="1" t="s">
        <v>375</v>
      </c>
      <c r="K110" s="4">
        <v>7490.13</v>
      </c>
      <c r="L110" s="4">
        <f t="shared" si="6"/>
        <v>5243.0909999999994</v>
      </c>
      <c r="M110" s="4">
        <f t="shared" si="7"/>
        <v>4494.0779999999995</v>
      </c>
    </row>
    <row r="111" spans="1:13" ht="409.6" x14ac:dyDescent="0.2">
      <c r="A111" s="1">
        <v>110</v>
      </c>
      <c r="B111" s="2" t="s">
        <v>376</v>
      </c>
      <c r="C111" s="2" t="s">
        <v>377</v>
      </c>
      <c r="D111" s="2" t="s">
        <v>7</v>
      </c>
      <c r="E111" s="2">
        <v>1000</v>
      </c>
      <c r="F111" s="2">
        <f t="shared" si="4"/>
        <v>7875</v>
      </c>
      <c r="G111" s="2">
        <f t="shared" si="5"/>
        <v>11550.000000000002</v>
      </c>
      <c r="H111" s="2">
        <v>5250</v>
      </c>
      <c r="I111" s="3">
        <v>204971696194</v>
      </c>
      <c r="J111" s="1" t="s">
        <v>378</v>
      </c>
      <c r="K111" s="4">
        <v>7490.13</v>
      </c>
      <c r="L111" s="4">
        <f t="shared" si="6"/>
        <v>5243.0909999999994</v>
      </c>
      <c r="M111" s="4">
        <f t="shared" si="7"/>
        <v>4494.0779999999995</v>
      </c>
    </row>
    <row r="112" spans="1:13" ht="409.6" x14ac:dyDescent="0.2">
      <c r="A112" s="1">
        <v>111</v>
      </c>
      <c r="B112" s="2" t="str">
        <f>UPPER("Portrait Of A Young Gentleman oil painting")</f>
        <v>PORTRAIT OF A YOUNG GENTLEMAN OIL PAINTING</v>
      </c>
      <c r="C112" s="2" t="s">
        <v>379</v>
      </c>
      <c r="D112" s="2" t="s">
        <v>7</v>
      </c>
      <c r="E112" s="2">
        <v>1000</v>
      </c>
      <c r="F112" s="2">
        <f t="shared" si="4"/>
        <v>7275</v>
      </c>
      <c r="G112" s="2">
        <f t="shared" si="5"/>
        <v>10670</v>
      </c>
      <c r="H112" s="2">
        <v>4850</v>
      </c>
      <c r="I112" s="3">
        <v>316125968473</v>
      </c>
      <c r="J112" s="1" t="s">
        <v>380</v>
      </c>
      <c r="K112" s="4">
        <v>6865.95</v>
      </c>
      <c r="L112" s="4">
        <f t="shared" si="6"/>
        <v>4806.165</v>
      </c>
      <c r="M112" s="4">
        <f t="shared" si="7"/>
        <v>4119.57</v>
      </c>
    </row>
    <row r="113" spans="1:13" ht="409.6" x14ac:dyDescent="0.2">
      <c r="A113" s="1">
        <v>112</v>
      </c>
      <c r="B113" s="2" t="s">
        <v>381</v>
      </c>
      <c r="C113" s="2" t="s">
        <v>382</v>
      </c>
      <c r="D113" s="2" t="s">
        <v>7</v>
      </c>
      <c r="E113" s="2">
        <v>1000</v>
      </c>
      <c r="F113" s="2">
        <f t="shared" si="4"/>
        <v>7875</v>
      </c>
      <c r="G113" s="2">
        <f t="shared" si="5"/>
        <v>11550.000000000002</v>
      </c>
      <c r="H113" s="2">
        <v>5250</v>
      </c>
      <c r="I113" s="3">
        <v>315230074966</v>
      </c>
      <c r="J113" s="1" t="s">
        <v>383</v>
      </c>
      <c r="K113" s="4">
        <v>7490.13</v>
      </c>
      <c r="L113" s="4">
        <f t="shared" si="6"/>
        <v>5243.0909999999994</v>
      </c>
      <c r="M113" s="4">
        <f t="shared" si="7"/>
        <v>4494.0779999999995</v>
      </c>
    </row>
    <row r="114" spans="1:13" ht="409.6" x14ac:dyDescent="0.2">
      <c r="A114" s="1">
        <v>113</v>
      </c>
      <c r="B114" s="2" t="s">
        <v>384</v>
      </c>
      <c r="C114" s="2" t="s">
        <v>385</v>
      </c>
      <c r="D114" s="2" t="s">
        <v>7</v>
      </c>
      <c r="E114" s="2">
        <v>1000</v>
      </c>
      <c r="F114" s="2">
        <f t="shared" si="4"/>
        <v>7800</v>
      </c>
      <c r="G114" s="2">
        <f t="shared" si="5"/>
        <v>11440.000000000002</v>
      </c>
      <c r="H114" s="2">
        <v>5200</v>
      </c>
      <c r="I114" s="3">
        <v>204971696231</v>
      </c>
      <c r="J114" s="1" t="s">
        <v>386</v>
      </c>
      <c r="K114" s="4">
        <v>7365.29</v>
      </c>
      <c r="L114" s="4">
        <f t="shared" si="6"/>
        <v>5155.7029999999995</v>
      </c>
      <c r="M114" s="4">
        <f t="shared" si="7"/>
        <v>4419.174</v>
      </c>
    </row>
    <row r="115" spans="1:13" ht="404" x14ac:dyDescent="0.2">
      <c r="A115" s="1">
        <v>114</v>
      </c>
      <c r="B115" s="2" t="s">
        <v>387</v>
      </c>
      <c r="C115" s="2" t="s">
        <v>388</v>
      </c>
      <c r="D115" s="2" t="s">
        <v>7</v>
      </c>
      <c r="E115" s="2">
        <v>1000</v>
      </c>
      <c r="F115" s="2">
        <f t="shared" si="4"/>
        <v>7875</v>
      </c>
      <c r="G115" s="2">
        <f t="shared" si="5"/>
        <v>11550.000000000002</v>
      </c>
      <c r="H115" s="2">
        <v>5250</v>
      </c>
      <c r="I115" s="3">
        <v>315718724711</v>
      </c>
      <c r="J115" s="1" t="s">
        <v>389</v>
      </c>
      <c r="K115" s="4">
        <v>7490.13</v>
      </c>
      <c r="L115" s="4">
        <f t="shared" si="6"/>
        <v>5243.0909999999994</v>
      </c>
      <c r="M115" s="4">
        <f t="shared" si="7"/>
        <v>4494.0779999999995</v>
      </c>
    </row>
    <row r="116" spans="1:13" ht="409.6" x14ac:dyDescent="0.2">
      <c r="A116" s="1">
        <v>115</v>
      </c>
      <c r="B116" s="2" t="s">
        <v>390</v>
      </c>
      <c r="C116" s="2" t="s">
        <v>391</v>
      </c>
      <c r="D116" s="2" t="s">
        <v>7</v>
      </c>
      <c r="E116" s="2">
        <v>1000</v>
      </c>
      <c r="F116" s="2">
        <f t="shared" si="4"/>
        <v>7875</v>
      </c>
      <c r="G116" s="2">
        <f t="shared" si="5"/>
        <v>11550.000000000002</v>
      </c>
      <c r="H116" s="2">
        <v>5250</v>
      </c>
      <c r="I116" s="3">
        <v>204632714396</v>
      </c>
      <c r="J116" s="1" t="s">
        <v>392</v>
      </c>
      <c r="K116" s="6">
        <v>7490.13</v>
      </c>
      <c r="L116" s="4">
        <f t="shared" si="6"/>
        <v>5243.0909999999994</v>
      </c>
      <c r="M116" s="4">
        <f t="shared" si="7"/>
        <v>4494.0779999999995</v>
      </c>
    </row>
    <row r="117" spans="1:13" ht="409.6" x14ac:dyDescent="0.2">
      <c r="A117" s="1">
        <v>116</v>
      </c>
      <c r="B117" s="2" t="s">
        <v>393</v>
      </c>
      <c r="C117" s="2" t="s">
        <v>394</v>
      </c>
      <c r="D117" s="2" t="s">
        <v>7</v>
      </c>
      <c r="E117" s="2">
        <v>1000</v>
      </c>
      <c r="F117" s="2">
        <f t="shared" si="4"/>
        <v>7875</v>
      </c>
      <c r="G117" s="2">
        <f t="shared" si="5"/>
        <v>11550.000000000002</v>
      </c>
      <c r="H117" s="2">
        <v>5250</v>
      </c>
      <c r="I117" s="3">
        <v>364701800529</v>
      </c>
      <c r="J117" s="1" t="s">
        <v>395</v>
      </c>
      <c r="K117" s="4">
        <v>7490.13</v>
      </c>
      <c r="L117" s="4">
        <f t="shared" si="6"/>
        <v>5243.0909999999994</v>
      </c>
      <c r="M117" s="4">
        <f t="shared" si="7"/>
        <v>4494.0779999999995</v>
      </c>
    </row>
    <row r="118" spans="1:13" ht="409.6" x14ac:dyDescent="0.2">
      <c r="A118" s="1">
        <v>117</v>
      </c>
      <c r="B118" s="2" t="s">
        <v>396</v>
      </c>
      <c r="C118" s="2" t="s">
        <v>397</v>
      </c>
      <c r="D118" s="2" t="s">
        <v>7</v>
      </c>
      <c r="E118" s="2">
        <v>1000</v>
      </c>
      <c r="F118" s="2">
        <f t="shared" si="4"/>
        <v>7875</v>
      </c>
      <c r="G118" s="2">
        <f t="shared" si="5"/>
        <v>11550.000000000002</v>
      </c>
      <c r="H118" s="2">
        <v>5250</v>
      </c>
      <c r="I118" s="3">
        <v>204971696229</v>
      </c>
      <c r="J118" s="1" t="s">
        <v>398</v>
      </c>
      <c r="K118" s="4">
        <v>7490.13</v>
      </c>
      <c r="L118" s="4">
        <f t="shared" si="6"/>
        <v>5243.0909999999994</v>
      </c>
      <c r="M118" s="4">
        <f t="shared" si="7"/>
        <v>4494.0779999999995</v>
      </c>
    </row>
    <row r="119" spans="1:13" ht="409.6" x14ac:dyDescent="0.2">
      <c r="A119" s="1">
        <v>118</v>
      </c>
      <c r="B119" s="2" t="s">
        <v>399</v>
      </c>
      <c r="C119" s="2" t="s">
        <v>400</v>
      </c>
      <c r="D119" s="2" t="s">
        <v>7</v>
      </c>
      <c r="E119" s="2">
        <v>1000</v>
      </c>
      <c r="F119" s="2">
        <f t="shared" si="4"/>
        <v>7800</v>
      </c>
      <c r="G119" s="2">
        <f t="shared" si="5"/>
        <v>11440.000000000002</v>
      </c>
      <c r="H119" s="2">
        <v>5200</v>
      </c>
      <c r="I119" s="3">
        <v>204632714370</v>
      </c>
      <c r="J119" s="1" t="s">
        <v>401</v>
      </c>
      <c r="K119" s="4">
        <v>7365.29</v>
      </c>
      <c r="L119" s="4">
        <f t="shared" si="6"/>
        <v>5155.7029999999995</v>
      </c>
      <c r="M119" s="4">
        <f t="shared" si="7"/>
        <v>4419.174</v>
      </c>
    </row>
    <row r="120" spans="1:13" ht="409.6" x14ac:dyDescent="0.2">
      <c r="A120" s="1">
        <v>119</v>
      </c>
      <c r="B120" s="2" t="s">
        <v>402</v>
      </c>
      <c r="C120" s="2" t="s">
        <v>403</v>
      </c>
      <c r="D120" s="2" t="s">
        <v>7</v>
      </c>
      <c r="E120" s="2">
        <v>1000</v>
      </c>
      <c r="F120" s="2">
        <f t="shared" si="4"/>
        <v>7875</v>
      </c>
      <c r="G120" s="2">
        <f t="shared" si="5"/>
        <v>11550.000000000002</v>
      </c>
      <c r="H120" s="2">
        <v>5250</v>
      </c>
      <c r="I120" s="3">
        <v>315123164961</v>
      </c>
      <c r="J120" s="1" t="s">
        <v>404</v>
      </c>
      <c r="K120" s="4">
        <v>7490.13</v>
      </c>
      <c r="L120" s="4">
        <f t="shared" si="6"/>
        <v>5243.0909999999994</v>
      </c>
      <c r="M120" s="4">
        <f t="shared" si="7"/>
        <v>4494.0779999999995</v>
      </c>
    </row>
    <row r="121" spans="1:13" ht="409.6" x14ac:dyDescent="0.2">
      <c r="A121" s="1">
        <v>120</v>
      </c>
      <c r="B121" s="2" t="s">
        <v>405</v>
      </c>
      <c r="C121" s="2" t="s">
        <v>406</v>
      </c>
      <c r="D121" s="2" t="s">
        <v>7</v>
      </c>
      <c r="E121" s="2">
        <v>1000</v>
      </c>
      <c r="F121" s="2">
        <f t="shared" si="4"/>
        <v>7875</v>
      </c>
      <c r="G121" s="2">
        <f t="shared" si="5"/>
        <v>11550.000000000002</v>
      </c>
      <c r="H121" s="2">
        <v>5250</v>
      </c>
      <c r="I121" s="3">
        <v>315718724766</v>
      </c>
      <c r="J121" s="10" t="s">
        <v>407</v>
      </c>
      <c r="K121" s="4">
        <v>7490.13</v>
      </c>
      <c r="L121" s="4">
        <f t="shared" si="6"/>
        <v>5243.0909999999994</v>
      </c>
      <c r="M121" s="4">
        <f t="shared" si="7"/>
        <v>4494.0779999999995</v>
      </c>
    </row>
    <row r="122" spans="1:13" ht="409.6" x14ac:dyDescent="0.2">
      <c r="A122" s="1">
        <v>121</v>
      </c>
      <c r="B122" s="2" t="s">
        <v>408</v>
      </c>
      <c r="C122" s="2" t="s">
        <v>409</v>
      </c>
      <c r="D122" s="2" t="s">
        <v>7</v>
      </c>
      <c r="E122" s="2">
        <v>1000</v>
      </c>
      <c r="F122" s="2">
        <f t="shared" si="4"/>
        <v>7875</v>
      </c>
      <c r="G122" s="2">
        <f t="shared" si="5"/>
        <v>11550.000000000002</v>
      </c>
      <c r="H122" s="2">
        <v>5250</v>
      </c>
      <c r="I122" s="3">
        <v>315718724770</v>
      </c>
      <c r="J122" s="1" t="s">
        <v>410</v>
      </c>
      <c r="K122" s="4">
        <v>7490.13</v>
      </c>
      <c r="L122" s="4">
        <f t="shared" si="6"/>
        <v>5243.0909999999994</v>
      </c>
      <c r="M122" s="4">
        <f t="shared" si="7"/>
        <v>4494.0779999999995</v>
      </c>
    </row>
    <row r="123" spans="1:13" ht="409.6" x14ac:dyDescent="0.2">
      <c r="A123" s="1">
        <v>122</v>
      </c>
      <c r="B123" s="2" t="s">
        <v>411</v>
      </c>
      <c r="C123" s="2" t="s">
        <v>412</v>
      </c>
      <c r="D123" s="2" t="s">
        <v>7</v>
      </c>
      <c r="E123" s="2">
        <v>1000</v>
      </c>
      <c r="F123" s="2">
        <f t="shared" si="4"/>
        <v>7800</v>
      </c>
      <c r="G123" s="2">
        <f t="shared" si="5"/>
        <v>11440.000000000002</v>
      </c>
      <c r="H123" s="2">
        <v>5200</v>
      </c>
      <c r="I123" s="3">
        <v>365152603849</v>
      </c>
      <c r="J123" s="1" t="s">
        <v>413</v>
      </c>
      <c r="K123" s="4">
        <v>7365.29</v>
      </c>
      <c r="L123" s="4">
        <f t="shared" si="6"/>
        <v>5155.7029999999995</v>
      </c>
      <c r="M123" s="4">
        <f t="shared" si="7"/>
        <v>4419.174</v>
      </c>
    </row>
    <row r="124" spans="1:13" ht="409.6" x14ac:dyDescent="0.2">
      <c r="A124" s="1">
        <v>123</v>
      </c>
      <c r="B124" s="2" t="s">
        <v>414</v>
      </c>
      <c r="C124" s="2" t="s">
        <v>415</v>
      </c>
      <c r="D124" s="2" t="s">
        <v>7</v>
      </c>
      <c r="E124" s="2">
        <v>1000</v>
      </c>
      <c r="F124" s="2">
        <f t="shared" si="4"/>
        <v>7800</v>
      </c>
      <c r="G124" s="2">
        <f t="shared" si="5"/>
        <v>11440.000000000002</v>
      </c>
      <c r="H124" s="2">
        <v>5200</v>
      </c>
      <c r="I124" s="3">
        <v>365099587165</v>
      </c>
      <c r="J124" s="1" t="s">
        <v>416</v>
      </c>
      <c r="K124" s="4">
        <v>7365.29</v>
      </c>
      <c r="L124" s="4">
        <f t="shared" si="6"/>
        <v>5155.7029999999995</v>
      </c>
      <c r="M124" s="4">
        <f t="shared" si="7"/>
        <v>4419.174</v>
      </c>
    </row>
    <row r="125" spans="1:13" ht="409.6" x14ac:dyDescent="0.2">
      <c r="A125" s="1">
        <v>124</v>
      </c>
      <c r="B125" s="2" t="str">
        <f>UPPER("scene of Ducks on the riverbank oil painting")</f>
        <v>SCENE OF DUCKS ON THE RIVERBANK OIL PAINTING</v>
      </c>
      <c r="C125" s="2" t="s">
        <v>417</v>
      </c>
      <c r="D125" s="2" t="s">
        <v>7</v>
      </c>
      <c r="E125" s="2">
        <v>1000</v>
      </c>
      <c r="F125" s="2">
        <f t="shared" si="4"/>
        <v>7650</v>
      </c>
      <c r="G125" s="2">
        <f t="shared" si="5"/>
        <v>11220</v>
      </c>
      <c r="H125" s="2">
        <v>5100</v>
      </c>
      <c r="I125" s="3">
        <v>315863018769</v>
      </c>
      <c r="J125" s="1" t="s">
        <v>418</v>
      </c>
      <c r="K125" s="4">
        <v>7240.46</v>
      </c>
      <c r="L125" s="4">
        <f t="shared" si="6"/>
        <v>5068.3220000000001</v>
      </c>
      <c r="M125" s="4">
        <f t="shared" si="7"/>
        <v>4344.2759999999998</v>
      </c>
    </row>
    <row r="126" spans="1:13" ht="409.6" x14ac:dyDescent="0.2">
      <c r="A126" s="1">
        <v>125</v>
      </c>
      <c r="B126" s="2" t="s">
        <v>419</v>
      </c>
      <c r="C126" s="2" t="s">
        <v>420</v>
      </c>
      <c r="D126" s="2" t="s">
        <v>7</v>
      </c>
      <c r="E126" s="2">
        <v>1000</v>
      </c>
      <c r="F126" s="2">
        <f t="shared" si="4"/>
        <v>7875</v>
      </c>
      <c r="G126" s="2">
        <f t="shared" si="5"/>
        <v>11550.000000000002</v>
      </c>
      <c r="H126" s="2">
        <v>5250</v>
      </c>
      <c r="I126" s="3">
        <v>204632714364</v>
      </c>
      <c r="J126" s="1" t="s">
        <v>421</v>
      </c>
      <c r="K126" s="4">
        <v>7490.13</v>
      </c>
      <c r="L126" s="4">
        <f t="shared" si="6"/>
        <v>5243.0909999999994</v>
      </c>
      <c r="M126" s="4">
        <f t="shared" si="7"/>
        <v>4494.0779999999995</v>
      </c>
    </row>
    <row r="127" spans="1:13" ht="409.6" x14ac:dyDescent="0.2">
      <c r="A127" s="1">
        <v>126</v>
      </c>
      <c r="B127" s="2" t="s">
        <v>422</v>
      </c>
      <c r="C127" s="2" t="s">
        <v>423</v>
      </c>
      <c r="D127" s="2" t="s">
        <v>7</v>
      </c>
      <c r="E127" s="2">
        <v>1000</v>
      </c>
      <c r="F127" s="2">
        <f t="shared" si="4"/>
        <v>7800</v>
      </c>
      <c r="G127" s="2">
        <f t="shared" si="5"/>
        <v>11440.000000000002</v>
      </c>
      <c r="H127" s="2">
        <v>5200</v>
      </c>
      <c r="I127" s="3">
        <v>204632714383</v>
      </c>
      <c r="J127" s="1" t="s">
        <v>424</v>
      </c>
      <c r="K127" s="4">
        <v>7365.29</v>
      </c>
      <c r="L127" s="4">
        <f t="shared" si="6"/>
        <v>5155.7029999999995</v>
      </c>
      <c r="M127" s="4">
        <f t="shared" si="7"/>
        <v>4419.174</v>
      </c>
    </row>
    <row r="128" spans="1:13" ht="409.6" x14ac:dyDescent="0.2">
      <c r="A128" s="1">
        <v>127</v>
      </c>
      <c r="B128" s="2" t="str">
        <f>UPPER("View of Westminster OIL PAINTING")</f>
        <v>VIEW OF WESTMINSTER OIL PAINTING</v>
      </c>
      <c r="C128" s="2" t="s">
        <v>425</v>
      </c>
      <c r="D128" s="2" t="s">
        <v>7</v>
      </c>
      <c r="E128" s="2">
        <v>1000</v>
      </c>
      <c r="F128" s="2">
        <f t="shared" si="4"/>
        <v>7875</v>
      </c>
      <c r="G128" s="2">
        <f t="shared" si="5"/>
        <v>11550.000000000002</v>
      </c>
      <c r="H128" s="2">
        <v>5250</v>
      </c>
      <c r="I128" s="3">
        <v>204632714371</v>
      </c>
      <c r="J128" s="1" t="s">
        <v>426</v>
      </c>
      <c r="K128" s="4">
        <v>7490.13</v>
      </c>
      <c r="L128" s="4">
        <f t="shared" si="6"/>
        <v>5243.0909999999994</v>
      </c>
      <c r="M128" s="4">
        <f t="shared" si="7"/>
        <v>4494.0779999999995</v>
      </c>
    </row>
    <row r="129" spans="1:13" ht="409.6" x14ac:dyDescent="0.2">
      <c r="A129" s="1">
        <v>128</v>
      </c>
      <c r="B129" s="2" t="s">
        <v>427</v>
      </c>
      <c r="C129" s="2" t="s">
        <v>428</v>
      </c>
      <c r="D129" s="2" t="s">
        <v>7</v>
      </c>
      <c r="E129" s="2">
        <v>1000</v>
      </c>
      <c r="F129" s="2">
        <f t="shared" si="4"/>
        <v>7800</v>
      </c>
      <c r="G129" s="2">
        <f t="shared" si="5"/>
        <v>11440.000000000002</v>
      </c>
      <c r="H129" s="2">
        <v>5200</v>
      </c>
      <c r="I129" s="3">
        <v>315123164968</v>
      </c>
      <c r="J129" s="1" t="s">
        <v>429</v>
      </c>
      <c r="K129" s="4">
        <v>7365.29</v>
      </c>
      <c r="L129" s="4">
        <f t="shared" si="6"/>
        <v>5155.7029999999995</v>
      </c>
      <c r="M129" s="4">
        <f t="shared" si="7"/>
        <v>4419.174</v>
      </c>
    </row>
    <row r="130" spans="1:13" ht="409.6" x14ac:dyDescent="0.2">
      <c r="A130" s="1">
        <v>129</v>
      </c>
      <c r="B130" s="2" t="s">
        <v>430</v>
      </c>
      <c r="C130" s="2" t="s">
        <v>431</v>
      </c>
      <c r="D130" s="2" t="s">
        <v>7</v>
      </c>
      <c r="E130" s="2">
        <v>1000</v>
      </c>
      <c r="F130" s="2">
        <f t="shared" si="4"/>
        <v>7800</v>
      </c>
      <c r="G130" s="2">
        <f t="shared" si="5"/>
        <v>11440.000000000002</v>
      </c>
      <c r="H130" s="2">
        <v>5200</v>
      </c>
      <c r="I130" s="3">
        <v>204971696196</v>
      </c>
      <c r="J130" s="1" t="s">
        <v>432</v>
      </c>
      <c r="K130" s="6">
        <v>7365.29</v>
      </c>
      <c r="L130" s="4">
        <f t="shared" si="6"/>
        <v>5155.7029999999995</v>
      </c>
      <c r="M130" s="4">
        <f t="shared" si="7"/>
        <v>4419.174</v>
      </c>
    </row>
    <row r="131" spans="1:13" ht="409.6" x14ac:dyDescent="0.2">
      <c r="A131" s="1">
        <v>130</v>
      </c>
      <c r="B131" s="2" t="s">
        <v>433</v>
      </c>
      <c r="C131" s="2" t="s">
        <v>434</v>
      </c>
      <c r="D131" s="2" t="s">
        <v>7</v>
      </c>
      <c r="E131" s="2">
        <v>1000</v>
      </c>
      <c r="F131" s="2">
        <f t="shared" ref="F131:F194" si="8">H131*(1+50%)</f>
        <v>7800</v>
      </c>
      <c r="G131" s="2">
        <f t="shared" ref="G131:G194" si="9">H131*2.2</f>
        <v>11440.000000000002</v>
      </c>
      <c r="H131" s="2">
        <v>5200</v>
      </c>
      <c r="I131" s="3">
        <v>315718724771</v>
      </c>
      <c r="J131" s="1" t="s">
        <v>435</v>
      </c>
      <c r="K131" s="6">
        <v>7365.29</v>
      </c>
      <c r="L131" s="4">
        <f t="shared" ref="L131:L194" si="10">K131*(1-30%)</f>
        <v>5155.7029999999995</v>
      </c>
      <c r="M131" s="4">
        <f t="shared" ref="M131:M194" si="11">K131*(1-40%)</f>
        <v>4419.174</v>
      </c>
    </row>
    <row r="132" spans="1:13" ht="409.6" x14ac:dyDescent="0.2">
      <c r="A132" s="1">
        <v>131</v>
      </c>
      <c r="B132" s="2" t="s">
        <v>436</v>
      </c>
      <c r="C132" s="2" t="s">
        <v>437</v>
      </c>
      <c r="D132" s="2" t="s">
        <v>7</v>
      </c>
      <c r="E132" s="2">
        <v>1000</v>
      </c>
      <c r="F132" s="2">
        <f t="shared" si="8"/>
        <v>7800</v>
      </c>
      <c r="G132" s="2">
        <f t="shared" si="9"/>
        <v>11440.000000000002</v>
      </c>
      <c r="H132" s="2">
        <v>5200</v>
      </c>
      <c r="I132" s="3">
        <v>365099587156</v>
      </c>
      <c r="J132" s="1" t="s">
        <v>438</v>
      </c>
      <c r="K132" s="4">
        <v>7365.29</v>
      </c>
      <c r="L132" s="4">
        <f t="shared" si="10"/>
        <v>5155.7029999999995</v>
      </c>
      <c r="M132" s="4">
        <f t="shared" si="11"/>
        <v>4419.174</v>
      </c>
    </row>
    <row r="133" spans="1:13" ht="409.6" x14ac:dyDescent="0.2">
      <c r="A133" s="1">
        <v>132</v>
      </c>
      <c r="B133" s="2" t="s">
        <v>439</v>
      </c>
      <c r="C133" s="2" t="s">
        <v>440</v>
      </c>
      <c r="D133" s="2" t="s">
        <v>7</v>
      </c>
      <c r="E133" s="2">
        <v>1000</v>
      </c>
      <c r="F133" s="2">
        <f t="shared" si="8"/>
        <v>7800</v>
      </c>
      <c r="G133" s="2">
        <f t="shared" si="9"/>
        <v>11440.000000000002</v>
      </c>
      <c r="H133" s="2">
        <v>5200</v>
      </c>
      <c r="I133" s="3">
        <v>364873657594</v>
      </c>
      <c r="J133" s="1" t="s">
        <v>441</v>
      </c>
      <c r="K133" s="4">
        <v>7365.29</v>
      </c>
      <c r="L133" s="4">
        <f t="shared" si="10"/>
        <v>5155.7029999999995</v>
      </c>
      <c r="M133" s="4">
        <f t="shared" si="11"/>
        <v>4419.174</v>
      </c>
    </row>
    <row r="134" spans="1:13" ht="409.6" x14ac:dyDescent="0.2">
      <c r="A134" s="1">
        <v>133</v>
      </c>
      <c r="B134" s="2" t="s">
        <v>442</v>
      </c>
      <c r="C134" s="2" t="s">
        <v>443</v>
      </c>
      <c r="D134" s="2" t="s">
        <v>7</v>
      </c>
      <c r="E134" s="2">
        <v>1000</v>
      </c>
      <c r="F134" s="2">
        <f t="shared" si="8"/>
        <v>7800</v>
      </c>
      <c r="G134" s="2">
        <f t="shared" si="9"/>
        <v>11440.000000000002</v>
      </c>
      <c r="H134" s="2">
        <v>5200</v>
      </c>
      <c r="I134" s="3">
        <v>365099587152</v>
      </c>
      <c r="J134" s="1" t="s">
        <v>444</v>
      </c>
      <c r="K134" s="4">
        <v>7365.29</v>
      </c>
      <c r="L134" s="4">
        <f t="shared" si="10"/>
        <v>5155.7029999999995</v>
      </c>
      <c r="M134" s="4">
        <f t="shared" si="11"/>
        <v>4419.174</v>
      </c>
    </row>
    <row r="135" spans="1:13" ht="409.6" x14ac:dyDescent="0.2">
      <c r="A135" s="1">
        <v>134</v>
      </c>
      <c r="B135" s="2" t="s">
        <v>445</v>
      </c>
      <c r="C135" s="2" t="s">
        <v>446</v>
      </c>
      <c r="D135" s="2" t="s">
        <v>7</v>
      </c>
      <c r="E135" s="2">
        <v>1000</v>
      </c>
      <c r="F135" s="2">
        <f t="shared" si="8"/>
        <v>7875</v>
      </c>
      <c r="G135" s="2">
        <f t="shared" si="9"/>
        <v>11550.000000000002</v>
      </c>
      <c r="H135" s="2">
        <v>5250</v>
      </c>
      <c r="I135" s="3">
        <v>315718724772</v>
      </c>
      <c r="J135" s="1" t="s">
        <v>447</v>
      </c>
      <c r="K135" s="4">
        <v>7490.13</v>
      </c>
      <c r="L135" s="4">
        <f t="shared" si="10"/>
        <v>5243.0909999999994</v>
      </c>
      <c r="M135" s="4">
        <f t="shared" si="11"/>
        <v>4494.0779999999995</v>
      </c>
    </row>
    <row r="136" spans="1:13" ht="409.6" x14ac:dyDescent="0.2">
      <c r="A136" s="1">
        <v>135</v>
      </c>
      <c r="B136" s="2" t="s">
        <v>448</v>
      </c>
      <c r="C136" s="2" t="s">
        <v>449</v>
      </c>
      <c r="D136" s="2" t="s">
        <v>7</v>
      </c>
      <c r="E136" s="2">
        <v>1000</v>
      </c>
      <c r="F136" s="2">
        <f t="shared" si="8"/>
        <v>7650</v>
      </c>
      <c r="G136" s="2">
        <f t="shared" si="9"/>
        <v>11220</v>
      </c>
      <c r="H136" s="2">
        <v>5100</v>
      </c>
      <c r="I136" s="3">
        <v>365099587157</v>
      </c>
      <c r="J136" s="1" t="s">
        <v>450</v>
      </c>
      <c r="K136" s="6">
        <v>7240.46</v>
      </c>
      <c r="L136" s="4">
        <f t="shared" si="10"/>
        <v>5068.3220000000001</v>
      </c>
      <c r="M136" s="4">
        <f t="shared" si="11"/>
        <v>4344.2759999999998</v>
      </c>
    </row>
    <row r="137" spans="1:13" ht="409.6" x14ac:dyDescent="0.2">
      <c r="A137" s="1">
        <v>136</v>
      </c>
      <c r="B137" s="2" t="s">
        <v>451</v>
      </c>
      <c r="C137" s="2" t="s">
        <v>452</v>
      </c>
      <c r="D137" s="2" t="s">
        <v>7</v>
      </c>
      <c r="E137" s="2">
        <v>1000</v>
      </c>
      <c r="F137" s="2">
        <f t="shared" si="8"/>
        <v>7800</v>
      </c>
      <c r="G137" s="2">
        <f t="shared" si="9"/>
        <v>11440.000000000002</v>
      </c>
      <c r="H137" s="2">
        <v>5200</v>
      </c>
      <c r="I137" s="3">
        <v>315123164989</v>
      </c>
      <c r="J137" s="1" t="s">
        <v>453</v>
      </c>
      <c r="K137" s="4">
        <v>7365.29</v>
      </c>
      <c r="L137" s="4">
        <f t="shared" si="10"/>
        <v>5155.7029999999995</v>
      </c>
      <c r="M137" s="4">
        <f t="shared" si="11"/>
        <v>4419.174</v>
      </c>
    </row>
    <row r="138" spans="1:13" ht="409.6" x14ac:dyDescent="0.2">
      <c r="A138" s="1">
        <v>137</v>
      </c>
      <c r="B138" s="2" t="s">
        <v>454</v>
      </c>
      <c r="C138" s="2" t="s">
        <v>455</v>
      </c>
      <c r="D138" s="2" t="s">
        <v>7</v>
      </c>
      <c r="E138" s="2">
        <v>1000</v>
      </c>
      <c r="F138" s="2">
        <f t="shared" si="8"/>
        <v>7650</v>
      </c>
      <c r="G138" s="2">
        <f t="shared" si="9"/>
        <v>11220</v>
      </c>
      <c r="H138" s="2">
        <v>5100</v>
      </c>
      <c r="I138" s="3">
        <v>315718724712</v>
      </c>
      <c r="J138" s="1" t="s">
        <v>456</v>
      </c>
      <c r="K138" s="4">
        <v>7240.46</v>
      </c>
      <c r="L138" s="4">
        <f t="shared" si="10"/>
        <v>5068.3220000000001</v>
      </c>
      <c r="M138" s="4">
        <f t="shared" si="11"/>
        <v>4344.2759999999998</v>
      </c>
    </row>
    <row r="139" spans="1:13" ht="409.6" x14ac:dyDescent="0.2">
      <c r="A139" s="1">
        <v>138</v>
      </c>
      <c r="B139" s="2" t="s">
        <v>457</v>
      </c>
      <c r="C139" s="2" t="s">
        <v>458</v>
      </c>
      <c r="D139" s="2" t="s">
        <v>7</v>
      </c>
      <c r="E139" s="2">
        <v>1000</v>
      </c>
      <c r="F139" s="2">
        <f t="shared" si="8"/>
        <v>7275</v>
      </c>
      <c r="G139" s="2">
        <f t="shared" si="9"/>
        <v>10670</v>
      </c>
      <c r="H139" s="2">
        <v>4850</v>
      </c>
      <c r="I139" s="3">
        <v>364701801259</v>
      </c>
      <c r="J139" s="1" t="s">
        <v>459</v>
      </c>
      <c r="K139" s="4">
        <v>6865.95</v>
      </c>
      <c r="L139" s="4">
        <f t="shared" si="10"/>
        <v>4806.165</v>
      </c>
      <c r="M139" s="4">
        <f t="shared" si="11"/>
        <v>4119.57</v>
      </c>
    </row>
    <row r="140" spans="1:13" ht="409.6" x14ac:dyDescent="0.2">
      <c r="A140" s="1">
        <v>139</v>
      </c>
      <c r="B140" s="2" t="s">
        <v>460</v>
      </c>
      <c r="C140" s="2" t="s">
        <v>461</v>
      </c>
      <c r="D140" s="2" t="s">
        <v>7</v>
      </c>
      <c r="E140" s="2">
        <v>1000</v>
      </c>
      <c r="F140" s="2">
        <f t="shared" si="8"/>
        <v>7275</v>
      </c>
      <c r="G140" s="2">
        <f t="shared" si="9"/>
        <v>10670</v>
      </c>
      <c r="H140" s="2">
        <v>4850</v>
      </c>
      <c r="I140" s="3">
        <v>315718724767</v>
      </c>
      <c r="J140" s="1" t="s">
        <v>462</v>
      </c>
      <c r="K140" s="4">
        <v>6865.95</v>
      </c>
      <c r="L140" s="4">
        <f t="shared" si="10"/>
        <v>4806.165</v>
      </c>
      <c r="M140" s="4">
        <f t="shared" si="11"/>
        <v>4119.57</v>
      </c>
    </row>
    <row r="141" spans="1:13" ht="409.6" x14ac:dyDescent="0.2">
      <c r="A141" s="1">
        <v>140</v>
      </c>
      <c r="B141" s="2" t="s">
        <v>463</v>
      </c>
      <c r="C141" s="2" t="s">
        <v>464</v>
      </c>
      <c r="D141" s="2" t="s">
        <v>7</v>
      </c>
      <c r="E141" s="2">
        <v>1000</v>
      </c>
      <c r="F141" s="2">
        <f t="shared" si="8"/>
        <v>7275</v>
      </c>
      <c r="G141" s="2">
        <f t="shared" si="9"/>
        <v>10670</v>
      </c>
      <c r="H141" s="2">
        <v>4850</v>
      </c>
      <c r="I141" s="3">
        <v>204971696199</v>
      </c>
      <c r="J141" s="1" t="s">
        <v>465</v>
      </c>
      <c r="K141" s="4">
        <v>6865.95</v>
      </c>
      <c r="L141" s="4">
        <f t="shared" si="10"/>
        <v>4806.165</v>
      </c>
      <c r="M141" s="4">
        <f t="shared" si="11"/>
        <v>4119.57</v>
      </c>
    </row>
    <row r="142" spans="1:13" ht="409.6" x14ac:dyDescent="0.2">
      <c r="A142" s="1">
        <v>141</v>
      </c>
      <c r="B142" s="2" t="s">
        <v>466</v>
      </c>
      <c r="C142" s="2" t="s">
        <v>467</v>
      </c>
      <c r="D142" s="2" t="s">
        <v>7</v>
      </c>
      <c r="E142" s="2">
        <v>1000</v>
      </c>
      <c r="F142" s="2">
        <f t="shared" si="8"/>
        <v>7650</v>
      </c>
      <c r="G142" s="2">
        <f t="shared" si="9"/>
        <v>11220</v>
      </c>
      <c r="H142" s="2">
        <v>5100</v>
      </c>
      <c r="I142" s="3">
        <v>365099587190</v>
      </c>
      <c r="J142" s="1" t="s">
        <v>468</v>
      </c>
      <c r="K142" s="4">
        <v>7240.46</v>
      </c>
      <c r="L142" s="4">
        <f t="shared" si="10"/>
        <v>5068.3220000000001</v>
      </c>
      <c r="M142" s="4">
        <f t="shared" si="11"/>
        <v>4344.2759999999998</v>
      </c>
    </row>
    <row r="143" spans="1:13" ht="409.6" x14ac:dyDescent="0.2">
      <c r="A143" s="1">
        <v>142</v>
      </c>
      <c r="B143" s="2" t="str">
        <f>UPPER("portrait of the the New Townberry hounds oil painting")</f>
        <v>PORTRAIT OF THE THE NEW TOWNBERRY HOUNDS OIL PAINTING</v>
      </c>
      <c r="C143" s="8" t="s">
        <v>469</v>
      </c>
      <c r="D143" s="2" t="s">
        <v>7</v>
      </c>
      <c r="E143" s="2">
        <v>1000</v>
      </c>
      <c r="F143" s="2">
        <f t="shared" si="8"/>
        <v>7275</v>
      </c>
      <c r="G143" s="2">
        <f t="shared" si="9"/>
        <v>10670</v>
      </c>
      <c r="H143" s="2">
        <v>4850</v>
      </c>
      <c r="I143" s="3">
        <v>205227422556</v>
      </c>
      <c r="J143" s="1" t="s">
        <v>470</v>
      </c>
      <c r="K143" s="4">
        <v>6865.95</v>
      </c>
      <c r="L143" s="4">
        <f t="shared" si="10"/>
        <v>4806.165</v>
      </c>
      <c r="M143" s="4">
        <f t="shared" si="11"/>
        <v>4119.57</v>
      </c>
    </row>
    <row r="144" spans="1:13" ht="409.6" x14ac:dyDescent="0.2">
      <c r="A144" s="1">
        <v>143</v>
      </c>
      <c r="B144" s="2" t="str">
        <f>UPPER("Portrait Of A Girl Reading oil painting")</f>
        <v>PORTRAIT OF A GIRL READING OIL PAINTING</v>
      </c>
      <c r="C144" s="8" t="s">
        <v>471</v>
      </c>
      <c r="D144" s="2" t="s">
        <v>7</v>
      </c>
      <c r="E144" s="2">
        <v>1000</v>
      </c>
      <c r="F144" s="2">
        <f t="shared" si="8"/>
        <v>7275</v>
      </c>
      <c r="G144" s="2">
        <f t="shared" si="9"/>
        <v>10670</v>
      </c>
      <c r="H144" s="2">
        <v>4850</v>
      </c>
      <c r="I144" s="3">
        <v>316137470193</v>
      </c>
      <c r="J144" s="1" t="s">
        <v>472</v>
      </c>
      <c r="K144" s="4">
        <v>6865.95</v>
      </c>
      <c r="L144" s="4">
        <f t="shared" si="10"/>
        <v>4806.165</v>
      </c>
      <c r="M144" s="4">
        <f t="shared" si="11"/>
        <v>4119.57</v>
      </c>
    </row>
    <row r="145" spans="1:13" ht="409.6" x14ac:dyDescent="0.2">
      <c r="A145" s="1">
        <v>144</v>
      </c>
      <c r="B145" s="2" t="s">
        <v>473</v>
      </c>
      <c r="C145" s="2" t="s">
        <v>474</v>
      </c>
      <c r="D145" s="2" t="s">
        <v>7</v>
      </c>
      <c r="E145" s="2">
        <v>1000</v>
      </c>
      <c r="F145" s="2">
        <f t="shared" si="8"/>
        <v>7275</v>
      </c>
      <c r="G145" s="2">
        <f t="shared" si="9"/>
        <v>10670</v>
      </c>
      <c r="H145" s="2">
        <v>4850</v>
      </c>
      <c r="I145" s="3">
        <v>204971696223</v>
      </c>
      <c r="J145" s="1" t="s">
        <v>475</v>
      </c>
      <c r="K145" s="6">
        <v>6865.95</v>
      </c>
      <c r="L145" s="4">
        <f t="shared" si="10"/>
        <v>4806.165</v>
      </c>
      <c r="M145" s="4">
        <f t="shared" si="11"/>
        <v>4119.57</v>
      </c>
    </row>
    <row r="146" spans="1:13" ht="409.6" x14ac:dyDescent="0.2">
      <c r="A146" s="1">
        <v>145</v>
      </c>
      <c r="B146" s="2" t="s">
        <v>476</v>
      </c>
      <c r="C146" s="2" t="s">
        <v>477</v>
      </c>
      <c r="D146" s="2" t="s">
        <v>7</v>
      </c>
      <c r="E146" s="2">
        <v>1000</v>
      </c>
      <c r="F146" s="2">
        <f t="shared" si="8"/>
        <v>7275</v>
      </c>
      <c r="G146" s="2">
        <f t="shared" si="9"/>
        <v>10670</v>
      </c>
      <c r="H146" s="2">
        <v>4850</v>
      </c>
      <c r="I146" s="3">
        <v>365099587239</v>
      </c>
      <c r="J146" s="1" t="s">
        <v>478</v>
      </c>
      <c r="K146" s="4">
        <v>6865.95</v>
      </c>
      <c r="L146" s="4">
        <f t="shared" si="10"/>
        <v>4806.165</v>
      </c>
      <c r="M146" s="4">
        <f t="shared" si="11"/>
        <v>4119.57</v>
      </c>
    </row>
    <row r="147" spans="1:13" ht="409.6" x14ac:dyDescent="0.2">
      <c r="A147" s="1">
        <v>146</v>
      </c>
      <c r="B147" s="2" t="s">
        <v>479</v>
      </c>
      <c r="C147" s="2" t="s">
        <v>480</v>
      </c>
      <c r="D147" s="2" t="s">
        <v>7</v>
      </c>
      <c r="E147" s="2">
        <v>1000</v>
      </c>
      <c r="F147" s="2">
        <f t="shared" si="8"/>
        <v>7275</v>
      </c>
      <c r="G147" s="2">
        <f t="shared" si="9"/>
        <v>10670</v>
      </c>
      <c r="H147" s="2">
        <v>4850</v>
      </c>
      <c r="I147" s="3">
        <v>204632714412</v>
      </c>
      <c r="J147" s="1" t="s">
        <v>481</v>
      </c>
      <c r="K147" s="4">
        <v>6865.95</v>
      </c>
      <c r="L147" s="4">
        <f t="shared" si="10"/>
        <v>4806.165</v>
      </c>
      <c r="M147" s="4">
        <f t="shared" si="11"/>
        <v>4119.57</v>
      </c>
    </row>
    <row r="148" spans="1:13" ht="409.6" x14ac:dyDescent="0.2">
      <c r="A148" s="1">
        <v>147</v>
      </c>
      <c r="B148" s="2" t="s">
        <v>482</v>
      </c>
      <c r="C148" s="2" t="s">
        <v>483</v>
      </c>
      <c r="D148" s="2" t="s">
        <v>7</v>
      </c>
      <c r="E148" s="2">
        <v>1000</v>
      </c>
      <c r="F148" s="2">
        <f t="shared" si="8"/>
        <v>7275</v>
      </c>
      <c r="G148" s="2">
        <f t="shared" si="9"/>
        <v>10670</v>
      </c>
      <c r="H148" s="2">
        <v>4850</v>
      </c>
      <c r="I148" s="3">
        <v>365099587159</v>
      </c>
      <c r="J148" s="1" t="s">
        <v>484</v>
      </c>
      <c r="K148" s="4">
        <v>6865.95</v>
      </c>
      <c r="L148" s="4">
        <f t="shared" si="10"/>
        <v>4806.165</v>
      </c>
      <c r="M148" s="4">
        <f t="shared" si="11"/>
        <v>4119.57</v>
      </c>
    </row>
    <row r="149" spans="1:13" ht="409.6" x14ac:dyDescent="0.2">
      <c r="A149" s="1">
        <v>148</v>
      </c>
      <c r="B149" s="2" t="s">
        <v>485</v>
      </c>
      <c r="C149" s="2" t="s">
        <v>486</v>
      </c>
      <c r="D149" s="2" t="s">
        <v>7</v>
      </c>
      <c r="E149" s="2">
        <v>1000</v>
      </c>
      <c r="F149" s="2">
        <f t="shared" si="8"/>
        <v>7275</v>
      </c>
      <c r="G149" s="2">
        <f t="shared" si="9"/>
        <v>10670</v>
      </c>
      <c r="H149" s="2">
        <v>4850</v>
      </c>
      <c r="I149" s="3">
        <v>365099587187</v>
      </c>
      <c r="J149" s="1" t="s">
        <v>487</v>
      </c>
      <c r="K149" s="4">
        <v>6865.95</v>
      </c>
      <c r="L149" s="4">
        <f t="shared" si="10"/>
        <v>4806.165</v>
      </c>
      <c r="M149" s="4">
        <f t="shared" si="11"/>
        <v>4119.57</v>
      </c>
    </row>
    <row r="150" spans="1:13" ht="409.6" x14ac:dyDescent="0.2">
      <c r="A150" s="1">
        <v>149</v>
      </c>
      <c r="B150" s="2" t="s">
        <v>488</v>
      </c>
      <c r="C150" s="2" t="s">
        <v>489</v>
      </c>
      <c r="D150" s="2" t="s">
        <v>7</v>
      </c>
      <c r="E150" s="2">
        <v>1000</v>
      </c>
      <c r="F150" s="2">
        <f t="shared" si="8"/>
        <v>7275</v>
      </c>
      <c r="G150" s="2">
        <f t="shared" si="9"/>
        <v>10670</v>
      </c>
      <c r="H150" s="2">
        <v>4850</v>
      </c>
      <c r="I150" s="3">
        <v>315718724726</v>
      </c>
      <c r="J150" s="1" t="s">
        <v>490</v>
      </c>
      <c r="K150" s="4">
        <v>6865.95</v>
      </c>
      <c r="L150" s="4">
        <f t="shared" si="10"/>
        <v>4806.165</v>
      </c>
      <c r="M150" s="4">
        <f t="shared" si="11"/>
        <v>4119.57</v>
      </c>
    </row>
    <row r="151" spans="1:13" ht="409.6" x14ac:dyDescent="0.2">
      <c r="A151" s="1">
        <v>150</v>
      </c>
      <c r="B151" s="2" t="str">
        <f>UPPER("Impressionist Children oil painting")</f>
        <v>IMPRESSIONIST CHILDREN OIL PAINTING</v>
      </c>
      <c r="C151" s="8" t="s">
        <v>491</v>
      </c>
      <c r="D151" s="2" t="s">
        <v>7</v>
      </c>
      <c r="E151" s="2">
        <v>1000</v>
      </c>
      <c r="F151" s="2">
        <f t="shared" si="8"/>
        <v>6600</v>
      </c>
      <c r="G151" s="2">
        <f t="shared" si="9"/>
        <v>9680</v>
      </c>
      <c r="H151" s="2">
        <v>4400</v>
      </c>
      <c r="I151" s="3">
        <v>205218525520</v>
      </c>
      <c r="J151" s="1" t="s">
        <v>492</v>
      </c>
      <c r="K151" s="4">
        <v>6241.77</v>
      </c>
      <c r="L151" s="4">
        <f t="shared" si="10"/>
        <v>4369.2389999999996</v>
      </c>
      <c r="M151" s="4">
        <f t="shared" si="11"/>
        <v>3745.0619999999999</v>
      </c>
    </row>
    <row r="152" spans="1:13" ht="409.6" x14ac:dyDescent="0.2">
      <c r="A152" s="1">
        <v>151</v>
      </c>
      <c r="B152" s="2" t="str">
        <f>UPPER("portrait of John Boswell esq riding Cameron oil painting")</f>
        <v>PORTRAIT OF JOHN BOSWELL ESQ RIDING CAMERON OIL PAINTING</v>
      </c>
      <c r="C152" s="8" t="s">
        <v>493</v>
      </c>
      <c r="D152" s="2" t="s">
        <v>7</v>
      </c>
      <c r="E152" s="2">
        <v>1000</v>
      </c>
      <c r="F152" s="2">
        <f t="shared" si="8"/>
        <v>7275</v>
      </c>
      <c r="G152" s="2">
        <f t="shared" si="9"/>
        <v>10670</v>
      </c>
      <c r="H152" s="2">
        <v>4850</v>
      </c>
      <c r="I152" s="3">
        <v>205221625343</v>
      </c>
      <c r="J152" s="1" t="s">
        <v>494</v>
      </c>
      <c r="K152" s="6">
        <v>6865.95</v>
      </c>
      <c r="L152" s="4">
        <f t="shared" si="10"/>
        <v>4806.165</v>
      </c>
      <c r="M152" s="4">
        <f t="shared" si="11"/>
        <v>4119.57</v>
      </c>
    </row>
    <row r="153" spans="1:13" ht="409.6" x14ac:dyDescent="0.2">
      <c r="A153" s="1">
        <v>152</v>
      </c>
      <c r="B153" s="2" t="str">
        <f>UPPER("depiction of Bacchus &amp; Ariadne OIL PAINTING")</f>
        <v>DEPICTION OF BACCHUS &amp; ARIADNE OIL PAINTING</v>
      </c>
      <c r="C153" s="2" t="s">
        <v>495</v>
      </c>
      <c r="D153" s="2" t="s">
        <v>7</v>
      </c>
      <c r="E153" s="2">
        <v>1000</v>
      </c>
      <c r="F153" s="2">
        <f t="shared" si="8"/>
        <v>7275</v>
      </c>
      <c r="G153" s="2">
        <f t="shared" si="9"/>
        <v>10670</v>
      </c>
      <c r="H153" s="2">
        <v>4850</v>
      </c>
      <c r="I153" s="3">
        <v>365231095047</v>
      </c>
      <c r="J153" s="1" t="s">
        <v>496</v>
      </c>
      <c r="K153" s="4">
        <v>6865.95</v>
      </c>
      <c r="L153" s="4">
        <f t="shared" si="10"/>
        <v>4806.165</v>
      </c>
      <c r="M153" s="4">
        <f t="shared" si="11"/>
        <v>4119.57</v>
      </c>
    </row>
    <row r="154" spans="1:13" ht="409.6" x14ac:dyDescent="0.2">
      <c r="A154" s="1">
        <v>153</v>
      </c>
      <c r="B154" s="2" t="str">
        <f>UPPER("Dog Portrait Brown &amp; White Setter oil painting")</f>
        <v>DOG PORTRAIT BROWN &amp; WHITE SETTER OIL PAINTING</v>
      </c>
      <c r="C154" s="8" t="s">
        <v>497</v>
      </c>
      <c r="D154" s="2" t="s">
        <v>7</v>
      </c>
      <c r="E154" s="2">
        <v>1000</v>
      </c>
      <c r="F154" s="2">
        <f t="shared" si="8"/>
        <v>7275</v>
      </c>
      <c r="G154" s="2">
        <f t="shared" si="9"/>
        <v>10670</v>
      </c>
      <c r="H154" s="2">
        <v>4850</v>
      </c>
      <c r="I154" s="3">
        <v>205227434702</v>
      </c>
      <c r="J154" s="1" t="s">
        <v>498</v>
      </c>
      <c r="K154" s="4">
        <v>6865.95</v>
      </c>
      <c r="L154" s="4">
        <f t="shared" si="10"/>
        <v>4806.165</v>
      </c>
      <c r="M154" s="4">
        <f t="shared" si="11"/>
        <v>4119.57</v>
      </c>
    </row>
    <row r="155" spans="1:13" ht="409.6" x14ac:dyDescent="0.2">
      <c r="A155" s="1">
        <v>154</v>
      </c>
      <c r="B155" s="2" t="str">
        <f>UPPER("Breton village girl portrait OIL PAINTING")</f>
        <v>BRETON VILLAGE GIRL PORTRAIT OIL PAINTING</v>
      </c>
      <c r="C155" s="2" t="s">
        <v>499</v>
      </c>
      <c r="D155" s="2" t="s">
        <v>7</v>
      </c>
      <c r="E155" s="2">
        <v>1000</v>
      </c>
      <c r="F155" s="2">
        <f t="shared" si="8"/>
        <v>7275</v>
      </c>
      <c r="G155" s="2">
        <f t="shared" si="9"/>
        <v>10670</v>
      </c>
      <c r="H155" s="2">
        <v>4850</v>
      </c>
      <c r="I155" s="3">
        <v>315884010330</v>
      </c>
      <c r="J155" s="1" t="s">
        <v>500</v>
      </c>
      <c r="K155" s="4">
        <v>6865.95</v>
      </c>
      <c r="L155" s="4">
        <f t="shared" si="10"/>
        <v>4806.165</v>
      </c>
      <c r="M155" s="4">
        <f t="shared" si="11"/>
        <v>4119.57</v>
      </c>
    </row>
    <row r="156" spans="1:13" ht="409.6" x14ac:dyDescent="0.2">
      <c r="A156" s="1">
        <v>155</v>
      </c>
      <c r="B156" s="2" t="s">
        <v>501</v>
      </c>
      <c r="C156" s="2" t="s">
        <v>502</v>
      </c>
      <c r="D156" s="2" t="s">
        <v>7</v>
      </c>
      <c r="E156" s="2">
        <v>1000</v>
      </c>
      <c r="F156" s="2">
        <f t="shared" si="8"/>
        <v>7275</v>
      </c>
      <c r="G156" s="2">
        <f t="shared" si="9"/>
        <v>10670</v>
      </c>
      <c r="H156" s="2">
        <v>4850</v>
      </c>
      <c r="I156" s="3">
        <v>204632714398</v>
      </c>
      <c r="J156" s="1" t="s">
        <v>503</v>
      </c>
      <c r="K156" s="4">
        <v>6865.95</v>
      </c>
      <c r="L156" s="4">
        <f t="shared" si="10"/>
        <v>4806.165</v>
      </c>
      <c r="M156" s="4">
        <f t="shared" si="11"/>
        <v>4119.57</v>
      </c>
    </row>
    <row r="157" spans="1:13" ht="409.6" x14ac:dyDescent="0.2">
      <c r="A157" s="1">
        <v>156</v>
      </c>
      <c r="B157" s="2" t="s">
        <v>504</v>
      </c>
      <c r="C157" s="2" t="s">
        <v>505</v>
      </c>
      <c r="D157" s="2" t="s">
        <v>7</v>
      </c>
      <c r="E157" s="2">
        <v>1000</v>
      </c>
      <c r="F157" s="2">
        <f t="shared" si="8"/>
        <v>7275</v>
      </c>
      <c r="G157" s="2">
        <f t="shared" si="9"/>
        <v>10670</v>
      </c>
      <c r="H157" s="2">
        <v>4850</v>
      </c>
      <c r="I157" s="3">
        <v>315123164958</v>
      </c>
      <c r="J157" s="1" t="s">
        <v>506</v>
      </c>
      <c r="K157" s="4">
        <v>6865.95</v>
      </c>
      <c r="L157" s="4">
        <f t="shared" si="10"/>
        <v>4806.165</v>
      </c>
      <c r="M157" s="4">
        <f t="shared" si="11"/>
        <v>4119.57</v>
      </c>
    </row>
    <row r="158" spans="1:13" ht="409.6" x14ac:dyDescent="0.2">
      <c r="A158" s="1">
        <v>157</v>
      </c>
      <c r="B158" s="2" t="s">
        <v>507</v>
      </c>
      <c r="C158" s="2" t="s">
        <v>508</v>
      </c>
      <c r="D158" s="2" t="s">
        <v>7</v>
      </c>
      <c r="E158" s="2">
        <v>1000</v>
      </c>
      <c r="F158" s="2">
        <f t="shared" si="8"/>
        <v>7275</v>
      </c>
      <c r="G158" s="2">
        <f t="shared" si="9"/>
        <v>10670</v>
      </c>
      <c r="H158" s="2">
        <v>4850</v>
      </c>
      <c r="I158" s="3">
        <v>204971696183</v>
      </c>
      <c r="J158" s="1" t="s">
        <v>509</v>
      </c>
      <c r="K158" s="4">
        <v>6865.95</v>
      </c>
      <c r="L158" s="4">
        <f t="shared" si="10"/>
        <v>4806.165</v>
      </c>
      <c r="M158" s="4">
        <f t="shared" si="11"/>
        <v>4119.57</v>
      </c>
    </row>
    <row r="159" spans="1:13" ht="409.6" x14ac:dyDescent="0.2">
      <c r="A159" s="1">
        <v>158</v>
      </c>
      <c r="B159" s="2" t="s">
        <v>510</v>
      </c>
      <c r="C159" s="2" t="s">
        <v>511</v>
      </c>
      <c r="D159" s="2" t="s">
        <v>7</v>
      </c>
      <c r="E159" s="2">
        <v>1000</v>
      </c>
      <c r="F159" s="2">
        <f t="shared" si="8"/>
        <v>7275</v>
      </c>
      <c r="G159" s="2">
        <f t="shared" si="9"/>
        <v>10670</v>
      </c>
      <c r="H159" s="2">
        <v>4850</v>
      </c>
      <c r="I159" s="3">
        <v>204971696230</v>
      </c>
      <c r="J159" s="1" t="s">
        <v>512</v>
      </c>
      <c r="K159" s="4">
        <v>6865.95</v>
      </c>
      <c r="L159" s="4">
        <f t="shared" si="10"/>
        <v>4806.165</v>
      </c>
      <c r="M159" s="4">
        <f t="shared" si="11"/>
        <v>4119.57</v>
      </c>
    </row>
    <row r="160" spans="1:13" ht="409.6" x14ac:dyDescent="0.2">
      <c r="A160" s="1">
        <v>159</v>
      </c>
      <c r="B160" s="2" t="s">
        <v>513</v>
      </c>
      <c r="C160" s="2" t="s">
        <v>514</v>
      </c>
      <c r="D160" s="2" t="s">
        <v>7</v>
      </c>
      <c r="E160" s="2">
        <v>1000</v>
      </c>
      <c r="F160" s="2">
        <f t="shared" si="8"/>
        <v>7275</v>
      </c>
      <c r="G160" s="2">
        <f t="shared" si="9"/>
        <v>10670</v>
      </c>
      <c r="H160" s="2">
        <v>4850</v>
      </c>
      <c r="I160" s="3">
        <v>315718724751</v>
      </c>
      <c r="J160" s="1" t="s">
        <v>515</v>
      </c>
      <c r="K160" s="4">
        <v>6865.95</v>
      </c>
      <c r="L160" s="4">
        <f t="shared" si="10"/>
        <v>4806.165</v>
      </c>
      <c r="M160" s="4">
        <f t="shared" si="11"/>
        <v>4119.57</v>
      </c>
    </row>
    <row r="161" spans="1:13" ht="409.6" x14ac:dyDescent="0.2">
      <c r="A161" s="1">
        <v>160</v>
      </c>
      <c r="B161" s="7" t="s">
        <v>516</v>
      </c>
      <c r="C161" s="2" t="s">
        <v>517</v>
      </c>
      <c r="D161" s="2" t="s">
        <v>7</v>
      </c>
      <c r="E161" s="2">
        <v>1000</v>
      </c>
      <c r="F161" s="2">
        <f t="shared" si="8"/>
        <v>7275</v>
      </c>
      <c r="G161" s="2">
        <f t="shared" si="9"/>
        <v>10670</v>
      </c>
      <c r="H161" s="2">
        <v>4850</v>
      </c>
      <c r="I161" s="3">
        <v>365099587196</v>
      </c>
      <c r="J161" s="1" t="s">
        <v>518</v>
      </c>
      <c r="K161" s="4">
        <v>6865.95</v>
      </c>
      <c r="L161" s="4">
        <f t="shared" si="10"/>
        <v>4806.165</v>
      </c>
      <c r="M161" s="4">
        <f t="shared" si="11"/>
        <v>4119.57</v>
      </c>
    </row>
    <row r="162" spans="1:13" ht="409.6" x14ac:dyDescent="0.2">
      <c r="A162" s="1">
        <v>161</v>
      </c>
      <c r="B162" s="2" t="s">
        <v>519</v>
      </c>
      <c r="C162" s="2" t="s">
        <v>520</v>
      </c>
      <c r="D162" s="2" t="s">
        <v>7</v>
      </c>
      <c r="E162" s="2">
        <v>1000</v>
      </c>
      <c r="F162" s="2">
        <f t="shared" si="8"/>
        <v>7275</v>
      </c>
      <c r="G162" s="2">
        <f t="shared" si="9"/>
        <v>10670</v>
      </c>
      <c r="H162" s="2">
        <v>4850</v>
      </c>
      <c r="I162" s="3">
        <v>365099587218</v>
      </c>
      <c r="J162" s="1" t="s">
        <v>521</v>
      </c>
      <c r="K162" s="4">
        <v>6865.95</v>
      </c>
      <c r="L162" s="4">
        <f t="shared" si="10"/>
        <v>4806.165</v>
      </c>
      <c r="M162" s="4">
        <f t="shared" si="11"/>
        <v>4119.57</v>
      </c>
    </row>
    <row r="163" spans="1:13" ht="409.6" x14ac:dyDescent="0.2">
      <c r="A163" s="1">
        <v>162</v>
      </c>
      <c r="B163" s="2" t="s">
        <v>522</v>
      </c>
      <c r="C163" s="2" t="s">
        <v>523</v>
      </c>
      <c r="D163" s="2" t="s">
        <v>7</v>
      </c>
      <c r="E163" s="2">
        <v>1000</v>
      </c>
      <c r="F163" s="2">
        <f t="shared" si="8"/>
        <v>7275</v>
      </c>
      <c r="G163" s="2">
        <f t="shared" si="9"/>
        <v>10670</v>
      </c>
      <c r="H163" s="2">
        <v>4850</v>
      </c>
      <c r="I163" s="3">
        <v>365099587231</v>
      </c>
      <c r="J163" s="1" t="s">
        <v>524</v>
      </c>
      <c r="K163" s="4">
        <v>6865.95</v>
      </c>
      <c r="L163" s="4">
        <f t="shared" si="10"/>
        <v>4806.165</v>
      </c>
      <c r="M163" s="4">
        <f t="shared" si="11"/>
        <v>4119.57</v>
      </c>
    </row>
    <row r="164" spans="1:13" ht="409.6" x14ac:dyDescent="0.2">
      <c r="A164" s="1">
        <v>163</v>
      </c>
      <c r="B164" s="2" t="s">
        <v>525</v>
      </c>
      <c r="C164" s="2" t="s">
        <v>526</v>
      </c>
      <c r="D164" s="2" t="s">
        <v>7</v>
      </c>
      <c r="E164" s="2">
        <v>1000</v>
      </c>
      <c r="F164" s="2">
        <f t="shared" si="8"/>
        <v>7275</v>
      </c>
      <c r="G164" s="2">
        <f t="shared" si="9"/>
        <v>10670</v>
      </c>
      <c r="H164" s="2">
        <v>4850</v>
      </c>
      <c r="I164" s="3">
        <v>315123164969</v>
      </c>
      <c r="J164" s="1" t="s">
        <v>527</v>
      </c>
      <c r="K164" s="4">
        <v>6865.95</v>
      </c>
      <c r="L164" s="4">
        <f t="shared" si="10"/>
        <v>4806.165</v>
      </c>
      <c r="M164" s="4">
        <f t="shared" si="11"/>
        <v>4119.57</v>
      </c>
    </row>
    <row r="165" spans="1:13" ht="409.6" x14ac:dyDescent="0.2">
      <c r="A165" s="1">
        <v>164</v>
      </c>
      <c r="B165" s="2" t="s">
        <v>528</v>
      </c>
      <c r="C165" s="2" t="s">
        <v>529</v>
      </c>
      <c r="D165" s="2" t="s">
        <v>7</v>
      </c>
      <c r="E165" s="2">
        <v>1000</v>
      </c>
      <c r="F165" s="2">
        <f t="shared" si="8"/>
        <v>7275</v>
      </c>
      <c r="G165" s="2">
        <f t="shared" si="9"/>
        <v>10670</v>
      </c>
      <c r="H165" s="2">
        <v>4850</v>
      </c>
      <c r="I165" s="3">
        <v>365099587215</v>
      </c>
      <c r="J165" s="1" t="s">
        <v>530</v>
      </c>
      <c r="K165" s="4">
        <v>6865.95</v>
      </c>
      <c r="L165" s="4">
        <f t="shared" si="10"/>
        <v>4806.165</v>
      </c>
      <c r="M165" s="4">
        <f t="shared" si="11"/>
        <v>4119.57</v>
      </c>
    </row>
    <row r="166" spans="1:13" ht="409.6" x14ac:dyDescent="0.2">
      <c r="A166" s="1">
        <v>165</v>
      </c>
      <c r="B166" s="2" t="s">
        <v>531</v>
      </c>
      <c r="C166" s="2" t="s">
        <v>532</v>
      </c>
      <c r="D166" s="2" t="s">
        <v>7</v>
      </c>
      <c r="E166" s="2">
        <v>1000</v>
      </c>
      <c r="F166" s="2">
        <f t="shared" si="8"/>
        <v>7275</v>
      </c>
      <c r="G166" s="2">
        <f t="shared" si="9"/>
        <v>10670</v>
      </c>
      <c r="H166" s="2">
        <v>4850</v>
      </c>
      <c r="I166" s="3">
        <v>204632714401</v>
      </c>
      <c r="J166" s="1" t="s">
        <v>533</v>
      </c>
      <c r="K166" s="4">
        <v>6865.95</v>
      </c>
      <c r="L166" s="4">
        <f t="shared" si="10"/>
        <v>4806.165</v>
      </c>
      <c r="M166" s="4">
        <f t="shared" si="11"/>
        <v>4119.57</v>
      </c>
    </row>
    <row r="167" spans="1:13" ht="409.6" x14ac:dyDescent="0.2">
      <c r="A167" s="1">
        <v>166</v>
      </c>
      <c r="B167" s="2" t="s">
        <v>534</v>
      </c>
      <c r="C167" s="2" t="s">
        <v>535</v>
      </c>
      <c r="D167" s="2" t="s">
        <v>7</v>
      </c>
      <c r="E167" s="2">
        <v>1000</v>
      </c>
      <c r="F167" s="2">
        <f t="shared" si="8"/>
        <v>7275</v>
      </c>
      <c r="G167" s="2">
        <f t="shared" si="9"/>
        <v>10670</v>
      </c>
      <c r="H167" s="2">
        <v>4850</v>
      </c>
      <c r="I167" s="3">
        <v>315718724713</v>
      </c>
      <c r="J167" s="1" t="s">
        <v>536</v>
      </c>
      <c r="K167" s="4">
        <v>6865.95</v>
      </c>
      <c r="L167" s="4">
        <f t="shared" si="10"/>
        <v>4806.165</v>
      </c>
      <c r="M167" s="4">
        <f t="shared" si="11"/>
        <v>4119.57</v>
      </c>
    </row>
    <row r="168" spans="1:13" ht="409.6" x14ac:dyDescent="0.2">
      <c r="A168" s="1">
        <v>167</v>
      </c>
      <c r="B168" s="2" t="s">
        <v>537</v>
      </c>
      <c r="C168" s="2" t="s">
        <v>538</v>
      </c>
      <c r="D168" s="2" t="s">
        <v>7</v>
      </c>
      <c r="E168" s="2">
        <v>1000</v>
      </c>
      <c r="F168" s="2">
        <f t="shared" si="8"/>
        <v>7275</v>
      </c>
      <c r="G168" s="2">
        <f t="shared" si="9"/>
        <v>10670</v>
      </c>
      <c r="H168" s="2">
        <v>4850</v>
      </c>
      <c r="I168" s="3">
        <v>315718724722</v>
      </c>
      <c r="J168" s="1" t="s">
        <v>539</v>
      </c>
      <c r="K168" s="4">
        <v>6865.95</v>
      </c>
      <c r="L168" s="4">
        <f t="shared" si="10"/>
        <v>4806.165</v>
      </c>
      <c r="M168" s="4">
        <f t="shared" si="11"/>
        <v>4119.57</v>
      </c>
    </row>
    <row r="169" spans="1:13" ht="409.6" x14ac:dyDescent="0.2">
      <c r="A169" s="1">
        <v>168</v>
      </c>
      <c r="B169" s="2" t="s">
        <v>540</v>
      </c>
      <c r="C169" s="2" t="s">
        <v>541</v>
      </c>
      <c r="D169" s="2" t="s">
        <v>7</v>
      </c>
      <c r="E169" s="2">
        <v>1000</v>
      </c>
      <c r="F169" s="2">
        <f t="shared" si="8"/>
        <v>7275</v>
      </c>
      <c r="G169" s="2">
        <f t="shared" si="9"/>
        <v>10670</v>
      </c>
      <c r="H169" s="2">
        <v>4850</v>
      </c>
      <c r="I169" s="3">
        <v>315718724724</v>
      </c>
      <c r="J169" s="1" t="s">
        <v>542</v>
      </c>
      <c r="K169" s="4">
        <v>6865.95</v>
      </c>
      <c r="L169" s="4">
        <f t="shared" si="10"/>
        <v>4806.165</v>
      </c>
      <c r="M169" s="4">
        <f t="shared" si="11"/>
        <v>4119.57</v>
      </c>
    </row>
    <row r="170" spans="1:13" ht="409.6" x14ac:dyDescent="0.2">
      <c r="A170" s="1">
        <v>169</v>
      </c>
      <c r="B170" s="2" t="s">
        <v>543</v>
      </c>
      <c r="C170" s="2" t="s">
        <v>544</v>
      </c>
      <c r="D170" s="2" t="s">
        <v>7</v>
      </c>
      <c r="E170" s="2">
        <v>1000</v>
      </c>
      <c r="F170" s="2">
        <f t="shared" si="8"/>
        <v>7275</v>
      </c>
      <c r="G170" s="2">
        <f t="shared" si="9"/>
        <v>10670</v>
      </c>
      <c r="H170" s="2">
        <v>4850</v>
      </c>
      <c r="I170" s="3">
        <v>365099587238</v>
      </c>
      <c r="J170" s="1" t="s">
        <v>545</v>
      </c>
      <c r="K170" s="4">
        <v>6865.95</v>
      </c>
      <c r="L170" s="4">
        <f t="shared" si="10"/>
        <v>4806.165</v>
      </c>
      <c r="M170" s="4">
        <f t="shared" si="11"/>
        <v>4119.57</v>
      </c>
    </row>
    <row r="171" spans="1:13" ht="409.6" x14ac:dyDescent="0.2">
      <c r="A171" s="1">
        <v>170</v>
      </c>
      <c r="B171" s="2" t="s">
        <v>546</v>
      </c>
      <c r="C171" s="2" t="s">
        <v>547</v>
      </c>
      <c r="D171" s="2" t="s">
        <v>7</v>
      </c>
      <c r="E171" s="2">
        <v>1000</v>
      </c>
      <c r="F171" s="2">
        <f t="shared" si="8"/>
        <v>7275</v>
      </c>
      <c r="G171" s="2">
        <f t="shared" si="9"/>
        <v>10670</v>
      </c>
      <c r="H171" s="2">
        <v>4850</v>
      </c>
      <c r="I171" s="3">
        <v>365099587203</v>
      </c>
      <c r="J171" s="1" t="s">
        <v>548</v>
      </c>
      <c r="K171" s="4">
        <v>6865.95</v>
      </c>
      <c r="L171" s="4">
        <f t="shared" si="10"/>
        <v>4806.165</v>
      </c>
      <c r="M171" s="4">
        <f t="shared" si="11"/>
        <v>4119.57</v>
      </c>
    </row>
    <row r="172" spans="1:13" ht="409.6" x14ac:dyDescent="0.2">
      <c r="A172" s="1">
        <v>171</v>
      </c>
      <c r="B172" s="2" t="str">
        <f>UPPER("Portrait Of Palatine Matthew III Csák of Trencin OIL PAINTING")</f>
        <v>PORTRAIT OF PALATINE MATTHEW III CSÁK OF TRENCIN OIL PAINTING</v>
      </c>
      <c r="C172" s="2" t="s">
        <v>549</v>
      </c>
      <c r="D172" s="2" t="s">
        <v>7</v>
      </c>
      <c r="E172" s="2">
        <v>1000</v>
      </c>
      <c r="F172" s="2">
        <f t="shared" si="8"/>
        <v>7275</v>
      </c>
      <c r="G172" s="2">
        <f t="shared" si="9"/>
        <v>10670</v>
      </c>
      <c r="H172" s="2">
        <v>4850</v>
      </c>
      <c r="I172" s="3">
        <v>205060720708</v>
      </c>
      <c r="J172" s="1" t="s">
        <v>550</v>
      </c>
      <c r="K172" s="4">
        <v>6865.95</v>
      </c>
      <c r="L172" s="4">
        <f t="shared" si="10"/>
        <v>4806.165</v>
      </c>
      <c r="M172" s="4">
        <f t="shared" si="11"/>
        <v>4119.57</v>
      </c>
    </row>
    <row r="173" spans="1:13" ht="409.6" x14ac:dyDescent="0.2">
      <c r="A173" s="1">
        <v>172</v>
      </c>
      <c r="B173" s="2" t="s">
        <v>551</v>
      </c>
      <c r="C173" s="2" t="s">
        <v>552</v>
      </c>
      <c r="D173" s="2" t="s">
        <v>7</v>
      </c>
      <c r="E173" s="2">
        <v>1000</v>
      </c>
      <c r="F173" s="2">
        <f t="shared" si="8"/>
        <v>7275</v>
      </c>
      <c r="G173" s="2">
        <f t="shared" si="9"/>
        <v>10670</v>
      </c>
      <c r="H173" s="2">
        <v>4850</v>
      </c>
      <c r="I173" s="3">
        <v>315718724717</v>
      </c>
      <c r="J173" s="1" t="s">
        <v>553</v>
      </c>
      <c r="K173" s="4">
        <v>6865.95</v>
      </c>
      <c r="L173" s="4">
        <f t="shared" si="10"/>
        <v>4806.165</v>
      </c>
      <c r="M173" s="4">
        <f t="shared" si="11"/>
        <v>4119.57</v>
      </c>
    </row>
    <row r="174" spans="1:13" ht="409.6" x14ac:dyDescent="0.2">
      <c r="A174" s="1">
        <v>173</v>
      </c>
      <c r="B174" s="2" t="str">
        <f>UPPER("village peasants archery tournament oil painting")</f>
        <v>VILLAGE PEASANTS ARCHERY TOURNAMENT OIL PAINTING</v>
      </c>
      <c r="C174" s="2" t="s">
        <v>554</v>
      </c>
      <c r="D174" s="2" t="s">
        <v>7</v>
      </c>
      <c r="E174" s="2">
        <v>1000</v>
      </c>
      <c r="F174" s="2">
        <f t="shared" si="8"/>
        <v>7125</v>
      </c>
      <c r="G174" s="2">
        <f t="shared" si="9"/>
        <v>10450</v>
      </c>
      <c r="H174" s="2">
        <v>4750</v>
      </c>
      <c r="I174" s="3">
        <v>316128240239</v>
      </c>
      <c r="J174" s="1" t="s">
        <v>555</v>
      </c>
      <c r="K174" s="4">
        <v>6741.12</v>
      </c>
      <c r="L174" s="4">
        <f t="shared" si="10"/>
        <v>4718.7839999999997</v>
      </c>
      <c r="M174" s="4">
        <f t="shared" si="11"/>
        <v>4044.6719999999996</v>
      </c>
    </row>
    <row r="175" spans="1:13" ht="409.6" x14ac:dyDescent="0.2">
      <c r="A175" s="1">
        <v>174</v>
      </c>
      <c r="B175" s="2" t="s">
        <v>556</v>
      </c>
      <c r="C175" s="2" t="s">
        <v>557</v>
      </c>
      <c r="D175" s="2" t="s">
        <v>7</v>
      </c>
      <c r="E175" s="2">
        <v>1000</v>
      </c>
      <c r="F175" s="2">
        <f t="shared" si="8"/>
        <v>7050</v>
      </c>
      <c r="G175" s="2">
        <f t="shared" si="9"/>
        <v>10340</v>
      </c>
      <c r="H175" s="2">
        <v>4700</v>
      </c>
      <c r="I175" s="3">
        <v>315718724728</v>
      </c>
      <c r="J175" s="1" t="s">
        <v>558</v>
      </c>
      <c r="K175" s="4">
        <v>6678.7</v>
      </c>
      <c r="L175" s="4">
        <f t="shared" si="10"/>
        <v>4675.0899999999992</v>
      </c>
      <c r="M175" s="4">
        <f t="shared" si="11"/>
        <v>4007.22</v>
      </c>
    </row>
    <row r="176" spans="1:13" ht="409.6" x14ac:dyDescent="0.2">
      <c r="A176" s="1">
        <v>175</v>
      </c>
      <c r="B176" s="2" t="str">
        <f>UPPER("Portrait Of Admiral Baron De Pointis oil painting")</f>
        <v>PORTRAIT OF ADMIRAL BARON DE POINTIS OIL PAINTING</v>
      </c>
      <c r="C176" s="2" t="s">
        <v>559</v>
      </c>
      <c r="D176" s="2" t="s">
        <v>7</v>
      </c>
      <c r="E176" s="2">
        <v>1000</v>
      </c>
      <c r="F176" s="2">
        <f t="shared" si="8"/>
        <v>6450</v>
      </c>
      <c r="G176" s="2">
        <f t="shared" si="9"/>
        <v>9460</v>
      </c>
      <c r="H176" s="2">
        <v>4300</v>
      </c>
      <c r="I176" s="3">
        <v>365337441951</v>
      </c>
      <c r="J176" s="1" t="s">
        <v>560</v>
      </c>
      <c r="K176" s="4">
        <v>6116.94</v>
      </c>
      <c r="L176" s="4">
        <f t="shared" si="10"/>
        <v>4281.8579999999993</v>
      </c>
      <c r="M176" s="4">
        <f t="shared" si="11"/>
        <v>3670.1639999999998</v>
      </c>
    </row>
    <row r="177" spans="1:13" ht="409.6" x14ac:dyDescent="0.2">
      <c r="A177" s="1">
        <v>176</v>
      </c>
      <c r="B177" s="2" t="str">
        <f>UPPER("Portrait Of Actor Anthony Leigh OIL PAINTING")</f>
        <v>PORTRAIT OF ACTOR ANTHONY LEIGH OIL PAINTING</v>
      </c>
      <c r="C177" s="2" t="s">
        <v>561</v>
      </c>
      <c r="D177" s="2" t="s">
        <v>7</v>
      </c>
      <c r="E177" s="2">
        <v>1000</v>
      </c>
      <c r="F177" s="2">
        <f t="shared" si="8"/>
        <v>6600</v>
      </c>
      <c r="G177" s="2">
        <f t="shared" si="9"/>
        <v>9680</v>
      </c>
      <c r="H177" s="2">
        <v>4400</v>
      </c>
      <c r="I177" s="3">
        <v>365189437776</v>
      </c>
      <c r="J177" s="1" t="s">
        <v>562</v>
      </c>
      <c r="K177" s="4">
        <v>6241.77</v>
      </c>
      <c r="L177" s="4">
        <f t="shared" si="10"/>
        <v>4369.2389999999996</v>
      </c>
      <c r="M177" s="4">
        <f t="shared" si="11"/>
        <v>3745.0619999999999</v>
      </c>
    </row>
    <row r="178" spans="1:13" ht="409.6" x14ac:dyDescent="0.2">
      <c r="A178" s="1">
        <v>177</v>
      </c>
      <c r="B178" s="2" t="str">
        <f>UPPER("The Triumph Of Galatea OIL PAINTING")</f>
        <v>THE TRIUMPH OF GALATEA OIL PAINTING</v>
      </c>
      <c r="C178" s="2" t="s">
        <v>563</v>
      </c>
      <c r="D178" s="2" t="s">
        <v>7</v>
      </c>
      <c r="E178" s="2">
        <v>1000</v>
      </c>
      <c r="F178" s="2">
        <f t="shared" si="8"/>
        <v>6600</v>
      </c>
      <c r="G178" s="2">
        <f t="shared" si="9"/>
        <v>9680</v>
      </c>
      <c r="H178" s="2">
        <v>4400</v>
      </c>
      <c r="I178" s="3">
        <v>205103886227</v>
      </c>
      <c r="J178" s="1" t="s">
        <v>564</v>
      </c>
      <c r="K178" s="4">
        <v>6241.77</v>
      </c>
      <c r="L178" s="4">
        <f t="shared" si="10"/>
        <v>4369.2389999999996</v>
      </c>
      <c r="M178" s="4">
        <f t="shared" si="11"/>
        <v>3745.0619999999999</v>
      </c>
    </row>
    <row r="179" spans="1:13" ht="409.6" x14ac:dyDescent="0.2">
      <c r="A179" s="1">
        <v>178</v>
      </c>
      <c r="B179" s="2" t="s">
        <v>565</v>
      </c>
      <c r="C179" s="2" t="s">
        <v>566</v>
      </c>
      <c r="D179" s="2" t="s">
        <v>7</v>
      </c>
      <c r="E179" s="2">
        <v>1000</v>
      </c>
      <c r="F179" s="2">
        <f t="shared" si="8"/>
        <v>6600</v>
      </c>
      <c r="G179" s="2">
        <f t="shared" si="9"/>
        <v>9680</v>
      </c>
      <c r="H179" s="2">
        <v>4400</v>
      </c>
      <c r="I179" s="3">
        <v>204971696179</v>
      </c>
      <c r="J179" s="1" t="s">
        <v>567</v>
      </c>
      <c r="K179" s="4">
        <v>6241.77</v>
      </c>
      <c r="L179" s="4">
        <f t="shared" si="10"/>
        <v>4369.2389999999996</v>
      </c>
      <c r="M179" s="4">
        <f t="shared" si="11"/>
        <v>3745.0619999999999</v>
      </c>
    </row>
    <row r="180" spans="1:13" ht="409.6" x14ac:dyDescent="0.2">
      <c r="A180" s="1">
        <v>179</v>
      </c>
      <c r="B180" s="2" t="s">
        <v>568</v>
      </c>
      <c r="C180" s="2" t="s">
        <v>569</v>
      </c>
      <c r="D180" s="2" t="s">
        <v>7</v>
      </c>
      <c r="E180" s="2">
        <v>1000</v>
      </c>
      <c r="F180" s="2">
        <f t="shared" si="8"/>
        <v>6600</v>
      </c>
      <c r="G180" s="2">
        <f t="shared" si="9"/>
        <v>9680</v>
      </c>
      <c r="H180" s="2">
        <v>4400</v>
      </c>
      <c r="I180" s="3">
        <v>204632714358</v>
      </c>
      <c r="J180" s="1" t="s">
        <v>570</v>
      </c>
      <c r="K180" s="4">
        <v>6241.77</v>
      </c>
      <c r="L180" s="4">
        <f t="shared" si="10"/>
        <v>4369.2389999999996</v>
      </c>
      <c r="M180" s="4">
        <f t="shared" si="11"/>
        <v>3745.0619999999999</v>
      </c>
    </row>
    <row r="181" spans="1:13" ht="409.6" x14ac:dyDescent="0.2">
      <c r="A181" s="1">
        <v>180</v>
      </c>
      <c r="B181" s="2" t="str">
        <f>UPPER("Portrait of Oliver Cromwell OIL PAINTING")</f>
        <v>PORTRAIT OF OLIVER CROMWELL OIL PAINTING</v>
      </c>
      <c r="C181" s="2" t="s">
        <v>571</v>
      </c>
      <c r="D181" s="2" t="s">
        <v>7</v>
      </c>
      <c r="E181" s="2">
        <v>1000</v>
      </c>
      <c r="F181" s="2">
        <f t="shared" si="8"/>
        <v>6450</v>
      </c>
      <c r="G181" s="2">
        <f t="shared" si="9"/>
        <v>9460</v>
      </c>
      <c r="H181" s="2">
        <v>4300</v>
      </c>
      <c r="I181" s="3">
        <v>205103906348</v>
      </c>
      <c r="J181" s="1" t="s">
        <v>572</v>
      </c>
      <c r="K181" s="4">
        <v>6116.94</v>
      </c>
      <c r="L181" s="4">
        <f t="shared" si="10"/>
        <v>4281.8579999999993</v>
      </c>
      <c r="M181" s="4">
        <f t="shared" si="11"/>
        <v>3670.1639999999998</v>
      </c>
    </row>
    <row r="182" spans="1:13" ht="409.6" x14ac:dyDescent="0.2">
      <c r="A182" s="1">
        <v>181</v>
      </c>
      <c r="B182" s="2" t="str">
        <f>UPPER("Portrait of King Charles II Of England oil painting")</f>
        <v>PORTRAIT OF KING CHARLES II OF ENGLAND OIL PAINTING</v>
      </c>
      <c r="C182" s="2" t="s">
        <v>573</v>
      </c>
      <c r="D182" s="2" t="s">
        <v>7</v>
      </c>
      <c r="E182" s="2">
        <v>1000</v>
      </c>
      <c r="F182" s="2">
        <f t="shared" si="8"/>
        <v>6450</v>
      </c>
      <c r="G182" s="2">
        <f t="shared" si="9"/>
        <v>9460</v>
      </c>
      <c r="H182" s="2">
        <v>4300</v>
      </c>
      <c r="I182" s="3">
        <v>365191328017</v>
      </c>
      <c r="J182" s="1" t="s">
        <v>574</v>
      </c>
      <c r="K182" s="4">
        <v>6116.94</v>
      </c>
      <c r="L182" s="4">
        <f t="shared" si="10"/>
        <v>4281.8579999999993</v>
      </c>
      <c r="M182" s="4">
        <f t="shared" si="11"/>
        <v>3670.1639999999998</v>
      </c>
    </row>
    <row r="183" spans="1:13" ht="409.6" x14ac:dyDescent="0.2">
      <c r="A183" s="1">
        <v>182</v>
      </c>
      <c r="B183" s="2" t="str">
        <f>UPPER("Portrait Of Persian Court Official Haman OIL PAINTING")</f>
        <v>PORTRAIT OF PERSIAN COURT OFFICIAL HAMAN OIL PAINTING</v>
      </c>
      <c r="C183" s="2" t="s">
        <v>575</v>
      </c>
      <c r="D183" s="2" t="s">
        <v>7</v>
      </c>
      <c r="E183" s="2">
        <v>1000</v>
      </c>
      <c r="F183" s="2">
        <f t="shared" si="8"/>
        <v>6450</v>
      </c>
      <c r="G183" s="2">
        <f t="shared" si="9"/>
        <v>9460</v>
      </c>
      <c r="H183" s="2">
        <v>4300</v>
      </c>
      <c r="I183" s="3">
        <v>365193387142</v>
      </c>
      <c r="J183" s="1" t="s">
        <v>576</v>
      </c>
      <c r="K183" s="4">
        <v>6116.94</v>
      </c>
      <c r="L183" s="4">
        <f t="shared" si="10"/>
        <v>4281.8579999999993</v>
      </c>
      <c r="M183" s="4">
        <f t="shared" si="11"/>
        <v>3670.1639999999998</v>
      </c>
    </row>
    <row r="184" spans="1:13" ht="409.6" x14ac:dyDescent="0.2">
      <c r="A184" s="1">
        <v>183</v>
      </c>
      <c r="B184" s="2" t="s">
        <v>577</v>
      </c>
      <c r="C184" s="2" t="s">
        <v>578</v>
      </c>
      <c r="D184" s="2" t="s">
        <v>7</v>
      </c>
      <c r="E184" s="2">
        <v>1000</v>
      </c>
      <c r="F184" s="2">
        <f t="shared" si="8"/>
        <v>6450</v>
      </c>
      <c r="G184" s="2">
        <f t="shared" si="9"/>
        <v>9460</v>
      </c>
      <c r="H184" s="2">
        <v>4300</v>
      </c>
      <c r="I184" s="3">
        <v>204971696201</v>
      </c>
      <c r="J184" s="1" t="s">
        <v>579</v>
      </c>
      <c r="K184" s="4">
        <v>6116.94</v>
      </c>
      <c r="L184" s="4">
        <f t="shared" si="10"/>
        <v>4281.8579999999993</v>
      </c>
      <c r="M184" s="4">
        <f t="shared" si="11"/>
        <v>3670.1639999999998</v>
      </c>
    </row>
    <row r="185" spans="1:13" ht="409.6" x14ac:dyDescent="0.2">
      <c r="A185" s="1">
        <v>184</v>
      </c>
      <c r="B185" s="2" t="s">
        <v>580</v>
      </c>
      <c r="C185" s="2" t="s">
        <v>581</v>
      </c>
      <c r="D185" s="2" t="s">
        <v>7</v>
      </c>
      <c r="E185" s="2">
        <v>1000</v>
      </c>
      <c r="F185" s="2">
        <f t="shared" si="8"/>
        <v>6450</v>
      </c>
      <c r="G185" s="2">
        <f t="shared" si="9"/>
        <v>9460</v>
      </c>
      <c r="H185" s="2">
        <v>4300</v>
      </c>
      <c r="I185" s="3">
        <v>204632714410</v>
      </c>
      <c r="J185" s="1" t="s">
        <v>582</v>
      </c>
      <c r="K185" s="4">
        <v>6116.94</v>
      </c>
      <c r="L185" s="4">
        <f t="shared" si="10"/>
        <v>4281.8579999999993</v>
      </c>
      <c r="M185" s="4">
        <f t="shared" si="11"/>
        <v>3670.1639999999998</v>
      </c>
    </row>
    <row r="186" spans="1:13" ht="409.6" x14ac:dyDescent="0.2">
      <c r="A186" s="1">
        <v>185</v>
      </c>
      <c r="B186" s="2" t="s">
        <v>583</v>
      </c>
      <c r="C186" s="2" t="s">
        <v>584</v>
      </c>
      <c r="D186" s="2" t="s">
        <v>7</v>
      </c>
      <c r="E186" s="2">
        <v>1000</v>
      </c>
      <c r="F186" s="2">
        <f t="shared" si="8"/>
        <v>6600</v>
      </c>
      <c r="G186" s="2">
        <f t="shared" si="9"/>
        <v>9680</v>
      </c>
      <c r="H186" s="2">
        <v>4400</v>
      </c>
      <c r="I186" s="3">
        <v>315123164984</v>
      </c>
      <c r="J186" s="1" t="s">
        <v>585</v>
      </c>
      <c r="K186" s="4">
        <v>6241.77</v>
      </c>
      <c r="L186" s="4">
        <f t="shared" si="10"/>
        <v>4369.2389999999996</v>
      </c>
      <c r="M186" s="4">
        <f t="shared" si="11"/>
        <v>3745.0619999999999</v>
      </c>
    </row>
    <row r="187" spans="1:13" ht="409.6" x14ac:dyDescent="0.2">
      <c r="A187" s="1">
        <v>186</v>
      </c>
      <c r="B187" s="2" t="str">
        <f>UPPER("Still Life Of Grapes In The Vineyard OIL PAINTING")</f>
        <v>STILL LIFE OF GRAPES IN THE VINEYARD OIL PAINTING</v>
      </c>
      <c r="C187" s="2" t="s">
        <v>586</v>
      </c>
      <c r="D187" s="2" t="s">
        <v>7</v>
      </c>
      <c r="E187" s="2">
        <v>1000</v>
      </c>
      <c r="F187" s="2">
        <f t="shared" si="8"/>
        <v>6600</v>
      </c>
      <c r="G187" s="2">
        <f t="shared" si="9"/>
        <v>9680</v>
      </c>
      <c r="H187" s="2">
        <v>4400</v>
      </c>
      <c r="I187" s="3">
        <v>315123164997</v>
      </c>
      <c r="J187" s="1" t="s">
        <v>587</v>
      </c>
      <c r="K187" s="4">
        <v>6241.77</v>
      </c>
      <c r="L187" s="4">
        <f t="shared" si="10"/>
        <v>4369.2389999999996</v>
      </c>
      <c r="M187" s="4">
        <f t="shared" si="11"/>
        <v>3745.0619999999999</v>
      </c>
    </row>
    <row r="188" spans="1:13" ht="409.6" x14ac:dyDescent="0.2">
      <c r="A188" s="1">
        <v>187</v>
      </c>
      <c r="B188" s="2" t="s">
        <v>588</v>
      </c>
      <c r="C188" s="2" t="s">
        <v>589</v>
      </c>
      <c r="D188" s="2" t="s">
        <v>7</v>
      </c>
      <c r="E188" s="2">
        <v>1000</v>
      </c>
      <c r="F188" s="2">
        <f t="shared" si="8"/>
        <v>6600</v>
      </c>
      <c r="G188" s="2">
        <f t="shared" si="9"/>
        <v>9680</v>
      </c>
      <c r="H188" s="2">
        <v>4400</v>
      </c>
      <c r="I188" s="3">
        <v>204971696221</v>
      </c>
      <c r="J188" s="1" t="s">
        <v>590</v>
      </c>
      <c r="K188" s="4">
        <v>6241.77</v>
      </c>
      <c r="L188" s="4">
        <f t="shared" si="10"/>
        <v>4369.2389999999996</v>
      </c>
      <c r="M188" s="4">
        <f t="shared" si="11"/>
        <v>3745.0619999999999</v>
      </c>
    </row>
    <row r="189" spans="1:13" ht="409.6" x14ac:dyDescent="0.2">
      <c r="A189" s="1">
        <v>188</v>
      </c>
      <c r="B189" s="2" t="str">
        <f>UPPER("View Of Venice St Mark's Square oil painting")</f>
        <v>VIEW OF VENICE ST MARK'S SQUARE OIL PAINTING</v>
      </c>
      <c r="C189" s="2" t="s">
        <v>591</v>
      </c>
      <c r="D189" s="2" t="s">
        <v>7</v>
      </c>
      <c r="E189" s="2">
        <v>1000</v>
      </c>
      <c r="F189" s="2">
        <f t="shared" si="8"/>
        <v>6300</v>
      </c>
      <c r="G189" s="2">
        <f t="shared" si="9"/>
        <v>9240</v>
      </c>
      <c r="H189" s="2">
        <v>4200</v>
      </c>
      <c r="I189" s="3">
        <v>365339020213</v>
      </c>
      <c r="J189" s="1" t="s">
        <v>592</v>
      </c>
      <c r="K189" s="4">
        <v>5992.1</v>
      </c>
      <c r="L189" s="4">
        <f t="shared" si="10"/>
        <v>4194.47</v>
      </c>
      <c r="M189" s="4">
        <f t="shared" si="11"/>
        <v>3595.26</v>
      </c>
    </row>
    <row r="190" spans="1:13" ht="409.6" x14ac:dyDescent="0.2">
      <c r="A190" s="1">
        <v>189</v>
      </c>
      <c r="B190" s="2" t="str">
        <f>UPPER("Portrait of Three White Arabian Horses OIL Painting")</f>
        <v>PORTRAIT OF THREE WHITE ARABIAN HORSES OIL PAINTING</v>
      </c>
      <c r="C190" s="2" t="s">
        <v>593</v>
      </c>
      <c r="D190" s="2" t="s">
        <v>7</v>
      </c>
      <c r="E190" s="2">
        <v>1000</v>
      </c>
      <c r="F190" s="2">
        <f t="shared" si="8"/>
        <v>6300</v>
      </c>
      <c r="G190" s="2">
        <f t="shared" si="9"/>
        <v>9240</v>
      </c>
      <c r="H190" s="2">
        <v>4200</v>
      </c>
      <c r="I190" s="3">
        <v>205061880193</v>
      </c>
      <c r="J190" s="1" t="s">
        <v>594</v>
      </c>
      <c r="K190" s="4">
        <v>5992.1</v>
      </c>
      <c r="L190" s="4">
        <f t="shared" si="10"/>
        <v>4194.47</v>
      </c>
      <c r="M190" s="4">
        <f t="shared" si="11"/>
        <v>3595.26</v>
      </c>
    </row>
    <row r="191" spans="1:13" ht="409.6" x14ac:dyDescent="0.2">
      <c r="A191" s="1">
        <v>190</v>
      </c>
      <c r="B191" s="2" t="s">
        <v>595</v>
      </c>
      <c r="C191" s="2" t="s">
        <v>596</v>
      </c>
      <c r="D191" s="2" t="s">
        <v>7</v>
      </c>
      <c r="E191" s="2">
        <v>1000</v>
      </c>
      <c r="F191" s="2">
        <f t="shared" si="8"/>
        <v>6600</v>
      </c>
      <c r="G191" s="2">
        <f t="shared" si="9"/>
        <v>9680</v>
      </c>
      <c r="H191" s="2">
        <v>4400</v>
      </c>
      <c r="I191" s="3">
        <v>204971696187</v>
      </c>
      <c r="J191" s="1" t="s">
        <v>597</v>
      </c>
      <c r="K191" s="9">
        <v>6241.77</v>
      </c>
      <c r="L191" s="4">
        <f t="shared" si="10"/>
        <v>4369.2389999999996</v>
      </c>
      <c r="M191" s="4">
        <f t="shared" si="11"/>
        <v>3745.0619999999999</v>
      </c>
    </row>
    <row r="192" spans="1:13" ht="409.6" x14ac:dyDescent="0.2">
      <c r="A192" s="1">
        <v>191</v>
      </c>
      <c r="B192" s="2" t="s">
        <v>598</v>
      </c>
      <c r="C192" s="2" t="s">
        <v>599</v>
      </c>
      <c r="D192" s="2" t="s">
        <v>7</v>
      </c>
      <c r="E192" s="2">
        <v>1000</v>
      </c>
      <c r="F192" s="2">
        <f t="shared" si="8"/>
        <v>6600</v>
      </c>
      <c r="G192" s="2">
        <f t="shared" si="9"/>
        <v>9680</v>
      </c>
      <c r="H192" s="2">
        <v>4400</v>
      </c>
      <c r="I192" s="3">
        <v>205026123227</v>
      </c>
      <c r="J192" s="1" t="s">
        <v>600</v>
      </c>
      <c r="K192" s="4">
        <v>6241.77</v>
      </c>
      <c r="L192" s="4">
        <f t="shared" si="10"/>
        <v>4369.2389999999996</v>
      </c>
      <c r="M192" s="4">
        <f t="shared" si="11"/>
        <v>3745.0619999999999</v>
      </c>
    </row>
    <row r="193" spans="1:13" ht="409.6" x14ac:dyDescent="0.2">
      <c r="A193" s="1">
        <v>192</v>
      </c>
      <c r="B193" s="2" t="s">
        <v>601</v>
      </c>
      <c r="C193" s="2" t="s">
        <v>602</v>
      </c>
      <c r="D193" s="2" t="s">
        <v>7</v>
      </c>
      <c r="E193" s="2">
        <v>1000</v>
      </c>
      <c r="F193" s="2">
        <f t="shared" si="8"/>
        <v>6450</v>
      </c>
      <c r="G193" s="2">
        <f t="shared" si="9"/>
        <v>9460</v>
      </c>
      <c r="H193" s="2">
        <v>4300</v>
      </c>
      <c r="I193" s="3">
        <v>204632714422</v>
      </c>
      <c r="J193" s="1" t="s">
        <v>603</v>
      </c>
      <c r="K193" s="4">
        <v>6116.94</v>
      </c>
      <c r="L193" s="4">
        <f t="shared" si="10"/>
        <v>4281.8579999999993</v>
      </c>
      <c r="M193" s="4">
        <f t="shared" si="11"/>
        <v>3670.1639999999998</v>
      </c>
    </row>
    <row r="194" spans="1:13" ht="409.6" x14ac:dyDescent="0.2">
      <c r="A194" s="1">
        <v>193</v>
      </c>
      <c r="B194" s="2" t="str">
        <f>UPPER("view of the Grand canal, Venice oil painting")</f>
        <v>VIEW OF THE GRAND CANAL, VENICE OIL PAINTING</v>
      </c>
      <c r="C194" s="2" t="s">
        <v>604</v>
      </c>
      <c r="D194" s="2" t="s">
        <v>7</v>
      </c>
      <c r="E194" s="2">
        <v>1000</v>
      </c>
      <c r="F194" s="2">
        <f t="shared" si="8"/>
        <v>6450</v>
      </c>
      <c r="G194" s="2">
        <f t="shared" si="9"/>
        <v>9460</v>
      </c>
      <c r="H194" s="2">
        <v>4300</v>
      </c>
      <c r="I194" s="3">
        <v>316059692328</v>
      </c>
      <c r="J194" s="1" t="s">
        <v>605</v>
      </c>
      <c r="K194" s="4">
        <v>6116.94</v>
      </c>
      <c r="L194" s="4">
        <f t="shared" si="10"/>
        <v>4281.8579999999993</v>
      </c>
      <c r="M194" s="4">
        <f t="shared" si="11"/>
        <v>3670.1639999999998</v>
      </c>
    </row>
    <row r="195" spans="1:13" ht="409.6" x14ac:dyDescent="0.2">
      <c r="A195" s="1">
        <v>194</v>
      </c>
      <c r="B195" s="2" t="s">
        <v>504</v>
      </c>
      <c r="C195" s="2" t="s">
        <v>606</v>
      </c>
      <c r="D195" s="2" t="s">
        <v>7</v>
      </c>
      <c r="E195" s="2">
        <v>1000</v>
      </c>
      <c r="F195" s="2">
        <f t="shared" ref="F195:F258" si="12">H195*(1+50%)</f>
        <v>6600</v>
      </c>
      <c r="G195" s="2">
        <f t="shared" ref="G195:G258" si="13">H195*2.2</f>
        <v>9680</v>
      </c>
      <c r="H195" s="2">
        <v>4400</v>
      </c>
      <c r="I195" s="3">
        <v>365099587205</v>
      </c>
      <c r="J195" s="1" t="s">
        <v>607</v>
      </c>
      <c r="K195" s="4">
        <v>6241.77</v>
      </c>
      <c r="L195" s="4">
        <f t="shared" ref="L195:L258" si="14">K195*(1-30%)</f>
        <v>4369.2389999999996</v>
      </c>
      <c r="M195" s="4">
        <f t="shared" ref="M195:M258" si="15">K195*(1-40%)</f>
        <v>3745.0619999999999</v>
      </c>
    </row>
    <row r="196" spans="1:13" ht="409.6" x14ac:dyDescent="0.2">
      <c r="A196" s="1">
        <v>195</v>
      </c>
      <c r="B196" s="2" t="s">
        <v>608</v>
      </c>
      <c r="C196" s="2" t="s">
        <v>609</v>
      </c>
      <c r="D196" s="2" t="s">
        <v>7</v>
      </c>
      <c r="E196" s="2">
        <v>1000</v>
      </c>
      <c r="F196" s="2">
        <f t="shared" si="12"/>
        <v>6600</v>
      </c>
      <c r="G196" s="2">
        <f t="shared" si="13"/>
        <v>9680</v>
      </c>
      <c r="H196" s="2">
        <v>4400</v>
      </c>
      <c r="I196" s="3">
        <v>204971696209</v>
      </c>
      <c r="J196" s="1" t="s">
        <v>610</v>
      </c>
      <c r="K196" s="4">
        <v>6241.77</v>
      </c>
      <c r="L196" s="4">
        <f t="shared" si="14"/>
        <v>4369.2389999999996</v>
      </c>
      <c r="M196" s="4">
        <f t="shared" si="15"/>
        <v>3745.0619999999999</v>
      </c>
    </row>
    <row r="197" spans="1:13" ht="409.6" x14ac:dyDescent="0.2">
      <c r="A197" s="1">
        <v>196</v>
      </c>
      <c r="B197" s="3" t="str">
        <f>UPPER("Portrait Of Skeleton Warrior As Death oil painting")</f>
        <v>PORTRAIT OF SKELETON WARRIOR AS DEATH OIL PAINTING</v>
      </c>
      <c r="C197" s="2" t="s">
        <v>611</v>
      </c>
      <c r="D197" s="2" t="s">
        <v>7</v>
      </c>
      <c r="E197" s="2">
        <v>1000</v>
      </c>
      <c r="F197" s="2">
        <f t="shared" si="12"/>
        <v>6450</v>
      </c>
      <c r="G197" s="2">
        <f t="shared" si="13"/>
        <v>9460</v>
      </c>
      <c r="H197" s="2">
        <v>4300</v>
      </c>
      <c r="I197" s="3">
        <v>365194964228</v>
      </c>
      <c r="J197" s="10" t="s">
        <v>612</v>
      </c>
      <c r="K197" s="4">
        <v>6116.94</v>
      </c>
      <c r="L197" s="4">
        <f t="shared" si="14"/>
        <v>4281.8579999999993</v>
      </c>
      <c r="M197" s="4">
        <f t="shared" si="15"/>
        <v>3670.1639999999998</v>
      </c>
    </row>
    <row r="198" spans="1:13" ht="409.6" x14ac:dyDescent="0.2">
      <c r="A198" s="1">
        <v>197</v>
      </c>
      <c r="B198" s="2" t="s">
        <v>613</v>
      </c>
      <c r="C198" s="2" t="s">
        <v>614</v>
      </c>
      <c r="D198" s="2" t="s">
        <v>7</v>
      </c>
      <c r="E198" s="2">
        <v>1000</v>
      </c>
      <c r="F198" s="2">
        <f t="shared" si="12"/>
        <v>6450</v>
      </c>
      <c r="G198" s="2">
        <f t="shared" si="13"/>
        <v>9460</v>
      </c>
      <c r="H198" s="2">
        <v>4300</v>
      </c>
      <c r="I198" s="3">
        <v>204971696195</v>
      </c>
      <c r="J198" s="1" t="s">
        <v>615</v>
      </c>
      <c r="K198" s="4">
        <v>6116.94</v>
      </c>
      <c r="L198" s="4">
        <f t="shared" si="14"/>
        <v>4281.8579999999993</v>
      </c>
      <c r="M198" s="4">
        <f t="shared" si="15"/>
        <v>3670.1639999999998</v>
      </c>
    </row>
    <row r="199" spans="1:13" ht="409.6" x14ac:dyDescent="0.2">
      <c r="A199" s="1">
        <v>198</v>
      </c>
      <c r="B199" s="2" t="s">
        <v>616</v>
      </c>
      <c r="C199" s="2" t="s">
        <v>617</v>
      </c>
      <c r="D199" s="2" t="s">
        <v>7</v>
      </c>
      <c r="E199" s="2">
        <v>1000</v>
      </c>
      <c r="F199" s="2">
        <f t="shared" si="12"/>
        <v>6450</v>
      </c>
      <c r="G199" s="2">
        <f t="shared" si="13"/>
        <v>9460</v>
      </c>
      <c r="H199" s="2">
        <v>4300</v>
      </c>
      <c r="I199" s="3">
        <v>315718724733</v>
      </c>
      <c r="J199" s="1" t="s">
        <v>618</v>
      </c>
      <c r="K199" s="4">
        <v>6116.94</v>
      </c>
      <c r="L199" s="4">
        <f t="shared" si="14"/>
        <v>4281.8579999999993</v>
      </c>
      <c r="M199" s="4">
        <f t="shared" si="15"/>
        <v>3670.1639999999998</v>
      </c>
    </row>
    <row r="200" spans="1:13" ht="409.6" x14ac:dyDescent="0.2">
      <c r="A200" s="1">
        <v>199</v>
      </c>
      <c r="B200" s="2" t="s">
        <v>619</v>
      </c>
      <c r="C200" s="2" t="s">
        <v>620</v>
      </c>
      <c r="D200" s="2" t="s">
        <v>7</v>
      </c>
      <c r="E200" s="2">
        <v>1000</v>
      </c>
      <c r="F200" s="2">
        <f t="shared" si="12"/>
        <v>6450</v>
      </c>
      <c r="G200" s="2">
        <f t="shared" si="13"/>
        <v>9460</v>
      </c>
      <c r="H200" s="2">
        <v>4300</v>
      </c>
      <c r="I200" s="3">
        <v>315718724764</v>
      </c>
      <c r="J200" s="1" t="s">
        <v>621</v>
      </c>
      <c r="K200" s="4">
        <v>6116.94</v>
      </c>
      <c r="L200" s="4">
        <f t="shared" si="14"/>
        <v>4281.8579999999993</v>
      </c>
      <c r="M200" s="4">
        <f t="shared" si="15"/>
        <v>3670.1639999999998</v>
      </c>
    </row>
    <row r="201" spans="1:13" ht="409.6" x14ac:dyDescent="0.2">
      <c r="A201" s="1">
        <v>200</v>
      </c>
      <c r="B201" s="2" t="s">
        <v>622</v>
      </c>
      <c r="C201" s="2" t="s">
        <v>623</v>
      </c>
      <c r="D201" s="2" t="s">
        <v>7</v>
      </c>
      <c r="E201" s="2">
        <v>1000</v>
      </c>
      <c r="F201" s="2">
        <f t="shared" si="12"/>
        <v>6450</v>
      </c>
      <c r="G201" s="2">
        <f t="shared" si="13"/>
        <v>9460</v>
      </c>
      <c r="H201" s="2">
        <v>4300</v>
      </c>
      <c r="I201" s="3">
        <v>365099587183</v>
      </c>
      <c r="J201" s="1" t="s">
        <v>624</v>
      </c>
      <c r="K201" s="4">
        <v>6116.94</v>
      </c>
      <c r="L201" s="4">
        <f t="shared" si="14"/>
        <v>4281.8579999999993</v>
      </c>
      <c r="M201" s="4">
        <f t="shared" si="15"/>
        <v>3670.1639999999998</v>
      </c>
    </row>
    <row r="202" spans="1:13" ht="409.6" x14ac:dyDescent="0.2">
      <c r="A202" s="1">
        <v>201</v>
      </c>
      <c r="B202" s="2" t="str">
        <f>UPPER("Portrait Of Saint James the Greater OIL PAINTING")</f>
        <v>PORTRAIT OF SAINT JAMES THE GREATER OIL PAINTING</v>
      </c>
      <c r="C202" s="2" t="s">
        <v>625</v>
      </c>
      <c r="D202" s="2" t="s">
        <v>7</v>
      </c>
      <c r="E202" s="2">
        <v>1000</v>
      </c>
      <c r="F202" s="2">
        <f t="shared" si="12"/>
        <v>6450</v>
      </c>
      <c r="G202" s="2">
        <f t="shared" si="13"/>
        <v>9460</v>
      </c>
      <c r="H202" s="2">
        <v>4300</v>
      </c>
      <c r="I202" s="3">
        <v>365099587194</v>
      </c>
      <c r="J202" s="1" t="s">
        <v>626</v>
      </c>
      <c r="K202" s="4">
        <v>6116.94</v>
      </c>
      <c r="L202" s="4">
        <f t="shared" si="14"/>
        <v>4281.8579999999993</v>
      </c>
      <c r="M202" s="4">
        <f t="shared" si="15"/>
        <v>3670.1639999999998</v>
      </c>
    </row>
    <row r="203" spans="1:13" ht="409.6" x14ac:dyDescent="0.2">
      <c r="A203" s="1">
        <v>202</v>
      </c>
      <c r="B203" s="2" t="s">
        <v>627</v>
      </c>
      <c r="C203" s="2" t="s">
        <v>628</v>
      </c>
      <c r="D203" s="2" t="s">
        <v>7</v>
      </c>
      <c r="E203" s="2">
        <v>1000</v>
      </c>
      <c r="F203" s="2">
        <f t="shared" si="12"/>
        <v>6450</v>
      </c>
      <c r="G203" s="2">
        <f t="shared" si="13"/>
        <v>9460</v>
      </c>
      <c r="H203" s="2">
        <v>4300</v>
      </c>
      <c r="I203" s="3">
        <v>365099587225</v>
      </c>
      <c r="J203" s="1" t="s">
        <v>629</v>
      </c>
      <c r="K203" s="4">
        <v>6116.94</v>
      </c>
      <c r="L203" s="4">
        <f t="shared" si="14"/>
        <v>4281.8579999999993</v>
      </c>
      <c r="M203" s="4">
        <f t="shared" si="15"/>
        <v>3670.1639999999998</v>
      </c>
    </row>
    <row r="204" spans="1:13" ht="409.6" x14ac:dyDescent="0.2">
      <c r="A204" s="1">
        <v>203</v>
      </c>
      <c r="B204" s="2" t="s">
        <v>630</v>
      </c>
      <c r="C204" s="2" t="s">
        <v>631</v>
      </c>
      <c r="D204" s="2" t="s">
        <v>7</v>
      </c>
      <c r="E204" s="2">
        <v>1000</v>
      </c>
      <c r="F204" s="2">
        <f t="shared" si="12"/>
        <v>6225</v>
      </c>
      <c r="G204" s="2">
        <f t="shared" si="13"/>
        <v>9130</v>
      </c>
      <c r="H204" s="2">
        <v>4150</v>
      </c>
      <c r="I204" s="3">
        <v>204971696184</v>
      </c>
      <c r="J204" s="1" t="s">
        <v>632</v>
      </c>
      <c r="K204" s="9">
        <v>5867.27</v>
      </c>
      <c r="L204" s="4">
        <f t="shared" si="14"/>
        <v>4107.0889999999999</v>
      </c>
      <c r="M204" s="4">
        <f t="shared" si="15"/>
        <v>3520.3620000000001</v>
      </c>
    </row>
    <row r="205" spans="1:13" ht="409.6" x14ac:dyDescent="0.2">
      <c r="A205" s="1">
        <v>204</v>
      </c>
      <c r="B205" s="2" t="s">
        <v>633</v>
      </c>
      <c r="C205" s="2" t="s">
        <v>634</v>
      </c>
      <c r="D205" s="2" t="s">
        <v>7</v>
      </c>
      <c r="E205" s="2">
        <v>1000</v>
      </c>
      <c r="F205" s="2">
        <f t="shared" si="12"/>
        <v>6300</v>
      </c>
      <c r="G205" s="2">
        <f t="shared" si="13"/>
        <v>9240</v>
      </c>
      <c r="H205" s="2">
        <v>4200</v>
      </c>
      <c r="I205" s="3">
        <v>315350542642</v>
      </c>
      <c r="J205" s="1" t="s">
        <v>635</v>
      </c>
      <c r="K205" s="4">
        <v>5992.1</v>
      </c>
      <c r="L205" s="4">
        <f t="shared" si="14"/>
        <v>4194.47</v>
      </c>
      <c r="M205" s="4">
        <f t="shared" si="15"/>
        <v>3595.26</v>
      </c>
    </row>
    <row r="206" spans="1:13" ht="409.6" x14ac:dyDescent="0.2">
      <c r="A206" s="1">
        <v>205</v>
      </c>
      <c r="B206" s="2" t="s">
        <v>636</v>
      </c>
      <c r="C206" s="2" t="s">
        <v>637</v>
      </c>
      <c r="D206" s="2" t="s">
        <v>7</v>
      </c>
      <c r="E206" s="2">
        <v>1000</v>
      </c>
      <c r="F206" s="2">
        <f t="shared" si="12"/>
        <v>6300</v>
      </c>
      <c r="G206" s="2">
        <f t="shared" si="13"/>
        <v>9240</v>
      </c>
      <c r="H206" s="2">
        <v>4200</v>
      </c>
      <c r="I206" s="3">
        <v>204971696234</v>
      </c>
      <c r="J206" s="1" t="s">
        <v>638</v>
      </c>
      <c r="K206" s="6">
        <v>5992.1</v>
      </c>
      <c r="L206" s="4">
        <f t="shared" si="14"/>
        <v>4194.47</v>
      </c>
      <c r="M206" s="4">
        <f t="shared" si="15"/>
        <v>3595.26</v>
      </c>
    </row>
    <row r="207" spans="1:13" ht="409.6" x14ac:dyDescent="0.2">
      <c r="A207" s="1">
        <v>206</v>
      </c>
      <c r="B207" s="2" t="s">
        <v>639</v>
      </c>
      <c r="C207" s="2" t="s">
        <v>640</v>
      </c>
      <c r="D207" s="2" t="s">
        <v>7</v>
      </c>
      <c r="E207" s="2">
        <v>1000</v>
      </c>
      <c r="F207" s="2">
        <f t="shared" si="12"/>
        <v>6300</v>
      </c>
      <c r="G207" s="2">
        <f t="shared" si="13"/>
        <v>9240</v>
      </c>
      <c r="H207" s="2">
        <v>4200</v>
      </c>
      <c r="I207" s="3">
        <v>315718724746</v>
      </c>
      <c r="J207" s="1" t="s">
        <v>641</v>
      </c>
      <c r="K207" s="4">
        <v>5992.1</v>
      </c>
      <c r="L207" s="4">
        <f t="shared" si="14"/>
        <v>4194.47</v>
      </c>
      <c r="M207" s="4">
        <f t="shared" si="15"/>
        <v>3595.26</v>
      </c>
    </row>
    <row r="208" spans="1:13" ht="409.6" x14ac:dyDescent="0.2">
      <c r="A208" s="1">
        <v>207</v>
      </c>
      <c r="B208" s="2" t="s">
        <v>642</v>
      </c>
      <c r="C208" s="2" t="s">
        <v>643</v>
      </c>
      <c r="D208" s="2" t="s">
        <v>7</v>
      </c>
      <c r="E208" s="2">
        <v>1000</v>
      </c>
      <c r="F208" s="2">
        <f t="shared" si="12"/>
        <v>6375</v>
      </c>
      <c r="G208" s="2">
        <f t="shared" si="13"/>
        <v>9350</v>
      </c>
      <c r="H208" s="2">
        <v>4250</v>
      </c>
      <c r="I208" s="3">
        <v>364701800506</v>
      </c>
      <c r="J208" s="1" t="s">
        <v>644</v>
      </c>
      <c r="K208" s="4">
        <v>6054.52</v>
      </c>
      <c r="L208" s="4">
        <f t="shared" si="14"/>
        <v>4238.1639999999998</v>
      </c>
      <c r="M208" s="4">
        <f t="shared" si="15"/>
        <v>3632.712</v>
      </c>
    </row>
    <row r="209" spans="1:13" ht="409.6" x14ac:dyDescent="0.2">
      <c r="A209" s="1">
        <v>208</v>
      </c>
      <c r="B209" s="2" t="s">
        <v>645</v>
      </c>
      <c r="C209" s="2" t="s">
        <v>646</v>
      </c>
      <c r="D209" s="2" t="s">
        <v>7</v>
      </c>
      <c r="E209" s="2">
        <v>1000</v>
      </c>
      <c r="F209" s="2">
        <f t="shared" si="12"/>
        <v>6450</v>
      </c>
      <c r="G209" s="2">
        <f t="shared" si="13"/>
        <v>9460</v>
      </c>
      <c r="H209" s="2">
        <v>4300</v>
      </c>
      <c r="I209" s="3">
        <v>365099587186</v>
      </c>
      <c r="J209" s="1" t="s">
        <v>647</v>
      </c>
      <c r="K209" s="4">
        <v>6116.94</v>
      </c>
      <c r="L209" s="4">
        <f t="shared" si="14"/>
        <v>4281.8579999999993</v>
      </c>
      <c r="M209" s="4">
        <f t="shared" si="15"/>
        <v>3670.1639999999998</v>
      </c>
    </row>
    <row r="210" spans="1:13" ht="409.6" x14ac:dyDescent="0.2">
      <c r="A210" s="1">
        <v>209</v>
      </c>
      <c r="B210" s="2" t="s">
        <v>648</v>
      </c>
      <c r="C210" s="2" t="s">
        <v>649</v>
      </c>
      <c r="D210" s="2" t="s">
        <v>7</v>
      </c>
      <c r="E210" s="2">
        <v>1000</v>
      </c>
      <c r="F210" s="2">
        <f t="shared" si="12"/>
        <v>6450</v>
      </c>
      <c r="G210" s="2">
        <f t="shared" si="13"/>
        <v>9460</v>
      </c>
      <c r="H210" s="2">
        <v>4300</v>
      </c>
      <c r="I210" s="3">
        <v>315718724732</v>
      </c>
      <c r="J210" s="1" t="s">
        <v>650</v>
      </c>
      <c r="K210" s="4">
        <v>6116.94</v>
      </c>
      <c r="L210" s="4">
        <f t="shared" si="14"/>
        <v>4281.8579999999993</v>
      </c>
      <c r="M210" s="4">
        <f t="shared" si="15"/>
        <v>3670.1639999999998</v>
      </c>
    </row>
    <row r="211" spans="1:13" ht="409.6" x14ac:dyDescent="0.2">
      <c r="A211" s="1">
        <v>210</v>
      </c>
      <c r="B211" s="2" t="s">
        <v>651</v>
      </c>
      <c r="C211" s="2" t="s">
        <v>652</v>
      </c>
      <c r="D211" s="2" t="s">
        <v>7</v>
      </c>
      <c r="E211" s="2">
        <v>1000</v>
      </c>
      <c r="F211" s="2">
        <f t="shared" si="12"/>
        <v>5925</v>
      </c>
      <c r="G211" s="2">
        <f t="shared" si="13"/>
        <v>8690</v>
      </c>
      <c r="H211" s="2">
        <v>3950</v>
      </c>
      <c r="I211" s="3">
        <v>204971696242</v>
      </c>
      <c r="J211" s="1" t="s">
        <v>653</v>
      </c>
      <c r="K211" s="4">
        <v>5617.6</v>
      </c>
      <c r="L211" s="4">
        <f t="shared" si="14"/>
        <v>3932.32</v>
      </c>
      <c r="M211" s="4">
        <f t="shared" si="15"/>
        <v>3370.56</v>
      </c>
    </row>
    <row r="212" spans="1:13" ht="409.6" x14ac:dyDescent="0.2">
      <c r="A212" s="1">
        <v>211</v>
      </c>
      <c r="B212" s="2" t="s">
        <v>654</v>
      </c>
      <c r="C212" s="2" t="s">
        <v>655</v>
      </c>
      <c r="D212" s="2" t="s">
        <v>7</v>
      </c>
      <c r="E212" s="2">
        <v>1000</v>
      </c>
      <c r="F212" s="2">
        <f t="shared" si="12"/>
        <v>6300</v>
      </c>
      <c r="G212" s="2">
        <f t="shared" si="13"/>
        <v>9240</v>
      </c>
      <c r="H212" s="2">
        <v>4200</v>
      </c>
      <c r="I212" s="3">
        <v>204971696176</v>
      </c>
      <c r="J212" s="1" t="s">
        <v>656</v>
      </c>
      <c r="K212" s="4">
        <v>5992.1</v>
      </c>
      <c r="L212" s="4">
        <f t="shared" si="14"/>
        <v>4194.47</v>
      </c>
      <c r="M212" s="4">
        <f t="shared" si="15"/>
        <v>3595.26</v>
      </c>
    </row>
    <row r="213" spans="1:13" ht="409.6" x14ac:dyDescent="0.2">
      <c r="A213" s="1">
        <v>212</v>
      </c>
      <c r="B213" s="2" t="s">
        <v>657</v>
      </c>
      <c r="C213" s="2" t="s">
        <v>658</v>
      </c>
      <c r="D213" s="2" t="s">
        <v>7</v>
      </c>
      <c r="E213" s="2">
        <v>1000</v>
      </c>
      <c r="F213" s="2">
        <f t="shared" si="12"/>
        <v>6300</v>
      </c>
      <c r="G213" s="2">
        <f t="shared" si="13"/>
        <v>9240</v>
      </c>
      <c r="H213" s="2">
        <v>4200</v>
      </c>
      <c r="I213" s="3">
        <v>365099587174</v>
      </c>
      <c r="J213" s="1" t="s">
        <v>659</v>
      </c>
      <c r="K213" s="4">
        <v>5992.1</v>
      </c>
      <c r="L213" s="4">
        <f t="shared" si="14"/>
        <v>4194.47</v>
      </c>
      <c r="M213" s="4">
        <f t="shared" si="15"/>
        <v>3595.26</v>
      </c>
    </row>
    <row r="214" spans="1:13" ht="409.6" x14ac:dyDescent="0.2">
      <c r="A214" s="1">
        <v>213</v>
      </c>
      <c r="B214" s="2" t="s">
        <v>660</v>
      </c>
      <c r="C214" s="2" t="s">
        <v>661</v>
      </c>
      <c r="D214" s="2" t="s">
        <v>7</v>
      </c>
      <c r="E214" s="2">
        <v>1000</v>
      </c>
      <c r="F214" s="2">
        <f t="shared" si="12"/>
        <v>6300</v>
      </c>
      <c r="G214" s="2">
        <f t="shared" si="13"/>
        <v>9240</v>
      </c>
      <c r="H214" s="2">
        <v>4200</v>
      </c>
      <c r="I214" s="3">
        <v>365099587175</v>
      </c>
      <c r="J214" s="1" t="s">
        <v>662</v>
      </c>
      <c r="K214" s="4">
        <v>5992.1</v>
      </c>
      <c r="L214" s="4">
        <f t="shared" si="14"/>
        <v>4194.47</v>
      </c>
      <c r="M214" s="4">
        <f t="shared" si="15"/>
        <v>3595.26</v>
      </c>
    </row>
    <row r="215" spans="1:13" ht="409.6" x14ac:dyDescent="0.2">
      <c r="A215" s="1">
        <v>214</v>
      </c>
      <c r="B215" s="2" t="s">
        <v>663</v>
      </c>
      <c r="C215" s="2" t="s">
        <v>664</v>
      </c>
      <c r="D215" s="2" t="s">
        <v>7</v>
      </c>
      <c r="E215" s="2">
        <v>1000</v>
      </c>
      <c r="F215" s="2">
        <f t="shared" si="12"/>
        <v>5925</v>
      </c>
      <c r="G215" s="2">
        <f t="shared" si="13"/>
        <v>8690</v>
      </c>
      <c r="H215" s="2">
        <v>3950</v>
      </c>
      <c r="I215" s="3">
        <v>315718724720</v>
      </c>
      <c r="J215" s="1" t="s">
        <v>665</v>
      </c>
      <c r="K215" s="4">
        <v>5617.6</v>
      </c>
      <c r="L215" s="4">
        <f t="shared" si="14"/>
        <v>3932.32</v>
      </c>
      <c r="M215" s="4">
        <f t="shared" si="15"/>
        <v>3370.56</v>
      </c>
    </row>
    <row r="216" spans="1:13" ht="409.6" x14ac:dyDescent="0.2">
      <c r="A216" s="1">
        <v>215</v>
      </c>
      <c r="B216" s="2" t="s">
        <v>666</v>
      </c>
      <c r="C216" s="2" t="s">
        <v>667</v>
      </c>
      <c r="D216" s="2" t="s">
        <v>7</v>
      </c>
      <c r="E216" s="2">
        <v>1000</v>
      </c>
      <c r="F216" s="2">
        <f t="shared" si="12"/>
        <v>5925</v>
      </c>
      <c r="G216" s="2">
        <f t="shared" si="13"/>
        <v>8690</v>
      </c>
      <c r="H216" s="2">
        <v>3950</v>
      </c>
      <c r="I216" s="3">
        <v>315718724765</v>
      </c>
      <c r="J216" s="1" t="s">
        <v>668</v>
      </c>
      <c r="K216" s="4">
        <v>5617.6</v>
      </c>
      <c r="L216" s="4">
        <f t="shared" si="14"/>
        <v>3932.32</v>
      </c>
      <c r="M216" s="4">
        <f t="shared" si="15"/>
        <v>3370.56</v>
      </c>
    </row>
    <row r="217" spans="1:13" ht="409.6" x14ac:dyDescent="0.2">
      <c r="A217" s="1">
        <v>216</v>
      </c>
      <c r="B217" s="2" t="s">
        <v>669</v>
      </c>
      <c r="C217" s="2" t="s">
        <v>670</v>
      </c>
      <c r="D217" s="2" t="s">
        <v>7</v>
      </c>
      <c r="E217" s="2">
        <v>1000</v>
      </c>
      <c r="F217" s="2">
        <f t="shared" si="12"/>
        <v>5925</v>
      </c>
      <c r="G217" s="2">
        <f t="shared" si="13"/>
        <v>8690</v>
      </c>
      <c r="H217" s="2">
        <v>3950</v>
      </c>
      <c r="I217" s="3">
        <v>204971696186</v>
      </c>
      <c r="J217" s="1" t="s">
        <v>671</v>
      </c>
      <c r="K217" s="4">
        <v>5617.6</v>
      </c>
      <c r="L217" s="4">
        <f t="shared" si="14"/>
        <v>3932.32</v>
      </c>
      <c r="M217" s="4">
        <f t="shared" si="15"/>
        <v>3370.56</v>
      </c>
    </row>
    <row r="218" spans="1:13" ht="409.6" x14ac:dyDescent="0.2">
      <c r="A218" s="1">
        <v>217</v>
      </c>
      <c r="B218" s="2" t="s">
        <v>672</v>
      </c>
      <c r="C218" s="2" t="s">
        <v>673</v>
      </c>
      <c r="D218" s="2" t="s">
        <v>7</v>
      </c>
      <c r="E218" s="2">
        <v>1000</v>
      </c>
      <c r="F218" s="2">
        <f t="shared" si="12"/>
        <v>5925</v>
      </c>
      <c r="G218" s="2">
        <f t="shared" si="13"/>
        <v>8690</v>
      </c>
      <c r="H218" s="2">
        <v>3950</v>
      </c>
      <c r="I218" s="3">
        <v>204971696232</v>
      </c>
      <c r="J218" s="1" t="s">
        <v>674</v>
      </c>
      <c r="K218" s="6">
        <v>5617.6</v>
      </c>
      <c r="L218" s="4">
        <f t="shared" si="14"/>
        <v>3932.32</v>
      </c>
      <c r="M218" s="4">
        <f t="shared" si="15"/>
        <v>3370.56</v>
      </c>
    </row>
    <row r="219" spans="1:13" ht="409.6" x14ac:dyDescent="0.2">
      <c r="A219" s="1">
        <v>218</v>
      </c>
      <c r="B219" s="2" t="s">
        <v>675</v>
      </c>
      <c r="C219" s="2" t="s">
        <v>676</v>
      </c>
      <c r="D219" s="2" t="s">
        <v>7</v>
      </c>
      <c r="E219" s="2">
        <v>1000</v>
      </c>
      <c r="F219" s="2">
        <f t="shared" si="12"/>
        <v>5925</v>
      </c>
      <c r="G219" s="2">
        <f t="shared" si="13"/>
        <v>8690</v>
      </c>
      <c r="H219" s="2">
        <v>3950</v>
      </c>
      <c r="I219" s="3">
        <v>315718724731</v>
      </c>
      <c r="J219" s="1" t="s">
        <v>677</v>
      </c>
      <c r="K219" s="4">
        <v>5617.6</v>
      </c>
      <c r="L219" s="4">
        <f t="shared" si="14"/>
        <v>3932.32</v>
      </c>
      <c r="M219" s="4">
        <f t="shared" si="15"/>
        <v>3370.56</v>
      </c>
    </row>
    <row r="220" spans="1:13" ht="409.6" x14ac:dyDescent="0.2">
      <c r="A220" s="1">
        <v>219</v>
      </c>
      <c r="B220" s="2" t="s">
        <v>678</v>
      </c>
      <c r="C220" s="2" t="s">
        <v>679</v>
      </c>
      <c r="D220" s="2" t="s">
        <v>7</v>
      </c>
      <c r="E220" s="2">
        <v>1000</v>
      </c>
      <c r="F220" s="2">
        <f t="shared" si="12"/>
        <v>5925</v>
      </c>
      <c r="G220" s="2">
        <f t="shared" si="13"/>
        <v>8690</v>
      </c>
      <c r="H220" s="2">
        <v>3950</v>
      </c>
      <c r="I220" s="3">
        <v>315718724769</v>
      </c>
      <c r="J220" s="1" t="s">
        <v>680</v>
      </c>
      <c r="K220" s="6">
        <v>5617.6</v>
      </c>
      <c r="L220" s="4">
        <f t="shared" si="14"/>
        <v>3932.32</v>
      </c>
      <c r="M220" s="4">
        <f t="shared" si="15"/>
        <v>3370.56</v>
      </c>
    </row>
    <row r="221" spans="1:13" ht="409.6" x14ac:dyDescent="0.2">
      <c r="A221" s="1">
        <v>220</v>
      </c>
      <c r="B221" s="2" t="s">
        <v>681</v>
      </c>
      <c r="C221" s="2" t="s">
        <v>682</v>
      </c>
      <c r="D221" s="2" t="s">
        <v>7</v>
      </c>
      <c r="E221" s="2">
        <v>1000</v>
      </c>
      <c r="F221" s="2">
        <f t="shared" si="12"/>
        <v>6225</v>
      </c>
      <c r="G221" s="2">
        <f t="shared" si="13"/>
        <v>9130</v>
      </c>
      <c r="H221" s="2">
        <v>4150</v>
      </c>
      <c r="I221" s="3">
        <v>365099587161</v>
      </c>
      <c r="J221" s="1" t="s">
        <v>683</v>
      </c>
      <c r="K221" s="4">
        <v>5867.27</v>
      </c>
      <c r="L221" s="4">
        <f t="shared" si="14"/>
        <v>4107.0889999999999</v>
      </c>
      <c r="M221" s="4">
        <f t="shared" si="15"/>
        <v>3520.3620000000001</v>
      </c>
    </row>
    <row r="222" spans="1:13" ht="409.6" x14ac:dyDescent="0.2">
      <c r="A222" s="1">
        <v>221</v>
      </c>
      <c r="B222" s="2" t="s">
        <v>684</v>
      </c>
      <c r="C222" s="2" t="s">
        <v>685</v>
      </c>
      <c r="D222" s="2" t="s">
        <v>7</v>
      </c>
      <c r="E222" s="2">
        <v>1000</v>
      </c>
      <c r="F222" s="2">
        <f t="shared" si="12"/>
        <v>5775</v>
      </c>
      <c r="G222" s="2">
        <f t="shared" si="13"/>
        <v>8470</v>
      </c>
      <c r="H222" s="2">
        <v>3850</v>
      </c>
      <c r="I222" s="3">
        <v>204971696180</v>
      </c>
      <c r="J222" s="1" t="s">
        <v>686</v>
      </c>
      <c r="K222" s="4">
        <v>5492.76</v>
      </c>
      <c r="L222" s="4">
        <f t="shared" si="14"/>
        <v>3844.9319999999998</v>
      </c>
      <c r="M222" s="4">
        <f t="shared" si="15"/>
        <v>3295.6559999999999</v>
      </c>
    </row>
    <row r="223" spans="1:13" ht="409.6" x14ac:dyDescent="0.2">
      <c r="A223" s="1">
        <v>222</v>
      </c>
      <c r="B223" s="2" t="s">
        <v>687</v>
      </c>
      <c r="C223" s="2" t="s">
        <v>688</v>
      </c>
      <c r="D223" s="2" t="s">
        <v>7</v>
      </c>
      <c r="E223" s="2">
        <v>1000</v>
      </c>
      <c r="F223" s="2">
        <f t="shared" si="12"/>
        <v>5925</v>
      </c>
      <c r="G223" s="2">
        <f t="shared" si="13"/>
        <v>8690</v>
      </c>
      <c r="H223" s="2">
        <v>3950</v>
      </c>
      <c r="I223" s="3">
        <v>365099587178</v>
      </c>
      <c r="J223" s="1" t="s">
        <v>689</v>
      </c>
      <c r="K223" s="4">
        <v>5617.6</v>
      </c>
      <c r="L223" s="4">
        <f t="shared" si="14"/>
        <v>3932.32</v>
      </c>
      <c r="M223" s="4">
        <f t="shared" si="15"/>
        <v>3370.56</v>
      </c>
    </row>
    <row r="224" spans="1:13" ht="409.6" x14ac:dyDescent="0.2">
      <c r="A224" s="1">
        <v>223</v>
      </c>
      <c r="B224" s="2" t="s">
        <v>690</v>
      </c>
      <c r="C224" s="2" t="s">
        <v>691</v>
      </c>
      <c r="D224" s="2" t="s">
        <v>7</v>
      </c>
      <c r="E224" s="2">
        <v>1000</v>
      </c>
      <c r="F224" s="2">
        <f t="shared" si="12"/>
        <v>5925</v>
      </c>
      <c r="G224" s="2">
        <f t="shared" si="13"/>
        <v>8690</v>
      </c>
      <c r="H224" s="2">
        <v>3950</v>
      </c>
      <c r="I224" s="3">
        <v>315123164963</v>
      </c>
      <c r="J224" s="1" t="s">
        <v>692</v>
      </c>
      <c r="K224" s="6">
        <v>5617.6</v>
      </c>
      <c r="L224" s="4">
        <f t="shared" si="14"/>
        <v>3932.32</v>
      </c>
      <c r="M224" s="4">
        <f t="shared" si="15"/>
        <v>3370.56</v>
      </c>
    </row>
    <row r="225" spans="1:13" ht="409.6" x14ac:dyDescent="0.2">
      <c r="A225" s="1">
        <v>224</v>
      </c>
      <c r="B225" s="2" t="s">
        <v>693</v>
      </c>
      <c r="C225" s="2" t="s">
        <v>694</v>
      </c>
      <c r="D225" s="2" t="s">
        <v>7</v>
      </c>
      <c r="E225" s="2">
        <v>1000</v>
      </c>
      <c r="F225" s="2">
        <f t="shared" si="12"/>
        <v>5925</v>
      </c>
      <c r="G225" s="2">
        <f t="shared" si="13"/>
        <v>8690</v>
      </c>
      <c r="H225" s="2">
        <v>3950</v>
      </c>
      <c r="I225" s="3">
        <v>204971696204</v>
      </c>
      <c r="J225" s="1" t="s">
        <v>695</v>
      </c>
      <c r="K225" s="4">
        <v>5617.6</v>
      </c>
      <c r="L225" s="4">
        <f t="shared" si="14"/>
        <v>3932.32</v>
      </c>
      <c r="M225" s="4">
        <f t="shared" si="15"/>
        <v>3370.56</v>
      </c>
    </row>
    <row r="226" spans="1:13" ht="409.6" x14ac:dyDescent="0.2">
      <c r="A226" s="1">
        <v>225</v>
      </c>
      <c r="B226" s="2" t="s">
        <v>696</v>
      </c>
      <c r="C226" s="2" t="s">
        <v>697</v>
      </c>
      <c r="D226" s="2" t="s">
        <v>7</v>
      </c>
      <c r="E226" s="2">
        <v>1000</v>
      </c>
      <c r="F226" s="2">
        <f t="shared" si="12"/>
        <v>5925</v>
      </c>
      <c r="G226" s="2">
        <f t="shared" si="13"/>
        <v>8690</v>
      </c>
      <c r="H226" s="2">
        <v>3950</v>
      </c>
      <c r="I226" s="3">
        <v>204971696224</v>
      </c>
      <c r="J226" s="1" t="s">
        <v>698</v>
      </c>
      <c r="K226" s="4">
        <v>5617.6</v>
      </c>
      <c r="L226" s="4">
        <f t="shared" si="14"/>
        <v>3932.32</v>
      </c>
      <c r="M226" s="4">
        <f t="shared" si="15"/>
        <v>3370.56</v>
      </c>
    </row>
    <row r="227" spans="1:13" ht="409.6" x14ac:dyDescent="0.2">
      <c r="A227" s="1">
        <v>226</v>
      </c>
      <c r="B227" s="2" t="s">
        <v>699</v>
      </c>
      <c r="C227" s="2" t="s">
        <v>700</v>
      </c>
      <c r="D227" s="2" t="s">
        <v>7</v>
      </c>
      <c r="E227" s="2">
        <v>1000</v>
      </c>
      <c r="F227" s="2">
        <f t="shared" si="12"/>
        <v>5925</v>
      </c>
      <c r="G227" s="2">
        <f t="shared" si="13"/>
        <v>8690</v>
      </c>
      <c r="H227" s="2">
        <v>3950</v>
      </c>
      <c r="I227" s="3">
        <v>315718724761</v>
      </c>
      <c r="J227" s="1" t="s">
        <v>701</v>
      </c>
      <c r="K227" s="4">
        <v>5617.6</v>
      </c>
      <c r="L227" s="4">
        <f t="shared" si="14"/>
        <v>3932.32</v>
      </c>
      <c r="M227" s="4">
        <f t="shared" si="15"/>
        <v>3370.56</v>
      </c>
    </row>
    <row r="228" spans="1:13" ht="409.6" x14ac:dyDescent="0.2">
      <c r="A228" s="1">
        <v>227</v>
      </c>
      <c r="B228" s="2" t="s">
        <v>702</v>
      </c>
      <c r="C228" s="2" t="s">
        <v>703</v>
      </c>
      <c r="D228" s="2" t="s">
        <v>7</v>
      </c>
      <c r="E228" s="2">
        <v>1000</v>
      </c>
      <c r="F228" s="2">
        <f t="shared" si="12"/>
        <v>5925</v>
      </c>
      <c r="G228" s="2">
        <f t="shared" si="13"/>
        <v>8690</v>
      </c>
      <c r="H228" s="2">
        <v>3950</v>
      </c>
      <c r="I228" s="3">
        <v>365099587210</v>
      </c>
      <c r="J228" s="1" t="s">
        <v>704</v>
      </c>
      <c r="K228" s="4">
        <v>5617.6</v>
      </c>
      <c r="L228" s="4">
        <f t="shared" si="14"/>
        <v>3932.32</v>
      </c>
      <c r="M228" s="4">
        <f t="shared" si="15"/>
        <v>3370.56</v>
      </c>
    </row>
    <row r="229" spans="1:13" ht="409.6" x14ac:dyDescent="0.2">
      <c r="A229" s="1">
        <v>228</v>
      </c>
      <c r="B229" s="2" t="str">
        <f>UPPER("Beach Nocturne Landscape oil painting")</f>
        <v>BEACH NOCTURNE LANDSCAPE OIL PAINTING</v>
      </c>
      <c r="C229" s="2" t="s">
        <v>705</v>
      </c>
      <c r="D229" s="2" t="s">
        <v>7</v>
      </c>
      <c r="E229" s="2">
        <v>1000</v>
      </c>
      <c r="F229" s="2">
        <f t="shared" si="12"/>
        <v>5925</v>
      </c>
      <c r="G229" s="2">
        <f t="shared" si="13"/>
        <v>8690</v>
      </c>
      <c r="H229" s="2">
        <v>3950</v>
      </c>
      <c r="I229" s="3">
        <v>316054837724</v>
      </c>
      <c r="J229" s="1" t="s">
        <v>706</v>
      </c>
      <c r="K229" s="4">
        <v>5617.6</v>
      </c>
      <c r="L229" s="4">
        <f t="shared" si="14"/>
        <v>3932.32</v>
      </c>
      <c r="M229" s="4">
        <f t="shared" si="15"/>
        <v>3370.56</v>
      </c>
    </row>
    <row r="230" spans="1:13" ht="409.6" x14ac:dyDescent="0.2">
      <c r="A230" s="1">
        <v>229</v>
      </c>
      <c r="B230" s="2" t="s">
        <v>707</v>
      </c>
      <c r="C230" s="2" t="s">
        <v>708</v>
      </c>
      <c r="D230" s="2" t="s">
        <v>7</v>
      </c>
      <c r="E230" s="2">
        <v>1000</v>
      </c>
      <c r="F230" s="2">
        <f t="shared" si="12"/>
        <v>5925</v>
      </c>
      <c r="G230" s="2">
        <f t="shared" si="13"/>
        <v>8690</v>
      </c>
      <c r="H230" s="2">
        <v>3950</v>
      </c>
      <c r="I230" s="3">
        <v>205001204056</v>
      </c>
      <c r="J230" s="1" t="s">
        <v>709</v>
      </c>
      <c r="K230" s="4">
        <v>5617.6</v>
      </c>
      <c r="L230" s="4">
        <f t="shared" si="14"/>
        <v>3932.32</v>
      </c>
      <c r="M230" s="4">
        <f t="shared" si="15"/>
        <v>3370.56</v>
      </c>
    </row>
    <row r="231" spans="1:13" ht="409.6" x14ac:dyDescent="0.2">
      <c r="A231" s="1">
        <v>230</v>
      </c>
      <c r="B231" s="2" t="s">
        <v>710</v>
      </c>
      <c r="C231" s="2" t="s">
        <v>711</v>
      </c>
      <c r="D231" s="2" t="s">
        <v>7</v>
      </c>
      <c r="E231" s="2">
        <v>1000</v>
      </c>
      <c r="F231" s="2">
        <f t="shared" si="12"/>
        <v>5925</v>
      </c>
      <c r="G231" s="2">
        <f t="shared" si="13"/>
        <v>8690</v>
      </c>
      <c r="H231" s="2">
        <v>3950</v>
      </c>
      <c r="I231" s="3">
        <v>204971696177</v>
      </c>
      <c r="J231" s="1" t="s">
        <v>712</v>
      </c>
      <c r="K231" s="9">
        <v>5617.6</v>
      </c>
      <c r="L231" s="4">
        <f t="shared" si="14"/>
        <v>3932.32</v>
      </c>
      <c r="M231" s="4">
        <f t="shared" si="15"/>
        <v>3370.56</v>
      </c>
    </row>
    <row r="232" spans="1:13" ht="409.6" x14ac:dyDescent="0.2">
      <c r="A232" s="1">
        <v>231</v>
      </c>
      <c r="B232" s="2" t="s">
        <v>713</v>
      </c>
      <c r="C232" s="2" t="s">
        <v>714</v>
      </c>
      <c r="D232" s="2" t="s">
        <v>7</v>
      </c>
      <c r="E232" s="2">
        <v>1000</v>
      </c>
      <c r="F232" s="2">
        <f t="shared" si="12"/>
        <v>5925</v>
      </c>
      <c r="G232" s="2">
        <f t="shared" si="13"/>
        <v>8690</v>
      </c>
      <c r="H232" s="2">
        <v>3950</v>
      </c>
      <c r="I232" s="3">
        <v>204971696206</v>
      </c>
      <c r="J232" s="1" t="s">
        <v>715</v>
      </c>
      <c r="K232" s="4">
        <v>5617.6</v>
      </c>
      <c r="L232" s="4">
        <f t="shared" si="14"/>
        <v>3932.32</v>
      </c>
      <c r="M232" s="4">
        <f t="shared" si="15"/>
        <v>3370.56</v>
      </c>
    </row>
    <row r="233" spans="1:13" ht="409.6" x14ac:dyDescent="0.2">
      <c r="A233" s="1">
        <v>232</v>
      </c>
      <c r="B233" s="2" t="s">
        <v>716</v>
      </c>
      <c r="C233" s="2" t="s">
        <v>717</v>
      </c>
      <c r="D233" s="2" t="s">
        <v>7</v>
      </c>
      <c r="E233" s="2">
        <v>1000</v>
      </c>
      <c r="F233" s="2">
        <f t="shared" si="12"/>
        <v>5925</v>
      </c>
      <c r="G233" s="2">
        <f t="shared" si="13"/>
        <v>8690</v>
      </c>
      <c r="H233" s="2">
        <v>3950</v>
      </c>
      <c r="I233" s="3">
        <v>204971696215</v>
      </c>
      <c r="J233" s="1" t="s">
        <v>718</v>
      </c>
      <c r="K233" s="4">
        <v>5617.6</v>
      </c>
      <c r="L233" s="4">
        <f t="shared" si="14"/>
        <v>3932.32</v>
      </c>
      <c r="M233" s="4">
        <f t="shared" si="15"/>
        <v>3370.56</v>
      </c>
    </row>
    <row r="234" spans="1:13" ht="409.6" x14ac:dyDescent="0.2">
      <c r="A234" s="1">
        <v>233</v>
      </c>
      <c r="B234" s="2" t="s">
        <v>719</v>
      </c>
      <c r="C234" s="2" t="s">
        <v>720</v>
      </c>
      <c r="D234" s="2" t="s">
        <v>7</v>
      </c>
      <c r="E234" s="2">
        <v>1000</v>
      </c>
      <c r="F234" s="2">
        <f t="shared" si="12"/>
        <v>5925</v>
      </c>
      <c r="G234" s="2">
        <f t="shared" si="13"/>
        <v>8690</v>
      </c>
      <c r="H234" s="2">
        <v>3950</v>
      </c>
      <c r="I234" s="3">
        <v>204971696226</v>
      </c>
      <c r="J234" s="1" t="s">
        <v>721</v>
      </c>
      <c r="K234" s="4">
        <v>5617.6</v>
      </c>
      <c r="L234" s="4">
        <f t="shared" si="14"/>
        <v>3932.32</v>
      </c>
      <c r="M234" s="4">
        <f t="shared" si="15"/>
        <v>3370.56</v>
      </c>
    </row>
    <row r="235" spans="1:13" ht="409.6" x14ac:dyDescent="0.2">
      <c r="A235" s="1">
        <v>234</v>
      </c>
      <c r="B235" s="2" t="s">
        <v>722</v>
      </c>
      <c r="C235" s="2" t="s">
        <v>723</v>
      </c>
      <c r="D235" s="2" t="s">
        <v>7</v>
      </c>
      <c r="E235" s="2">
        <v>1000</v>
      </c>
      <c r="F235" s="2">
        <f t="shared" si="12"/>
        <v>5925</v>
      </c>
      <c r="G235" s="2">
        <f t="shared" si="13"/>
        <v>8690</v>
      </c>
      <c r="H235" s="2">
        <v>3950</v>
      </c>
      <c r="I235" s="3">
        <v>204971696228</v>
      </c>
      <c r="J235" s="1" t="s">
        <v>724</v>
      </c>
      <c r="K235" s="4">
        <v>5617.6</v>
      </c>
      <c r="L235" s="4">
        <f t="shared" si="14"/>
        <v>3932.32</v>
      </c>
      <c r="M235" s="4">
        <f t="shared" si="15"/>
        <v>3370.56</v>
      </c>
    </row>
    <row r="236" spans="1:13" ht="409.6" x14ac:dyDescent="0.2">
      <c r="A236" s="1">
        <v>235</v>
      </c>
      <c r="B236" s="2" t="s">
        <v>725</v>
      </c>
      <c r="C236" s="2" t="s">
        <v>726</v>
      </c>
      <c r="D236" s="2" t="s">
        <v>7</v>
      </c>
      <c r="E236" s="2">
        <v>1000</v>
      </c>
      <c r="F236" s="2">
        <f t="shared" si="12"/>
        <v>5925</v>
      </c>
      <c r="G236" s="2">
        <f t="shared" si="13"/>
        <v>8690</v>
      </c>
      <c r="H236" s="2">
        <v>3950</v>
      </c>
      <c r="I236" s="3">
        <v>315718724719</v>
      </c>
      <c r="J236" s="1" t="s">
        <v>727</v>
      </c>
      <c r="K236" s="4">
        <v>5617.6</v>
      </c>
      <c r="L236" s="4">
        <f t="shared" si="14"/>
        <v>3932.32</v>
      </c>
      <c r="M236" s="4">
        <f t="shared" si="15"/>
        <v>3370.56</v>
      </c>
    </row>
    <row r="237" spans="1:13" ht="409.6" x14ac:dyDescent="0.2">
      <c r="A237" s="1">
        <v>236</v>
      </c>
      <c r="B237" s="2" t="s">
        <v>728</v>
      </c>
      <c r="C237" s="2" t="s">
        <v>729</v>
      </c>
      <c r="D237" s="2" t="s">
        <v>7</v>
      </c>
      <c r="E237" s="2">
        <v>1000</v>
      </c>
      <c r="F237" s="2">
        <f t="shared" si="12"/>
        <v>5925</v>
      </c>
      <c r="G237" s="2">
        <f t="shared" si="13"/>
        <v>8690</v>
      </c>
      <c r="H237" s="2">
        <v>3950</v>
      </c>
      <c r="I237" s="3">
        <v>315718724743</v>
      </c>
      <c r="J237" s="1" t="s">
        <v>730</v>
      </c>
      <c r="K237" s="4">
        <v>5617.6</v>
      </c>
      <c r="L237" s="4">
        <f t="shared" si="14"/>
        <v>3932.32</v>
      </c>
      <c r="M237" s="4">
        <f t="shared" si="15"/>
        <v>3370.56</v>
      </c>
    </row>
    <row r="238" spans="1:13" ht="409.6" x14ac:dyDescent="0.2">
      <c r="A238" s="1">
        <v>237</v>
      </c>
      <c r="B238" s="2" t="s">
        <v>731</v>
      </c>
      <c r="C238" s="2" t="s">
        <v>732</v>
      </c>
      <c r="D238" s="2" t="s">
        <v>7</v>
      </c>
      <c r="E238" s="2">
        <v>1000</v>
      </c>
      <c r="F238" s="2">
        <f t="shared" si="12"/>
        <v>5925</v>
      </c>
      <c r="G238" s="2">
        <f t="shared" si="13"/>
        <v>8690</v>
      </c>
      <c r="H238" s="2">
        <v>3950</v>
      </c>
      <c r="I238" s="3">
        <v>315718724762</v>
      </c>
      <c r="J238" s="1" t="s">
        <v>733</v>
      </c>
      <c r="K238" s="4">
        <v>5617.6</v>
      </c>
      <c r="L238" s="4">
        <f t="shared" si="14"/>
        <v>3932.32</v>
      </c>
      <c r="M238" s="4">
        <f t="shared" si="15"/>
        <v>3370.56</v>
      </c>
    </row>
    <row r="239" spans="1:13" ht="409.6" x14ac:dyDescent="0.2">
      <c r="A239" s="1">
        <v>238</v>
      </c>
      <c r="B239" s="2" t="s">
        <v>734</v>
      </c>
      <c r="C239" s="2" t="s">
        <v>735</v>
      </c>
      <c r="D239" s="2" t="s">
        <v>7</v>
      </c>
      <c r="E239" s="2">
        <v>1000</v>
      </c>
      <c r="F239" s="2">
        <f t="shared" si="12"/>
        <v>5925</v>
      </c>
      <c r="G239" s="2">
        <f t="shared" si="13"/>
        <v>8690</v>
      </c>
      <c r="H239" s="2">
        <v>3950</v>
      </c>
      <c r="I239" s="3">
        <v>315718724773</v>
      </c>
      <c r="J239" s="1" t="s">
        <v>736</v>
      </c>
      <c r="K239" s="4">
        <v>5617.6</v>
      </c>
      <c r="L239" s="4">
        <f t="shared" si="14"/>
        <v>3932.32</v>
      </c>
      <c r="M239" s="4">
        <f t="shared" si="15"/>
        <v>3370.56</v>
      </c>
    </row>
    <row r="240" spans="1:13" ht="409.6" x14ac:dyDescent="0.2">
      <c r="A240" s="1">
        <v>239</v>
      </c>
      <c r="B240" s="2" t="s">
        <v>737</v>
      </c>
      <c r="C240" s="2" t="s">
        <v>738</v>
      </c>
      <c r="D240" s="2" t="s">
        <v>7</v>
      </c>
      <c r="E240" s="2">
        <v>1000</v>
      </c>
      <c r="F240" s="2">
        <f t="shared" si="12"/>
        <v>5925</v>
      </c>
      <c r="G240" s="2">
        <f t="shared" si="13"/>
        <v>8690</v>
      </c>
      <c r="H240" s="2">
        <v>3950</v>
      </c>
      <c r="I240" s="3">
        <v>365099587153</v>
      </c>
      <c r="J240" s="1" t="s">
        <v>739</v>
      </c>
      <c r="K240" s="4">
        <v>5617.6</v>
      </c>
      <c r="L240" s="4">
        <f t="shared" si="14"/>
        <v>3932.32</v>
      </c>
      <c r="M240" s="4">
        <f t="shared" si="15"/>
        <v>3370.56</v>
      </c>
    </row>
    <row r="241" spans="1:13" ht="409.6" x14ac:dyDescent="0.2">
      <c r="A241" s="1">
        <v>240</v>
      </c>
      <c r="B241" s="2" t="s">
        <v>740</v>
      </c>
      <c r="C241" s="2" t="s">
        <v>741</v>
      </c>
      <c r="D241" s="2" t="s">
        <v>7</v>
      </c>
      <c r="E241" s="2">
        <v>1000</v>
      </c>
      <c r="F241" s="2">
        <f t="shared" si="12"/>
        <v>5925</v>
      </c>
      <c r="G241" s="2">
        <f t="shared" si="13"/>
        <v>8690</v>
      </c>
      <c r="H241" s="2">
        <v>3950</v>
      </c>
      <c r="I241" s="3">
        <v>365099587167</v>
      </c>
      <c r="J241" s="1" t="s">
        <v>742</v>
      </c>
      <c r="K241" s="4">
        <v>5617.6</v>
      </c>
      <c r="L241" s="4">
        <f t="shared" si="14"/>
        <v>3932.32</v>
      </c>
      <c r="M241" s="4">
        <f t="shared" si="15"/>
        <v>3370.56</v>
      </c>
    </row>
    <row r="242" spans="1:13" ht="409.6" x14ac:dyDescent="0.2">
      <c r="A242" s="1">
        <v>241</v>
      </c>
      <c r="B242" s="3" t="s">
        <v>743</v>
      </c>
      <c r="C242" s="2" t="s">
        <v>744</v>
      </c>
      <c r="D242" s="2" t="s">
        <v>7</v>
      </c>
      <c r="E242" s="2">
        <v>1000</v>
      </c>
      <c r="F242" s="2">
        <f t="shared" si="12"/>
        <v>5925</v>
      </c>
      <c r="G242" s="2">
        <f t="shared" si="13"/>
        <v>8690</v>
      </c>
      <c r="H242" s="2">
        <v>3950</v>
      </c>
      <c r="I242" s="3">
        <v>365099587213</v>
      </c>
      <c r="J242" s="1" t="s">
        <v>745</v>
      </c>
      <c r="K242" s="4">
        <v>5617.6</v>
      </c>
      <c r="L242" s="4">
        <f t="shared" si="14"/>
        <v>3932.32</v>
      </c>
      <c r="M242" s="4">
        <f t="shared" si="15"/>
        <v>3370.56</v>
      </c>
    </row>
    <row r="243" spans="1:13" ht="409.6" x14ac:dyDescent="0.2">
      <c r="A243" s="1">
        <v>242</v>
      </c>
      <c r="B243" s="2" t="s">
        <v>746</v>
      </c>
      <c r="C243" s="2" t="s">
        <v>747</v>
      </c>
      <c r="D243" s="2" t="s">
        <v>7</v>
      </c>
      <c r="E243" s="2">
        <v>1000</v>
      </c>
      <c r="F243" s="2">
        <f t="shared" si="12"/>
        <v>5925</v>
      </c>
      <c r="G243" s="2">
        <f t="shared" si="13"/>
        <v>8690</v>
      </c>
      <c r="H243" s="2">
        <v>3950</v>
      </c>
      <c r="I243" s="3">
        <v>365099587219</v>
      </c>
      <c r="J243" s="1" t="s">
        <v>748</v>
      </c>
      <c r="K243" s="6">
        <v>5617.6</v>
      </c>
      <c r="L243" s="4">
        <f t="shared" si="14"/>
        <v>3932.32</v>
      </c>
      <c r="M243" s="4">
        <f t="shared" si="15"/>
        <v>3370.56</v>
      </c>
    </row>
    <row r="244" spans="1:13" ht="409.6" x14ac:dyDescent="0.2">
      <c r="A244" s="1">
        <v>243</v>
      </c>
      <c r="B244" s="2" t="s">
        <v>749</v>
      </c>
      <c r="C244" s="2" t="s">
        <v>750</v>
      </c>
      <c r="D244" s="2" t="s">
        <v>7</v>
      </c>
      <c r="E244" s="2">
        <v>1000</v>
      </c>
      <c r="F244" s="2">
        <f t="shared" si="12"/>
        <v>5775</v>
      </c>
      <c r="G244" s="2">
        <f t="shared" si="13"/>
        <v>8470</v>
      </c>
      <c r="H244" s="2">
        <v>3850</v>
      </c>
      <c r="I244" s="3">
        <v>365152625104</v>
      </c>
      <c r="J244" s="1" t="s">
        <v>751</v>
      </c>
      <c r="K244" s="4">
        <v>5492.76</v>
      </c>
      <c r="L244" s="4">
        <f t="shared" si="14"/>
        <v>3844.9319999999998</v>
      </c>
      <c r="M244" s="4">
        <f t="shared" si="15"/>
        <v>3295.6559999999999</v>
      </c>
    </row>
    <row r="245" spans="1:13" ht="409.6" x14ac:dyDescent="0.2">
      <c r="A245" s="1">
        <v>244</v>
      </c>
      <c r="B245" s="7" t="s">
        <v>752</v>
      </c>
      <c r="C245" s="2" t="s">
        <v>753</v>
      </c>
      <c r="D245" s="2" t="s">
        <v>7</v>
      </c>
      <c r="E245" s="2">
        <v>1000</v>
      </c>
      <c r="F245" s="2">
        <f t="shared" si="12"/>
        <v>5925</v>
      </c>
      <c r="G245" s="2">
        <f t="shared" si="13"/>
        <v>8690</v>
      </c>
      <c r="H245" s="2">
        <v>3950</v>
      </c>
      <c r="I245" s="3">
        <v>315718724738</v>
      </c>
      <c r="J245" s="1" t="s">
        <v>754</v>
      </c>
      <c r="K245" s="4">
        <v>5617.6</v>
      </c>
      <c r="L245" s="4">
        <f t="shared" si="14"/>
        <v>3932.32</v>
      </c>
      <c r="M245" s="4">
        <f t="shared" si="15"/>
        <v>3370.56</v>
      </c>
    </row>
    <row r="246" spans="1:13" ht="409.6" x14ac:dyDescent="0.2">
      <c r="A246" s="1">
        <v>245</v>
      </c>
      <c r="B246" s="2" t="s">
        <v>755</v>
      </c>
      <c r="C246" s="2" t="s">
        <v>756</v>
      </c>
      <c r="D246" s="2" t="s">
        <v>7</v>
      </c>
      <c r="E246" s="2">
        <v>1000</v>
      </c>
      <c r="F246" s="2">
        <f t="shared" si="12"/>
        <v>5925</v>
      </c>
      <c r="G246" s="2">
        <f t="shared" si="13"/>
        <v>8690</v>
      </c>
      <c r="H246" s="2">
        <v>3950</v>
      </c>
      <c r="I246" s="3">
        <v>365099587197</v>
      </c>
      <c r="J246" s="1" t="s">
        <v>757</v>
      </c>
      <c r="K246" s="4">
        <v>5617.6</v>
      </c>
      <c r="L246" s="4">
        <f t="shared" si="14"/>
        <v>3932.32</v>
      </c>
      <c r="M246" s="4">
        <f t="shared" si="15"/>
        <v>3370.56</v>
      </c>
    </row>
    <row r="247" spans="1:13" ht="409.6" x14ac:dyDescent="0.2">
      <c r="A247" s="1">
        <v>246</v>
      </c>
      <c r="B247" s="2" t="s">
        <v>758</v>
      </c>
      <c r="C247" s="2" t="s">
        <v>759</v>
      </c>
      <c r="D247" s="2" t="s">
        <v>7</v>
      </c>
      <c r="E247" s="2">
        <v>1000</v>
      </c>
      <c r="F247" s="2">
        <f t="shared" si="12"/>
        <v>5925</v>
      </c>
      <c r="G247" s="2">
        <f t="shared" si="13"/>
        <v>8690</v>
      </c>
      <c r="H247" s="2">
        <v>3950</v>
      </c>
      <c r="I247" s="3">
        <v>365099587208</v>
      </c>
      <c r="J247" s="1" t="s">
        <v>760</v>
      </c>
      <c r="K247" s="4">
        <v>5617.6</v>
      </c>
      <c r="L247" s="4">
        <f t="shared" si="14"/>
        <v>3932.32</v>
      </c>
      <c r="M247" s="4">
        <f t="shared" si="15"/>
        <v>3370.56</v>
      </c>
    </row>
    <row r="248" spans="1:13" ht="409.6" x14ac:dyDescent="0.2">
      <c r="A248" s="1">
        <v>247</v>
      </c>
      <c r="B248" s="1" t="s">
        <v>761</v>
      </c>
      <c r="C248" s="2" t="s">
        <v>762</v>
      </c>
      <c r="D248" s="2" t="s">
        <v>7</v>
      </c>
      <c r="E248" s="2">
        <v>1000</v>
      </c>
      <c r="F248" s="2">
        <f t="shared" si="12"/>
        <v>5925</v>
      </c>
      <c r="G248" s="2">
        <f t="shared" si="13"/>
        <v>8690</v>
      </c>
      <c r="H248" s="2">
        <v>3950</v>
      </c>
      <c r="I248" s="3">
        <v>204971696172</v>
      </c>
      <c r="J248" s="1" t="s">
        <v>763</v>
      </c>
      <c r="K248" s="4">
        <v>5617.6</v>
      </c>
      <c r="L248" s="4">
        <f t="shared" si="14"/>
        <v>3932.32</v>
      </c>
      <c r="M248" s="4">
        <f t="shared" si="15"/>
        <v>3370.56</v>
      </c>
    </row>
    <row r="249" spans="1:13" ht="409.6" x14ac:dyDescent="0.2">
      <c r="A249" s="1">
        <v>248</v>
      </c>
      <c r="B249" s="2" t="s">
        <v>764</v>
      </c>
      <c r="C249" s="2" t="s">
        <v>765</v>
      </c>
      <c r="D249" s="2" t="s">
        <v>7</v>
      </c>
      <c r="E249" s="2">
        <v>1000</v>
      </c>
      <c r="F249" s="2">
        <f t="shared" si="12"/>
        <v>5925</v>
      </c>
      <c r="G249" s="2">
        <f t="shared" si="13"/>
        <v>8690</v>
      </c>
      <c r="H249" s="2">
        <v>3950</v>
      </c>
      <c r="I249" s="3">
        <v>204971696236</v>
      </c>
      <c r="J249" s="1" t="s">
        <v>766</v>
      </c>
      <c r="K249" s="6">
        <v>5617.6</v>
      </c>
      <c r="L249" s="4">
        <f t="shared" si="14"/>
        <v>3932.32</v>
      </c>
      <c r="M249" s="4">
        <f t="shared" si="15"/>
        <v>3370.56</v>
      </c>
    </row>
    <row r="250" spans="1:13" ht="409.6" x14ac:dyDescent="0.2">
      <c r="A250" s="1">
        <v>249</v>
      </c>
      <c r="B250" s="3" t="s">
        <v>767</v>
      </c>
      <c r="C250" s="2" t="s">
        <v>768</v>
      </c>
      <c r="D250" s="2" t="s">
        <v>7</v>
      </c>
      <c r="E250" s="2">
        <v>1000</v>
      </c>
      <c r="F250" s="2">
        <f t="shared" si="12"/>
        <v>5925</v>
      </c>
      <c r="G250" s="2">
        <f t="shared" si="13"/>
        <v>8690</v>
      </c>
      <c r="H250" s="2">
        <v>3950</v>
      </c>
      <c r="I250" s="3">
        <v>204971696191</v>
      </c>
      <c r="J250" s="1" t="s">
        <v>769</v>
      </c>
      <c r="K250" s="6">
        <v>5617.6</v>
      </c>
      <c r="L250" s="4">
        <f t="shared" si="14"/>
        <v>3932.32</v>
      </c>
      <c r="M250" s="4">
        <f t="shared" si="15"/>
        <v>3370.56</v>
      </c>
    </row>
    <row r="251" spans="1:13" ht="409.6" x14ac:dyDescent="0.2">
      <c r="A251" s="1">
        <v>250</v>
      </c>
      <c r="B251" s="2" t="s">
        <v>770</v>
      </c>
      <c r="C251" s="2" t="s">
        <v>771</v>
      </c>
      <c r="D251" s="2" t="s">
        <v>7</v>
      </c>
      <c r="E251" s="2">
        <v>1000</v>
      </c>
      <c r="F251" s="2">
        <f t="shared" si="12"/>
        <v>5925</v>
      </c>
      <c r="G251" s="2">
        <f t="shared" si="13"/>
        <v>8690</v>
      </c>
      <c r="H251" s="2">
        <v>3950</v>
      </c>
      <c r="I251" s="3">
        <v>204971696205</v>
      </c>
      <c r="J251" s="1" t="s">
        <v>772</v>
      </c>
      <c r="K251" s="4">
        <v>5617.6</v>
      </c>
      <c r="L251" s="4">
        <f t="shared" si="14"/>
        <v>3932.32</v>
      </c>
      <c r="M251" s="4">
        <f t="shared" si="15"/>
        <v>3370.56</v>
      </c>
    </row>
    <row r="252" spans="1:13" ht="409.6" x14ac:dyDescent="0.2">
      <c r="A252" s="1">
        <v>251</v>
      </c>
      <c r="B252" s="2" t="s">
        <v>773</v>
      </c>
      <c r="C252" s="2" t="s">
        <v>774</v>
      </c>
      <c r="D252" s="2" t="s">
        <v>7</v>
      </c>
      <c r="E252" s="2">
        <v>1000</v>
      </c>
      <c r="F252" s="2">
        <f t="shared" si="12"/>
        <v>5775</v>
      </c>
      <c r="G252" s="2">
        <f t="shared" si="13"/>
        <v>8470</v>
      </c>
      <c r="H252" s="2">
        <v>3850</v>
      </c>
      <c r="I252" s="3">
        <v>365099587216</v>
      </c>
      <c r="J252" s="1" t="s">
        <v>775</v>
      </c>
      <c r="K252" s="4">
        <v>5492.76</v>
      </c>
      <c r="L252" s="4">
        <f t="shared" si="14"/>
        <v>3844.9319999999998</v>
      </c>
      <c r="M252" s="4">
        <f t="shared" si="15"/>
        <v>3295.6559999999999</v>
      </c>
    </row>
    <row r="253" spans="1:13" ht="409.6" x14ac:dyDescent="0.2">
      <c r="A253" s="1">
        <v>252</v>
      </c>
      <c r="B253" s="2" t="s">
        <v>776</v>
      </c>
      <c r="C253" s="2" t="s">
        <v>777</v>
      </c>
      <c r="D253" s="2" t="s">
        <v>7</v>
      </c>
      <c r="E253" s="2">
        <v>1000</v>
      </c>
      <c r="F253" s="2">
        <f t="shared" si="12"/>
        <v>5925</v>
      </c>
      <c r="G253" s="2">
        <f t="shared" si="13"/>
        <v>8690</v>
      </c>
      <c r="H253" s="2">
        <v>3950</v>
      </c>
      <c r="I253" s="3">
        <v>365099587229</v>
      </c>
      <c r="J253" s="1" t="s">
        <v>778</v>
      </c>
      <c r="K253" s="4">
        <v>5617.6</v>
      </c>
      <c r="L253" s="4">
        <f t="shared" si="14"/>
        <v>3932.32</v>
      </c>
      <c r="M253" s="4">
        <f t="shared" si="15"/>
        <v>3370.56</v>
      </c>
    </row>
    <row r="254" spans="1:13" ht="409.6" x14ac:dyDescent="0.2">
      <c r="A254" s="1">
        <v>253</v>
      </c>
      <c r="B254" s="2" t="s">
        <v>779</v>
      </c>
      <c r="C254" s="2" t="s">
        <v>780</v>
      </c>
      <c r="D254" s="2" t="s">
        <v>7</v>
      </c>
      <c r="E254" s="2">
        <v>1000</v>
      </c>
      <c r="F254" s="2">
        <f t="shared" si="12"/>
        <v>5925</v>
      </c>
      <c r="G254" s="2">
        <f t="shared" si="13"/>
        <v>8690</v>
      </c>
      <c r="H254" s="2">
        <v>3950</v>
      </c>
      <c r="I254" s="3">
        <v>204632714407</v>
      </c>
      <c r="J254" s="1" t="s">
        <v>781</v>
      </c>
      <c r="K254" s="4">
        <v>5617.6</v>
      </c>
      <c r="L254" s="4">
        <f t="shared" si="14"/>
        <v>3932.32</v>
      </c>
      <c r="M254" s="4">
        <f t="shared" si="15"/>
        <v>3370.56</v>
      </c>
    </row>
    <row r="255" spans="1:13" ht="409.6" x14ac:dyDescent="0.2">
      <c r="A255" s="1">
        <v>254</v>
      </c>
      <c r="B255" s="2" t="s">
        <v>782</v>
      </c>
      <c r="C255" s="2" t="s">
        <v>783</v>
      </c>
      <c r="D255" s="2" t="s">
        <v>7</v>
      </c>
      <c r="E255" s="2">
        <v>1000</v>
      </c>
      <c r="F255" s="2">
        <f t="shared" si="12"/>
        <v>5925</v>
      </c>
      <c r="G255" s="2">
        <f t="shared" si="13"/>
        <v>8690</v>
      </c>
      <c r="H255" s="2">
        <v>3950</v>
      </c>
      <c r="I255" s="3">
        <v>315718724757</v>
      </c>
      <c r="J255" s="1" t="s">
        <v>784</v>
      </c>
      <c r="K255" s="4">
        <v>5617.6</v>
      </c>
      <c r="L255" s="4">
        <f t="shared" si="14"/>
        <v>3932.32</v>
      </c>
      <c r="M255" s="4">
        <f t="shared" si="15"/>
        <v>3370.56</v>
      </c>
    </row>
    <row r="256" spans="1:13" ht="409.6" x14ac:dyDescent="0.2">
      <c r="A256" s="1">
        <v>255</v>
      </c>
      <c r="B256" s="2" t="s">
        <v>785</v>
      </c>
      <c r="C256" s="2" t="s">
        <v>786</v>
      </c>
      <c r="D256" s="2" t="s">
        <v>7</v>
      </c>
      <c r="E256" s="2">
        <v>1000</v>
      </c>
      <c r="F256" s="2">
        <f t="shared" si="12"/>
        <v>5925</v>
      </c>
      <c r="G256" s="2">
        <f t="shared" si="13"/>
        <v>8690</v>
      </c>
      <c r="H256" s="2">
        <v>3950</v>
      </c>
      <c r="I256" s="3">
        <v>365099587171</v>
      </c>
      <c r="J256" s="1" t="s">
        <v>787</v>
      </c>
      <c r="K256" s="4">
        <v>5617.6</v>
      </c>
      <c r="L256" s="4">
        <f t="shared" si="14"/>
        <v>3932.32</v>
      </c>
      <c r="M256" s="4">
        <f t="shared" si="15"/>
        <v>3370.56</v>
      </c>
    </row>
    <row r="257" spans="1:13" ht="409.6" x14ac:dyDescent="0.2">
      <c r="A257" s="1">
        <v>256</v>
      </c>
      <c r="B257" s="2" t="s">
        <v>788</v>
      </c>
      <c r="C257" s="2" t="s">
        <v>789</v>
      </c>
      <c r="D257" s="2" t="s">
        <v>7</v>
      </c>
      <c r="E257" s="2">
        <v>1000</v>
      </c>
      <c r="F257" s="2">
        <f t="shared" si="12"/>
        <v>5925</v>
      </c>
      <c r="G257" s="2">
        <f t="shared" si="13"/>
        <v>8690</v>
      </c>
      <c r="H257" s="2">
        <v>3950</v>
      </c>
      <c r="I257" s="3">
        <v>365099587222</v>
      </c>
      <c r="J257" s="1" t="s">
        <v>790</v>
      </c>
      <c r="K257" s="4">
        <v>5617.6</v>
      </c>
      <c r="L257" s="4">
        <f t="shared" si="14"/>
        <v>3932.32</v>
      </c>
      <c r="M257" s="4">
        <f t="shared" si="15"/>
        <v>3370.56</v>
      </c>
    </row>
    <row r="258" spans="1:13" ht="409.6" x14ac:dyDescent="0.2">
      <c r="A258" s="1">
        <v>257</v>
      </c>
      <c r="B258" s="2" t="s">
        <v>791</v>
      </c>
      <c r="C258" s="2" t="s">
        <v>792</v>
      </c>
      <c r="D258" s="2" t="s">
        <v>7</v>
      </c>
      <c r="E258" s="2">
        <v>1000</v>
      </c>
      <c r="F258" s="2">
        <f t="shared" si="12"/>
        <v>5775</v>
      </c>
      <c r="G258" s="2">
        <f t="shared" si="13"/>
        <v>8470</v>
      </c>
      <c r="H258" s="2">
        <v>3850</v>
      </c>
      <c r="I258" s="3">
        <v>204971696178</v>
      </c>
      <c r="J258" s="1" t="s">
        <v>793</v>
      </c>
      <c r="K258" s="6">
        <v>5492.76</v>
      </c>
      <c r="L258" s="4">
        <f t="shared" si="14"/>
        <v>3844.9319999999998</v>
      </c>
      <c r="M258" s="4">
        <f t="shared" si="15"/>
        <v>3295.6559999999999</v>
      </c>
    </row>
    <row r="259" spans="1:13" ht="409.6" x14ac:dyDescent="0.2">
      <c r="A259" s="1">
        <v>258</v>
      </c>
      <c r="B259" s="2" t="s">
        <v>794</v>
      </c>
      <c r="C259" s="2" t="s">
        <v>795</v>
      </c>
      <c r="D259" s="2" t="s">
        <v>7</v>
      </c>
      <c r="E259" s="2">
        <v>1000</v>
      </c>
      <c r="F259" s="2">
        <f t="shared" ref="F259:F322" si="16">H259*(1+50%)</f>
        <v>5700</v>
      </c>
      <c r="G259" s="2">
        <f t="shared" ref="G259:G322" si="17">H259*2.2</f>
        <v>8360</v>
      </c>
      <c r="H259" s="2">
        <v>3800</v>
      </c>
      <c r="I259" s="3">
        <v>365099587172</v>
      </c>
      <c r="J259" s="1" t="s">
        <v>796</v>
      </c>
      <c r="K259" s="6">
        <v>5367.93</v>
      </c>
      <c r="L259" s="4">
        <f t="shared" ref="L259:L322" si="18">K259*(1-30%)</f>
        <v>3757.5509999999999</v>
      </c>
      <c r="M259" s="4">
        <f t="shared" ref="M259:M322" si="19">K259*(1-40%)</f>
        <v>3220.7580000000003</v>
      </c>
    </row>
    <row r="260" spans="1:13" ht="409.6" x14ac:dyDescent="0.2">
      <c r="A260" s="1">
        <v>259</v>
      </c>
      <c r="B260" s="2" t="s">
        <v>797</v>
      </c>
      <c r="C260" s="2" t="s">
        <v>798</v>
      </c>
      <c r="D260" s="2" t="s">
        <v>7</v>
      </c>
      <c r="E260" s="2">
        <v>1000</v>
      </c>
      <c r="F260" s="2">
        <f t="shared" si="16"/>
        <v>5775</v>
      </c>
      <c r="G260" s="2">
        <f t="shared" si="17"/>
        <v>8470</v>
      </c>
      <c r="H260" s="2">
        <v>3850</v>
      </c>
      <c r="I260" s="3">
        <v>365099587217</v>
      </c>
      <c r="J260" s="1" t="s">
        <v>799</v>
      </c>
      <c r="K260" s="4">
        <v>5492.76</v>
      </c>
      <c r="L260" s="4">
        <f t="shared" si="18"/>
        <v>3844.9319999999998</v>
      </c>
      <c r="M260" s="4">
        <f t="shared" si="19"/>
        <v>3295.6559999999999</v>
      </c>
    </row>
    <row r="261" spans="1:13" ht="409.6" x14ac:dyDescent="0.2">
      <c r="A261" s="1">
        <v>260</v>
      </c>
      <c r="B261" s="2" t="s">
        <v>800</v>
      </c>
      <c r="C261" s="2" t="s">
        <v>801</v>
      </c>
      <c r="D261" s="2" t="s">
        <v>7</v>
      </c>
      <c r="E261" s="2">
        <v>1000</v>
      </c>
      <c r="F261" s="2">
        <f t="shared" si="16"/>
        <v>5775</v>
      </c>
      <c r="G261" s="2">
        <f t="shared" si="17"/>
        <v>8470</v>
      </c>
      <c r="H261" s="2">
        <v>3850</v>
      </c>
      <c r="I261" s="3">
        <v>204971696190</v>
      </c>
      <c r="J261" s="1" t="s">
        <v>802</v>
      </c>
      <c r="K261" s="4">
        <v>5492.76</v>
      </c>
      <c r="L261" s="4">
        <f t="shared" si="18"/>
        <v>3844.9319999999998</v>
      </c>
      <c r="M261" s="4">
        <f t="shared" si="19"/>
        <v>3295.6559999999999</v>
      </c>
    </row>
    <row r="262" spans="1:13" ht="409.6" x14ac:dyDescent="0.2">
      <c r="A262" s="1">
        <v>261</v>
      </c>
      <c r="B262" s="2" t="s">
        <v>803</v>
      </c>
      <c r="C262" s="2" t="s">
        <v>804</v>
      </c>
      <c r="D262" s="2" t="s">
        <v>7</v>
      </c>
      <c r="E262" s="2">
        <v>1000</v>
      </c>
      <c r="F262" s="2">
        <f t="shared" si="16"/>
        <v>5550</v>
      </c>
      <c r="G262" s="2">
        <f t="shared" si="17"/>
        <v>8140.0000000000009</v>
      </c>
      <c r="H262" s="2">
        <v>3700</v>
      </c>
      <c r="I262" s="3">
        <v>204373773089</v>
      </c>
      <c r="J262" s="1" t="s">
        <v>805</v>
      </c>
      <c r="K262" s="4">
        <v>5243.09</v>
      </c>
      <c r="L262" s="4">
        <f t="shared" si="18"/>
        <v>3670.163</v>
      </c>
      <c r="M262" s="4">
        <f t="shared" si="19"/>
        <v>3145.8539999999998</v>
      </c>
    </row>
    <row r="263" spans="1:13" ht="409.6" x14ac:dyDescent="0.2">
      <c r="A263" s="1">
        <v>262</v>
      </c>
      <c r="B263" s="2" t="s">
        <v>806</v>
      </c>
      <c r="C263" s="2" t="s">
        <v>807</v>
      </c>
      <c r="D263" s="2" t="s">
        <v>7</v>
      </c>
      <c r="E263" s="2">
        <v>1000</v>
      </c>
      <c r="F263" s="2">
        <f t="shared" si="16"/>
        <v>5550</v>
      </c>
      <c r="G263" s="2">
        <f t="shared" si="17"/>
        <v>8140.0000000000009</v>
      </c>
      <c r="H263" s="2">
        <v>3700</v>
      </c>
      <c r="I263" s="3">
        <v>315036948198</v>
      </c>
      <c r="J263" s="1" t="s">
        <v>808</v>
      </c>
      <c r="K263" s="4">
        <v>5243.09</v>
      </c>
      <c r="L263" s="4">
        <f t="shared" si="18"/>
        <v>3670.163</v>
      </c>
      <c r="M263" s="4">
        <f t="shared" si="19"/>
        <v>3145.8539999999998</v>
      </c>
    </row>
    <row r="264" spans="1:13" ht="409.6" x14ac:dyDescent="0.2">
      <c r="A264" s="1">
        <v>263</v>
      </c>
      <c r="B264" s="2" t="s">
        <v>809</v>
      </c>
      <c r="C264" s="2" t="s">
        <v>810</v>
      </c>
      <c r="D264" s="2" t="s">
        <v>7</v>
      </c>
      <c r="E264" s="2">
        <v>1000</v>
      </c>
      <c r="F264" s="2">
        <f t="shared" si="16"/>
        <v>5550</v>
      </c>
      <c r="G264" s="2">
        <f t="shared" si="17"/>
        <v>8140.0000000000009</v>
      </c>
      <c r="H264" s="2">
        <v>3700</v>
      </c>
      <c r="I264" s="3">
        <v>314661582726</v>
      </c>
      <c r="J264" s="1" t="s">
        <v>811</v>
      </c>
      <c r="K264" s="4">
        <v>5243.09</v>
      </c>
      <c r="L264" s="4">
        <f t="shared" si="18"/>
        <v>3670.163</v>
      </c>
      <c r="M264" s="4">
        <f t="shared" si="19"/>
        <v>3145.8539999999998</v>
      </c>
    </row>
    <row r="265" spans="1:13" ht="409.6" x14ac:dyDescent="0.2">
      <c r="A265" s="1">
        <v>264</v>
      </c>
      <c r="B265" s="2" t="s">
        <v>812</v>
      </c>
      <c r="C265" s="2" t="s">
        <v>813</v>
      </c>
      <c r="D265" s="2" t="s">
        <v>7</v>
      </c>
      <c r="E265" s="2">
        <v>1000</v>
      </c>
      <c r="F265" s="2">
        <f t="shared" si="16"/>
        <v>5550</v>
      </c>
      <c r="G265" s="2">
        <f t="shared" si="17"/>
        <v>8140.0000000000009</v>
      </c>
      <c r="H265" s="2">
        <v>3700</v>
      </c>
      <c r="I265" s="3">
        <v>315718724736</v>
      </c>
      <c r="J265" s="1" t="s">
        <v>814</v>
      </c>
      <c r="K265" s="4">
        <v>5243.09</v>
      </c>
      <c r="L265" s="4">
        <f t="shared" si="18"/>
        <v>3670.163</v>
      </c>
      <c r="M265" s="4">
        <f t="shared" si="19"/>
        <v>3145.8539999999998</v>
      </c>
    </row>
    <row r="266" spans="1:13" ht="409.6" x14ac:dyDescent="0.2">
      <c r="A266" s="1">
        <v>265</v>
      </c>
      <c r="B266" s="2" t="s">
        <v>815</v>
      </c>
      <c r="C266" s="2" t="s">
        <v>816</v>
      </c>
      <c r="D266" s="2" t="s">
        <v>7</v>
      </c>
      <c r="E266" s="2">
        <v>1000</v>
      </c>
      <c r="F266" s="2">
        <f t="shared" si="16"/>
        <v>5550</v>
      </c>
      <c r="G266" s="2">
        <f t="shared" si="17"/>
        <v>8140.0000000000009</v>
      </c>
      <c r="H266" s="2">
        <v>3700</v>
      </c>
      <c r="I266" s="3">
        <v>315718724768</v>
      </c>
      <c r="J266" s="1" t="s">
        <v>817</v>
      </c>
      <c r="K266" s="4">
        <v>5243.09</v>
      </c>
      <c r="L266" s="4">
        <f t="shared" si="18"/>
        <v>3670.163</v>
      </c>
      <c r="M266" s="4">
        <f t="shared" si="19"/>
        <v>3145.8539999999998</v>
      </c>
    </row>
    <row r="267" spans="1:13" ht="409.6" x14ac:dyDescent="0.2">
      <c r="A267" s="1">
        <v>266</v>
      </c>
      <c r="B267" s="2" t="s">
        <v>818</v>
      </c>
      <c r="C267" s="2" t="s">
        <v>819</v>
      </c>
      <c r="D267" s="2" t="s">
        <v>7</v>
      </c>
      <c r="E267" s="2">
        <v>1000</v>
      </c>
      <c r="F267" s="2">
        <f t="shared" si="16"/>
        <v>5250</v>
      </c>
      <c r="G267" s="2">
        <f t="shared" si="17"/>
        <v>7700.0000000000009</v>
      </c>
      <c r="H267" s="2">
        <v>3500</v>
      </c>
      <c r="I267" s="3">
        <v>315693745940</v>
      </c>
      <c r="J267" s="1" t="s">
        <v>820</v>
      </c>
      <c r="K267" s="4">
        <v>4993.42</v>
      </c>
      <c r="L267" s="4">
        <f t="shared" si="18"/>
        <v>3495.3939999999998</v>
      </c>
      <c r="M267" s="4">
        <f t="shared" si="19"/>
        <v>2996.0520000000001</v>
      </c>
    </row>
    <row r="268" spans="1:13" ht="409.6" x14ac:dyDescent="0.2">
      <c r="A268" s="1">
        <v>267</v>
      </c>
      <c r="B268" s="2" t="str">
        <f>UPPER("Beach Landscape oil painting")</f>
        <v>BEACH LANDSCAPE OIL PAINTING</v>
      </c>
      <c r="C268" s="2" t="s">
        <v>821</v>
      </c>
      <c r="D268" s="2" t="s">
        <v>7</v>
      </c>
      <c r="E268" s="2">
        <v>1000</v>
      </c>
      <c r="F268" s="2">
        <f t="shared" si="16"/>
        <v>5550</v>
      </c>
      <c r="G268" s="2">
        <f t="shared" si="17"/>
        <v>8140.0000000000009</v>
      </c>
      <c r="H268" s="2">
        <v>3700</v>
      </c>
      <c r="I268" s="3">
        <v>314661582681</v>
      </c>
      <c r="J268" s="1" t="s">
        <v>822</v>
      </c>
      <c r="K268" s="4">
        <v>5243.09</v>
      </c>
      <c r="L268" s="4">
        <f t="shared" si="18"/>
        <v>3670.163</v>
      </c>
      <c r="M268" s="4">
        <f t="shared" si="19"/>
        <v>3145.8539999999998</v>
      </c>
    </row>
    <row r="269" spans="1:13" ht="409.6" x14ac:dyDescent="0.2">
      <c r="A269" s="1">
        <v>268</v>
      </c>
      <c r="B269" s="2" t="s">
        <v>823</v>
      </c>
      <c r="C269" s="2" t="s">
        <v>824</v>
      </c>
      <c r="D269" s="2" t="s">
        <v>7</v>
      </c>
      <c r="E269" s="2">
        <v>1000</v>
      </c>
      <c r="F269" s="2">
        <f t="shared" si="16"/>
        <v>5250</v>
      </c>
      <c r="G269" s="2">
        <f t="shared" si="17"/>
        <v>7700.0000000000009</v>
      </c>
      <c r="H269" s="2">
        <v>3500</v>
      </c>
      <c r="I269" s="3">
        <v>364313958984</v>
      </c>
      <c r="J269" s="1" t="s">
        <v>825</v>
      </c>
      <c r="K269" s="4">
        <v>4993.42</v>
      </c>
      <c r="L269" s="4">
        <f t="shared" si="18"/>
        <v>3495.3939999999998</v>
      </c>
      <c r="M269" s="4">
        <f t="shared" si="19"/>
        <v>2996.0520000000001</v>
      </c>
    </row>
    <row r="270" spans="1:13" ht="409.6" x14ac:dyDescent="0.2">
      <c r="A270" s="1">
        <v>269</v>
      </c>
      <c r="B270" s="2" t="str">
        <f>UPPER("The Crucifixion Of Christ oil painting")</f>
        <v>THE CRUCIFIXION OF CHRIST OIL PAINTING</v>
      </c>
      <c r="C270" s="2" t="s">
        <v>826</v>
      </c>
      <c r="D270" s="2" t="s">
        <v>7</v>
      </c>
      <c r="E270" s="2">
        <v>1000</v>
      </c>
      <c r="F270" s="2">
        <f t="shared" si="16"/>
        <v>5250</v>
      </c>
      <c r="G270" s="2">
        <f t="shared" si="17"/>
        <v>7700.0000000000009</v>
      </c>
      <c r="H270" s="2">
        <v>3500</v>
      </c>
      <c r="I270" s="3">
        <v>315123165011</v>
      </c>
      <c r="J270" s="1" t="s">
        <v>827</v>
      </c>
      <c r="K270" s="4">
        <v>4993.42</v>
      </c>
      <c r="L270" s="4">
        <f t="shared" si="18"/>
        <v>3495.3939999999998</v>
      </c>
      <c r="M270" s="4">
        <f t="shared" si="19"/>
        <v>2996.0520000000001</v>
      </c>
    </row>
    <row r="271" spans="1:13" ht="409.6" x14ac:dyDescent="0.2">
      <c r="A271" s="1">
        <v>270</v>
      </c>
      <c r="B271" s="8" t="str">
        <f>UPPER("Civil War Roundhead Cavalry OIL PAINTING")</f>
        <v>CIVIL WAR ROUNDHEAD CAVALRY OIL PAINTING</v>
      </c>
      <c r="C271" s="8" t="s">
        <v>828</v>
      </c>
      <c r="D271" s="2" t="s">
        <v>7</v>
      </c>
      <c r="E271" s="2">
        <v>1000</v>
      </c>
      <c r="F271" s="2">
        <f t="shared" si="16"/>
        <v>5175</v>
      </c>
      <c r="G271" s="2">
        <f t="shared" si="17"/>
        <v>7590.0000000000009</v>
      </c>
      <c r="H271" s="2">
        <v>3450</v>
      </c>
      <c r="I271" s="3">
        <v>315958004190</v>
      </c>
      <c r="J271" s="1" t="s">
        <v>829</v>
      </c>
      <c r="K271" s="4">
        <v>4868.58</v>
      </c>
      <c r="L271" s="4">
        <f t="shared" si="18"/>
        <v>3408.0059999999999</v>
      </c>
      <c r="M271" s="4">
        <f t="shared" si="19"/>
        <v>2921.1479999999997</v>
      </c>
    </row>
    <row r="272" spans="1:13" ht="409.6" x14ac:dyDescent="0.2">
      <c r="A272" s="1">
        <v>271</v>
      </c>
      <c r="B272" s="2" t="str">
        <f>UPPER("Sketch Of the Colosseum oil painting")</f>
        <v>SKETCH OF THE COLOSSEUM OIL PAINTING</v>
      </c>
      <c r="C272" s="2" t="s">
        <v>830</v>
      </c>
      <c r="D272" s="2" t="s">
        <v>7</v>
      </c>
      <c r="E272" s="2">
        <v>1000</v>
      </c>
      <c r="F272" s="2">
        <f t="shared" si="16"/>
        <v>5250</v>
      </c>
      <c r="G272" s="2">
        <f t="shared" si="17"/>
        <v>7700.0000000000009</v>
      </c>
      <c r="H272" s="2">
        <v>3500</v>
      </c>
      <c r="I272" s="3">
        <v>205171731971</v>
      </c>
      <c r="J272" s="1" t="s">
        <v>831</v>
      </c>
      <c r="K272" s="4">
        <v>4993.42</v>
      </c>
      <c r="L272" s="4">
        <f t="shared" si="18"/>
        <v>3495.3939999999998</v>
      </c>
      <c r="M272" s="4">
        <f t="shared" si="19"/>
        <v>2996.0520000000001</v>
      </c>
    </row>
    <row r="273" spans="1:13" ht="409.6" x14ac:dyDescent="0.2">
      <c r="A273" s="1">
        <v>272</v>
      </c>
      <c r="B273" s="2" t="str">
        <f>UPPER("The Martyrdom Of Saint Andrew oil painting")</f>
        <v>THE MARTYRDOM OF SAINT ANDREW OIL PAINTING</v>
      </c>
      <c r="C273" s="2" t="s">
        <v>832</v>
      </c>
      <c r="D273" s="2" t="s">
        <v>7</v>
      </c>
      <c r="E273" s="2">
        <v>1000</v>
      </c>
      <c r="F273" s="2">
        <f t="shared" si="16"/>
        <v>5250</v>
      </c>
      <c r="G273" s="2">
        <f t="shared" si="17"/>
        <v>7700.0000000000009</v>
      </c>
      <c r="H273" s="2">
        <v>3500</v>
      </c>
      <c r="I273" s="3">
        <v>204043091781</v>
      </c>
      <c r="J273" s="1" t="s">
        <v>833</v>
      </c>
      <c r="K273" s="4">
        <v>4993.42</v>
      </c>
      <c r="L273" s="4">
        <f t="shared" si="18"/>
        <v>3495.3939999999998</v>
      </c>
      <c r="M273" s="4">
        <f t="shared" si="19"/>
        <v>2996.0520000000001</v>
      </c>
    </row>
    <row r="274" spans="1:13" ht="409.6" x14ac:dyDescent="0.2">
      <c r="A274" s="1">
        <v>273</v>
      </c>
      <c r="B274" s="8" t="str">
        <f>UPPER("portrait of Maria Walpole OIL PAINTING")</f>
        <v>PORTRAIT OF MARIA WALPOLE OIL PAINTING</v>
      </c>
      <c r="C274" s="8" t="s">
        <v>834</v>
      </c>
      <c r="D274" s="2" t="s">
        <v>7</v>
      </c>
      <c r="E274" s="2">
        <v>1000</v>
      </c>
      <c r="F274" s="2">
        <f t="shared" si="16"/>
        <v>5175</v>
      </c>
      <c r="G274" s="2">
        <f t="shared" si="17"/>
        <v>7590.0000000000009</v>
      </c>
      <c r="H274" s="2">
        <v>3450</v>
      </c>
      <c r="I274" s="3">
        <v>365194463348</v>
      </c>
      <c r="J274" s="1" t="s">
        <v>835</v>
      </c>
      <c r="K274" s="4">
        <v>4868.58</v>
      </c>
      <c r="L274" s="4">
        <f t="shared" si="18"/>
        <v>3408.0059999999999</v>
      </c>
      <c r="M274" s="4">
        <f t="shared" si="19"/>
        <v>2921.1479999999997</v>
      </c>
    </row>
    <row r="275" spans="1:13" ht="409.6" x14ac:dyDescent="0.2">
      <c r="A275" s="1">
        <v>274</v>
      </c>
      <c r="B275" s="2" t="str">
        <f>UPPER("Coxless Fours At The End Of The Day, Henley oil painting")</f>
        <v>COXLESS FOURS AT THE END OF THE DAY, HENLEY OIL PAINTING</v>
      </c>
      <c r="C275" s="2" t="s">
        <v>836</v>
      </c>
      <c r="D275" s="2" t="s">
        <v>7</v>
      </c>
      <c r="E275" s="2">
        <v>1000</v>
      </c>
      <c r="F275" s="2">
        <f t="shared" si="16"/>
        <v>5250</v>
      </c>
      <c r="G275" s="2">
        <f t="shared" si="17"/>
        <v>7700.0000000000009</v>
      </c>
      <c r="H275" s="2">
        <v>3500</v>
      </c>
      <c r="I275" s="3">
        <v>204632715085</v>
      </c>
      <c r="J275" s="1" t="s">
        <v>837</v>
      </c>
      <c r="K275" s="4">
        <v>4993.42</v>
      </c>
      <c r="L275" s="4">
        <f t="shared" si="18"/>
        <v>3495.3939999999998</v>
      </c>
      <c r="M275" s="4">
        <f t="shared" si="19"/>
        <v>2996.0520000000001</v>
      </c>
    </row>
    <row r="276" spans="1:13" ht="409.6" x14ac:dyDescent="0.2">
      <c r="A276" s="1">
        <v>275</v>
      </c>
      <c r="B276" s="2" t="s">
        <v>838</v>
      </c>
      <c r="C276" s="2" t="s">
        <v>839</v>
      </c>
      <c r="D276" s="2" t="s">
        <v>7</v>
      </c>
      <c r="E276" s="2">
        <v>1000</v>
      </c>
      <c r="F276" s="2">
        <f t="shared" si="16"/>
        <v>5175</v>
      </c>
      <c r="G276" s="2">
        <f t="shared" si="17"/>
        <v>7590.0000000000009</v>
      </c>
      <c r="H276" s="2">
        <v>3450</v>
      </c>
      <c r="I276" s="3">
        <v>315718724776</v>
      </c>
      <c r="J276" s="1" t="s">
        <v>840</v>
      </c>
      <c r="K276" s="4">
        <v>4868.58</v>
      </c>
      <c r="L276" s="4">
        <f t="shared" si="18"/>
        <v>3408.0059999999999</v>
      </c>
      <c r="M276" s="4">
        <f t="shared" si="19"/>
        <v>2921.1479999999997</v>
      </c>
    </row>
    <row r="277" spans="1:13" ht="409.6" x14ac:dyDescent="0.2">
      <c r="A277" s="1">
        <v>276</v>
      </c>
      <c r="B277" s="2" t="s">
        <v>841</v>
      </c>
      <c r="C277" s="2" t="s">
        <v>842</v>
      </c>
      <c r="D277" s="2" t="s">
        <v>7</v>
      </c>
      <c r="E277" s="2">
        <v>1000</v>
      </c>
      <c r="F277" s="2">
        <f t="shared" si="16"/>
        <v>5250</v>
      </c>
      <c r="G277" s="2">
        <f t="shared" si="17"/>
        <v>7700.0000000000009</v>
      </c>
      <c r="H277" s="2">
        <v>3500</v>
      </c>
      <c r="I277" s="3">
        <v>365099587176</v>
      </c>
      <c r="J277" s="1" t="s">
        <v>843</v>
      </c>
      <c r="K277" s="4">
        <v>4993.42</v>
      </c>
      <c r="L277" s="4">
        <f t="shared" si="18"/>
        <v>3495.3939999999998</v>
      </c>
      <c r="M277" s="4">
        <f t="shared" si="19"/>
        <v>2996.0520000000001</v>
      </c>
    </row>
    <row r="278" spans="1:13" ht="409.6" x14ac:dyDescent="0.2">
      <c r="A278" s="1">
        <v>277</v>
      </c>
      <c r="B278" s="2" t="str">
        <f>UPPER("portrait of an aboriginal mother &amp; child oil painting")</f>
        <v>PORTRAIT OF AN ABORIGINAL MOTHER &amp; CHILD OIL PAINTING</v>
      </c>
      <c r="C278" s="2" t="s">
        <v>844</v>
      </c>
      <c r="D278" s="2" t="s">
        <v>7</v>
      </c>
      <c r="E278" s="2">
        <v>1000</v>
      </c>
      <c r="F278" s="2">
        <f t="shared" si="16"/>
        <v>5175</v>
      </c>
      <c r="G278" s="2">
        <f t="shared" si="17"/>
        <v>7590.0000000000009</v>
      </c>
      <c r="H278" s="2">
        <v>3450</v>
      </c>
      <c r="I278" s="3">
        <v>365099587221</v>
      </c>
      <c r="J278" s="1" t="s">
        <v>845</v>
      </c>
      <c r="K278" s="4">
        <v>4868.58</v>
      </c>
      <c r="L278" s="4">
        <f t="shared" si="18"/>
        <v>3408.0059999999999</v>
      </c>
      <c r="M278" s="4">
        <f t="shared" si="19"/>
        <v>2921.1479999999997</v>
      </c>
    </row>
    <row r="279" spans="1:13" ht="409.6" x14ac:dyDescent="0.2">
      <c r="A279" s="1">
        <v>278</v>
      </c>
      <c r="B279" s="2" t="s">
        <v>846</v>
      </c>
      <c r="C279" s="2" t="s">
        <v>847</v>
      </c>
      <c r="D279" s="2" t="s">
        <v>7</v>
      </c>
      <c r="E279" s="2">
        <v>1000</v>
      </c>
      <c r="F279" s="2">
        <f t="shared" si="16"/>
        <v>5250</v>
      </c>
      <c r="G279" s="2">
        <f t="shared" si="17"/>
        <v>7700.0000000000009</v>
      </c>
      <c r="H279" s="2">
        <v>3500</v>
      </c>
      <c r="I279" s="3">
        <v>365099587230</v>
      </c>
      <c r="J279" s="1" t="s">
        <v>848</v>
      </c>
      <c r="K279" s="4">
        <v>4993.42</v>
      </c>
      <c r="L279" s="4">
        <f t="shared" si="18"/>
        <v>3495.3939999999998</v>
      </c>
      <c r="M279" s="4">
        <f t="shared" si="19"/>
        <v>2996.0520000000001</v>
      </c>
    </row>
    <row r="280" spans="1:13" ht="409.6" x14ac:dyDescent="0.2">
      <c r="A280" s="1">
        <v>279</v>
      </c>
      <c r="B280" s="2" t="str">
        <f>UPPER("Portrait Of A Newfoundland Dog oil painting")</f>
        <v>PORTRAIT OF A NEWFOUNDLAND DOG OIL PAINTING</v>
      </c>
      <c r="C280" s="2" t="s">
        <v>849</v>
      </c>
      <c r="D280" s="2" t="s">
        <v>7</v>
      </c>
      <c r="E280" s="2">
        <v>1000</v>
      </c>
      <c r="F280" s="2">
        <f t="shared" si="16"/>
        <v>5025</v>
      </c>
      <c r="G280" s="2">
        <f t="shared" si="17"/>
        <v>7370.0000000000009</v>
      </c>
      <c r="H280" s="2">
        <v>3350</v>
      </c>
      <c r="I280" s="3">
        <v>315810349107</v>
      </c>
      <c r="J280" s="1" t="s">
        <v>850</v>
      </c>
      <c r="K280" s="6">
        <v>4743.75</v>
      </c>
      <c r="L280" s="4">
        <f t="shared" si="18"/>
        <v>3320.625</v>
      </c>
      <c r="M280" s="4">
        <f t="shared" si="19"/>
        <v>2846.25</v>
      </c>
    </row>
    <row r="281" spans="1:13" ht="409.6" x14ac:dyDescent="0.2">
      <c r="A281" s="1">
        <v>280</v>
      </c>
      <c r="B281" s="2" t="s">
        <v>851</v>
      </c>
      <c r="C281" s="2" t="s">
        <v>852</v>
      </c>
      <c r="D281" s="2" t="s">
        <v>7</v>
      </c>
      <c r="E281" s="2">
        <v>1000</v>
      </c>
      <c r="F281" s="2">
        <f t="shared" si="16"/>
        <v>5250</v>
      </c>
      <c r="G281" s="2">
        <f t="shared" si="17"/>
        <v>7700.0000000000009</v>
      </c>
      <c r="H281" s="2">
        <v>3500</v>
      </c>
      <c r="I281" s="3">
        <v>204971696220</v>
      </c>
      <c r="J281" s="1" t="s">
        <v>853</v>
      </c>
      <c r="K281" s="6">
        <v>4931</v>
      </c>
      <c r="L281" s="4">
        <f t="shared" si="18"/>
        <v>3451.7</v>
      </c>
      <c r="M281" s="4">
        <f t="shared" si="19"/>
        <v>2958.6</v>
      </c>
    </row>
    <row r="282" spans="1:13" ht="409.6" x14ac:dyDescent="0.2">
      <c r="A282" s="1">
        <v>281</v>
      </c>
      <c r="B282" s="2" t="s">
        <v>854</v>
      </c>
      <c r="C282" s="2" t="s">
        <v>855</v>
      </c>
      <c r="D282" s="2" t="s">
        <v>7</v>
      </c>
      <c r="E282" s="2">
        <v>1000</v>
      </c>
      <c r="F282" s="2">
        <f t="shared" si="16"/>
        <v>5250</v>
      </c>
      <c r="G282" s="2">
        <f t="shared" si="17"/>
        <v>7700.0000000000009</v>
      </c>
      <c r="H282" s="2">
        <v>3500</v>
      </c>
      <c r="I282" s="3">
        <v>365099587177</v>
      </c>
      <c r="J282" s="1" t="s">
        <v>856</v>
      </c>
      <c r="K282" s="4">
        <v>4993.42</v>
      </c>
      <c r="L282" s="4">
        <f t="shared" si="18"/>
        <v>3495.3939999999998</v>
      </c>
      <c r="M282" s="4">
        <f t="shared" si="19"/>
        <v>2996.0520000000001</v>
      </c>
    </row>
    <row r="283" spans="1:13" ht="409.6" x14ac:dyDescent="0.2">
      <c r="A283" s="1">
        <v>282</v>
      </c>
      <c r="B283" s="2" t="s">
        <v>857</v>
      </c>
      <c r="C283" s="2" t="s">
        <v>858</v>
      </c>
      <c r="D283" s="2" t="s">
        <v>7</v>
      </c>
      <c r="E283" s="2">
        <v>1000</v>
      </c>
      <c r="F283" s="2">
        <f t="shared" si="16"/>
        <v>5025</v>
      </c>
      <c r="G283" s="2">
        <f t="shared" si="17"/>
        <v>7370.0000000000009</v>
      </c>
      <c r="H283" s="2">
        <v>3350</v>
      </c>
      <c r="I283" s="3">
        <v>364909887258</v>
      </c>
      <c r="J283" s="1" t="s">
        <v>859</v>
      </c>
      <c r="K283" s="4">
        <v>4743.75</v>
      </c>
      <c r="L283" s="4">
        <f t="shared" si="18"/>
        <v>3320.625</v>
      </c>
      <c r="M283" s="4">
        <f t="shared" si="19"/>
        <v>2846.25</v>
      </c>
    </row>
    <row r="284" spans="1:13" ht="409.6" x14ac:dyDescent="0.2">
      <c r="A284" s="1">
        <v>283</v>
      </c>
      <c r="B284" s="2" t="s">
        <v>860</v>
      </c>
      <c r="C284" s="2" t="s">
        <v>861</v>
      </c>
      <c r="D284" s="2" t="s">
        <v>7</v>
      </c>
      <c r="E284" s="2">
        <v>1000</v>
      </c>
      <c r="F284" s="2">
        <f t="shared" si="16"/>
        <v>5175</v>
      </c>
      <c r="G284" s="2">
        <f t="shared" si="17"/>
        <v>7590.0000000000009</v>
      </c>
      <c r="H284" s="2">
        <v>3450</v>
      </c>
      <c r="I284" s="3">
        <v>315718724760</v>
      </c>
      <c r="J284" s="1" t="s">
        <v>862</v>
      </c>
      <c r="K284" s="4">
        <v>4868.58</v>
      </c>
      <c r="L284" s="4">
        <f t="shared" si="18"/>
        <v>3408.0059999999999</v>
      </c>
      <c r="M284" s="4">
        <f t="shared" si="19"/>
        <v>2921.1479999999997</v>
      </c>
    </row>
    <row r="285" spans="1:13" ht="409.6" x14ac:dyDescent="0.2">
      <c r="A285" s="1">
        <v>284</v>
      </c>
      <c r="B285" s="2" t="str">
        <f>UPPER("The Stag Hunters Return To The Abbey oil painting")</f>
        <v>THE STAG HUNTERS RETURN TO THE ABBEY OIL PAINTING</v>
      </c>
      <c r="C285" s="2" t="s">
        <v>863</v>
      </c>
      <c r="D285" s="2" t="s">
        <v>7</v>
      </c>
      <c r="E285" s="2">
        <v>1000</v>
      </c>
      <c r="F285" s="2">
        <f t="shared" si="16"/>
        <v>5175</v>
      </c>
      <c r="G285" s="2">
        <f t="shared" si="17"/>
        <v>7590.0000000000009</v>
      </c>
      <c r="H285" s="2">
        <v>3450</v>
      </c>
      <c r="I285" s="3">
        <v>316128256575</v>
      </c>
      <c r="J285" s="1" t="s">
        <v>864</v>
      </c>
      <c r="K285" s="4">
        <v>4868.58</v>
      </c>
      <c r="L285" s="4">
        <f t="shared" si="18"/>
        <v>3408.0059999999999</v>
      </c>
      <c r="M285" s="4">
        <f t="shared" si="19"/>
        <v>2921.1479999999997</v>
      </c>
    </row>
    <row r="286" spans="1:13" ht="409.6" x14ac:dyDescent="0.2">
      <c r="A286" s="1">
        <v>285</v>
      </c>
      <c r="B286" s="2" t="s">
        <v>865</v>
      </c>
      <c r="C286" s="2" t="s">
        <v>866</v>
      </c>
      <c r="D286" s="2" t="s">
        <v>7</v>
      </c>
      <c r="E286" s="2">
        <v>1000</v>
      </c>
      <c r="F286" s="2">
        <f t="shared" si="16"/>
        <v>5175</v>
      </c>
      <c r="G286" s="2">
        <f t="shared" si="17"/>
        <v>7590.0000000000009</v>
      </c>
      <c r="H286" s="2">
        <v>3450</v>
      </c>
      <c r="I286" s="3">
        <v>204654401808</v>
      </c>
      <c r="J286" s="1" t="s">
        <v>867</v>
      </c>
      <c r="K286" s="4">
        <v>4868.58</v>
      </c>
      <c r="L286" s="4">
        <f t="shared" si="18"/>
        <v>3408.0059999999999</v>
      </c>
      <c r="M286" s="4">
        <f t="shared" si="19"/>
        <v>2921.1479999999997</v>
      </c>
    </row>
    <row r="287" spans="1:13" ht="409.6" x14ac:dyDescent="0.2">
      <c r="A287" s="1">
        <v>286</v>
      </c>
      <c r="B287" s="2" t="s">
        <v>868</v>
      </c>
      <c r="C287" s="2" t="s">
        <v>869</v>
      </c>
      <c r="D287" s="2" t="s">
        <v>7</v>
      </c>
      <c r="E287" s="2">
        <v>1000</v>
      </c>
      <c r="F287" s="2">
        <f t="shared" si="16"/>
        <v>5175</v>
      </c>
      <c r="G287" s="2">
        <f t="shared" si="17"/>
        <v>7590.0000000000009</v>
      </c>
      <c r="H287" s="2">
        <v>3450</v>
      </c>
      <c r="I287" s="3">
        <v>364632735682</v>
      </c>
      <c r="J287" s="1" t="s">
        <v>870</v>
      </c>
      <c r="K287" s="4">
        <v>4868.58</v>
      </c>
      <c r="L287" s="4">
        <f t="shared" si="18"/>
        <v>3408.0059999999999</v>
      </c>
      <c r="M287" s="4">
        <f t="shared" si="19"/>
        <v>2921.1479999999997</v>
      </c>
    </row>
    <row r="288" spans="1:13" ht="409.6" x14ac:dyDescent="0.2">
      <c r="A288" s="1">
        <v>287</v>
      </c>
      <c r="B288" s="2" t="str">
        <f>UPPER("Portrait Of Sir Edward Clarke Lord Mayor OIL PAINTING")</f>
        <v>PORTRAIT OF SIR EDWARD CLARKE LORD MAYOR OIL PAINTING</v>
      </c>
      <c r="C288" s="2" t="s">
        <v>871</v>
      </c>
      <c r="D288" s="2" t="s">
        <v>7</v>
      </c>
      <c r="E288" s="2">
        <v>1000</v>
      </c>
      <c r="F288" s="2">
        <f t="shared" si="16"/>
        <v>5175</v>
      </c>
      <c r="G288" s="2">
        <f t="shared" si="17"/>
        <v>7590.0000000000009</v>
      </c>
      <c r="H288" s="2">
        <v>3450</v>
      </c>
      <c r="I288" s="3">
        <v>204971696175</v>
      </c>
      <c r="J288" s="1" t="s">
        <v>872</v>
      </c>
      <c r="K288" s="4">
        <v>4868.58</v>
      </c>
      <c r="L288" s="4">
        <f t="shared" si="18"/>
        <v>3408.0059999999999</v>
      </c>
      <c r="M288" s="4">
        <f t="shared" si="19"/>
        <v>2921.1479999999997</v>
      </c>
    </row>
    <row r="289" spans="1:13" ht="409.6" x14ac:dyDescent="0.2">
      <c r="A289" s="1">
        <v>288</v>
      </c>
      <c r="B289" s="2" t="s">
        <v>873</v>
      </c>
      <c r="C289" s="2" t="s">
        <v>874</v>
      </c>
      <c r="D289" s="2" t="s">
        <v>7</v>
      </c>
      <c r="E289" s="2">
        <v>1000</v>
      </c>
      <c r="F289" s="2">
        <f t="shared" si="16"/>
        <v>5175</v>
      </c>
      <c r="G289" s="2">
        <f t="shared" si="17"/>
        <v>7590.0000000000009</v>
      </c>
      <c r="H289" s="2">
        <v>3450</v>
      </c>
      <c r="I289" s="3">
        <v>204971696189</v>
      </c>
      <c r="J289" s="1" t="s">
        <v>875</v>
      </c>
      <c r="K289" s="4">
        <v>4868.58</v>
      </c>
      <c r="L289" s="4">
        <f t="shared" si="18"/>
        <v>3408.0059999999999</v>
      </c>
      <c r="M289" s="4">
        <f t="shared" si="19"/>
        <v>2921.1479999999997</v>
      </c>
    </row>
    <row r="290" spans="1:13" ht="409.6" x14ac:dyDescent="0.2">
      <c r="A290" s="1">
        <v>289</v>
      </c>
      <c r="B290" s="2" t="str">
        <f>UPPER("Portrait Of Colonel Edward Astley OIL PAINTING")</f>
        <v>PORTRAIT OF COLONEL EDWARD ASTLEY OIL PAINTING</v>
      </c>
      <c r="C290" s="2" t="s">
        <v>876</v>
      </c>
      <c r="D290" s="2" t="s">
        <v>7</v>
      </c>
      <c r="E290" s="2">
        <v>1000</v>
      </c>
      <c r="F290" s="2">
        <f t="shared" si="16"/>
        <v>5175</v>
      </c>
      <c r="G290" s="2">
        <f t="shared" si="17"/>
        <v>7590.0000000000009</v>
      </c>
      <c r="H290" s="2">
        <v>3450</v>
      </c>
      <c r="I290" s="3">
        <v>365099587164</v>
      </c>
      <c r="J290" s="1" t="s">
        <v>877</v>
      </c>
      <c r="K290" s="4">
        <v>4868.58</v>
      </c>
      <c r="L290" s="4">
        <f t="shared" si="18"/>
        <v>3408.0059999999999</v>
      </c>
      <c r="M290" s="4">
        <f t="shared" si="19"/>
        <v>2921.1479999999997</v>
      </c>
    </row>
    <row r="291" spans="1:13" ht="409.6" x14ac:dyDescent="0.2">
      <c r="A291" s="1">
        <v>290</v>
      </c>
      <c r="B291" s="2" t="s">
        <v>878</v>
      </c>
      <c r="C291" s="2" t="s">
        <v>879</v>
      </c>
      <c r="D291" s="2" t="s">
        <v>7</v>
      </c>
      <c r="E291" s="2">
        <v>1000</v>
      </c>
      <c r="F291" s="2">
        <f t="shared" si="16"/>
        <v>5100</v>
      </c>
      <c r="G291" s="2">
        <f t="shared" si="17"/>
        <v>7480.0000000000009</v>
      </c>
      <c r="H291" s="2">
        <v>3400</v>
      </c>
      <c r="I291" s="3">
        <v>365099587193</v>
      </c>
      <c r="J291" s="1" t="s">
        <v>880</v>
      </c>
      <c r="K291" s="4">
        <v>4849.26</v>
      </c>
      <c r="L291" s="4">
        <f t="shared" si="18"/>
        <v>3394.482</v>
      </c>
      <c r="M291" s="4">
        <f t="shared" si="19"/>
        <v>2909.556</v>
      </c>
    </row>
    <row r="292" spans="1:13" ht="409.6" x14ac:dyDescent="0.2">
      <c r="A292" s="1">
        <v>291</v>
      </c>
      <c r="B292" s="2" t="s">
        <v>881</v>
      </c>
      <c r="C292" s="2" t="s">
        <v>882</v>
      </c>
      <c r="D292" s="2" t="s">
        <v>7</v>
      </c>
      <c r="E292" s="2">
        <v>1000</v>
      </c>
      <c r="F292" s="2">
        <f t="shared" si="16"/>
        <v>5100</v>
      </c>
      <c r="G292" s="2">
        <f t="shared" si="17"/>
        <v>7480.0000000000009</v>
      </c>
      <c r="H292" s="2">
        <v>3400</v>
      </c>
      <c r="I292" s="3">
        <v>365099587209</v>
      </c>
      <c r="J292" s="1" t="s">
        <v>883</v>
      </c>
      <c r="K292" s="4">
        <v>4849.26</v>
      </c>
      <c r="L292" s="4">
        <f t="shared" si="18"/>
        <v>3394.482</v>
      </c>
      <c r="M292" s="4">
        <f t="shared" si="19"/>
        <v>2909.556</v>
      </c>
    </row>
    <row r="293" spans="1:13" ht="409.6" x14ac:dyDescent="0.2">
      <c r="A293" s="1">
        <v>292</v>
      </c>
      <c r="B293" s="2" t="s">
        <v>884</v>
      </c>
      <c r="C293" s="2" t="s">
        <v>885</v>
      </c>
      <c r="D293" s="2" t="s">
        <v>7</v>
      </c>
      <c r="E293" s="2">
        <v>1000</v>
      </c>
      <c r="F293" s="2">
        <f t="shared" si="16"/>
        <v>5100</v>
      </c>
      <c r="G293" s="2">
        <f t="shared" si="17"/>
        <v>7480.0000000000009</v>
      </c>
      <c r="H293" s="2">
        <v>3400</v>
      </c>
      <c r="I293" s="3">
        <v>365099587233</v>
      </c>
      <c r="J293" s="1" t="s">
        <v>886</v>
      </c>
      <c r="K293" s="4">
        <v>4849.26</v>
      </c>
      <c r="L293" s="4">
        <f t="shared" si="18"/>
        <v>3394.482</v>
      </c>
      <c r="M293" s="4">
        <f t="shared" si="19"/>
        <v>2909.556</v>
      </c>
    </row>
    <row r="294" spans="1:13" ht="409.6" x14ac:dyDescent="0.2">
      <c r="A294" s="1">
        <v>293</v>
      </c>
      <c r="B294" s="8" t="s">
        <v>887</v>
      </c>
      <c r="C294" s="8" t="s">
        <v>888</v>
      </c>
      <c r="D294" s="2" t="s">
        <v>7</v>
      </c>
      <c r="E294" s="2">
        <v>1000</v>
      </c>
      <c r="F294" s="2">
        <f t="shared" si="16"/>
        <v>5100</v>
      </c>
      <c r="G294" s="2">
        <f t="shared" si="17"/>
        <v>7480.0000000000009</v>
      </c>
      <c r="H294" s="2">
        <v>3400</v>
      </c>
      <c r="I294" s="3">
        <v>315810303695</v>
      </c>
      <c r="J294" s="1" t="s">
        <v>889</v>
      </c>
      <c r="K294" s="4">
        <v>4849.26</v>
      </c>
      <c r="L294" s="4">
        <f t="shared" si="18"/>
        <v>3394.482</v>
      </c>
      <c r="M294" s="4">
        <f t="shared" si="19"/>
        <v>2909.556</v>
      </c>
    </row>
    <row r="295" spans="1:13" ht="409.6" x14ac:dyDescent="0.2">
      <c r="A295" s="1">
        <v>294</v>
      </c>
      <c r="B295" s="2" t="str">
        <f>UPPER("Portrait Of A Lady Duchess Of Devonshire OIL PAINTING")</f>
        <v>PORTRAIT OF A LADY DUCHESS OF DEVONSHIRE OIL PAINTING</v>
      </c>
      <c r="C295" s="2" t="s">
        <v>890</v>
      </c>
      <c r="D295" s="2" t="s">
        <v>7</v>
      </c>
      <c r="E295" s="2">
        <v>1000</v>
      </c>
      <c r="F295" s="2">
        <f t="shared" si="16"/>
        <v>5100</v>
      </c>
      <c r="G295" s="2">
        <f t="shared" si="17"/>
        <v>7480.0000000000009</v>
      </c>
      <c r="H295" s="2">
        <v>3400</v>
      </c>
      <c r="I295" s="3">
        <v>314114593094</v>
      </c>
      <c r="J295" s="1" t="s">
        <v>891</v>
      </c>
      <c r="K295" s="4">
        <v>4849.26</v>
      </c>
      <c r="L295" s="4">
        <f t="shared" si="18"/>
        <v>3394.482</v>
      </c>
      <c r="M295" s="4">
        <f t="shared" si="19"/>
        <v>2909.556</v>
      </c>
    </row>
    <row r="296" spans="1:13" ht="409.6" x14ac:dyDescent="0.2">
      <c r="A296" s="1">
        <v>295</v>
      </c>
      <c r="B296" s="2" t="s">
        <v>892</v>
      </c>
      <c r="C296" s="2" t="s">
        <v>893</v>
      </c>
      <c r="D296" s="2" t="s">
        <v>7</v>
      </c>
      <c r="E296" s="2">
        <v>1000</v>
      </c>
      <c r="F296" s="2">
        <f t="shared" si="16"/>
        <v>5100</v>
      </c>
      <c r="G296" s="2">
        <f t="shared" si="17"/>
        <v>7480.0000000000009</v>
      </c>
      <c r="H296" s="2">
        <v>3400</v>
      </c>
      <c r="I296" s="3">
        <v>365099587195</v>
      </c>
      <c r="J296" s="1" t="s">
        <v>894</v>
      </c>
      <c r="K296" s="4">
        <v>4849.26</v>
      </c>
      <c r="L296" s="4">
        <f t="shared" si="18"/>
        <v>3394.482</v>
      </c>
      <c r="M296" s="4">
        <f t="shared" si="19"/>
        <v>2909.556</v>
      </c>
    </row>
    <row r="297" spans="1:13" ht="409.6" x14ac:dyDescent="0.2">
      <c r="A297" s="1">
        <v>296</v>
      </c>
      <c r="B297" s="2" t="str">
        <f>UPPER("portrait of Maximilian I Holy Roman Emperor oil painting")</f>
        <v>PORTRAIT OF MAXIMILIAN I HOLY ROMAN EMPEROR OIL PAINTING</v>
      </c>
      <c r="C297" s="2" t="s">
        <v>895</v>
      </c>
      <c r="D297" s="2" t="s">
        <v>7</v>
      </c>
      <c r="E297" s="2">
        <v>1000</v>
      </c>
      <c r="F297" s="2">
        <f t="shared" si="16"/>
        <v>5100</v>
      </c>
      <c r="G297" s="2">
        <f t="shared" si="17"/>
        <v>7480.0000000000009</v>
      </c>
      <c r="H297" s="2">
        <v>3400</v>
      </c>
      <c r="I297" s="3">
        <v>365099587228</v>
      </c>
      <c r="J297" s="1" t="s">
        <v>896</v>
      </c>
      <c r="K297" s="4">
        <v>4849.26</v>
      </c>
      <c r="L297" s="4">
        <f t="shared" si="18"/>
        <v>3394.482</v>
      </c>
      <c r="M297" s="4">
        <f t="shared" si="19"/>
        <v>2909.556</v>
      </c>
    </row>
    <row r="298" spans="1:13" ht="409.6" x14ac:dyDescent="0.2">
      <c r="A298" s="1">
        <v>297</v>
      </c>
      <c r="B298" s="2" t="str">
        <f>UPPER("Portrait Of An Italian Flower Girl OIL PAINTING")</f>
        <v>PORTRAIT OF AN ITALIAN FLOWER GIRL OIL PAINTING</v>
      </c>
      <c r="C298" s="2" t="s">
        <v>897</v>
      </c>
      <c r="D298" s="2" t="s">
        <v>7</v>
      </c>
      <c r="E298" s="2">
        <v>1000</v>
      </c>
      <c r="F298" s="2">
        <f t="shared" si="16"/>
        <v>5100</v>
      </c>
      <c r="G298" s="2">
        <f t="shared" si="17"/>
        <v>7480.0000000000009</v>
      </c>
      <c r="H298" s="2">
        <v>3400</v>
      </c>
      <c r="I298" s="3">
        <v>315718724740</v>
      </c>
      <c r="J298" s="1" t="s">
        <v>898</v>
      </c>
      <c r="K298" s="4">
        <v>4849.26</v>
      </c>
      <c r="L298" s="4">
        <f t="shared" si="18"/>
        <v>3394.482</v>
      </c>
      <c r="M298" s="4">
        <f t="shared" si="19"/>
        <v>2909.556</v>
      </c>
    </row>
    <row r="299" spans="1:13" ht="409.6" x14ac:dyDescent="0.2">
      <c r="A299" s="1">
        <v>298</v>
      </c>
      <c r="B299" s="2" t="s">
        <v>899</v>
      </c>
      <c r="C299" s="2" t="s">
        <v>900</v>
      </c>
      <c r="D299" s="2" t="s">
        <v>7</v>
      </c>
      <c r="E299" s="2">
        <v>1000</v>
      </c>
      <c r="F299" s="2">
        <f t="shared" si="16"/>
        <v>5025</v>
      </c>
      <c r="G299" s="2">
        <f t="shared" si="17"/>
        <v>7370.0000000000009</v>
      </c>
      <c r="H299" s="2">
        <v>3350</v>
      </c>
      <c r="I299" s="3">
        <v>315560132032</v>
      </c>
      <c r="J299" s="1" t="s">
        <v>901</v>
      </c>
      <c r="K299" s="4">
        <v>4724.92</v>
      </c>
      <c r="L299" s="4">
        <f t="shared" si="18"/>
        <v>3307.444</v>
      </c>
      <c r="M299" s="4">
        <f t="shared" si="19"/>
        <v>2834.9519999999998</v>
      </c>
    </row>
    <row r="300" spans="1:13" ht="409.6" x14ac:dyDescent="0.2">
      <c r="A300" s="1">
        <v>299</v>
      </c>
      <c r="B300" s="2" t="s">
        <v>902</v>
      </c>
      <c r="C300" s="2" t="s">
        <v>903</v>
      </c>
      <c r="D300" s="2" t="s">
        <v>7</v>
      </c>
      <c r="E300" s="2">
        <v>1000</v>
      </c>
      <c r="F300" s="2">
        <f t="shared" si="16"/>
        <v>5025</v>
      </c>
      <c r="G300" s="2">
        <f t="shared" si="17"/>
        <v>7370.0000000000009</v>
      </c>
      <c r="H300" s="2">
        <v>3350</v>
      </c>
      <c r="I300" s="3">
        <v>315230194233</v>
      </c>
      <c r="J300" s="1" t="s">
        <v>904</v>
      </c>
      <c r="K300" s="4">
        <v>4724.92</v>
      </c>
      <c r="L300" s="4">
        <f t="shared" si="18"/>
        <v>3307.444</v>
      </c>
      <c r="M300" s="4">
        <f t="shared" si="19"/>
        <v>2834.9519999999998</v>
      </c>
    </row>
    <row r="301" spans="1:13" ht="409.6" x14ac:dyDescent="0.2">
      <c r="A301" s="1">
        <v>300</v>
      </c>
      <c r="B301" s="2" t="s">
        <v>905</v>
      </c>
      <c r="C301" s="2" t="s">
        <v>906</v>
      </c>
      <c r="D301" s="2" t="s">
        <v>7</v>
      </c>
      <c r="E301" s="2">
        <v>1000</v>
      </c>
      <c r="F301" s="2">
        <f t="shared" si="16"/>
        <v>5025</v>
      </c>
      <c r="G301" s="2">
        <f t="shared" si="17"/>
        <v>7370.0000000000009</v>
      </c>
      <c r="H301" s="2">
        <v>3350</v>
      </c>
      <c r="I301" s="3">
        <v>365017348939</v>
      </c>
      <c r="J301" s="1" t="s">
        <v>907</v>
      </c>
      <c r="K301" s="4">
        <v>4724.92</v>
      </c>
      <c r="L301" s="4">
        <f t="shared" si="18"/>
        <v>3307.444</v>
      </c>
      <c r="M301" s="4">
        <f t="shared" si="19"/>
        <v>2834.9519999999998</v>
      </c>
    </row>
    <row r="302" spans="1:13" ht="409.6" x14ac:dyDescent="0.2">
      <c r="A302" s="1">
        <v>301</v>
      </c>
      <c r="B302" s="2" t="s">
        <v>908</v>
      </c>
      <c r="C302" s="2" t="s">
        <v>909</v>
      </c>
      <c r="D302" s="2" t="s">
        <v>7</v>
      </c>
      <c r="E302" s="2">
        <v>1000</v>
      </c>
      <c r="F302" s="2">
        <f t="shared" si="16"/>
        <v>5025</v>
      </c>
      <c r="G302" s="2">
        <f t="shared" si="17"/>
        <v>7370.0000000000009</v>
      </c>
      <c r="H302" s="2">
        <v>3350</v>
      </c>
      <c r="I302" s="3">
        <v>204896420822</v>
      </c>
      <c r="J302" s="1" t="s">
        <v>910</v>
      </c>
      <c r="K302" s="4">
        <v>4724.92</v>
      </c>
      <c r="L302" s="4">
        <f t="shared" si="18"/>
        <v>3307.444</v>
      </c>
      <c r="M302" s="4">
        <f t="shared" si="19"/>
        <v>2834.9519999999998</v>
      </c>
    </row>
    <row r="303" spans="1:13" ht="409.6" x14ac:dyDescent="0.2">
      <c r="A303" s="1">
        <v>302</v>
      </c>
      <c r="B303" s="8" t="s">
        <v>911</v>
      </c>
      <c r="C303" s="8" t="s">
        <v>912</v>
      </c>
      <c r="D303" s="2" t="s">
        <v>7</v>
      </c>
      <c r="E303" s="2">
        <v>1000</v>
      </c>
      <c r="F303" s="2">
        <f t="shared" si="16"/>
        <v>5025</v>
      </c>
      <c r="G303" s="2">
        <f t="shared" si="17"/>
        <v>7370.0000000000009</v>
      </c>
      <c r="H303" s="2">
        <v>3350</v>
      </c>
      <c r="I303" s="3">
        <v>365154998869</v>
      </c>
      <c r="J303" s="1" t="s">
        <v>913</v>
      </c>
      <c r="K303" s="4">
        <v>4724.92</v>
      </c>
      <c r="L303" s="4">
        <f t="shared" si="18"/>
        <v>3307.444</v>
      </c>
      <c r="M303" s="4">
        <f t="shared" si="19"/>
        <v>2834.9519999999998</v>
      </c>
    </row>
    <row r="304" spans="1:13" ht="409.6" x14ac:dyDescent="0.2">
      <c r="A304" s="1">
        <v>303</v>
      </c>
      <c r="B304" s="2" t="str">
        <f>UPPER("The Battle Of Sluys OIL PAINTING")</f>
        <v>THE BATTLE OF SLUYS OIL PAINTING</v>
      </c>
      <c r="C304" s="2" t="s">
        <v>914</v>
      </c>
      <c r="D304" s="2" t="s">
        <v>7</v>
      </c>
      <c r="E304" s="2">
        <v>1000</v>
      </c>
      <c r="F304" s="2">
        <f t="shared" si="16"/>
        <v>5025</v>
      </c>
      <c r="G304" s="2">
        <f t="shared" si="17"/>
        <v>7370.0000000000009</v>
      </c>
      <c r="H304" s="2">
        <v>3350</v>
      </c>
      <c r="I304" s="3">
        <v>315718724721</v>
      </c>
      <c r="J304" s="1" t="s">
        <v>915</v>
      </c>
      <c r="K304" s="4">
        <v>4724.92</v>
      </c>
      <c r="L304" s="4">
        <f t="shared" si="18"/>
        <v>3307.444</v>
      </c>
      <c r="M304" s="4">
        <f t="shared" si="19"/>
        <v>2834.9519999999998</v>
      </c>
    </row>
    <row r="305" spans="1:13" ht="409.6" x14ac:dyDescent="0.2">
      <c r="A305" s="1">
        <v>304</v>
      </c>
      <c r="B305" s="2" t="str">
        <f>UPPER("Portrait Of A Neapolitan Girl Lady Pasquetta OIL PAINTING")</f>
        <v>PORTRAIT OF A NEAPOLITAN GIRL LADY PASQUETTA OIL PAINTING</v>
      </c>
      <c r="C305" s="2" t="s">
        <v>916</v>
      </c>
      <c r="D305" s="2" t="s">
        <v>7</v>
      </c>
      <c r="E305" s="2">
        <v>1000</v>
      </c>
      <c r="F305" s="2">
        <f t="shared" si="16"/>
        <v>5100</v>
      </c>
      <c r="G305" s="2">
        <f t="shared" si="17"/>
        <v>7480.0000000000009</v>
      </c>
      <c r="H305" s="2">
        <v>3400</v>
      </c>
      <c r="I305" s="3">
        <v>315718724729</v>
      </c>
      <c r="J305" s="1" t="s">
        <v>917</v>
      </c>
      <c r="K305" s="4">
        <v>4849.26</v>
      </c>
      <c r="L305" s="4">
        <f t="shared" si="18"/>
        <v>3394.482</v>
      </c>
      <c r="M305" s="4">
        <f t="shared" si="19"/>
        <v>2909.556</v>
      </c>
    </row>
    <row r="306" spans="1:13" ht="409.6" x14ac:dyDescent="0.2">
      <c r="A306" s="1">
        <v>305</v>
      </c>
      <c r="B306" s="2" t="str">
        <f>UPPER("Portrait of British Queen oil painting")</f>
        <v>PORTRAIT OF BRITISH QUEEN OIL PAINTING</v>
      </c>
      <c r="C306" s="2" t="s">
        <v>918</v>
      </c>
      <c r="D306" s="2" t="s">
        <v>7</v>
      </c>
      <c r="E306" s="2">
        <v>1000</v>
      </c>
      <c r="F306" s="2">
        <f t="shared" si="16"/>
        <v>4575</v>
      </c>
      <c r="G306" s="2">
        <f t="shared" si="17"/>
        <v>6710.0000000000009</v>
      </c>
      <c r="H306" s="2">
        <v>3050</v>
      </c>
      <c r="I306" s="3">
        <v>365337432200</v>
      </c>
      <c r="J306" s="1" t="s">
        <v>919</v>
      </c>
      <c r="K306" s="4">
        <v>4351.8999999999996</v>
      </c>
      <c r="L306" s="4">
        <f t="shared" si="18"/>
        <v>3046.3299999999995</v>
      </c>
      <c r="M306" s="4">
        <f t="shared" si="19"/>
        <v>2611.14</v>
      </c>
    </row>
    <row r="307" spans="1:13" ht="409.6" x14ac:dyDescent="0.2">
      <c r="A307" s="1">
        <v>306</v>
      </c>
      <c r="B307" s="8" t="str">
        <f>UPPER("Fox Hunting Landscape The Royal Hunt OIL PAINTING")</f>
        <v>FOX HUNTING LANDSCAPE THE ROYAL HUNT OIL PAINTING</v>
      </c>
      <c r="C307" s="8" t="s">
        <v>920</v>
      </c>
      <c r="D307" s="2" t="s">
        <v>7</v>
      </c>
      <c r="E307" s="2">
        <v>1000</v>
      </c>
      <c r="F307" s="2">
        <f t="shared" si="16"/>
        <v>4575</v>
      </c>
      <c r="G307" s="2">
        <f t="shared" si="17"/>
        <v>6710.0000000000009</v>
      </c>
      <c r="H307" s="2">
        <v>3050</v>
      </c>
      <c r="I307" s="3">
        <v>365194438419</v>
      </c>
      <c r="J307" s="1" t="s">
        <v>921</v>
      </c>
      <c r="K307" s="4">
        <v>4351.8999999999996</v>
      </c>
      <c r="L307" s="4">
        <f t="shared" si="18"/>
        <v>3046.3299999999995</v>
      </c>
      <c r="M307" s="4">
        <f t="shared" si="19"/>
        <v>2611.14</v>
      </c>
    </row>
    <row r="308" spans="1:13" ht="404" x14ac:dyDescent="0.2">
      <c r="A308" s="1">
        <v>307</v>
      </c>
      <c r="B308" s="2" t="s">
        <v>922</v>
      </c>
      <c r="C308" s="2" t="s">
        <v>923</v>
      </c>
      <c r="D308" s="2" t="s">
        <v>7</v>
      </c>
      <c r="E308" s="2">
        <v>1000</v>
      </c>
      <c r="F308" s="2">
        <f t="shared" si="16"/>
        <v>5025</v>
      </c>
      <c r="G308" s="2">
        <f t="shared" si="17"/>
        <v>7370.0000000000009</v>
      </c>
      <c r="H308" s="2">
        <v>3350</v>
      </c>
      <c r="I308" s="3">
        <v>204015329451</v>
      </c>
      <c r="J308" s="1" t="s">
        <v>924</v>
      </c>
      <c r="K308" s="4">
        <v>4724.92</v>
      </c>
      <c r="L308" s="4">
        <f t="shared" si="18"/>
        <v>3307.444</v>
      </c>
      <c r="M308" s="4">
        <f t="shared" si="19"/>
        <v>2834.9519999999998</v>
      </c>
    </row>
    <row r="309" spans="1:13" ht="409.6" x14ac:dyDescent="0.2">
      <c r="A309" s="1">
        <v>308</v>
      </c>
      <c r="B309" s="2" t="s">
        <v>925</v>
      </c>
      <c r="C309" s="2" t="s">
        <v>926</v>
      </c>
      <c r="D309" s="2" t="s">
        <v>7</v>
      </c>
      <c r="E309" s="2">
        <v>1000</v>
      </c>
      <c r="F309" s="2">
        <f t="shared" si="16"/>
        <v>5025</v>
      </c>
      <c r="G309" s="2">
        <f t="shared" si="17"/>
        <v>7370.0000000000009</v>
      </c>
      <c r="H309" s="2">
        <v>3350</v>
      </c>
      <c r="I309" s="3">
        <v>204971696193</v>
      </c>
      <c r="J309" s="1" t="s">
        <v>927</v>
      </c>
      <c r="K309" s="4">
        <v>4724.92</v>
      </c>
      <c r="L309" s="4">
        <f t="shared" si="18"/>
        <v>3307.444</v>
      </c>
      <c r="M309" s="4">
        <f t="shared" si="19"/>
        <v>2834.9519999999998</v>
      </c>
    </row>
    <row r="310" spans="1:13" ht="409.6" x14ac:dyDescent="0.2">
      <c r="A310" s="1">
        <v>309</v>
      </c>
      <c r="B310" s="2" t="s">
        <v>928</v>
      </c>
      <c r="C310" s="2" t="s">
        <v>929</v>
      </c>
      <c r="D310" s="2" t="s">
        <v>7</v>
      </c>
      <c r="E310" s="2">
        <v>1000</v>
      </c>
      <c r="F310" s="2">
        <f t="shared" si="16"/>
        <v>4575</v>
      </c>
      <c r="G310" s="2">
        <f t="shared" si="17"/>
        <v>6710.0000000000009</v>
      </c>
      <c r="H310" s="2">
        <v>3050</v>
      </c>
      <c r="I310" s="3">
        <v>314834245784</v>
      </c>
      <c r="J310" s="1" t="s">
        <v>930</v>
      </c>
      <c r="K310" s="4">
        <v>4351.8999999999996</v>
      </c>
      <c r="L310" s="4">
        <f t="shared" si="18"/>
        <v>3046.3299999999995</v>
      </c>
      <c r="M310" s="4">
        <f t="shared" si="19"/>
        <v>2611.14</v>
      </c>
    </row>
    <row r="311" spans="1:13" ht="409.6" x14ac:dyDescent="0.2">
      <c r="A311" s="1">
        <v>310</v>
      </c>
      <c r="B311" s="2" t="s">
        <v>931</v>
      </c>
      <c r="C311" s="2" t="s">
        <v>932</v>
      </c>
      <c r="D311" s="2" t="s">
        <v>7</v>
      </c>
      <c r="E311" s="2">
        <v>1000</v>
      </c>
      <c r="F311" s="2">
        <f t="shared" si="16"/>
        <v>4575</v>
      </c>
      <c r="G311" s="2">
        <f t="shared" si="17"/>
        <v>6710.0000000000009</v>
      </c>
      <c r="H311" s="2">
        <v>3050</v>
      </c>
      <c r="I311" s="3">
        <v>364484455292</v>
      </c>
      <c r="J311" s="1" t="s">
        <v>933</v>
      </c>
      <c r="K311" s="4">
        <v>4351.8999999999996</v>
      </c>
      <c r="L311" s="4">
        <f t="shared" si="18"/>
        <v>3046.3299999999995</v>
      </c>
      <c r="M311" s="4">
        <f t="shared" si="19"/>
        <v>2611.14</v>
      </c>
    </row>
    <row r="312" spans="1:13" ht="409.6" x14ac:dyDescent="0.2">
      <c r="A312" s="1">
        <v>311</v>
      </c>
      <c r="B312" s="2" t="s">
        <v>934</v>
      </c>
      <c r="C312" s="2" t="s">
        <v>935</v>
      </c>
      <c r="D312" s="2" t="s">
        <v>7</v>
      </c>
      <c r="E312" s="2">
        <v>1000</v>
      </c>
      <c r="F312" s="2">
        <f t="shared" si="16"/>
        <v>4725</v>
      </c>
      <c r="G312" s="2">
        <f t="shared" si="17"/>
        <v>6930.0000000000009</v>
      </c>
      <c r="H312" s="2">
        <v>3150</v>
      </c>
      <c r="I312" s="3">
        <v>365099587168</v>
      </c>
      <c r="J312" s="1" t="s">
        <v>936</v>
      </c>
      <c r="K312" s="4">
        <v>4476.24</v>
      </c>
      <c r="L312" s="4">
        <f t="shared" si="18"/>
        <v>3133.3679999999995</v>
      </c>
      <c r="M312" s="4">
        <f t="shared" si="19"/>
        <v>2685.7439999999997</v>
      </c>
    </row>
    <row r="313" spans="1:13" ht="409.6" x14ac:dyDescent="0.2">
      <c r="A313" s="1">
        <v>312</v>
      </c>
      <c r="B313" s="2" t="str">
        <f>UPPER("portrait of a Holstein Friesian Cow oil painting")</f>
        <v>PORTRAIT OF A HOLSTEIN FRIESIAN COW OIL PAINTING</v>
      </c>
      <c r="C313" s="2" t="s">
        <v>937</v>
      </c>
      <c r="D313" s="2" t="s">
        <v>7</v>
      </c>
      <c r="E313" s="2">
        <v>1000</v>
      </c>
      <c r="F313" s="2">
        <f t="shared" si="16"/>
        <v>4575</v>
      </c>
      <c r="G313" s="2">
        <f t="shared" si="17"/>
        <v>6710.0000000000009</v>
      </c>
      <c r="H313" s="2">
        <v>3050</v>
      </c>
      <c r="I313" s="3">
        <v>205221567097</v>
      </c>
      <c r="J313" s="1" t="s">
        <v>938</v>
      </c>
      <c r="K313" s="4">
        <v>4351.8999999999996</v>
      </c>
      <c r="L313" s="4">
        <f t="shared" si="18"/>
        <v>3046.3299999999995</v>
      </c>
      <c r="M313" s="4">
        <f t="shared" si="19"/>
        <v>2611.14</v>
      </c>
    </row>
    <row r="314" spans="1:13" ht="409.6" x14ac:dyDescent="0.2">
      <c r="A314" s="1">
        <v>313</v>
      </c>
      <c r="B314" s="2" t="str">
        <f>UPPER("Sketch Of A Cattle Ranch oil painting")</f>
        <v>SKETCH OF A CATTLE RANCH OIL PAINTING</v>
      </c>
      <c r="C314" s="2" t="s">
        <v>939</v>
      </c>
      <c r="D314" s="2" t="s">
        <v>7</v>
      </c>
      <c r="E314" s="2">
        <v>1000</v>
      </c>
      <c r="F314" s="2">
        <f t="shared" si="16"/>
        <v>4575</v>
      </c>
      <c r="G314" s="2">
        <f t="shared" si="17"/>
        <v>6710.0000000000009</v>
      </c>
      <c r="H314" s="2">
        <v>3050</v>
      </c>
      <c r="I314" s="3">
        <v>205221572413</v>
      </c>
      <c r="J314" s="1" t="s">
        <v>940</v>
      </c>
      <c r="K314" s="4">
        <v>4351.8999999999996</v>
      </c>
      <c r="L314" s="4">
        <f t="shared" si="18"/>
        <v>3046.3299999999995</v>
      </c>
      <c r="M314" s="4">
        <f t="shared" si="19"/>
        <v>2611.14</v>
      </c>
    </row>
    <row r="315" spans="1:13" ht="409.6" x14ac:dyDescent="0.2">
      <c r="A315" s="1">
        <v>314</v>
      </c>
      <c r="B315" s="2" t="s">
        <v>941</v>
      </c>
      <c r="C315" s="2" t="s">
        <v>942</v>
      </c>
      <c r="D315" s="2" t="s">
        <v>7</v>
      </c>
      <c r="E315" s="2">
        <v>1000</v>
      </c>
      <c r="F315" s="2">
        <f t="shared" si="16"/>
        <v>4725</v>
      </c>
      <c r="G315" s="2">
        <f t="shared" si="17"/>
        <v>6930.0000000000009</v>
      </c>
      <c r="H315" s="2">
        <v>3150</v>
      </c>
      <c r="I315" s="3">
        <v>204657350608</v>
      </c>
      <c r="J315" s="1" t="s">
        <v>943</v>
      </c>
      <c r="K315" s="4">
        <v>4476.24</v>
      </c>
      <c r="L315" s="4">
        <f t="shared" si="18"/>
        <v>3133.3679999999995</v>
      </c>
      <c r="M315" s="4">
        <f t="shared" si="19"/>
        <v>2685.7439999999997</v>
      </c>
    </row>
    <row r="316" spans="1:13" ht="409.6" x14ac:dyDescent="0.2">
      <c r="A316" s="1">
        <v>315</v>
      </c>
      <c r="B316" s="2" t="s">
        <v>944</v>
      </c>
      <c r="C316" s="2" t="s">
        <v>945</v>
      </c>
      <c r="D316" s="2" t="s">
        <v>7</v>
      </c>
      <c r="E316" s="2">
        <v>1000</v>
      </c>
      <c r="F316" s="2">
        <f t="shared" si="16"/>
        <v>4575</v>
      </c>
      <c r="G316" s="2">
        <f t="shared" si="17"/>
        <v>6710.0000000000009</v>
      </c>
      <c r="H316" s="2">
        <v>3050</v>
      </c>
      <c r="I316" s="3">
        <v>204956277958</v>
      </c>
      <c r="J316" s="1" t="s">
        <v>946</v>
      </c>
      <c r="K316" s="4">
        <v>4351.8999999999996</v>
      </c>
      <c r="L316" s="4">
        <f t="shared" si="18"/>
        <v>3046.3299999999995</v>
      </c>
      <c r="M316" s="4">
        <f t="shared" si="19"/>
        <v>2611.14</v>
      </c>
    </row>
    <row r="317" spans="1:13" ht="409.6" x14ac:dyDescent="0.2">
      <c r="A317" s="1">
        <v>316</v>
      </c>
      <c r="B317" s="2" t="s">
        <v>947</v>
      </c>
      <c r="C317" s="2" t="s">
        <v>948</v>
      </c>
      <c r="D317" s="2" t="s">
        <v>7</v>
      </c>
      <c r="E317" s="2">
        <v>1000</v>
      </c>
      <c r="F317" s="2">
        <f t="shared" si="16"/>
        <v>4575</v>
      </c>
      <c r="G317" s="2">
        <f t="shared" si="17"/>
        <v>6710.0000000000009</v>
      </c>
      <c r="H317" s="2">
        <v>3050</v>
      </c>
      <c r="I317" s="3">
        <v>315398366219</v>
      </c>
      <c r="J317" s="1" t="s">
        <v>949</v>
      </c>
      <c r="K317" s="4">
        <v>4351.8999999999996</v>
      </c>
      <c r="L317" s="4">
        <f t="shared" si="18"/>
        <v>3046.3299999999995</v>
      </c>
      <c r="M317" s="4">
        <f t="shared" si="19"/>
        <v>2611.14</v>
      </c>
    </row>
    <row r="318" spans="1:13" ht="409.6" x14ac:dyDescent="0.2">
      <c r="A318" s="1">
        <v>317</v>
      </c>
      <c r="B318" s="2" t="s">
        <v>950</v>
      </c>
      <c r="C318" s="2" t="s">
        <v>951</v>
      </c>
      <c r="D318" s="2" t="s">
        <v>7</v>
      </c>
      <c r="E318" s="2">
        <v>1000</v>
      </c>
      <c r="F318" s="2">
        <f t="shared" si="16"/>
        <v>4575</v>
      </c>
      <c r="G318" s="2">
        <f t="shared" si="17"/>
        <v>6710.0000000000009</v>
      </c>
      <c r="H318" s="2">
        <v>3050</v>
      </c>
      <c r="I318" s="3">
        <v>314242027297</v>
      </c>
      <c r="J318" s="1" t="s">
        <v>952</v>
      </c>
      <c r="K318" s="4">
        <v>4351.8999999999996</v>
      </c>
      <c r="L318" s="4">
        <f t="shared" si="18"/>
        <v>3046.3299999999995</v>
      </c>
      <c r="M318" s="4">
        <f t="shared" si="19"/>
        <v>2611.14</v>
      </c>
    </row>
    <row r="319" spans="1:13" ht="409.6" x14ac:dyDescent="0.2">
      <c r="A319" s="1">
        <v>318</v>
      </c>
      <c r="B319" s="2" t="s">
        <v>953</v>
      </c>
      <c r="C319" s="2" t="s">
        <v>954</v>
      </c>
      <c r="D319" s="2" t="s">
        <v>7</v>
      </c>
      <c r="E319" s="2">
        <v>1000</v>
      </c>
      <c r="F319" s="2">
        <f t="shared" si="16"/>
        <v>4575</v>
      </c>
      <c r="G319" s="2">
        <f t="shared" si="17"/>
        <v>6710.0000000000009</v>
      </c>
      <c r="H319" s="2">
        <v>3050</v>
      </c>
      <c r="I319" s="3">
        <v>204971696219</v>
      </c>
      <c r="J319" s="1" t="s">
        <v>955</v>
      </c>
      <c r="K319" s="4">
        <v>4351.8999999999996</v>
      </c>
      <c r="L319" s="4">
        <f t="shared" si="18"/>
        <v>3046.3299999999995</v>
      </c>
      <c r="M319" s="4">
        <f t="shared" si="19"/>
        <v>2611.14</v>
      </c>
    </row>
    <row r="320" spans="1:13" ht="409.6" x14ac:dyDescent="0.2">
      <c r="A320" s="1">
        <v>319</v>
      </c>
      <c r="B320" s="2" t="s">
        <v>956</v>
      </c>
      <c r="C320" s="2" t="s">
        <v>957</v>
      </c>
      <c r="D320" s="2" t="s">
        <v>7</v>
      </c>
      <c r="E320" s="2">
        <v>1000</v>
      </c>
      <c r="F320" s="2">
        <f t="shared" si="16"/>
        <v>4575</v>
      </c>
      <c r="G320" s="2">
        <f t="shared" si="17"/>
        <v>6710.0000000000009</v>
      </c>
      <c r="H320" s="2">
        <v>3050</v>
      </c>
      <c r="I320" s="3">
        <v>315718724749</v>
      </c>
      <c r="J320" s="1" t="s">
        <v>958</v>
      </c>
      <c r="K320" s="4">
        <v>4351.8999999999996</v>
      </c>
      <c r="L320" s="4">
        <f t="shared" si="18"/>
        <v>3046.3299999999995</v>
      </c>
      <c r="M320" s="4">
        <f t="shared" si="19"/>
        <v>2611.14</v>
      </c>
    </row>
    <row r="321" spans="1:13" ht="409.6" x14ac:dyDescent="0.2">
      <c r="A321" s="1">
        <v>320</v>
      </c>
      <c r="B321" s="2" t="s">
        <v>959</v>
      </c>
      <c r="C321" s="2" t="s">
        <v>960</v>
      </c>
      <c r="D321" s="2" t="s">
        <v>7</v>
      </c>
      <c r="E321" s="2">
        <v>1000</v>
      </c>
      <c r="F321" s="2">
        <f t="shared" si="16"/>
        <v>4575</v>
      </c>
      <c r="G321" s="2">
        <f t="shared" si="17"/>
        <v>6710.0000000000009</v>
      </c>
      <c r="H321" s="2">
        <v>3050</v>
      </c>
      <c r="I321" s="3">
        <v>365099587202</v>
      </c>
      <c r="J321" s="1" t="s">
        <v>961</v>
      </c>
      <c r="K321" s="4">
        <v>4351.8999999999996</v>
      </c>
      <c r="L321" s="4">
        <f t="shared" si="18"/>
        <v>3046.3299999999995</v>
      </c>
      <c r="M321" s="4">
        <f t="shared" si="19"/>
        <v>2611.14</v>
      </c>
    </row>
    <row r="322" spans="1:13" ht="409.6" x14ac:dyDescent="0.2">
      <c r="A322" s="1">
        <v>321</v>
      </c>
      <c r="B322" s="2" t="s">
        <v>962</v>
      </c>
      <c r="C322" s="2" t="s">
        <v>963</v>
      </c>
      <c r="D322" s="2" t="s">
        <v>7</v>
      </c>
      <c r="E322" s="2">
        <v>1000</v>
      </c>
      <c r="F322" s="2">
        <f t="shared" si="16"/>
        <v>4575</v>
      </c>
      <c r="G322" s="2">
        <f t="shared" si="17"/>
        <v>6710.0000000000009</v>
      </c>
      <c r="H322" s="2">
        <v>3050</v>
      </c>
      <c r="I322" s="3">
        <v>365099587226</v>
      </c>
      <c r="J322" s="1" t="s">
        <v>964</v>
      </c>
      <c r="K322" s="4">
        <v>4351.8999999999996</v>
      </c>
      <c r="L322" s="4">
        <f t="shared" si="18"/>
        <v>3046.3299999999995</v>
      </c>
      <c r="M322" s="4">
        <f t="shared" si="19"/>
        <v>2611.14</v>
      </c>
    </row>
    <row r="323" spans="1:13" ht="409.6" x14ac:dyDescent="0.2">
      <c r="A323" s="1">
        <v>322</v>
      </c>
      <c r="B323" s="2" t="s">
        <v>965</v>
      </c>
      <c r="C323" s="2" t="s">
        <v>966</v>
      </c>
      <c r="D323" s="2" t="s">
        <v>7</v>
      </c>
      <c r="E323" s="2">
        <v>1000</v>
      </c>
      <c r="F323" s="2">
        <f t="shared" ref="F323:F386" si="20">H323*(1+50%)</f>
        <v>4725</v>
      </c>
      <c r="G323" s="2">
        <f t="shared" ref="G323:G386" si="21">H323*2.2</f>
        <v>6930.0000000000009</v>
      </c>
      <c r="H323" s="2">
        <v>3150</v>
      </c>
      <c r="I323" s="3">
        <v>204015329899</v>
      </c>
      <c r="J323" s="1" t="s">
        <v>967</v>
      </c>
      <c r="K323" s="4">
        <v>4476.24</v>
      </c>
      <c r="L323" s="4">
        <f t="shared" ref="L323:L386" si="22">K323*(1-30%)</f>
        <v>3133.3679999999995</v>
      </c>
      <c r="M323" s="4">
        <f t="shared" ref="M323:M386" si="23">K323*(1-40%)</f>
        <v>2685.7439999999997</v>
      </c>
    </row>
    <row r="324" spans="1:13" ht="409.6" x14ac:dyDescent="0.2">
      <c r="A324" s="1">
        <v>323</v>
      </c>
      <c r="B324" s="2" t="str">
        <f>UPPER("Impressionist Hillside Landscape oil painting")</f>
        <v>IMPRESSIONIST HILLSIDE LANDSCAPE OIL PAINTING</v>
      </c>
      <c r="C324" s="2" t="s">
        <v>968</v>
      </c>
      <c r="D324" s="2" t="s">
        <v>7</v>
      </c>
      <c r="E324" s="2">
        <v>1000</v>
      </c>
      <c r="F324" s="2">
        <f t="shared" si="20"/>
        <v>4575</v>
      </c>
      <c r="G324" s="2">
        <f t="shared" si="21"/>
        <v>6710.0000000000009</v>
      </c>
      <c r="H324" s="2">
        <v>3050</v>
      </c>
      <c r="I324" s="3">
        <v>316122982939</v>
      </c>
      <c r="J324" s="10" t="s">
        <v>969</v>
      </c>
      <c r="K324" s="4">
        <v>4351.8999999999996</v>
      </c>
      <c r="L324" s="4">
        <f t="shared" si="22"/>
        <v>3046.3299999999995</v>
      </c>
      <c r="M324" s="4">
        <f t="shared" si="23"/>
        <v>2611.14</v>
      </c>
    </row>
    <row r="325" spans="1:13" ht="409.6" x14ac:dyDescent="0.2">
      <c r="A325" s="1">
        <v>324</v>
      </c>
      <c r="B325" s="2" t="s">
        <v>970</v>
      </c>
      <c r="C325" s="2" t="s">
        <v>971</v>
      </c>
      <c r="D325" s="2" t="s">
        <v>7</v>
      </c>
      <c r="E325" s="2">
        <v>1000</v>
      </c>
      <c r="F325" s="2">
        <f t="shared" si="20"/>
        <v>4575</v>
      </c>
      <c r="G325" s="2">
        <f t="shared" si="21"/>
        <v>6710.0000000000009</v>
      </c>
      <c r="H325" s="2">
        <v>3050</v>
      </c>
      <c r="I325" s="3">
        <v>204654382074</v>
      </c>
      <c r="J325" s="1" t="s">
        <v>972</v>
      </c>
      <c r="K325" s="4">
        <v>4351.8999999999996</v>
      </c>
      <c r="L325" s="4">
        <f t="shared" si="22"/>
        <v>3046.3299999999995</v>
      </c>
      <c r="M325" s="4">
        <f t="shared" si="23"/>
        <v>2611.14</v>
      </c>
    </row>
    <row r="326" spans="1:13" ht="409.6" x14ac:dyDescent="0.2">
      <c r="A326" s="1">
        <v>325</v>
      </c>
      <c r="B326" s="2" t="s">
        <v>973</v>
      </c>
      <c r="C326" s="2" t="s">
        <v>974</v>
      </c>
      <c r="D326" s="2" t="s">
        <v>7</v>
      </c>
      <c r="E326" s="2">
        <v>1000</v>
      </c>
      <c r="F326" s="2">
        <f t="shared" si="20"/>
        <v>4575</v>
      </c>
      <c r="G326" s="2">
        <f t="shared" si="21"/>
        <v>6710.0000000000009</v>
      </c>
      <c r="H326" s="2">
        <v>3050</v>
      </c>
      <c r="I326" s="3">
        <v>364580684401</v>
      </c>
      <c r="J326" s="1" t="s">
        <v>975</v>
      </c>
      <c r="K326" s="4">
        <v>4351.8999999999996</v>
      </c>
      <c r="L326" s="4">
        <f t="shared" si="22"/>
        <v>3046.3299999999995</v>
      </c>
      <c r="M326" s="4">
        <f t="shared" si="23"/>
        <v>2611.14</v>
      </c>
    </row>
    <row r="327" spans="1:13" ht="409.6" x14ac:dyDescent="0.2">
      <c r="A327" s="1">
        <v>326</v>
      </c>
      <c r="B327" s="2" t="s">
        <v>976</v>
      </c>
      <c r="C327" s="2" t="s">
        <v>977</v>
      </c>
      <c r="D327" s="2" t="s">
        <v>7</v>
      </c>
      <c r="E327" s="2">
        <v>1000</v>
      </c>
      <c r="F327" s="2">
        <f t="shared" si="20"/>
        <v>4575</v>
      </c>
      <c r="G327" s="2">
        <f t="shared" si="21"/>
        <v>6710.0000000000009</v>
      </c>
      <c r="H327" s="2">
        <v>3050</v>
      </c>
      <c r="I327" s="3">
        <v>364791878043</v>
      </c>
      <c r="J327" s="1" t="s">
        <v>978</v>
      </c>
      <c r="K327" s="4">
        <v>4351.8999999999996</v>
      </c>
      <c r="L327" s="4">
        <f t="shared" si="22"/>
        <v>3046.3299999999995</v>
      </c>
      <c r="M327" s="4">
        <f t="shared" si="23"/>
        <v>2611.14</v>
      </c>
    </row>
    <row r="328" spans="1:13" ht="409.6" x14ac:dyDescent="0.2">
      <c r="A328" s="1">
        <v>327</v>
      </c>
      <c r="B328" s="2" t="str">
        <f>UPPER("Portrait Of A Boy In A Red Beret oil painting")</f>
        <v>PORTRAIT OF A BOY IN A RED BERET OIL PAINTING</v>
      </c>
      <c r="C328" s="2" t="s">
        <v>979</v>
      </c>
      <c r="D328" s="2" t="s">
        <v>7</v>
      </c>
      <c r="E328" s="2">
        <v>1000</v>
      </c>
      <c r="F328" s="2">
        <f t="shared" si="20"/>
        <v>4575</v>
      </c>
      <c r="G328" s="2">
        <f t="shared" si="21"/>
        <v>6710.0000000000009</v>
      </c>
      <c r="H328" s="2">
        <v>3050</v>
      </c>
      <c r="I328" s="3">
        <v>316056997588</v>
      </c>
      <c r="J328" s="1" t="s">
        <v>980</v>
      </c>
      <c r="K328" s="4">
        <v>4351.8999999999996</v>
      </c>
      <c r="L328" s="4">
        <f t="shared" si="22"/>
        <v>3046.3299999999995</v>
      </c>
      <c r="M328" s="4">
        <f t="shared" si="23"/>
        <v>2611.14</v>
      </c>
    </row>
    <row r="329" spans="1:13" ht="409.6" x14ac:dyDescent="0.2">
      <c r="A329" s="1">
        <v>328</v>
      </c>
      <c r="B329" s="2" t="s">
        <v>981</v>
      </c>
      <c r="C329" s="2" t="s">
        <v>982</v>
      </c>
      <c r="D329" s="2" t="s">
        <v>7</v>
      </c>
      <c r="E329" s="2">
        <v>1000</v>
      </c>
      <c r="F329" s="2">
        <f t="shared" si="20"/>
        <v>4575</v>
      </c>
      <c r="G329" s="2">
        <f t="shared" si="21"/>
        <v>6710.0000000000009</v>
      </c>
      <c r="H329" s="2">
        <v>3050</v>
      </c>
      <c r="I329" s="3">
        <v>364907346451</v>
      </c>
      <c r="J329" s="1" t="s">
        <v>983</v>
      </c>
      <c r="K329" s="4">
        <v>4351.8999999999996</v>
      </c>
      <c r="L329" s="4">
        <f t="shared" si="22"/>
        <v>3046.3299999999995</v>
      </c>
      <c r="M329" s="4">
        <f t="shared" si="23"/>
        <v>2611.14</v>
      </c>
    </row>
    <row r="330" spans="1:13" ht="409.6" x14ac:dyDescent="0.2">
      <c r="A330" s="1">
        <v>329</v>
      </c>
      <c r="B330" s="2" t="s">
        <v>984</v>
      </c>
      <c r="C330" s="2" t="s">
        <v>985</v>
      </c>
      <c r="D330" s="2" t="s">
        <v>7</v>
      </c>
      <c r="E330" s="2">
        <v>1000</v>
      </c>
      <c r="F330" s="2">
        <f t="shared" si="20"/>
        <v>4575</v>
      </c>
      <c r="G330" s="2">
        <f t="shared" si="21"/>
        <v>6710.0000000000009</v>
      </c>
      <c r="H330" s="2">
        <v>3050</v>
      </c>
      <c r="I330" s="3">
        <v>364696810125</v>
      </c>
      <c r="J330" s="1" t="s">
        <v>986</v>
      </c>
      <c r="K330" s="4">
        <v>4351.8999999999996</v>
      </c>
      <c r="L330" s="4">
        <f t="shared" si="22"/>
        <v>3046.3299999999995</v>
      </c>
      <c r="M330" s="4">
        <f t="shared" si="23"/>
        <v>2611.14</v>
      </c>
    </row>
    <row r="331" spans="1:13" ht="409.6" x14ac:dyDescent="0.2">
      <c r="A331" s="1">
        <v>330</v>
      </c>
      <c r="B331" s="3" t="s">
        <v>987</v>
      </c>
      <c r="C331" s="2" t="s">
        <v>988</v>
      </c>
      <c r="D331" s="2" t="s">
        <v>7</v>
      </c>
      <c r="E331" s="2">
        <v>1000</v>
      </c>
      <c r="F331" s="2">
        <f t="shared" si="20"/>
        <v>4575</v>
      </c>
      <c r="G331" s="2">
        <f t="shared" si="21"/>
        <v>6710.0000000000009</v>
      </c>
      <c r="H331" s="2">
        <v>3050</v>
      </c>
      <c r="I331" s="3">
        <v>315718724758</v>
      </c>
      <c r="J331" s="1" t="s">
        <v>989</v>
      </c>
      <c r="K331" s="4">
        <v>4351.8999999999996</v>
      </c>
      <c r="L331" s="4">
        <f t="shared" si="22"/>
        <v>3046.3299999999995</v>
      </c>
      <c r="M331" s="4">
        <f t="shared" si="23"/>
        <v>2611.14</v>
      </c>
    </row>
    <row r="332" spans="1:13" ht="409.6" x14ac:dyDescent="0.2">
      <c r="A332" s="1">
        <v>331</v>
      </c>
      <c r="B332" s="2" t="s">
        <v>990</v>
      </c>
      <c r="C332" s="2" t="s">
        <v>991</v>
      </c>
      <c r="D332" s="2" t="s">
        <v>7</v>
      </c>
      <c r="E332" s="2">
        <v>1000</v>
      </c>
      <c r="F332" s="2">
        <f t="shared" si="20"/>
        <v>4575</v>
      </c>
      <c r="G332" s="2">
        <f t="shared" si="21"/>
        <v>6710.0000000000009</v>
      </c>
      <c r="H332" s="2">
        <v>3050</v>
      </c>
      <c r="I332" s="3">
        <v>365099587234</v>
      </c>
      <c r="J332" s="1" t="s">
        <v>992</v>
      </c>
      <c r="K332" s="4">
        <v>4351.8999999999996</v>
      </c>
      <c r="L332" s="4">
        <f t="shared" si="22"/>
        <v>3046.3299999999995</v>
      </c>
      <c r="M332" s="4">
        <f t="shared" si="23"/>
        <v>2611.14</v>
      </c>
    </row>
    <row r="333" spans="1:13" ht="409.6" x14ac:dyDescent="0.2">
      <c r="A333" s="1">
        <v>332</v>
      </c>
      <c r="B333" s="2" t="str">
        <f>UPPER("An Allegory of Literature OIL PAINTING")</f>
        <v>AN ALLEGORY OF LITERATURE OIL PAINTING</v>
      </c>
      <c r="C333" s="2" t="s">
        <v>993</v>
      </c>
      <c r="D333" s="2" t="s">
        <v>7</v>
      </c>
      <c r="E333" s="2">
        <v>1000</v>
      </c>
      <c r="F333" s="2">
        <f t="shared" si="20"/>
        <v>4575</v>
      </c>
      <c r="G333" s="2">
        <f t="shared" si="21"/>
        <v>6710.0000000000009</v>
      </c>
      <c r="H333" s="2">
        <v>3050</v>
      </c>
      <c r="I333" s="3">
        <v>315339447522</v>
      </c>
      <c r="J333" s="1" t="s">
        <v>994</v>
      </c>
      <c r="K333" s="4">
        <v>4351.8999999999996</v>
      </c>
      <c r="L333" s="4">
        <f t="shared" si="22"/>
        <v>3046.3299999999995</v>
      </c>
      <c r="M333" s="4">
        <f t="shared" si="23"/>
        <v>2611.14</v>
      </c>
    </row>
    <row r="334" spans="1:13" ht="409.6" x14ac:dyDescent="0.2">
      <c r="A334" s="1">
        <v>333</v>
      </c>
      <c r="B334" s="2" t="str">
        <f>UPPER("An Allegory of Architecture oil painting")</f>
        <v>AN ALLEGORY OF ARCHITECTURE OIL PAINTING</v>
      </c>
      <c r="C334" s="2" t="s">
        <v>995</v>
      </c>
      <c r="D334" s="2" t="s">
        <v>7</v>
      </c>
      <c r="E334" s="2">
        <v>1000</v>
      </c>
      <c r="F334" s="2">
        <f t="shared" si="20"/>
        <v>4575</v>
      </c>
      <c r="G334" s="2">
        <f t="shared" si="21"/>
        <v>6710.0000000000009</v>
      </c>
      <c r="H334" s="2">
        <v>3050</v>
      </c>
      <c r="I334" s="3">
        <v>364873654192</v>
      </c>
      <c r="J334" s="1" t="s">
        <v>996</v>
      </c>
      <c r="K334" s="4">
        <v>4351.8999999999996</v>
      </c>
      <c r="L334" s="4">
        <f t="shared" si="22"/>
        <v>3046.3299999999995</v>
      </c>
      <c r="M334" s="4">
        <f t="shared" si="23"/>
        <v>2611.14</v>
      </c>
    </row>
    <row r="335" spans="1:13" ht="409.6" x14ac:dyDescent="0.2">
      <c r="A335" s="1">
        <v>334</v>
      </c>
      <c r="B335" s="2" t="s">
        <v>997</v>
      </c>
      <c r="C335" s="2" t="s">
        <v>998</v>
      </c>
      <c r="D335" s="2" t="s">
        <v>7</v>
      </c>
      <c r="E335" s="2">
        <v>1000</v>
      </c>
      <c r="F335" s="2">
        <f t="shared" si="20"/>
        <v>4500</v>
      </c>
      <c r="G335" s="2">
        <f t="shared" si="21"/>
        <v>6600.0000000000009</v>
      </c>
      <c r="H335" s="2">
        <v>3000</v>
      </c>
      <c r="I335" s="3">
        <v>364701800542</v>
      </c>
      <c r="J335" s="1" t="s">
        <v>999</v>
      </c>
      <c r="K335" s="4">
        <v>4227.5600000000004</v>
      </c>
      <c r="L335" s="4">
        <f t="shared" si="22"/>
        <v>2959.2919999999999</v>
      </c>
      <c r="M335" s="4">
        <f t="shared" si="23"/>
        <v>2536.5360000000001</v>
      </c>
    </row>
    <row r="336" spans="1:13" ht="409.6" x14ac:dyDescent="0.2">
      <c r="A336" s="1">
        <v>335</v>
      </c>
      <c r="B336" s="2" t="s">
        <v>232</v>
      </c>
      <c r="C336" s="2" t="s">
        <v>1000</v>
      </c>
      <c r="D336" s="2" t="s">
        <v>7</v>
      </c>
      <c r="E336" s="2">
        <v>1000</v>
      </c>
      <c r="F336" s="2">
        <f t="shared" si="20"/>
        <v>4575</v>
      </c>
      <c r="G336" s="2">
        <f t="shared" si="21"/>
        <v>6710.0000000000009</v>
      </c>
      <c r="H336" s="2">
        <v>3050</v>
      </c>
      <c r="I336" s="3">
        <v>314467307195</v>
      </c>
      <c r="J336" s="1" t="s">
        <v>1001</v>
      </c>
      <c r="K336" s="4">
        <v>4351.8999999999996</v>
      </c>
      <c r="L336" s="4">
        <f t="shared" si="22"/>
        <v>3046.3299999999995</v>
      </c>
      <c r="M336" s="4">
        <f t="shared" si="23"/>
        <v>2611.14</v>
      </c>
    </row>
    <row r="337" spans="1:13" ht="409.6" x14ac:dyDescent="0.2">
      <c r="A337" s="1">
        <v>336</v>
      </c>
      <c r="B337" s="2" t="s">
        <v>1002</v>
      </c>
      <c r="C337" s="2" t="s">
        <v>1003</v>
      </c>
      <c r="D337" s="2" t="s">
        <v>7</v>
      </c>
      <c r="E337" s="2">
        <v>1000</v>
      </c>
      <c r="F337" s="2">
        <f t="shared" si="20"/>
        <v>4575</v>
      </c>
      <c r="G337" s="2">
        <f t="shared" si="21"/>
        <v>6710.0000000000009</v>
      </c>
      <c r="H337" s="2">
        <v>3050</v>
      </c>
      <c r="I337" s="3">
        <v>365077096446</v>
      </c>
      <c r="J337" s="1" t="s">
        <v>1004</v>
      </c>
      <c r="K337" s="4">
        <v>4351.8999999999996</v>
      </c>
      <c r="L337" s="4">
        <f t="shared" si="22"/>
        <v>3046.3299999999995</v>
      </c>
      <c r="M337" s="4">
        <f t="shared" si="23"/>
        <v>2611.14</v>
      </c>
    </row>
    <row r="338" spans="1:13" ht="404" x14ac:dyDescent="0.2">
      <c r="A338" s="1">
        <v>337</v>
      </c>
      <c r="B338" s="2" t="s">
        <v>1005</v>
      </c>
      <c r="C338" s="2" t="s">
        <v>1006</v>
      </c>
      <c r="D338" s="2" t="s">
        <v>7</v>
      </c>
      <c r="E338" s="2">
        <v>1000</v>
      </c>
      <c r="F338" s="2">
        <f t="shared" si="20"/>
        <v>4575</v>
      </c>
      <c r="G338" s="2">
        <f t="shared" si="21"/>
        <v>6710.0000000000009</v>
      </c>
      <c r="H338" s="2">
        <v>3050</v>
      </c>
      <c r="I338" s="3">
        <v>203685618027</v>
      </c>
      <c r="J338" s="1" t="s">
        <v>1007</v>
      </c>
      <c r="K338" s="4">
        <v>4351.8999999999996</v>
      </c>
      <c r="L338" s="4">
        <f t="shared" si="22"/>
        <v>3046.3299999999995</v>
      </c>
      <c r="M338" s="4">
        <f t="shared" si="23"/>
        <v>2611.14</v>
      </c>
    </row>
    <row r="339" spans="1:13" ht="409.6" x14ac:dyDescent="0.2">
      <c r="A339" s="1">
        <v>338</v>
      </c>
      <c r="B339" s="2" t="s">
        <v>1008</v>
      </c>
      <c r="C339" s="2" t="s">
        <v>1009</v>
      </c>
      <c r="D339" s="2" t="s">
        <v>7</v>
      </c>
      <c r="E339" s="2">
        <v>1000</v>
      </c>
      <c r="F339" s="2">
        <f t="shared" si="20"/>
        <v>4575</v>
      </c>
      <c r="G339" s="2">
        <f t="shared" si="21"/>
        <v>6710.0000000000009</v>
      </c>
      <c r="H339" s="2">
        <v>3050</v>
      </c>
      <c r="I339" s="3">
        <v>364119379572</v>
      </c>
      <c r="J339" s="1" t="s">
        <v>1010</v>
      </c>
      <c r="K339" s="4">
        <v>4351.8999999999996</v>
      </c>
      <c r="L339" s="4">
        <f t="shared" si="22"/>
        <v>3046.3299999999995</v>
      </c>
      <c r="M339" s="4">
        <f t="shared" si="23"/>
        <v>2611.14</v>
      </c>
    </row>
    <row r="340" spans="1:13" ht="409.6" x14ac:dyDescent="0.2">
      <c r="A340" s="1">
        <v>339</v>
      </c>
      <c r="B340" s="2" t="s">
        <v>1011</v>
      </c>
      <c r="C340" s="2" t="s">
        <v>1012</v>
      </c>
      <c r="D340" s="2" t="s">
        <v>7</v>
      </c>
      <c r="E340" s="2">
        <v>1000</v>
      </c>
      <c r="F340" s="2">
        <f t="shared" si="20"/>
        <v>4575</v>
      </c>
      <c r="G340" s="2">
        <f t="shared" si="21"/>
        <v>6710.0000000000009</v>
      </c>
      <c r="H340" s="2">
        <v>3050</v>
      </c>
      <c r="I340" s="3">
        <v>312626416695</v>
      </c>
      <c r="J340" s="1" t="s">
        <v>1013</v>
      </c>
      <c r="K340" s="4">
        <v>4351.8999999999996</v>
      </c>
      <c r="L340" s="4">
        <f t="shared" si="22"/>
        <v>3046.3299999999995</v>
      </c>
      <c r="M340" s="4">
        <f t="shared" si="23"/>
        <v>2611.14</v>
      </c>
    </row>
    <row r="341" spans="1:13" ht="409.6" x14ac:dyDescent="0.2">
      <c r="A341" s="1">
        <v>340</v>
      </c>
      <c r="B341" s="2" t="str">
        <f>UPPER("The Aunnunciation oil painting")</f>
        <v>THE AUNNUNCIATION OIL PAINTING</v>
      </c>
      <c r="C341" s="2" t="s">
        <v>1014</v>
      </c>
      <c r="D341" s="2" t="s">
        <v>7</v>
      </c>
      <c r="E341" s="2">
        <v>1000</v>
      </c>
      <c r="F341" s="2">
        <f t="shared" si="20"/>
        <v>4575</v>
      </c>
      <c r="G341" s="2">
        <f t="shared" si="21"/>
        <v>6710.0000000000009</v>
      </c>
      <c r="H341" s="2">
        <v>3050</v>
      </c>
      <c r="I341" s="3">
        <v>204971696218</v>
      </c>
      <c r="J341" s="1" t="s">
        <v>1015</v>
      </c>
      <c r="K341" s="4">
        <v>4351.8999999999996</v>
      </c>
      <c r="L341" s="4">
        <f t="shared" si="22"/>
        <v>3046.3299999999995</v>
      </c>
      <c r="M341" s="4">
        <f t="shared" si="23"/>
        <v>2611.14</v>
      </c>
    </row>
    <row r="342" spans="1:13" ht="409.6" x14ac:dyDescent="0.2">
      <c r="A342" s="1">
        <v>341</v>
      </c>
      <c r="B342" s="2" t="s">
        <v>1016</v>
      </c>
      <c r="C342" s="2" t="s">
        <v>1017</v>
      </c>
      <c r="D342" s="2" t="s">
        <v>7</v>
      </c>
      <c r="E342" s="2">
        <v>1000</v>
      </c>
      <c r="F342" s="2">
        <f t="shared" si="20"/>
        <v>4575</v>
      </c>
      <c r="G342" s="2">
        <f t="shared" si="21"/>
        <v>6710.0000000000009</v>
      </c>
      <c r="H342" s="2">
        <v>3050</v>
      </c>
      <c r="I342" s="3">
        <v>365099587181</v>
      </c>
      <c r="J342" s="1" t="s">
        <v>1018</v>
      </c>
      <c r="K342" s="4">
        <v>4351.8999999999996</v>
      </c>
      <c r="L342" s="4">
        <f t="shared" si="22"/>
        <v>3046.3299999999995</v>
      </c>
      <c r="M342" s="4">
        <f t="shared" si="23"/>
        <v>2611.14</v>
      </c>
    </row>
    <row r="343" spans="1:13" ht="409.6" x14ac:dyDescent="0.2">
      <c r="A343" s="1">
        <v>342</v>
      </c>
      <c r="B343" s="2" t="s">
        <v>1019</v>
      </c>
      <c r="C343" s="2" t="s">
        <v>1020</v>
      </c>
      <c r="D343" s="2" t="s">
        <v>7</v>
      </c>
      <c r="E343" s="2">
        <v>1000</v>
      </c>
      <c r="F343" s="2">
        <f t="shared" si="20"/>
        <v>4575</v>
      </c>
      <c r="G343" s="2">
        <f t="shared" si="21"/>
        <v>6710.0000000000009</v>
      </c>
      <c r="H343" s="2">
        <v>3050</v>
      </c>
      <c r="I343" s="3">
        <v>363609349043</v>
      </c>
      <c r="J343" s="1" t="s">
        <v>1021</v>
      </c>
      <c r="K343" s="4">
        <v>4351.8999999999996</v>
      </c>
      <c r="L343" s="4">
        <f t="shared" si="22"/>
        <v>3046.3299999999995</v>
      </c>
      <c r="M343" s="4">
        <f t="shared" si="23"/>
        <v>2611.14</v>
      </c>
    </row>
    <row r="344" spans="1:13" ht="409.6" x14ac:dyDescent="0.2">
      <c r="A344" s="1">
        <v>343</v>
      </c>
      <c r="B344" s="2" t="s">
        <v>1022</v>
      </c>
      <c r="C344" s="2" t="s">
        <v>1023</v>
      </c>
      <c r="D344" s="2" t="s">
        <v>7</v>
      </c>
      <c r="E344" s="2">
        <v>1000</v>
      </c>
      <c r="F344" s="2">
        <f t="shared" si="20"/>
        <v>4575</v>
      </c>
      <c r="G344" s="2">
        <f t="shared" si="21"/>
        <v>6710.0000000000009</v>
      </c>
      <c r="H344" s="2">
        <v>3050</v>
      </c>
      <c r="I344" s="3">
        <v>363609349115</v>
      </c>
      <c r="J344" s="1" t="s">
        <v>1024</v>
      </c>
      <c r="K344" s="4">
        <v>4351.8999999999996</v>
      </c>
      <c r="L344" s="4">
        <f t="shared" si="22"/>
        <v>3046.3299999999995</v>
      </c>
      <c r="M344" s="4">
        <f t="shared" si="23"/>
        <v>2611.14</v>
      </c>
    </row>
    <row r="345" spans="1:13" ht="409.6" x14ac:dyDescent="0.2">
      <c r="A345" s="1">
        <v>344</v>
      </c>
      <c r="B345" s="2" t="s">
        <v>1025</v>
      </c>
      <c r="C345" s="2" t="s">
        <v>1026</v>
      </c>
      <c r="D345" s="2" t="s">
        <v>7</v>
      </c>
      <c r="E345" s="2">
        <v>1000</v>
      </c>
      <c r="F345" s="2">
        <f t="shared" si="20"/>
        <v>4575</v>
      </c>
      <c r="G345" s="2">
        <f t="shared" si="21"/>
        <v>6710.0000000000009</v>
      </c>
      <c r="H345" s="2">
        <v>3050</v>
      </c>
      <c r="I345" s="3">
        <v>313305515062</v>
      </c>
      <c r="J345" s="1" t="s">
        <v>1027</v>
      </c>
      <c r="K345" s="4">
        <v>4351.8999999999996</v>
      </c>
      <c r="L345" s="4">
        <f t="shared" si="22"/>
        <v>3046.3299999999995</v>
      </c>
      <c r="M345" s="4">
        <f t="shared" si="23"/>
        <v>2611.14</v>
      </c>
    </row>
    <row r="346" spans="1:13" ht="409.6" x14ac:dyDescent="0.2">
      <c r="A346" s="1">
        <v>345</v>
      </c>
      <c r="B346" s="2" t="s">
        <v>1028</v>
      </c>
      <c r="C346" s="2" t="s">
        <v>1029</v>
      </c>
      <c r="D346" s="2" t="s">
        <v>7</v>
      </c>
      <c r="E346" s="2">
        <v>1000</v>
      </c>
      <c r="F346" s="2">
        <f t="shared" si="20"/>
        <v>4575</v>
      </c>
      <c r="G346" s="2">
        <f t="shared" si="21"/>
        <v>6710.0000000000009</v>
      </c>
      <c r="H346" s="2">
        <v>3050</v>
      </c>
      <c r="I346" s="3">
        <v>313495009394</v>
      </c>
      <c r="J346" s="1" t="s">
        <v>1030</v>
      </c>
      <c r="K346" s="4">
        <v>4351.8999999999996</v>
      </c>
      <c r="L346" s="4">
        <f t="shared" si="22"/>
        <v>3046.3299999999995</v>
      </c>
      <c r="M346" s="4">
        <f t="shared" si="23"/>
        <v>2611.14</v>
      </c>
    </row>
    <row r="347" spans="1:13" ht="409.6" x14ac:dyDescent="0.2">
      <c r="A347" s="1">
        <v>346</v>
      </c>
      <c r="B347" s="2" t="s">
        <v>1031</v>
      </c>
      <c r="C347" s="2" t="s">
        <v>1032</v>
      </c>
      <c r="D347" s="2" t="s">
        <v>7</v>
      </c>
      <c r="E347" s="2">
        <v>1000</v>
      </c>
      <c r="F347" s="2">
        <f t="shared" si="20"/>
        <v>4575</v>
      </c>
      <c r="G347" s="2">
        <f t="shared" si="21"/>
        <v>6710.0000000000009</v>
      </c>
      <c r="H347" s="2">
        <v>3050</v>
      </c>
      <c r="I347" s="3">
        <v>313495009437</v>
      </c>
      <c r="J347" s="1" t="s">
        <v>1033</v>
      </c>
      <c r="K347" s="4">
        <v>4351.8999999999996</v>
      </c>
      <c r="L347" s="4">
        <f t="shared" si="22"/>
        <v>3046.3299999999995</v>
      </c>
      <c r="M347" s="4">
        <f t="shared" si="23"/>
        <v>2611.14</v>
      </c>
    </row>
    <row r="348" spans="1:13" ht="409.6" x14ac:dyDescent="0.2">
      <c r="A348" s="1">
        <v>347</v>
      </c>
      <c r="B348" s="2" t="s">
        <v>1034</v>
      </c>
      <c r="C348" s="2" t="s">
        <v>1035</v>
      </c>
      <c r="D348" s="2" t="s">
        <v>7</v>
      </c>
      <c r="E348" s="2">
        <v>1000</v>
      </c>
      <c r="F348" s="2">
        <f t="shared" si="20"/>
        <v>4500</v>
      </c>
      <c r="G348" s="2">
        <f t="shared" si="21"/>
        <v>6600.0000000000009</v>
      </c>
      <c r="H348" s="2">
        <v>3000</v>
      </c>
      <c r="I348" s="3">
        <v>364583957120</v>
      </c>
      <c r="J348" s="1" t="s">
        <v>1036</v>
      </c>
      <c r="K348" s="4">
        <v>4227.5600000000004</v>
      </c>
      <c r="L348" s="4">
        <f t="shared" si="22"/>
        <v>2959.2919999999999</v>
      </c>
      <c r="M348" s="4">
        <f t="shared" si="23"/>
        <v>2536.5360000000001</v>
      </c>
    </row>
    <row r="349" spans="1:13" ht="409.6" x14ac:dyDescent="0.2">
      <c r="A349" s="1">
        <v>348</v>
      </c>
      <c r="B349" s="2" t="s">
        <v>1037</v>
      </c>
      <c r="C349" s="2" t="s">
        <v>1038</v>
      </c>
      <c r="D349" s="2" t="s">
        <v>7</v>
      </c>
      <c r="E349" s="2">
        <v>1000</v>
      </c>
      <c r="F349" s="2">
        <f t="shared" si="20"/>
        <v>4575</v>
      </c>
      <c r="G349" s="2">
        <f t="shared" si="21"/>
        <v>6710.0000000000009</v>
      </c>
      <c r="H349" s="2">
        <v>3050</v>
      </c>
      <c r="I349" s="3">
        <v>363609349037</v>
      </c>
      <c r="J349" s="1" t="s">
        <v>1039</v>
      </c>
      <c r="K349" s="4">
        <v>4351.8999999999996</v>
      </c>
      <c r="L349" s="4">
        <f t="shared" si="22"/>
        <v>3046.3299999999995</v>
      </c>
      <c r="M349" s="4">
        <f t="shared" si="23"/>
        <v>2611.14</v>
      </c>
    </row>
    <row r="350" spans="1:13" ht="409.6" x14ac:dyDescent="0.2">
      <c r="A350" s="1">
        <v>349</v>
      </c>
      <c r="B350" s="3" t="s">
        <v>1040</v>
      </c>
      <c r="C350" s="2" t="s">
        <v>1041</v>
      </c>
      <c r="D350" s="2" t="s">
        <v>7</v>
      </c>
      <c r="E350" s="2">
        <v>1000</v>
      </c>
      <c r="F350" s="2">
        <f t="shared" si="20"/>
        <v>4575</v>
      </c>
      <c r="G350" s="2">
        <f t="shared" si="21"/>
        <v>6710.0000000000009</v>
      </c>
      <c r="H350" s="2">
        <v>3050</v>
      </c>
      <c r="I350" s="3">
        <v>365099587207</v>
      </c>
      <c r="J350" s="1" t="s">
        <v>1042</v>
      </c>
      <c r="K350" s="4">
        <v>4351.8999999999996</v>
      </c>
      <c r="L350" s="4">
        <f t="shared" si="22"/>
        <v>3046.3299999999995</v>
      </c>
      <c r="M350" s="4">
        <f t="shared" si="23"/>
        <v>2611.14</v>
      </c>
    </row>
    <row r="351" spans="1:13" ht="409.6" x14ac:dyDescent="0.2">
      <c r="A351" s="1">
        <v>350</v>
      </c>
      <c r="B351" s="2" t="s">
        <v>1043</v>
      </c>
      <c r="C351" s="2" t="s">
        <v>1044</v>
      </c>
      <c r="D351" s="2" t="s">
        <v>7</v>
      </c>
      <c r="E351" s="2">
        <v>1000</v>
      </c>
      <c r="F351" s="2">
        <f t="shared" si="20"/>
        <v>4575</v>
      </c>
      <c r="G351" s="2">
        <f t="shared" si="21"/>
        <v>6710.0000000000009</v>
      </c>
      <c r="H351" s="2">
        <v>3050</v>
      </c>
      <c r="I351" s="3">
        <v>364020769612</v>
      </c>
      <c r="J351" s="1" t="s">
        <v>1045</v>
      </c>
      <c r="K351" s="4">
        <v>4289.7299999999996</v>
      </c>
      <c r="L351" s="4">
        <f t="shared" si="22"/>
        <v>3002.8109999999997</v>
      </c>
      <c r="M351" s="4">
        <f t="shared" si="23"/>
        <v>2573.8379999999997</v>
      </c>
    </row>
    <row r="352" spans="1:13" ht="409.6" x14ac:dyDescent="0.2">
      <c r="A352" s="1">
        <v>351</v>
      </c>
      <c r="B352" s="2" t="s">
        <v>1046</v>
      </c>
      <c r="C352" s="2" t="s">
        <v>1047</v>
      </c>
      <c r="D352" s="2" t="s">
        <v>7</v>
      </c>
      <c r="E352" s="2">
        <v>1000</v>
      </c>
      <c r="F352" s="2">
        <f t="shared" si="20"/>
        <v>4575</v>
      </c>
      <c r="G352" s="2">
        <f t="shared" si="21"/>
        <v>6710.0000000000009</v>
      </c>
      <c r="H352" s="2">
        <v>3050</v>
      </c>
      <c r="I352" s="3">
        <v>315718724739</v>
      </c>
      <c r="J352" s="1" t="s">
        <v>1048</v>
      </c>
      <c r="K352" s="4">
        <v>4351.8999999999996</v>
      </c>
      <c r="L352" s="4">
        <f t="shared" si="22"/>
        <v>3046.3299999999995</v>
      </c>
      <c r="M352" s="4">
        <f t="shared" si="23"/>
        <v>2611.14</v>
      </c>
    </row>
    <row r="353" spans="1:13" ht="409.6" x14ac:dyDescent="0.2">
      <c r="A353" s="1">
        <v>352</v>
      </c>
      <c r="B353" s="2" t="s">
        <v>1049</v>
      </c>
      <c r="C353" s="2" t="s">
        <v>1050</v>
      </c>
      <c r="D353" s="2" t="s">
        <v>7</v>
      </c>
      <c r="E353" s="2">
        <v>1000</v>
      </c>
      <c r="F353" s="2">
        <f t="shared" si="20"/>
        <v>4350</v>
      </c>
      <c r="G353" s="2">
        <f t="shared" si="21"/>
        <v>6380.0000000000009</v>
      </c>
      <c r="H353" s="2">
        <v>2900</v>
      </c>
      <c r="I353" s="3">
        <v>204971696246</v>
      </c>
      <c r="J353" s="1" t="s">
        <v>1051</v>
      </c>
      <c r="K353" s="4">
        <v>4103.22</v>
      </c>
      <c r="L353" s="4">
        <f t="shared" si="22"/>
        <v>2872.2539999999999</v>
      </c>
      <c r="M353" s="4">
        <f t="shared" si="23"/>
        <v>2461.9320000000002</v>
      </c>
    </row>
    <row r="354" spans="1:13" ht="372" x14ac:dyDescent="0.2">
      <c r="A354" s="1">
        <v>353</v>
      </c>
      <c r="B354" s="8" t="str">
        <f>UPPER("Lady Parasol Portrait oil painting")</f>
        <v>LADY PARASOL PORTRAIT OIL PAINTING</v>
      </c>
      <c r="C354" s="8" t="s">
        <v>1052</v>
      </c>
      <c r="D354" s="2" t="s">
        <v>7</v>
      </c>
      <c r="E354" s="2">
        <v>1000</v>
      </c>
      <c r="F354" s="2">
        <f t="shared" si="20"/>
        <v>4350</v>
      </c>
      <c r="G354" s="2">
        <f t="shared" si="21"/>
        <v>6380.0000000000009</v>
      </c>
      <c r="H354" s="2">
        <v>2900</v>
      </c>
      <c r="I354" s="3">
        <v>314759708682</v>
      </c>
      <c r="J354" s="1" t="s">
        <v>1053</v>
      </c>
      <c r="K354" s="4">
        <v>4103.22</v>
      </c>
      <c r="L354" s="4">
        <f t="shared" si="22"/>
        <v>2872.2539999999999</v>
      </c>
      <c r="M354" s="4">
        <f t="shared" si="23"/>
        <v>2461.9320000000002</v>
      </c>
    </row>
    <row r="355" spans="1:13" ht="372" x14ac:dyDescent="0.2">
      <c r="A355" s="1">
        <v>354</v>
      </c>
      <c r="B355" s="8" t="str">
        <f>UPPER("Portrait Of Matthew At The Piano oil painting")</f>
        <v>PORTRAIT OF MATTHEW AT THE PIANO OIL PAINTING</v>
      </c>
      <c r="C355" s="8" t="s">
        <v>1054</v>
      </c>
      <c r="D355" s="2" t="s">
        <v>7</v>
      </c>
      <c r="E355" s="2">
        <v>1000</v>
      </c>
      <c r="F355" s="2">
        <f t="shared" si="20"/>
        <v>4200</v>
      </c>
      <c r="G355" s="2">
        <f t="shared" si="21"/>
        <v>6160.0000000000009</v>
      </c>
      <c r="H355" s="2">
        <v>2800</v>
      </c>
      <c r="I355" s="3">
        <v>364250705228</v>
      </c>
      <c r="J355" s="1" t="s">
        <v>1055</v>
      </c>
      <c r="K355" s="4">
        <v>3978.88</v>
      </c>
      <c r="L355" s="4">
        <f t="shared" si="22"/>
        <v>2785.2159999999999</v>
      </c>
      <c r="M355" s="4">
        <f t="shared" si="23"/>
        <v>2387.328</v>
      </c>
    </row>
    <row r="356" spans="1:13" ht="409.6" x14ac:dyDescent="0.2">
      <c r="A356" s="1">
        <v>355</v>
      </c>
      <c r="B356" s="2" t="s">
        <v>1056</v>
      </c>
      <c r="C356" s="2" t="s">
        <v>1057</v>
      </c>
      <c r="D356" s="2" t="s">
        <v>7</v>
      </c>
      <c r="E356" s="2">
        <v>1000</v>
      </c>
      <c r="F356" s="2">
        <f t="shared" si="20"/>
        <v>4350</v>
      </c>
      <c r="G356" s="2">
        <f t="shared" si="21"/>
        <v>6380.0000000000009</v>
      </c>
      <c r="H356" s="2">
        <v>2900</v>
      </c>
      <c r="I356" s="3">
        <v>204956201932</v>
      </c>
      <c r="J356" s="1" t="s">
        <v>1058</v>
      </c>
      <c r="K356" s="4">
        <v>4103.22</v>
      </c>
      <c r="L356" s="4">
        <f t="shared" si="22"/>
        <v>2872.2539999999999</v>
      </c>
      <c r="M356" s="4">
        <f t="shared" si="23"/>
        <v>2461.9320000000002</v>
      </c>
    </row>
    <row r="357" spans="1:13" ht="409.6" x14ac:dyDescent="0.2">
      <c r="A357" s="1">
        <v>356</v>
      </c>
      <c r="B357" s="2" t="s">
        <v>1059</v>
      </c>
      <c r="C357" s="2" t="s">
        <v>1060</v>
      </c>
      <c r="D357" s="2" t="s">
        <v>7</v>
      </c>
      <c r="E357" s="2">
        <v>1000</v>
      </c>
      <c r="F357" s="2">
        <f t="shared" si="20"/>
        <v>4200</v>
      </c>
      <c r="G357" s="2">
        <f t="shared" si="21"/>
        <v>6160.0000000000009</v>
      </c>
      <c r="H357" s="2">
        <v>2800</v>
      </c>
      <c r="I357" s="3">
        <v>364908082193</v>
      </c>
      <c r="J357" s="1" t="s">
        <v>1061</v>
      </c>
      <c r="K357" s="4">
        <v>3978.88</v>
      </c>
      <c r="L357" s="4">
        <f t="shared" si="22"/>
        <v>2785.2159999999999</v>
      </c>
      <c r="M357" s="4">
        <f t="shared" si="23"/>
        <v>2387.328</v>
      </c>
    </row>
    <row r="358" spans="1:13" ht="409.6" x14ac:dyDescent="0.2">
      <c r="A358" s="1">
        <v>357</v>
      </c>
      <c r="B358" s="2" t="s">
        <v>1062</v>
      </c>
      <c r="C358" s="2" t="s">
        <v>1063</v>
      </c>
      <c r="D358" s="2" t="s">
        <v>7</v>
      </c>
      <c r="E358" s="2">
        <v>1000</v>
      </c>
      <c r="F358" s="2">
        <f t="shared" si="20"/>
        <v>4350</v>
      </c>
      <c r="G358" s="2">
        <f t="shared" si="21"/>
        <v>6380.0000000000009</v>
      </c>
      <c r="H358" s="2">
        <v>2900</v>
      </c>
      <c r="I358" s="3">
        <v>204971696185</v>
      </c>
      <c r="J358" s="1" t="s">
        <v>1064</v>
      </c>
      <c r="K358" s="4">
        <v>4103.22</v>
      </c>
      <c r="L358" s="4">
        <f t="shared" si="22"/>
        <v>2872.2539999999999</v>
      </c>
      <c r="M358" s="4">
        <f t="shared" si="23"/>
        <v>2461.9320000000002</v>
      </c>
    </row>
    <row r="359" spans="1:13" ht="409.6" x14ac:dyDescent="0.2">
      <c r="A359" s="1">
        <v>358</v>
      </c>
      <c r="B359" s="2" t="s">
        <v>1065</v>
      </c>
      <c r="C359" s="2" t="s">
        <v>1066</v>
      </c>
      <c r="D359" s="2" t="s">
        <v>7</v>
      </c>
      <c r="E359" s="2">
        <v>1000</v>
      </c>
      <c r="F359" s="2">
        <f t="shared" si="20"/>
        <v>4350</v>
      </c>
      <c r="G359" s="2">
        <f t="shared" si="21"/>
        <v>6380.0000000000009</v>
      </c>
      <c r="H359" s="2">
        <v>2900</v>
      </c>
      <c r="I359" s="3">
        <v>315339433006</v>
      </c>
      <c r="J359" s="1" t="s">
        <v>1067</v>
      </c>
      <c r="K359" s="4">
        <v>4103.22</v>
      </c>
      <c r="L359" s="4">
        <f t="shared" si="22"/>
        <v>2872.2539999999999</v>
      </c>
      <c r="M359" s="4">
        <f t="shared" si="23"/>
        <v>2461.9320000000002</v>
      </c>
    </row>
    <row r="360" spans="1:13" ht="409.6" x14ac:dyDescent="0.2">
      <c r="A360" s="1">
        <v>359</v>
      </c>
      <c r="B360" s="8" t="s">
        <v>1068</v>
      </c>
      <c r="C360" s="8" t="s">
        <v>1069</v>
      </c>
      <c r="D360" s="2" t="s">
        <v>7</v>
      </c>
      <c r="E360" s="2">
        <v>1000</v>
      </c>
      <c r="F360" s="2">
        <f t="shared" si="20"/>
        <v>4350</v>
      </c>
      <c r="G360" s="2">
        <f t="shared" si="21"/>
        <v>6380.0000000000009</v>
      </c>
      <c r="H360" s="2">
        <v>2900</v>
      </c>
      <c r="I360" s="3">
        <v>315718724753</v>
      </c>
      <c r="J360" s="1" t="s">
        <v>1070</v>
      </c>
      <c r="K360" s="4">
        <v>4103.22</v>
      </c>
      <c r="L360" s="4">
        <f t="shared" si="22"/>
        <v>2872.2539999999999</v>
      </c>
      <c r="M360" s="4">
        <f t="shared" si="23"/>
        <v>2461.9320000000002</v>
      </c>
    </row>
    <row r="361" spans="1:13" ht="409.6" x14ac:dyDescent="0.2">
      <c r="A361" s="1">
        <v>360</v>
      </c>
      <c r="B361" s="8" t="s">
        <v>1071</v>
      </c>
      <c r="C361" s="8" t="s">
        <v>1072</v>
      </c>
      <c r="D361" s="2" t="s">
        <v>7</v>
      </c>
      <c r="E361" s="2">
        <v>1000</v>
      </c>
      <c r="F361" s="2">
        <f t="shared" si="20"/>
        <v>4500</v>
      </c>
      <c r="G361" s="2">
        <f t="shared" si="21"/>
        <v>6600.0000000000009</v>
      </c>
      <c r="H361" s="2">
        <v>3000</v>
      </c>
      <c r="I361" s="3">
        <v>204015329867</v>
      </c>
      <c r="J361" s="1" t="s">
        <v>1073</v>
      </c>
      <c r="K361" s="4">
        <v>4227.5600000000004</v>
      </c>
      <c r="L361" s="4">
        <f t="shared" si="22"/>
        <v>2959.2919999999999</v>
      </c>
      <c r="M361" s="4">
        <f t="shared" si="23"/>
        <v>2536.5360000000001</v>
      </c>
    </row>
    <row r="362" spans="1:13" ht="409.6" x14ac:dyDescent="0.2">
      <c r="A362" s="1">
        <v>361</v>
      </c>
      <c r="B362" s="8" t="s">
        <v>1074</v>
      </c>
      <c r="C362" s="8" t="s">
        <v>1075</v>
      </c>
      <c r="D362" s="2" t="s">
        <v>7</v>
      </c>
      <c r="E362" s="2">
        <v>1000</v>
      </c>
      <c r="F362" s="2">
        <f t="shared" si="20"/>
        <v>4350</v>
      </c>
      <c r="G362" s="2">
        <f t="shared" si="21"/>
        <v>6380.0000000000009</v>
      </c>
      <c r="H362" s="2">
        <v>2900</v>
      </c>
      <c r="I362" s="3">
        <v>313738353629</v>
      </c>
      <c r="J362" s="1" t="s">
        <v>1076</v>
      </c>
      <c r="K362" s="4">
        <v>4103.22</v>
      </c>
      <c r="L362" s="4">
        <f t="shared" si="22"/>
        <v>2872.2539999999999</v>
      </c>
      <c r="M362" s="4">
        <f t="shared" si="23"/>
        <v>2461.9320000000002</v>
      </c>
    </row>
    <row r="363" spans="1:13" ht="409.6" x14ac:dyDescent="0.2">
      <c r="A363" s="1">
        <v>362</v>
      </c>
      <c r="B363" s="8" t="s">
        <v>1077</v>
      </c>
      <c r="C363" s="8" t="s">
        <v>1078</v>
      </c>
      <c r="D363" s="2" t="s">
        <v>7</v>
      </c>
      <c r="E363" s="2">
        <v>1000</v>
      </c>
      <c r="F363" s="2">
        <f t="shared" si="20"/>
        <v>4350</v>
      </c>
      <c r="G363" s="2">
        <f t="shared" si="21"/>
        <v>6380.0000000000009</v>
      </c>
      <c r="H363" s="2">
        <v>2900</v>
      </c>
      <c r="I363" s="3">
        <v>204015329456</v>
      </c>
      <c r="J363" s="1" t="s">
        <v>1079</v>
      </c>
      <c r="K363" s="4">
        <v>4103.22</v>
      </c>
      <c r="L363" s="4">
        <f t="shared" si="22"/>
        <v>2872.2539999999999</v>
      </c>
      <c r="M363" s="4">
        <f t="shared" si="23"/>
        <v>2461.9320000000002</v>
      </c>
    </row>
    <row r="364" spans="1:13" ht="372" x14ac:dyDescent="0.2">
      <c r="A364" s="1">
        <v>363</v>
      </c>
      <c r="B364" s="8" t="s">
        <v>1080</v>
      </c>
      <c r="C364" s="8" t="s">
        <v>1081</v>
      </c>
      <c r="D364" s="2" t="s">
        <v>7</v>
      </c>
      <c r="E364" s="2">
        <v>1000</v>
      </c>
      <c r="F364" s="2">
        <f t="shared" si="20"/>
        <v>4350</v>
      </c>
      <c r="G364" s="2">
        <f t="shared" si="21"/>
        <v>6380.0000000000009</v>
      </c>
      <c r="H364" s="2">
        <v>2900</v>
      </c>
      <c r="I364" s="3">
        <v>204827765889</v>
      </c>
      <c r="J364" s="1" t="s">
        <v>1082</v>
      </c>
      <c r="K364" s="4">
        <v>4103.22</v>
      </c>
      <c r="L364" s="4">
        <f t="shared" si="22"/>
        <v>2872.2539999999999</v>
      </c>
      <c r="M364" s="4">
        <f t="shared" si="23"/>
        <v>2461.9320000000002</v>
      </c>
    </row>
    <row r="365" spans="1:13" ht="409.6" x14ac:dyDescent="0.2">
      <c r="A365" s="1">
        <v>364</v>
      </c>
      <c r="B365" s="8" t="s">
        <v>1083</v>
      </c>
      <c r="C365" s="8" t="s">
        <v>1084</v>
      </c>
      <c r="D365" s="2" t="s">
        <v>7</v>
      </c>
      <c r="E365" s="2">
        <v>1000</v>
      </c>
      <c r="F365" s="2">
        <f t="shared" si="20"/>
        <v>4200</v>
      </c>
      <c r="G365" s="2">
        <f t="shared" si="21"/>
        <v>6160.0000000000009</v>
      </c>
      <c r="H365" s="2">
        <v>2800</v>
      </c>
      <c r="I365" s="3">
        <v>314509591719</v>
      </c>
      <c r="J365" s="1" t="s">
        <v>1085</v>
      </c>
      <c r="K365" s="4">
        <v>3978.88</v>
      </c>
      <c r="L365" s="4">
        <f t="shared" si="22"/>
        <v>2785.2159999999999</v>
      </c>
      <c r="M365" s="4">
        <f t="shared" si="23"/>
        <v>2387.328</v>
      </c>
    </row>
    <row r="366" spans="1:13" ht="409.6" x14ac:dyDescent="0.2">
      <c r="A366" s="1">
        <v>365</v>
      </c>
      <c r="B366" s="8" t="s">
        <v>1086</v>
      </c>
      <c r="C366" s="8" t="s">
        <v>1087</v>
      </c>
      <c r="D366" s="2" t="s">
        <v>7</v>
      </c>
      <c r="E366" s="2">
        <v>1000</v>
      </c>
      <c r="F366" s="2">
        <f t="shared" si="20"/>
        <v>4200</v>
      </c>
      <c r="G366" s="2">
        <f t="shared" si="21"/>
        <v>6160.0000000000009</v>
      </c>
      <c r="H366" s="2">
        <v>2800</v>
      </c>
      <c r="I366" s="3">
        <v>315123164995</v>
      </c>
      <c r="J366" s="1" t="s">
        <v>1088</v>
      </c>
      <c r="K366" s="4">
        <v>3978.88</v>
      </c>
      <c r="L366" s="4">
        <f t="shared" si="22"/>
        <v>2785.2159999999999</v>
      </c>
      <c r="M366" s="4">
        <f t="shared" si="23"/>
        <v>2387.328</v>
      </c>
    </row>
    <row r="367" spans="1:13" ht="409.6" x14ac:dyDescent="0.2">
      <c r="A367" s="1">
        <v>366</v>
      </c>
      <c r="B367" s="8" t="s">
        <v>1089</v>
      </c>
      <c r="C367" s="8" t="s">
        <v>1090</v>
      </c>
      <c r="D367" s="2" t="s">
        <v>7</v>
      </c>
      <c r="E367" s="2">
        <v>1000</v>
      </c>
      <c r="F367" s="2">
        <f t="shared" si="20"/>
        <v>4200</v>
      </c>
      <c r="G367" s="2">
        <f t="shared" si="21"/>
        <v>6160.0000000000009</v>
      </c>
      <c r="H367" s="2">
        <v>2800</v>
      </c>
      <c r="I367" s="3">
        <v>365099587160</v>
      </c>
      <c r="J367" s="1" t="s">
        <v>1091</v>
      </c>
      <c r="K367" s="4">
        <v>3978.88</v>
      </c>
      <c r="L367" s="4">
        <f t="shared" si="22"/>
        <v>2785.2159999999999</v>
      </c>
      <c r="M367" s="4">
        <f t="shared" si="23"/>
        <v>2387.328</v>
      </c>
    </row>
    <row r="368" spans="1:13" ht="409.6" x14ac:dyDescent="0.2">
      <c r="A368" s="1">
        <v>367</v>
      </c>
      <c r="B368" s="8" t="s">
        <v>1092</v>
      </c>
      <c r="C368" s="8" t="s">
        <v>1093</v>
      </c>
      <c r="D368" s="2" t="s">
        <v>7</v>
      </c>
      <c r="E368" s="2">
        <v>1000</v>
      </c>
      <c r="F368" s="2">
        <f t="shared" si="20"/>
        <v>4200</v>
      </c>
      <c r="G368" s="2">
        <f t="shared" si="21"/>
        <v>6160.0000000000009</v>
      </c>
      <c r="H368" s="2">
        <v>2800</v>
      </c>
      <c r="I368" s="3">
        <v>314963591211</v>
      </c>
      <c r="J368" s="1" t="s">
        <v>1094</v>
      </c>
      <c r="K368" s="4">
        <v>3978.88</v>
      </c>
      <c r="L368" s="4">
        <f t="shared" si="22"/>
        <v>2785.2159999999999</v>
      </c>
      <c r="M368" s="4">
        <f t="shared" si="23"/>
        <v>2387.328</v>
      </c>
    </row>
    <row r="369" spans="1:13" ht="409.6" x14ac:dyDescent="0.2">
      <c r="A369" s="1">
        <v>368</v>
      </c>
      <c r="B369" s="8" t="s">
        <v>1095</v>
      </c>
      <c r="C369" s="8" t="s">
        <v>1096</v>
      </c>
      <c r="D369" s="2" t="s">
        <v>7</v>
      </c>
      <c r="E369" s="2">
        <v>1000</v>
      </c>
      <c r="F369" s="2">
        <f t="shared" si="20"/>
        <v>4200</v>
      </c>
      <c r="G369" s="2">
        <f t="shared" si="21"/>
        <v>6160.0000000000009</v>
      </c>
      <c r="H369" s="2">
        <v>2800</v>
      </c>
      <c r="I369" s="3">
        <v>365099587206</v>
      </c>
      <c r="J369" s="10" t="s">
        <v>1097</v>
      </c>
      <c r="K369" s="4">
        <v>3978.88</v>
      </c>
      <c r="L369" s="4">
        <f t="shared" si="22"/>
        <v>2785.2159999999999</v>
      </c>
      <c r="M369" s="4">
        <f t="shared" si="23"/>
        <v>2387.328</v>
      </c>
    </row>
    <row r="370" spans="1:13" ht="409.6" x14ac:dyDescent="0.2">
      <c r="A370" s="1">
        <v>369</v>
      </c>
      <c r="B370" s="8" t="s">
        <v>1098</v>
      </c>
      <c r="C370" s="8" t="s">
        <v>1099</v>
      </c>
      <c r="D370" s="2" t="s">
        <v>7</v>
      </c>
      <c r="E370" s="2">
        <v>1000</v>
      </c>
      <c r="F370" s="2">
        <f t="shared" si="20"/>
        <v>4200</v>
      </c>
      <c r="G370" s="2">
        <f t="shared" si="21"/>
        <v>6160.0000000000009</v>
      </c>
      <c r="H370" s="2">
        <v>2800</v>
      </c>
      <c r="I370" s="3">
        <v>363888627353</v>
      </c>
      <c r="J370" s="1" t="s">
        <v>1100</v>
      </c>
      <c r="K370" s="4">
        <v>3978.88</v>
      </c>
      <c r="L370" s="4">
        <f t="shared" si="22"/>
        <v>2785.2159999999999</v>
      </c>
      <c r="M370" s="4">
        <f t="shared" si="23"/>
        <v>2387.328</v>
      </c>
    </row>
    <row r="371" spans="1:13" ht="395" x14ac:dyDescent="0.2">
      <c r="A371" s="1">
        <v>370</v>
      </c>
      <c r="B371" s="8" t="s">
        <v>1101</v>
      </c>
      <c r="C371" s="8" t="s">
        <v>1102</v>
      </c>
      <c r="D371" s="2" t="s">
        <v>7</v>
      </c>
      <c r="E371" s="2">
        <v>1000</v>
      </c>
      <c r="F371" s="2">
        <f t="shared" si="20"/>
        <v>4200</v>
      </c>
      <c r="G371" s="2">
        <f t="shared" si="21"/>
        <v>6160.0000000000009</v>
      </c>
      <c r="H371" s="2">
        <v>2800</v>
      </c>
      <c r="I371" s="3">
        <v>204224238760</v>
      </c>
      <c r="J371" s="1" t="s">
        <v>1103</v>
      </c>
      <c r="K371" s="4">
        <v>3978.88</v>
      </c>
      <c r="L371" s="4">
        <f t="shared" si="22"/>
        <v>2785.2159999999999</v>
      </c>
      <c r="M371" s="4">
        <f t="shared" si="23"/>
        <v>2387.328</v>
      </c>
    </row>
    <row r="372" spans="1:13" ht="409.6" x14ac:dyDescent="0.2">
      <c r="A372" s="1">
        <v>371</v>
      </c>
      <c r="B372" s="8" t="str">
        <f>UPPER("Portrait of The Ardent Gardener oil painting")</f>
        <v>PORTRAIT OF THE ARDENT GARDENER OIL PAINTING</v>
      </c>
      <c r="C372" s="2" t="s">
        <v>1104</v>
      </c>
      <c r="D372" s="2" t="s">
        <v>7</v>
      </c>
      <c r="E372" s="2">
        <v>1000</v>
      </c>
      <c r="F372" s="2">
        <f t="shared" si="20"/>
        <v>3975</v>
      </c>
      <c r="G372" s="2">
        <f t="shared" si="21"/>
        <v>5830.0000000000009</v>
      </c>
      <c r="H372" s="2">
        <v>2650</v>
      </c>
      <c r="I372" s="3">
        <v>205103889854</v>
      </c>
      <c r="J372" s="10" t="s">
        <v>1105</v>
      </c>
      <c r="K372" s="4">
        <v>3730.2</v>
      </c>
      <c r="L372" s="4">
        <f t="shared" si="22"/>
        <v>2611.14</v>
      </c>
      <c r="M372" s="4">
        <f t="shared" si="23"/>
        <v>2238.12</v>
      </c>
    </row>
    <row r="373" spans="1:13" ht="380" x14ac:dyDescent="0.2">
      <c r="A373" s="1">
        <v>372</v>
      </c>
      <c r="B373" s="8" t="s">
        <v>1106</v>
      </c>
      <c r="C373" s="8" t="s">
        <v>1107</v>
      </c>
      <c r="D373" s="2" t="s">
        <v>7</v>
      </c>
      <c r="E373" s="2">
        <v>1000</v>
      </c>
      <c r="F373" s="2">
        <f t="shared" si="20"/>
        <v>4050</v>
      </c>
      <c r="G373" s="2">
        <f t="shared" si="21"/>
        <v>5940.0000000000009</v>
      </c>
      <c r="H373" s="2">
        <v>2700</v>
      </c>
      <c r="I373" s="3">
        <v>364635080032</v>
      </c>
      <c r="J373" s="1" t="s">
        <v>1108</v>
      </c>
      <c r="K373" s="4">
        <v>3854.54</v>
      </c>
      <c r="L373" s="4">
        <f t="shared" si="22"/>
        <v>2698.1779999999999</v>
      </c>
      <c r="M373" s="4">
        <f t="shared" si="23"/>
        <v>2312.7239999999997</v>
      </c>
    </row>
    <row r="374" spans="1:13" ht="409.6" x14ac:dyDescent="0.2">
      <c r="A374" s="1">
        <v>373</v>
      </c>
      <c r="B374" s="8" t="str">
        <f>UPPER("Portrait Of An English Springer Spaniel Dog oil painting ")</f>
        <v xml:space="preserve">PORTRAIT OF AN ENGLISH SPRINGER SPANIEL DOG OIL PAINTING </v>
      </c>
      <c r="C374" s="2" t="s">
        <v>1109</v>
      </c>
      <c r="D374" s="2" t="s">
        <v>7</v>
      </c>
      <c r="E374" s="2">
        <v>1000</v>
      </c>
      <c r="F374" s="2">
        <f t="shared" si="20"/>
        <v>3975</v>
      </c>
      <c r="G374" s="2">
        <f t="shared" si="21"/>
        <v>5830.0000000000009</v>
      </c>
      <c r="H374" s="2">
        <v>2650</v>
      </c>
      <c r="I374" s="3">
        <v>315872886018</v>
      </c>
      <c r="J374" s="10" t="s">
        <v>1110</v>
      </c>
      <c r="K374" s="4">
        <v>3730.2</v>
      </c>
      <c r="L374" s="4">
        <f t="shared" si="22"/>
        <v>2611.14</v>
      </c>
      <c r="M374" s="4">
        <f t="shared" si="23"/>
        <v>2238.12</v>
      </c>
    </row>
    <row r="375" spans="1:13" ht="409.6" x14ac:dyDescent="0.2">
      <c r="A375" s="1">
        <v>374</v>
      </c>
      <c r="B375" s="2" t="str">
        <f>UPPER("Portrait Of A Small Lap Dog oil painting")</f>
        <v>PORTRAIT OF A SMALL LAP DOG OIL PAINTING</v>
      </c>
      <c r="C375" s="2" t="s">
        <v>1111</v>
      </c>
      <c r="D375" s="2" t="s">
        <v>7</v>
      </c>
      <c r="E375" s="2">
        <v>1000</v>
      </c>
      <c r="F375" s="2">
        <f t="shared" si="20"/>
        <v>3975</v>
      </c>
      <c r="G375" s="2">
        <f t="shared" si="21"/>
        <v>5830.0000000000009</v>
      </c>
      <c r="H375" s="2">
        <v>2650</v>
      </c>
      <c r="I375" s="3">
        <v>315886348049</v>
      </c>
      <c r="J375" s="1" t="s">
        <v>1112</v>
      </c>
      <c r="K375" s="4">
        <v>3730.2</v>
      </c>
      <c r="L375" s="4">
        <f t="shared" si="22"/>
        <v>2611.14</v>
      </c>
      <c r="M375" s="4">
        <f t="shared" si="23"/>
        <v>2238.12</v>
      </c>
    </row>
    <row r="376" spans="1:13" ht="409.6" x14ac:dyDescent="0.2">
      <c r="A376" s="1">
        <v>375</v>
      </c>
      <c r="B376" s="8" t="s">
        <v>1113</v>
      </c>
      <c r="C376" s="8" t="s">
        <v>1114</v>
      </c>
      <c r="D376" s="2" t="s">
        <v>7</v>
      </c>
      <c r="E376" s="2">
        <v>1000</v>
      </c>
      <c r="F376" s="2">
        <f t="shared" si="20"/>
        <v>3975</v>
      </c>
      <c r="G376" s="2">
        <f t="shared" si="21"/>
        <v>5830.0000000000009</v>
      </c>
      <c r="H376" s="2">
        <v>2650</v>
      </c>
      <c r="I376" s="3">
        <v>364987181887</v>
      </c>
      <c r="J376" s="1" t="s">
        <v>1115</v>
      </c>
      <c r="K376" s="4">
        <v>3730.2</v>
      </c>
      <c r="L376" s="4">
        <f t="shared" si="22"/>
        <v>2611.14</v>
      </c>
      <c r="M376" s="4">
        <f t="shared" si="23"/>
        <v>2238.12</v>
      </c>
    </row>
    <row r="377" spans="1:13" ht="409.6" x14ac:dyDescent="0.2">
      <c r="A377" s="1">
        <v>376</v>
      </c>
      <c r="B377" s="8" t="s">
        <v>1116</v>
      </c>
      <c r="C377" s="8" t="s">
        <v>1117</v>
      </c>
      <c r="D377" s="2" t="s">
        <v>7</v>
      </c>
      <c r="E377" s="2">
        <v>1000</v>
      </c>
      <c r="F377" s="2">
        <f t="shared" si="20"/>
        <v>4200</v>
      </c>
      <c r="G377" s="2">
        <f t="shared" si="21"/>
        <v>6160.0000000000009</v>
      </c>
      <c r="H377" s="2">
        <v>2800</v>
      </c>
      <c r="I377" s="3">
        <v>204971696239</v>
      </c>
      <c r="J377" s="10" t="s">
        <v>1118</v>
      </c>
      <c r="K377" s="4">
        <v>3978.88</v>
      </c>
      <c r="L377" s="4">
        <f t="shared" si="22"/>
        <v>2785.2159999999999</v>
      </c>
      <c r="M377" s="4">
        <f t="shared" si="23"/>
        <v>2387.328</v>
      </c>
    </row>
    <row r="378" spans="1:13" ht="409.6" x14ac:dyDescent="0.2">
      <c r="A378" s="1">
        <v>377</v>
      </c>
      <c r="B378" s="8" t="s">
        <v>1119</v>
      </c>
      <c r="C378" s="8" t="s">
        <v>1120</v>
      </c>
      <c r="D378" s="2" t="s">
        <v>7</v>
      </c>
      <c r="E378" s="2">
        <v>1000</v>
      </c>
      <c r="F378" s="2">
        <f t="shared" si="20"/>
        <v>4050</v>
      </c>
      <c r="G378" s="2">
        <f t="shared" si="21"/>
        <v>5940.0000000000009</v>
      </c>
      <c r="H378" s="2">
        <v>2700</v>
      </c>
      <c r="I378" s="3">
        <v>365099587224</v>
      </c>
      <c r="J378" s="1" t="s">
        <v>1121</v>
      </c>
      <c r="K378" s="4">
        <v>3854.54</v>
      </c>
      <c r="L378" s="4">
        <f t="shared" si="22"/>
        <v>2698.1779999999999</v>
      </c>
      <c r="M378" s="4">
        <f t="shared" si="23"/>
        <v>2312.7239999999997</v>
      </c>
    </row>
    <row r="379" spans="1:13" ht="380" x14ac:dyDescent="0.2">
      <c r="A379" s="1">
        <v>378</v>
      </c>
      <c r="B379" s="8" t="s">
        <v>1122</v>
      </c>
      <c r="C379" s="8" t="s">
        <v>1123</v>
      </c>
      <c r="D379" s="2" t="s">
        <v>7</v>
      </c>
      <c r="E379" s="2">
        <v>1000</v>
      </c>
      <c r="F379" s="2">
        <f t="shared" si="20"/>
        <v>4050</v>
      </c>
      <c r="G379" s="2">
        <f t="shared" si="21"/>
        <v>5940.0000000000009</v>
      </c>
      <c r="H379" s="2">
        <v>2700</v>
      </c>
      <c r="I379" s="3">
        <v>314112291178</v>
      </c>
      <c r="J379" s="1" t="s">
        <v>1124</v>
      </c>
      <c r="K379" s="4">
        <v>3854.54</v>
      </c>
      <c r="L379" s="4">
        <f t="shared" si="22"/>
        <v>2698.1779999999999</v>
      </c>
      <c r="M379" s="4">
        <f t="shared" si="23"/>
        <v>2312.7239999999997</v>
      </c>
    </row>
    <row r="380" spans="1:13" ht="395" x14ac:dyDescent="0.2">
      <c r="A380" s="1">
        <v>379</v>
      </c>
      <c r="B380" s="8" t="s">
        <v>1125</v>
      </c>
      <c r="C380" s="8" t="s">
        <v>1126</v>
      </c>
      <c r="D380" s="2" t="s">
        <v>7</v>
      </c>
      <c r="E380" s="2">
        <v>1000</v>
      </c>
      <c r="F380" s="2">
        <f t="shared" si="20"/>
        <v>3825</v>
      </c>
      <c r="G380" s="2">
        <f t="shared" si="21"/>
        <v>5610</v>
      </c>
      <c r="H380" s="2">
        <v>2550</v>
      </c>
      <c r="I380" s="3">
        <v>365092816890</v>
      </c>
      <c r="J380" s="1" t="s">
        <v>1127</v>
      </c>
      <c r="K380" s="4">
        <v>3605.86</v>
      </c>
      <c r="L380" s="4">
        <f t="shared" si="22"/>
        <v>2524.1019999999999</v>
      </c>
      <c r="M380" s="4">
        <f t="shared" si="23"/>
        <v>2163.5160000000001</v>
      </c>
    </row>
    <row r="381" spans="1:13" ht="409.6" x14ac:dyDescent="0.2">
      <c r="A381" s="1">
        <v>380</v>
      </c>
      <c r="B381" s="2" t="str">
        <f>UPPER("View Of A City At Night From The River oil painting")</f>
        <v>VIEW OF A CITY AT NIGHT FROM THE RIVER OIL PAINTING</v>
      </c>
      <c r="C381" s="2" t="s">
        <v>1128</v>
      </c>
      <c r="D381" s="2" t="s">
        <v>7</v>
      </c>
      <c r="E381" s="2">
        <v>1000</v>
      </c>
      <c r="F381" s="2">
        <f t="shared" si="20"/>
        <v>3975</v>
      </c>
      <c r="G381" s="2">
        <f t="shared" si="21"/>
        <v>5830.0000000000009</v>
      </c>
      <c r="H381" s="2">
        <v>2650</v>
      </c>
      <c r="I381" s="3">
        <v>364313958981</v>
      </c>
      <c r="J381" s="1" t="s">
        <v>1129</v>
      </c>
      <c r="K381" s="4">
        <v>3730.2</v>
      </c>
      <c r="L381" s="4">
        <f t="shared" si="22"/>
        <v>2611.14</v>
      </c>
      <c r="M381" s="4">
        <f t="shared" si="23"/>
        <v>2238.12</v>
      </c>
    </row>
    <row r="382" spans="1:13" ht="372" x14ac:dyDescent="0.2">
      <c r="A382" s="1">
        <v>381</v>
      </c>
      <c r="B382" s="8" t="s">
        <v>1130</v>
      </c>
      <c r="C382" s="8" t="s">
        <v>1131</v>
      </c>
      <c r="D382" s="2" t="s">
        <v>7</v>
      </c>
      <c r="E382" s="2">
        <v>1000</v>
      </c>
      <c r="F382" s="2">
        <f t="shared" si="20"/>
        <v>3975</v>
      </c>
      <c r="G382" s="2">
        <f t="shared" si="21"/>
        <v>5830.0000000000009</v>
      </c>
      <c r="H382" s="2">
        <v>2650</v>
      </c>
      <c r="I382" s="3">
        <v>364881759666</v>
      </c>
      <c r="J382" s="1" t="s">
        <v>1132</v>
      </c>
      <c r="K382" s="4">
        <v>3730.2</v>
      </c>
      <c r="L382" s="4">
        <f t="shared" si="22"/>
        <v>2611.14</v>
      </c>
      <c r="M382" s="4">
        <f t="shared" si="23"/>
        <v>2238.12</v>
      </c>
    </row>
    <row r="383" spans="1:13" ht="409.6" x14ac:dyDescent="0.2">
      <c r="A383" s="1">
        <v>382</v>
      </c>
      <c r="B383" s="8" t="str">
        <f>UPPER("Dog Portrait Of Shaun An Irish Setter oil painting")</f>
        <v>DOG PORTRAIT OF SHAUN AN IRISH SETTER OIL PAINTING</v>
      </c>
      <c r="C383" s="2" t="s">
        <v>1133</v>
      </c>
      <c r="D383" s="2" t="s">
        <v>7</v>
      </c>
      <c r="E383" s="2">
        <v>1000</v>
      </c>
      <c r="F383" s="2">
        <f t="shared" si="20"/>
        <v>3975</v>
      </c>
      <c r="G383" s="2">
        <f t="shared" si="21"/>
        <v>5830.0000000000009</v>
      </c>
      <c r="H383" s="2">
        <v>2650</v>
      </c>
      <c r="I383" s="3">
        <v>316128171719</v>
      </c>
      <c r="J383" s="1" t="s">
        <v>1134</v>
      </c>
      <c r="K383" s="4">
        <v>3730.2</v>
      </c>
      <c r="L383" s="4">
        <f t="shared" si="22"/>
        <v>2611.14</v>
      </c>
      <c r="M383" s="4">
        <f t="shared" si="23"/>
        <v>2238.12</v>
      </c>
    </row>
    <row r="384" spans="1:13" ht="409.6" x14ac:dyDescent="0.2">
      <c r="A384" s="1">
        <v>383</v>
      </c>
      <c r="B384" s="8" t="s">
        <v>1135</v>
      </c>
      <c r="C384" s="8" t="s">
        <v>1136</v>
      </c>
      <c r="D384" s="2" t="s">
        <v>7</v>
      </c>
      <c r="E384" s="2">
        <v>1000</v>
      </c>
      <c r="F384" s="2">
        <f t="shared" si="20"/>
        <v>3975</v>
      </c>
      <c r="G384" s="2">
        <f t="shared" si="21"/>
        <v>5830.0000000000009</v>
      </c>
      <c r="H384" s="2">
        <v>2650</v>
      </c>
      <c r="I384" s="3">
        <v>364790162056</v>
      </c>
      <c r="J384" s="1" t="s">
        <v>1137</v>
      </c>
      <c r="K384" s="4">
        <v>3730.2</v>
      </c>
      <c r="L384" s="4">
        <f t="shared" si="22"/>
        <v>2611.14</v>
      </c>
      <c r="M384" s="4">
        <f t="shared" si="23"/>
        <v>2238.12</v>
      </c>
    </row>
    <row r="385" spans="1:13" ht="409.6" x14ac:dyDescent="0.2">
      <c r="A385" s="1">
        <v>384</v>
      </c>
      <c r="B385" s="8" t="str">
        <f>UPPER("Fox &amp; Mallard Duck Hunting Farm Scene oil painting")</f>
        <v>FOX &amp; MALLARD DUCK HUNTING FARM SCENE OIL PAINTING</v>
      </c>
      <c r="C385" s="2" t="s">
        <v>1138</v>
      </c>
      <c r="D385" s="2" t="s">
        <v>7</v>
      </c>
      <c r="E385" s="2">
        <v>1000</v>
      </c>
      <c r="F385" s="2">
        <f t="shared" si="20"/>
        <v>3975</v>
      </c>
      <c r="G385" s="2">
        <f t="shared" si="21"/>
        <v>5830.0000000000009</v>
      </c>
      <c r="H385" s="2">
        <v>2650</v>
      </c>
      <c r="I385" s="3">
        <v>316054794593</v>
      </c>
      <c r="J385" s="1" t="s">
        <v>1139</v>
      </c>
      <c r="K385" s="4">
        <v>3730.2</v>
      </c>
      <c r="L385" s="4">
        <f t="shared" si="22"/>
        <v>2611.14</v>
      </c>
      <c r="M385" s="4">
        <f t="shared" si="23"/>
        <v>2238.12</v>
      </c>
    </row>
    <row r="386" spans="1:13" ht="409.6" x14ac:dyDescent="0.2">
      <c r="A386" s="1">
        <v>385</v>
      </c>
      <c r="B386" s="8" t="s">
        <v>1140</v>
      </c>
      <c r="C386" s="8" t="s">
        <v>1141</v>
      </c>
      <c r="D386" s="2" t="s">
        <v>7</v>
      </c>
      <c r="E386" s="2">
        <v>1000</v>
      </c>
      <c r="F386" s="2">
        <f t="shared" si="20"/>
        <v>3975</v>
      </c>
      <c r="G386" s="2">
        <f t="shared" si="21"/>
        <v>5830.0000000000009</v>
      </c>
      <c r="H386" s="2">
        <v>2650</v>
      </c>
      <c r="I386" s="3">
        <v>204894941575</v>
      </c>
      <c r="J386" s="1" t="s">
        <v>1142</v>
      </c>
      <c r="K386" s="4">
        <v>3730.2</v>
      </c>
      <c r="L386" s="4">
        <f t="shared" si="22"/>
        <v>2611.14</v>
      </c>
      <c r="M386" s="4">
        <f t="shared" si="23"/>
        <v>2238.12</v>
      </c>
    </row>
    <row r="387" spans="1:13" ht="380" x14ac:dyDescent="0.2">
      <c r="A387" s="1">
        <v>386</v>
      </c>
      <c r="B387" s="8" t="s">
        <v>1143</v>
      </c>
      <c r="C387" s="8" t="s">
        <v>1144</v>
      </c>
      <c r="D387" s="2" t="s">
        <v>7</v>
      </c>
      <c r="E387" s="2">
        <v>1000</v>
      </c>
      <c r="F387" s="2">
        <f t="shared" ref="F387:F401" si="24">H387*(1+50%)</f>
        <v>3975</v>
      </c>
      <c r="G387" s="2">
        <f t="shared" ref="G387:G401" si="25">H387*2.2</f>
        <v>5830.0000000000009</v>
      </c>
      <c r="H387" s="2">
        <v>2650</v>
      </c>
      <c r="I387" s="3">
        <v>315566777943</v>
      </c>
      <c r="J387" s="1" t="s">
        <v>1145</v>
      </c>
      <c r="K387" s="4">
        <v>3730.2</v>
      </c>
      <c r="L387" s="4">
        <f t="shared" ref="L387:L401" si="26">K387*(1-30%)</f>
        <v>2611.14</v>
      </c>
      <c r="M387" s="4">
        <f t="shared" ref="M387:M401" si="27">K387*(1-40%)</f>
        <v>2238.12</v>
      </c>
    </row>
    <row r="388" spans="1:13" ht="409.6" x14ac:dyDescent="0.2">
      <c r="A388" s="1">
        <v>387</v>
      </c>
      <c r="B388" s="8" t="s">
        <v>1146</v>
      </c>
      <c r="C388" s="8" t="s">
        <v>1147</v>
      </c>
      <c r="D388" s="2" t="s">
        <v>7</v>
      </c>
      <c r="E388" s="2">
        <v>1000</v>
      </c>
      <c r="F388" s="2">
        <f t="shared" si="24"/>
        <v>3975</v>
      </c>
      <c r="G388" s="2">
        <f t="shared" si="25"/>
        <v>5830.0000000000009</v>
      </c>
      <c r="H388" s="2">
        <v>2650</v>
      </c>
      <c r="I388" s="3">
        <v>365019283159</v>
      </c>
      <c r="J388" s="1" t="s">
        <v>1148</v>
      </c>
      <c r="K388" s="4">
        <v>3730.2</v>
      </c>
      <c r="L388" s="4">
        <f t="shared" si="26"/>
        <v>2611.14</v>
      </c>
      <c r="M388" s="4">
        <f t="shared" si="27"/>
        <v>2238.12</v>
      </c>
    </row>
    <row r="389" spans="1:13" ht="409.6" x14ac:dyDescent="0.2">
      <c r="A389" s="1">
        <v>388</v>
      </c>
      <c r="B389" s="8" t="s">
        <v>1149</v>
      </c>
      <c r="C389" s="8" t="s">
        <v>1150</v>
      </c>
      <c r="D389" s="2" t="s">
        <v>7</v>
      </c>
      <c r="E389" s="2">
        <v>1000</v>
      </c>
      <c r="F389" s="2">
        <f t="shared" si="24"/>
        <v>3975</v>
      </c>
      <c r="G389" s="2">
        <f t="shared" si="25"/>
        <v>5830.0000000000009</v>
      </c>
      <c r="H389" s="2">
        <v>2650</v>
      </c>
      <c r="I389" s="3">
        <v>364706534976</v>
      </c>
      <c r="J389" s="1" t="s">
        <v>1151</v>
      </c>
      <c r="K389" s="4">
        <v>3730.2</v>
      </c>
      <c r="L389" s="4">
        <f t="shared" si="26"/>
        <v>2611.14</v>
      </c>
      <c r="M389" s="4">
        <f t="shared" si="27"/>
        <v>2238.12</v>
      </c>
    </row>
    <row r="390" spans="1:13" ht="409.6" x14ac:dyDescent="0.2">
      <c r="A390" s="1">
        <v>389</v>
      </c>
      <c r="B390" s="8" t="s">
        <v>1152</v>
      </c>
      <c r="C390" s="8" t="s">
        <v>1153</v>
      </c>
      <c r="D390" s="2" t="s">
        <v>7</v>
      </c>
      <c r="E390" s="2">
        <v>1000</v>
      </c>
      <c r="F390" s="2">
        <f t="shared" si="24"/>
        <v>3975</v>
      </c>
      <c r="G390" s="2">
        <f t="shared" si="25"/>
        <v>5830.0000000000009</v>
      </c>
      <c r="H390" s="2">
        <v>2650</v>
      </c>
      <c r="I390" s="3">
        <v>204964528065</v>
      </c>
      <c r="J390" s="1" t="s">
        <v>1154</v>
      </c>
      <c r="K390" s="4">
        <v>3730.2</v>
      </c>
      <c r="L390" s="4">
        <f t="shared" si="26"/>
        <v>2611.14</v>
      </c>
      <c r="M390" s="4">
        <f t="shared" si="27"/>
        <v>2238.12</v>
      </c>
    </row>
    <row r="391" spans="1:13" ht="409.6" x14ac:dyDescent="0.2">
      <c r="A391" s="1">
        <v>390</v>
      </c>
      <c r="B391" s="8" t="s">
        <v>1155</v>
      </c>
      <c r="C391" s="8" t="s">
        <v>1156</v>
      </c>
      <c r="D391" s="2" t="s">
        <v>7</v>
      </c>
      <c r="E391" s="2">
        <v>1000</v>
      </c>
      <c r="F391" s="2">
        <f t="shared" si="24"/>
        <v>3975</v>
      </c>
      <c r="G391" s="2">
        <f t="shared" si="25"/>
        <v>5830.0000000000009</v>
      </c>
      <c r="H391" s="2">
        <v>2650</v>
      </c>
      <c r="I391" s="3">
        <v>204561744956</v>
      </c>
      <c r="J391" s="1" t="s">
        <v>1157</v>
      </c>
      <c r="K391" s="4">
        <v>3730.2</v>
      </c>
      <c r="L391" s="4">
        <f t="shared" si="26"/>
        <v>2611.14</v>
      </c>
      <c r="M391" s="4">
        <f t="shared" si="27"/>
        <v>2238.12</v>
      </c>
    </row>
    <row r="392" spans="1:13" ht="409.6" x14ac:dyDescent="0.2">
      <c r="A392" s="1">
        <v>391</v>
      </c>
      <c r="B392" s="8" t="s">
        <v>1158</v>
      </c>
      <c r="C392" s="8" t="s">
        <v>1159</v>
      </c>
      <c r="D392" s="2" t="s">
        <v>7</v>
      </c>
      <c r="E392" s="2">
        <v>1000</v>
      </c>
      <c r="F392" s="2">
        <f t="shared" si="24"/>
        <v>3975</v>
      </c>
      <c r="G392" s="2">
        <f t="shared" si="25"/>
        <v>5830.0000000000009</v>
      </c>
      <c r="H392" s="2">
        <v>2650</v>
      </c>
      <c r="I392" s="3">
        <v>204971696200</v>
      </c>
      <c r="J392" s="1" t="s">
        <v>1160</v>
      </c>
      <c r="K392" s="4">
        <v>3730.2</v>
      </c>
      <c r="L392" s="4">
        <f t="shared" si="26"/>
        <v>2611.14</v>
      </c>
      <c r="M392" s="4">
        <f t="shared" si="27"/>
        <v>2238.12</v>
      </c>
    </row>
    <row r="393" spans="1:13" ht="409.6" x14ac:dyDescent="0.2">
      <c r="A393" s="1">
        <v>392</v>
      </c>
      <c r="B393" s="2" t="str">
        <f>UPPER("The Flagellation of Christ oil painting")</f>
        <v>THE FLAGELLATION OF CHRIST OIL PAINTING</v>
      </c>
      <c r="C393" s="2" t="s">
        <v>1161</v>
      </c>
      <c r="D393" s="2" t="s">
        <v>7</v>
      </c>
      <c r="E393" s="2">
        <v>1000</v>
      </c>
      <c r="F393" s="2">
        <f t="shared" si="24"/>
        <v>3825</v>
      </c>
      <c r="G393" s="2">
        <f t="shared" si="25"/>
        <v>5610</v>
      </c>
      <c r="H393" s="2">
        <v>2550</v>
      </c>
      <c r="I393" s="3">
        <v>363609045394</v>
      </c>
      <c r="J393" s="1" t="s">
        <v>1162</v>
      </c>
      <c r="K393" s="4">
        <v>3605.86</v>
      </c>
      <c r="L393" s="4">
        <f t="shared" si="26"/>
        <v>2524.1019999999999</v>
      </c>
      <c r="M393" s="4">
        <f t="shared" si="27"/>
        <v>2163.5160000000001</v>
      </c>
    </row>
    <row r="394" spans="1:13" ht="409.6" x14ac:dyDescent="0.2">
      <c r="A394" s="1">
        <v>393</v>
      </c>
      <c r="B394" s="8" t="str">
        <f>UPPER("portrait of Nicholas I oil painting")</f>
        <v>PORTRAIT OF NICHOLAS I OIL PAINTING</v>
      </c>
      <c r="C394" s="2" t="s">
        <v>1163</v>
      </c>
      <c r="D394" s="2" t="s">
        <v>7</v>
      </c>
      <c r="E394" s="2">
        <v>1000</v>
      </c>
      <c r="F394" s="2">
        <f t="shared" si="24"/>
        <v>3750</v>
      </c>
      <c r="G394" s="2">
        <f t="shared" si="25"/>
        <v>5500</v>
      </c>
      <c r="H394" s="2">
        <v>2500</v>
      </c>
      <c r="I394" s="3">
        <v>205022520451</v>
      </c>
      <c r="J394" s="1" t="s">
        <v>1164</v>
      </c>
      <c r="K394" s="4">
        <v>3543.69</v>
      </c>
      <c r="L394" s="4">
        <f t="shared" si="26"/>
        <v>2480.5830000000001</v>
      </c>
      <c r="M394" s="4">
        <f t="shared" si="27"/>
        <v>2126.2139999999999</v>
      </c>
    </row>
    <row r="395" spans="1:13" ht="409.6" x14ac:dyDescent="0.2">
      <c r="A395" s="1">
        <v>394</v>
      </c>
      <c r="B395" s="2" t="str">
        <f>UPPER("Still life Of Flowers In A Classical Urn oil painting")</f>
        <v>STILL LIFE OF FLOWERS IN A CLASSICAL URN OIL PAINTING</v>
      </c>
      <c r="C395" s="2" t="s">
        <v>1165</v>
      </c>
      <c r="D395" s="2" t="s">
        <v>7</v>
      </c>
      <c r="E395" s="2">
        <v>1000</v>
      </c>
      <c r="F395" s="2">
        <f t="shared" si="24"/>
        <v>3975</v>
      </c>
      <c r="G395" s="2">
        <f t="shared" si="25"/>
        <v>5830.0000000000009</v>
      </c>
      <c r="H395" s="2">
        <v>2650</v>
      </c>
      <c r="I395" s="3">
        <v>313738353634</v>
      </c>
      <c r="J395" s="1" t="s">
        <v>1166</v>
      </c>
      <c r="K395" s="4">
        <v>3730.2</v>
      </c>
      <c r="L395" s="4">
        <f t="shared" si="26"/>
        <v>2611.14</v>
      </c>
      <c r="M395" s="4">
        <f t="shared" si="27"/>
        <v>2238.12</v>
      </c>
    </row>
    <row r="396" spans="1:13" ht="409.6" x14ac:dyDescent="0.2">
      <c r="A396" s="1">
        <v>395</v>
      </c>
      <c r="B396" s="2" t="s">
        <v>1167</v>
      </c>
      <c r="C396" s="2" t="s">
        <v>1168</v>
      </c>
      <c r="D396" s="2" t="s">
        <v>7</v>
      </c>
      <c r="E396" s="2">
        <v>1000</v>
      </c>
      <c r="F396" s="2">
        <f t="shared" si="24"/>
        <v>3825</v>
      </c>
      <c r="G396" s="2">
        <f t="shared" si="25"/>
        <v>5610</v>
      </c>
      <c r="H396" s="2">
        <v>2550</v>
      </c>
      <c r="I396" s="3">
        <v>364044954394</v>
      </c>
      <c r="J396" s="1" t="s">
        <v>1169</v>
      </c>
      <c r="K396" s="4">
        <v>3605.86</v>
      </c>
      <c r="L396" s="4">
        <f t="shared" si="26"/>
        <v>2524.1019999999999</v>
      </c>
      <c r="M396" s="4">
        <f t="shared" si="27"/>
        <v>2163.5160000000001</v>
      </c>
    </row>
    <row r="397" spans="1:13" ht="409.6" x14ac:dyDescent="0.2">
      <c r="A397" s="1">
        <v>396</v>
      </c>
      <c r="B397" s="2" t="s">
        <v>1170</v>
      </c>
      <c r="C397" s="2" t="s">
        <v>1171</v>
      </c>
      <c r="D397" s="2" t="s">
        <v>7</v>
      </c>
      <c r="E397" s="2">
        <v>1000</v>
      </c>
      <c r="F397" s="2">
        <f t="shared" si="24"/>
        <v>3825</v>
      </c>
      <c r="G397" s="2">
        <f t="shared" si="25"/>
        <v>5610</v>
      </c>
      <c r="H397" s="2">
        <v>2550</v>
      </c>
      <c r="I397" s="3">
        <v>364057765197</v>
      </c>
      <c r="J397" s="1" t="s">
        <v>1172</v>
      </c>
      <c r="K397" s="4">
        <v>3605.86</v>
      </c>
      <c r="L397" s="4">
        <f t="shared" si="26"/>
        <v>2524.1019999999999</v>
      </c>
      <c r="M397" s="4">
        <f t="shared" si="27"/>
        <v>2163.5160000000001</v>
      </c>
    </row>
    <row r="398" spans="1:13" ht="409.6" x14ac:dyDescent="0.2">
      <c r="A398" s="1">
        <v>397</v>
      </c>
      <c r="B398" s="2" t="str">
        <f>UPPER("Bulldog In Manger Dog Portrait oil painting")</f>
        <v>BULLDOG IN MANGER DOG PORTRAIT OIL PAINTING</v>
      </c>
      <c r="C398" s="2" t="s">
        <v>1173</v>
      </c>
      <c r="D398" s="2" t="s">
        <v>7</v>
      </c>
      <c r="E398" s="2">
        <v>1000</v>
      </c>
      <c r="F398" s="2">
        <f t="shared" si="24"/>
        <v>3975</v>
      </c>
      <c r="G398" s="2">
        <f t="shared" si="25"/>
        <v>5830.0000000000009</v>
      </c>
      <c r="H398" s="2">
        <v>2650</v>
      </c>
      <c r="I398" s="3">
        <v>363609045356</v>
      </c>
      <c r="J398" s="1" t="s">
        <v>1174</v>
      </c>
      <c r="K398" s="4">
        <v>3730.2</v>
      </c>
      <c r="L398" s="4">
        <f t="shared" si="26"/>
        <v>2611.14</v>
      </c>
      <c r="M398" s="4">
        <f t="shared" si="27"/>
        <v>2238.12</v>
      </c>
    </row>
    <row r="399" spans="1:13" ht="409.6" x14ac:dyDescent="0.2">
      <c r="A399" s="1">
        <v>398</v>
      </c>
      <c r="B399" s="2" t="str">
        <f>UPPER("view of a street scene, Stockholm oil painting")</f>
        <v>VIEW OF A STREET SCENE, STOCKHOLM OIL PAINTING</v>
      </c>
      <c r="C399" s="2" t="s">
        <v>1175</v>
      </c>
      <c r="D399" s="2" t="s">
        <v>7</v>
      </c>
      <c r="E399" s="2">
        <v>1000</v>
      </c>
      <c r="F399" s="2">
        <f t="shared" si="24"/>
        <v>3825</v>
      </c>
      <c r="G399" s="2">
        <f t="shared" si="25"/>
        <v>5610</v>
      </c>
      <c r="H399" s="2">
        <v>2550</v>
      </c>
      <c r="I399" s="3">
        <v>204421445001</v>
      </c>
      <c r="J399" s="1" t="s">
        <v>1176</v>
      </c>
      <c r="K399" s="4">
        <v>3605.86</v>
      </c>
      <c r="L399" s="4">
        <f t="shared" si="26"/>
        <v>2524.1019999999999</v>
      </c>
      <c r="M399" s="4">
        <f t="shared" si="27"/>
        <v>2163.5160000000001</v>
      </c>
    </row>
    <row r="400" spans="1:13" ht="409.6" x14ac:dyDescent="0.2">
      <c r="A400" s="1">
        <v>399</v>
      </c>
      <c r="B400" s="2" t="str">
        <f>UPPER("Portrait Of A Girl In White oil painting")</f>
        <v>PORTRAIT OF A GIRL IN WHITE OIL PAINTING</v>
      </c>
      <c r="C400" s="2" t="s">
        <v>1177</v>
      </c>
      <c r="D400" s="2" t="s">
        <v>7</v>
      </c>
      <c r="E400" s="2">
        <v>1000</v>
      </c>
      <c r="F400" s="2">
        <f t="shared" si="24"/>
        <v>3825</v>
      </c>
      <c r="G400" s="2">
        <f t="shared" si="25"/>
        <v>5610</v>
      </c>
      <c r="H400" s="2">
        <v>2550</v>
      </c>
      <c r="I400" s="3">
        <v>204422868803</v>
      </c>
      <c r="J400" s="1" t="s">
        <v>1178</v>
      </c>
      <c r="K400" s="4">
        <v>3605.86</v>
      </c>
      <c r="L400" s="4">
        <f t="shared" si="26"/>
        <v>2524.1019999999999</v>
      </c>
      <c r="M400" s="4">
        <f t="shared" si="27"/>
        <v>2163.5160000000001</v>
      </c>
    </row>
    <row r="401" spans="1:13" ht="409.6" x14ac:dyDescent="0.2">
      <c r="A401" s="1">
        <v>400</v>
      </c>
      <c r="B401" s="2" t="str">
        <f>UPPER("Portrait of Prince George Of Denmark oil painting")</f>
        <v>PORTRAIT OF PRINCE GEORGE OF DENMARK OIL PAINTING</v>
      </c>
      <c r="C401" s="2" t="s">
        <v>1179</v>
      </c>
      <c r="D401" s="2" t="s">
        <v>7</v>
      </c>
      <c r="E401" s="2">
        <v>1000</v>
      </c>
      <c r="F401" s="2">
        <f t="shared" si="24"/>
        <v>3825</v>
      </c>
      <c r="G401" s="2">
        <f t="shared" si="25"/>
        <v>5610</v>
      </c>
      <c r="H401" s="2">
        <v>2550</v>
      </c>
      <c r="I401" s="3">
        <v>365231147534</v>
      </c>
      <c r="J401" s="1" t="s">
        <v>1180</v>
      </c>
      <c r="K401" s="4">
        <v>3605.86</v>
      </c>
      <c r="L401" s="4">
        <f t="shared" si="26"/>
        <v>2524.1019999999999</v>
      </c>
      <c r="M401" s="4">
        <f t="shared" si="27"/>
        <v>2163.5160000000001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Lauter</dc:creator>
  <cp:lastModifiedBy>Nicholas Lauter</cp:lastModifiedBy>
  <dcterms:created xsi:type="dcterms:W3CDTF">2025-02-10T18:24:51Z</dcterms:created>
  <dcterms:modified xsi:type="dcterms:W3CDTF">2025-03-02T16:56:19Z</dcterms:modified>
</cp:coreProperties>
</file>