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drawings/drawing8.xml" ContentType="application/vnd.openxmlformats-officedocument.drawing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Cadd\"/>
    </mc:Choice>
  </mc:AlternateContent>
  <xr:revisionPtr revIDLastSave="0" documentId="13_ncr:1_{33EC7D51-2BDB-4E25-891A-E549DF983952}" xr6:coauthVersionLast="47" xr6:coauthVersionMax="47" xr10:uidLastSave="{00000000-0000-0000-0000-000000000000}"/>
  <bookViews>
    <workbookView xWindow="-108" yWindow="-108" windowWidth="23256" windowHeight="12456" xr2:uid="{3AA3C038-F237-4D4F-A0BF-78BCC4F154C4}"/>
  </bookViews>
  <sheets>
    <sheet name="DASHBOARD" sheetId="1" r:id="rId1"/>
    <sheet name="PRODUCT" sheetId="2" r:id="rId2"/>
    <sheet name="CLIENTS" sheetId="3" r:id="rId3"/>
    <sheet name="VENDOR" sheetId="4" r:id="rId4"/>
    <sheet name="SALES" sheetId="6" r:id="rId5"/>
    <sheet name="PURCHASE" sheetId="7" r:id="rId6"/>
    <sheet name="INVENTORY" sheetId="8" r:id="rId7"/>
    <sheet name="NEW ENTRY" sheetId="9" r:id="rId8"/>
    <sheet name="BACK END" sheetId="10" r:id="rId9"/>
  </sheets>
  <calcPr calcId="191029"/>
  <pivotCaches>
    <pivotCache cacheId="0" r:id="rId10"/>
    <pivotCache cacheId="1" r:id="rId11"/>
    <pivotCache cacheId="2" r:id="rId12"/>
    <pivotCache cacheId="3" r:id="rId13"/>
    <pivotCache cacheId="4" r:id="rId14"/>
    <pivotCache cacheId="5" r:id="rId15"/>
    <pivotCache cacheId="6" r:id="rId16"/>
    <pivotCache cacheId="7" r:id="rId1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7" l="1"/>
  <c r="H7" i="8"/>
  <c r="H8" i="8"/>
  <c r="H9" i="8"/>
  <c r="H10" i="8"/>
  <c r="H11" i="8"/>
  <c r="H12" i="8"/>
  <c r="I7" i="8"/>
  <c r="I8" i="8"/>
  <c r="I9" i="8"/>
  <c r="I10" i="8"/>
  <c r="I11" i="8"/>
  <c r="I12" i="8"/>
  <c r="G14" i="6"/>
  <c r="G15" i="6"/>
  <c r="G16" i="6"/>
  <c r="G17" i="6"/>
  <c r="N9" i="10" l="1"/>
  <c r="N5" i="10"/>
  <c r="N6" i="10"/>
  <c r="N7" i="10"/>
  <c r="N8" i="10"/>
  <c r="N4" i="10"/>
  <c r="M8" i="10"/>
  <c r="M9" i="10"/>
  <c r="M4" i="10"/>
  <c r="J7" i="8"/>
  <c r="J8" i="8"/>
  <c r="J9" i="8"/>
  <c r="J10" i="8"/>
  <c r="J11" i="8"/>
  <c r="J12" i="8"/>
  <c r="E7" i="8"/>
  <c r="F7" i="8"/>
  <c r="F8" i="8"/>
  <c r="F9" i="8"/>
  <c r="F10" i="8"/>
  <c r="F11" i="8"/>
  <c r="F12" i="8"/>
  <c r="J13" i="6"/>
  <c r="I7" i="6"/>
  <c r="J7" i="6" s="1"/>
  <c r="I8" i="6"/>
  <c r="J8" i="6" s="1"/>
  <c r="I9" i="6"/>
  <c r="J9" i="6" s="1"/>
  <c r="I10" i="6"/>
  <c r="J10" i="6" s="1"/>
  <c r="I11" i="6"/>
  <c r="J11" i="6" s="1"/>
  <c r="I12" i="6"/>
  <c r="J12" i="6" s="1"/>
  <c r="I13" i="6"/>
  <c r="I14" i="6"/>
  <c r="J14" i="6" s="1"/>
  <c r="I15" i="6"/>
  <c r="J15" i="6" s="1"/>
  <c r="I16" i="6"/>
  <c r="J16" i="6" s="1"/>
  <c r="I17" i="6"/>
  <c r="J17" i="6" s="1"/>
  <c r="F7" i="6"/>
  <c r="F8" i="6"/>
  <c r="M7" i="10" s="1"/>
  <c r="F9" i="6"/>
  <c r="F10" i="6"/>
  <c r="F11" i="6"/>
  <c r="F12" i="6"/>
  <c r="F13" i="6"/>
  <c r="F14" i="6"/>
  <c r="F15" i="6"/>
  <c r="F16" i="6"/>
  <c r="F17" i="6"/>
  <c r="I7" i="7"/>
  <c r="J7" i="7" s="1"/>
  <c r="I8" i="7"/>
  <c r="J8" i="7" s="1"/>
  <c r="I9" i="7"/>
  <c r="I10" i="7"/>
  <c r="J10" i="7" s="1"/>
  <c r="I11" i="7"/>
  <c r="J11" i="7" s="1"/>
  <c r="I12" i="7"/>
  <c r="J12" i="7" s="1"/>
  <c r="F7" i="7"/>
  <c r="F8" i="7"/>
  <c r="F9" i="7"/>
  <c r="F10" i="7"/>
  <c r="F11" i="7"/>
  <c r="F12" i="7"/>
  <c r="K7" i="7"/>
  <c r="M7" i="7" s="1"/>
  <c r="K8" i="7"/>
  <c r="M8" i="7" s="1"/>
  <c r="K9" i="7"/>
  <c r="N9" i="7" s="1"/>
  <c r="K10" i="7"/>
  <c r="M10" i="7" s="1"/>
  <c r="K11" i="7"/>
  <c r="M11" i="7" s="1"/>
  <c r="K12" i="7"/>
  <c r="M12" i="7" s="1"/>
  <c r="L13" i="6"/>
  <c r="L14" i="6"/>
  <c r="L15" i="6"/>
  <c r="L16" i="6"/>
  <c r="L17" i="6"/>
  <c r="M13" i="6"/>
  <c r="M14" i="6"/>
  <c r="M15" i="6"/>
  <c r="M16" i="6"/>
  <c r="M17" i="6"/>
  <c r="N13" i="6"/>
  <c r="N14" i="6"/>
  <c r="N15" i="6"/>
  <c r="N16" i="6"/>
  <c r="N17" i="6"/>
  <c r="J9" i="7"/>
  <c r="N7" i="6"/>
  <c r="N8" i="6"/>
  <c r="N9" i="6"/>
  <c r="N10" i="6"/>
  <c r="N11" i="6"/>
  <c r="N12" i="6"/>
  <c r="M7" i="6"/>
  <c r="M8" i="6"/>
  <c r="M9" i="6"/>
  <c r="M10" i="6"/>
  <c r="M11" i="6"/>
  <c r="M12" i="6"/>
  <c r="L7" i="6"/>
  <c r="L8" i="6"/>
  <c r="L9" i="6"/>
  <c r="L10" i="6"/>
  <c r="L11" i="6"/>
  <c r="L12" i="6"/>
  <c r="H8" i="2"/>
  <c r="H9" i="2"/>
  <c r="H10" i="2"/>
  <c r="H11" i="2"/>
  <c r="H12" i="2"/>
  <c r="H7" i="2"/>
  <c r="G12" i="10"/>
  <c r="G11" i="10"/>
  <c r="G10" i="10"/>
  <c r="G9" i="10"/>
  <c r="G8" i="10"/>
  <c r="G7" i="10"/>
  <c r="G6" i="10"/>
  <c r="G5" i="10"/>
  <c r="G4" i="10"/>
  <c r="G3" i="10"/>
  <c r="M6" i="10" l="1"/>
  <c r="M5" i="10"/>
  <c r="G14" i="10"/>
  <c r="L12" i="7"/>
  <c r="N12" i="7"/>
  <c r="L11" i="7"/>
  <c r="N11" i="7"/>
  <c r="L8" i="7"/>
  <c r="N8" i="7"/>
  <c r="L7" i="7"/>
  <c r="N7" i="7"/>
  <c r="L10" i="7"/>
  <c r="N10" i="7"/>
  <c r="M9" i="7"/>
  <c r="L9" i="7"/>
  <c r="G12" i="8" l="1"/>
  <c r="G9" i="8"/>
  <c r="G10" i="8"/>
  <c r="G8" i="8"/>
  <c r="G11" i="8"/>
  <c r="G7" i="8"/>
  <c r="K7" i="8" l="1"/>
  <c r="G7" i="6"/>
  <c r="G13" i="6"/>
  <c r="K11" i="8"/>
  <c r="G11" i="6"/>
  <c r="G11" i="7"/>
  <c r="K8" i="8"/>
  <c r="G8" i="7"/>
  <c r="K10" i="8"/>
  <c r="G10" i="7"/>
  <c r="G8" i="6"/>
  <c r="G10" i="6"/>
  <c r="K9" i="8"/>
  <c r="G9" i="7"/>
  <c r="G9" i="6"/>
  <c r="K12" i="8"/>
  <c r="G12" i="6"/>
  <c r="G12" i="7"/>
</calcChain>
</file>

<file path=xl/sharedStrings.xml><?xml version="1.0" encoding="utf-8"?>
<sst xmlns="http://schemas.openxmlformats.org/spreadsheetml/2006/main" count="210" uniqueCount="80">
  <si>
    <t>HSN NO.</t>
  </si>
  <si>
    <t>PRODUCT</t>
  </si>
  <si>
    <t>PRICE</t>
  </si>
  <si>
    <t>VENDOR NAME</t>
  </si>
  <si>
    <t>ADDRESS</t>
  </si>
  <si>
    <t>LIPSTIC</t>
  </si>
  <si>
    <t>EYE LINER</t>
  </si>
  <si>
    <t>NAIL PAINT</t>
  </si>
  <si>
    <t>MASKARA</t>
  </si>
  <si>
    <t>LIP BALM</t>
  </si>
  <si>
    <t>THANE</t>
  </si>
  <si>
    <t>MUMBAI</t>
  </si>
  <si>
    <t>DELHI</t>
  </si>
  <si>
    <t>GOA</t>
  </si>
  <si>
    <t>PUNJAB</t>
  </si>
  <si>
    <t>CLIENT ID</t>
  </si>
  <si>
    <t>CLIENT NAME</t>
  </si>
  <si>
    <t>CONTACT NO.</t>
  </si>
  <si>
    <t>EMAIL ID</t>
  </si>
  <si>
    <t>GUJRAT</t>
  </si>
  <si>
    <t>VENDOR ID</t>
  </si>
  <si>
    <t>priya@gmail.com</t>
  </si>
  <si>
    <t>PRIYA</t>
  </si>
  <si>
    <t>ASHA</t>
  </si>
  <si>
    <t>DEV</t>
  </si>
  <si>
    <t>JEET</t>
  </si>
  <si>
    <t>KETAN</t>
  </si>
  <si>
    <t>asha@gmail.com</t>
  </si>
  <si>
    <t>dev@gmail.com</t>
  </si>
  <si>
    <t>jeet@gmail.com</t>
  </si>
  <si>
    <t>ketan@gmail.com</t>
  </si>
  <si>
    <t>NAVI MUMBAI</t>
  </si>
  <si>
    <t>VASHI</t>
  </si>
  <si>
    <t>BARODA</t>
  </si>
  <si>
    <t>BILL NO</t>
  </si>
  <si>
    <t>PO NO</t>
  </si>
  <si>
    <t>CANCELLETION</t>
  </si>
  <si>
    <t>AMITA</t>
  </si>
  <si>
    <t>amita@gmail.com</t>
  </si>
  <si>
    <t>PUNE</t>
  </si>
  <si>
    <t>SUNSCREEN</t>
  </si>
  <si>
    <t>BUYING PRICE</t>
  </si>
  <si>
    <t>SELLING PRICE</t>
  </si>
  <si>
    <t>PRODUCT NAME</t>
  </si>
  <si>
    <t>QUANTITY</t>
  </si>
  <si>
    <t>TOTAL PRICE</t>
  </si>
  <si>
    <t>RAJABABU</t>
  </si>
  <si>
    <t>MR INDIA</t>
  </si>
  <si>
    <t>VEERU</t>
  </si>
  <si>
    <t>MRUNAL</t>
  </si>
  <si>
    <t>PRATYUSH</t>
  </si>
  <si>
    <t>KAVITA</t>
  </si>
  <si>
    <t>rajababu@gmail.com</t>
  </si>
  <si>
    <t>mr india@gmail.com</t>
  </si>
  <si>
    <t>veeru@gmail.com</t>
  </si>
  <si>
    <t>mrunal@gmail.com</t>
  </si>
  <si>
    <t>pratyush@gmail.com</t>
  </si>
  <si>
    <t>kavita@gmail.com</t>
  </si>
  <si>
    <t>STOCK</t>
  </si>
  <si>
    <t>SALE</t>
  </si>
  <si>
    <t>PURCHASE</t>
  </si>
  <si>
    <t>Count of PRODUCT</t>
  </si>
  <si>
    <t>Row Labels</t>
  </si>
  <si>
    <t>Grand Total</t>
  </si>
  <si>
    <t>Count of CLIENT NAME</t>
  </si>
  <si>
    <t>Count of VENDOR NAME</t>
  </si>
  <si>
    <t>Sum of QUANTITY OF SALE</t>
  </si>
  <si>
    <t>Count of PRICE OF SALE</t>
  </si>
  <si>
    <t>Sum of QUANTITY OF PURCHASE</t>
  </si>
  <si>
    <t>Sum of PRICE OF PURCHASE</t>
  </si>
  <si>
    <t>Sum of TOTAL PRICE</t>
  </si>
  <si>
    <t>Sum of TOTAL PRICE OF SALE</t>
  </si>
  <si>
    <t>Sum of TOTAL PRICE OF PURCHASE</t>
  </si>
  <si>
    <t>STOCK PRICE</t>
  </si>
  <si>
    <t>Sum of STOCK PRICE</t>
  </si>
  <si>
    <t>COUNT OF PRODUCT</t>
  </si>
  <si>
    <t>PROFIT COST</t>
  </si>
  <si>
    <t>TOP 5 PRODUCT</t>
  </si>
  <si>
    <t>TOP 5 PRODUCT PURCHASE</t>
  </si>
  <si>
    <t>TOP 5 PRODUCT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</si>
</sst>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7" tint="0.7999816888943144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003399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3" fillId="3" borderId="0" xfId="0" applyFont="1" applyFill="1" applyAlignment="1">
      <alignment horizontal="center" wrapText="1"/>
    </xf>
    <xf numFmtId="0" fontId="0" fillId="3" borderId="1" xfId="0" applyFill="1" applyBorder="1"/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2" xfId="0" applyFill="1" applyBorder="1"/>
    <xf numFmtId="0" fontId="4" fillId="2" borderId="2" xfId="1" applyFill="1" applyBorder="1"/>
    <xf numFmtId="0" fontId="0" fillId="2" borderId="3" xfId="0" applyFill="1" applyBorder="1"/>
    <xf numFmtId="0" fontId="0" fillId="2" borderId="4" xfId="0" applyFill="1" applyBorder="1"/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4" fillId="2" borderId="9" xfId="1" applyFill="1" applyBorder="1"/>
    <xf numFmtId="0" fontId="0" fillId="2" borderId="6" xfId="0" applyFill="1" applyBorder="1"/>
    <xf numFmtId="0" fontId="0" fillId="2" borderId="11" xfId="0" applyFill="1" applyBorder="1"/>
    <xf numFmtId="0" fontId="4" fillId="2" borderId="3" xfId="1" applyNumberFormat="1" applyFill="1" applyBorder="1"/>
    <xf numFmtId="0" fontId="0" fillId="2" borderId="12" xfId="0" applyFill="1" applyBorder="1"/>
    <xf numFmtId="0" fontId="4" fillId="2" borderId="2" xfId="1" applyNumberFormat="1" applyFill="1" applyBorder="1"/>
    <xf numFmtId="0" fontId="0" fillId="0" borderId="5" xfId="0" applyBorder="1"/>
    <xf numFmtId="0" fontId="0" fillId="0" borderId="0" xfId="0" applyAlignment="1">
      <alignment horizontal="left"/>
    </xf>
    <xf numFmtId="0" fontId="1" fillId="3" borderId="2" xfId="0" applyFont="1" applyFill="1" applyBorder="1" applyAlignment="1">
      <alignment horizontal="center" vertical="center"/>
    </xf>
    <xf numFmtId="0" fontId="0" fillId="0" borderId="2" xfId="0" applyBorder="1"/>
    <xf numFmtId="0" fontId="2" fillId="4" borderId="2" xfId="0" applyFont="1" applyFill="1" applyBorder="1"/>
    <xf numFmtId="164" fontId="0" fillId="0" borderId="2" xfId="0" applyNumberFormat="1" applyBorder="1"/>
    <xf numFmtId="164" fontId="0" fillId="0" borderId="0" xfId="0" applyNumberFormat="1"/>
    <xf numFmtId="164" fontId="2" fillId="4" borderId="2" xfId="0" applyNumberFormat="1" applyFont="1" applyFill="1" applyBorder="1"/>
    <xf numFmtId="0" fontId="0" fillId="0" borderId="7" xfId="0" applyBorder="1" applyAlignment="1">
      <alignment horizontal="left"/>
    </xf>
    <xf numFmtId="0" fontId="0" fillId="0" borderId="2" xfId="0" applyBorder="1" applyAlignment="1">
      <alignment horizontal="left"/>
    </xf>
    <xf numFmtId="0" fontId="5" fillId="5" borderId="2" xfId="0" applyFont="1" applyFill="1" applyBorder="1"/>
    <xf numFmtId="0" fontId="1" fillId="5" borderId="2" xfId="0" applyFont="1" applyFill="1" applyBorder="1"/>
    <xf numFmtId="0" fontId="0" fillId="2" borderId="2" xfId="0" applyFill="1" applyBorder="1" applyAlignment="1">
      <alignment horizontal="left"/>
    </xf>
    <xf numFmtId="0" fontId="1" fillId="6" borderId="2" xfId="0" applyFont="1" applyFill="1" applyBorder="1"/>
  </cellXfs>
  <cellStyles count="2">
    <cellStyle name="Hyperlink" xfId="1" builtinId="8"/>
    <cellStyle name="Normal" xfId="0" builtinId="0"/>
  </cellStyles>
  <dxfs count="148">
    <dxf>
      <font>
        <b/>
        <color theme="0"/>
      </font>
      <fill>
        <patternFill patternType="solid">
          <fgColor indexed="64"/>
          <bgColor theme="2" tint="-0.749992370372631"/>
        </patternFill>
      </fill>
    </dxf>
    <dxf>
      <font>
        <b/>
        <color theme="0"/>
      </font>
      <fill>
        <patternFill patternType="solid">
          <fgColor indexed="64"/>
          <bgColor theme="2" tint="-0.74999237037263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color theme="0"/>
      </font>
    </dxf>
    <dxf>
      <font>
        <color theme="0"/>
      </font>
    </dxf>
    <dxf>
      <fill>
        <patternFill>
          <bgColor theme="2" tint="-0.749992370372631"/>
        </patternFill>
      </fill>
    </dxf>
    <dxf>
      <fill>
        <patternFill>
          <bgColor theme="2" tint="-0.74999237037263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color theme="0"/>
      </font>
      <fill>
        <patternFill patternType="solid">
          <fgColor indexed="64"/>
          <bgColor theme="2" tint="-0.749992370372631"/>
        </patternFill>
      </fill>
    </dxf>
    <dxf>
      <font>
        <b/>
        <color theme="0"/>
      </font>
      <fill>
        <patternFill patternType="solid">
          <fgColor indexed="64"/>
          <bgColor theme="2" tint="-0.74999237037263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color theme="0"/>
      </font>
      <fill>
        <patternFill patternType="solid">
          <fgColor indexed="64"/>
          <bgColor theme="2" tint="-0.749992370372631"/>
        </patternFill>
      </fill>
    </dxf>
    <dxf>
      <font>
        <b/>
        <color theme="0"/>
      </font>
      <fill>
        <patternFill patternType="solid">
          <fgColor indexed="64"/>
          <bgColor theme="2" tint="-0.749992370372631"/>
        </patternFill>
      </fill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0"/>
      </font>
    </dxf>
    <dxf>
      <font>
        <color theme="0"/>
      </font>
    </dxf>
    <dxf>
      <fill>
        <patternFill>
          <bgColor theme="2" tint="-0.749992370372631"/>
        </patternFill>
      </fill>
    </dxf>
    <dxf>
      <fill>
        <patternFill>
          <bgColor theme="2" tint="-0.749992370372631"/>
        </patternFill>
      </fill>
    </dxf>
    <dxf>
      <fill>
        <patternFill patternType="none">
          <fgColor indexed="64"/>
          <bgColor indexed="65"/>
        </patternFill>
      </fill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</font>
    </dxf>
    <dxf>
      <font>
        <b/>
      </font>
    </dxf>
    <dxf>
      <fill>
        <patternFill>
          <bgColor rgb="FF003399"/>
        </patternFill>
      </fill>
    </dxf>
    <dxf>
      <fill>
        <patternFill>
          <bgColor rgb="FF003399"/>
        </patternFill>
      </fill>
    </dxf>
    <dxf>
      <fill>
        <patternFill patternType="solid">
          <bgColor theme="6" tint="0.79998168889431442"/>
        </patternFill>
      </fill>
    </dxf>
    <dxf>
      <font>
        <color theme="0"/>
      </font>
    </dxf>
    <dxf>
      <font>
        <color theme="0"/>
      </font>
    </dxf>
    <dxf>
      <fill>
        <patternFill>
          <bgColor theme="2" tint="-0.749992370372631"/>
        </patternFill>
      </fill>
    </dxf>
    <dxf>
      <fill>
        <patternFill>
          <bgColor theme="2" tint="-0.749992370372631"/>
        </patternFill>
      </fill>
    </dxf>
    <dxf>
      <fill>
        <patternFill patternType="none">
          <fgColor indexed="64"/>
          <bgColor indexed="65"/>
        </patternFill>
      </fill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000099"/>
      <color rgb="FF003399"/>
      <color rgb="FF33CCCC"/>
      <color rgb="FFCC0066"/>
      <color rgb="FF468CDA"/>
      <color rgb="FF006DA4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pivotCacheDefinition" Target="pivotCache/pivotCacheDefinition8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7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10" Type="http://schemas.openxmlformats.org/officeDocument/2006/relationships/pivotCacheDefinition" Target="pivotCache/pivotCacheDefinition1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project Excel inventory managment .xlsx]BACK END!PivotTable16</c:name>
    <c:fmtId val="7"/>
  </c:pivotSource>
  <c:chart>
    <c:autoTitleDeleted val="1"/>
    <c:pivotFmts>
      <c:pivotFmt>
        <c:idx val="0"/>
        <c:spPr>
          <a:gradFill flip="none" rotWithShape="1">
            <a:gsLst>
              <a:gs pos="0">
                <a:schemeClr val="accent1">
                  <a:lumMod val="89000"/>
                </a:schemeClr>
              </a:gs>
              <a:gs pos="23000">
                <a:schemeClr val="accent1">
                  <a:lumMod val="89000"/>
                </a:schemeClr>
              </a:gs>
              <a:gs pos="69000">
                <a:schemeClr val="accent1">
                  <a:lumMod val="75000"/>
                </a:schemeClr>
              </a:gs>
              <a:gs pos="97000">
                <a:schemeClr val="accent1">
                  <a:lumMod val="70000"/>
                </a:schemeClr>
              </a:gs>
            </a:gsLst>
            <a:path path="shape">
              <a:fillToRect l="50000" t="50000" r="50000" b="50000"/>
            </a:path>
            <a:tileRect/>
          </a:gra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1">
                  <a:lumMod val="89000"/>
                </a:schemeClr>
              </a:gs>
              <a:gs pos="23000">
                <a:schemeClr val="accent1">
                  <a:lumMod val="89000"/>
                </a:schemeClr>
              </a:gs>
              <a:gs pos="69000">
                <a:schemeClr val="accent1">
                  <a:lumMod val="75000"/>
                </a:schemeClr>
              </a:gs>
              <a:gs pos="97000">
                <a:schemeClr val="accent1">
                  <a:lumMod val="70000"/>
                </a:schemeClr>
              </a:gs>
            </a:gsLst>
            <a:path path="shape">
              <a:fillToRect l="50000" t="50000" r="50000" b="50000"/>
            </a:path>
            <a:tileRect/>
          </a:gra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1">
                  <a:lumMod val="89000"/>
                </a:schemeClr>
              </a:gs>
              <a:gs pos="23000">
                <a:schemeClr val="accent1">
                  <a:lumMod val="89000"/>
                </a:schemeClr>
              </a:gs>
              <a:gs pos="69000">
                <a:schemeClr val="accent1">
                  <a:lumMod val="75000"/>
                </a:schemeClr>
              </a:gs>
              <a:gs pos="97000">
                <a:schemeClr val="accent1">
                  <a:lumMod val="70000"/>
                </a:schemeClr>
              </a:gs>
            </a:gsLst>
            <a:path path="shape">
              <a:fillToRect l="50000" t="50000" r="50000" b="50000"/>
            </a:path>
            <a:tileRect/>
          </a:gra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355314960629921"/>
          <c:y val="0.15707230908932593"/>
          <c:w val="0.79444685039370078"/>
          <c:h val="0.7279307385155054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'BACK END'!$J$3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89000"/>
                  </a:schemeClr>
                </a:gs>
                <a:gs pos="23000">
                  <a:schemeClr val="accent1">
                    <a:lumMod val="89000"/>
                  </a:schemeClr>
                </a:gs>
                <a:gs pos="69000">
                  <a:schemeClr val="accent1">
                    <a:lumMod val="75000"/>
                  </a:schemeClr>
                </a:gs>
                <a:gs pos="97000">
                  <a:schemeClr val="accent1">
                    <a:lumMod val="70000"/>
                  </a:schemeClr>
                </a:gs>
              </a:gsLst>
              <a:path path="shape">
                <a:fillToRect l="50000" t="50000" r="50000" b="50000"/>
              </a:path>
              <a:tileRect/>
            </a:gra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'BACK END'!$I$4:$I$8</c:f>
              <c:strCache>
                <c:ptCount val="5"/>
                <c:pt idx="0">
                  <c:v>KAVITA</c:v>
                </c:pt>
                <c:pt idx="1">
                  <c:v>MR INDIA</c:v>
                </c:pt>
                <c:pt idx="2">
                  <c:v>PRATYUSH</c:v>
                </c:pt>
                <c:pt idx="3">
                  <c:v>RAJABABU</c:v>
                </c:pt>
                <c:pt idx="4">
                  <c:v>MRUNAL</c:v>
                </c:pt>
              </c:strCache>
            </c:strRef>
          </c:cat>
          <c:val>
            <c:numRef>
              <c:f>'BACK END'!$J$4:$J$8</c:f>
              <c:numCache>
                <c:formatCode>General</c:formatCode>
                <c:ptCount val="5"/>
                <c:pt idx="0">
                  <c:v>1200</c:v>
                </c:pt>
                <c:pt idx="1">
                  <c:v>1040</c:v>
                </c:pt>
                <c:pt idx="2">
                  <c:v>960</c:v>
                </c:pt>
                <c:pt idx="3">
                  <c:v>900</c:v>
                </c:pt>
                <c:pt idx="4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40-4A1F-9E20-4815EB37B50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81650927"/>
        <c:axId val="581648527"/>
      </c:barChart>
      <c:catAx>
        <c:axId val="581650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648527"/>
        <c:crosses val="autoZero"/>
        <c:auto val="1"/>
        <c:lblAlgn val="ctr"/>
        <c:lblOffset val="100"/>
        <c:noMultiLvlLbl val="0"/>
      </c:catAx>
      <c:valAx>
        <c:axId val="58164852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650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project Excel inventory managment .xlsx]BACK END!PivotTable17</c:name>
    <c:fmtId val="3"/>
  </c:pivotSource>
  <c:chart>
    <c:autoTitleDeleted val="1"/>
    <c:pivotFmts>
      <c:pivotFmt>
        <c:idx val="0"/>
        <c:spPr>
          <a:gradFill flip="none" rotWithShape="1">
            <a:gsLst>
              <a:gs pos="0">
                <a:schemeClr val="accent1">
                  <a:lumMod val="89000"/>
                </a:schemeClr>
              </a:gs>
              <a:gs pos="23000">
                <a:schemeClr val="accent1">
                  <a:lumMod val="89000"/>
                </a:schemeClr>
              </a:gs>
              <a:gs pos="69000">
                <a:schemeClr val="accent1">
                  <a:lumMod val="75000"/>
                </a:schemeClr>
              </a:gs>
              <a:gs pos="97000">
                <a:schemeClr val="accent1">
                  <a:lumMod val="70000"/>
                </a:schemeClr>
              </a:gs>
            </a:gsLst>
            <a:path path="shape">
              <a:fillToRect l="50000" t="50000" r="50000" b="50000"/>
            </a:path>
            <a:tileRect/>
          </a:gra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1">
                  <a:lumMod val="89000"/>
                </a:schemeClr>
              </a:gs>
              <a:gs pos="23000">
                <a:schemeClr val="accent1">
                  <a:lumMod val="89000"/>
                </a:schemeClr>
              </a:gs>
              <a:gs pos="69000">
                <a:schemeClr val="accent1">
                  <a:lumMod val="75000"/>
                </a:schemeClr>
              </a:gs>
              <a:gs pos="97000">
                <a:schemeClr val="accent1">
                  <a:lumMod val="70000"/>
                </a:schemeClr>
              </a:gs>
            </a:gsLst>
            <a:path path="shape">
              <a:fillToRect l="50000" t="50000" r="50000" b="50000"/>
            </a:path>
            <a:tileRect/>
          </a:gra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1">
                  <a:lumMod val="89000"/>
                </a:schemeClr>
              </a:gs>
              <a:gs pos="23000">
                <a:schemeClr val="accent1">
                  <a:lumMod val="89000"/>
                </a:schemeClr>
              </a:gs>
              <a:gs pos="69000">
                <a:schemeClr val="accent1">
                  <a:lumMod val="75000"/>
                </a:schemeClr>
              </a:gs>
              <a:gs pos="97000">
                <a:schemeClr val="accent1">
                  <a:lumMod val="70000"/>
                </a:schemeClr>
              </a:gs>
            </a:gsLst>
            <a:path path="shape">
              <a:fillToRect l="50000" t="50000" r="50000" b="50000"/>
            </a:path>
            <a:tileRect/>
          </a:gra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815205791583744"/>
          <c:y val="8.7301587301587297E-2"/>
          <c:w val="0.69709824733446779"/>
          <c:h val="0.7285851768528933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'BACK END'!$J$11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89000"/>
                  </a:schemeClr>
                </a:gs>
                <a:gs pos="23000">
                  <a:schemeClr val="accent1">
                    <a:lumMod val="89000"/>
                  </a:schemeClr>
                </a:gs>
                <a:gs pos="69000">
                  <a:schemeClr val="accent1">
                    <a:lumMod val="75000"/>
                  </a:schemeClr>
                </a:gs>
                <a:gs pos="97000">
                  <a:schemeClr val="accent1">
                    <a:lumMod val="70000"/>
                  </a:schemeClr>
                </a:gs>
              </a:gsLst>
              <a:path path="shape">
                <a:fillToRect l="50000" t="50000" r="50000" b="50000"/>
              </a:path>
              <a:tileRect/>
            </a:gra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'BACK END'!$I$12:$I$17</c:f>
              <c:strCache>
                <c:ptCount val="5"/>
                <c:pt idx="0">
                  <c:v>AMITA</c:v>
                </c:pt>
                <c:pt idx="1">
                  <c:v>JEET</c:v>
                </c:pt>
                <c:pt idx="2">
                  <c:v>PRIYA</c:v>
                </c:pt>
                <c:pt idx="3">
                  <c:v>ASHA</c:v>
                </c:pt>
                <c:pt idx="4">
                  <c:v>KETAN</c:v>
                </c:pt>
              </c:strCache>
            </c:strRef>
          </c:cat>
          <c:val>
            <c:numRef>
              <c:f>'BACK END'!$J$12:$J$17</c:f>
              <c:numCache>
                <c:formatCode>General</c:formatCode>
                <c:ptCount val="5"/>
                <c:pt idx="0">
                  <c:v>12000</c:v>
                </c:pt>
                <c:pt idx="1">
                  <c:v>5600</c:v>
                </c:pt>
                <c:pt idx="2">
                  <c:v>4500</c:v>
                </c:pt>
                <c:pt idx="3">
                  <c:v>3770</c:v>
                </c:pt>
                <c:pt idx="4">
                  <c:v>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0-4383-9CF9-83A5E1CDC01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91969439"/>
        <c:axId val="591956479"/>
      </c:barChart>
      <c:catAx>
        <c:axId val="5919694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956479"/>
        <c:crosses val="autoZero"/>
        <c:auto val="1"/>
        <c:lblAlgn val="ctr"/>
        <c:lblOffset val="100"/>
        <c:noMultiLvlLbl val="0"/>
      </c:catAx>
      <c:valAx>
        <c:axId val="59195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969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project Excel inventory managment .xlsx]BACK END!PivotTable19</c:name>
    <c:fmtId val="3"/>
  </c:pivotSource>
  <c:chart>
    <c:autoTitleDeleted val="1"/>
    <c:pivotFmts>
      <c:pivotFmt>
        <c:idx val="0"/>
        <c:spPr>
          <a:gradFill>
            <a:gsLst>
              <a:gs pos="0">
                <a:schemeClr val="accent1">
                  <a:lumMod val="89000"/>
                </a:schemeClr>
              </a:gs>
              <a:gs pos="23000">
                <a:schemeClr val="accent1">
                  <a:lumMod val="89000"/>
                </a:schemeClr>
              </a:gs>
              <a:gs pos="69000">
                <a:schemeClr val="accent1">
                  <a:lumMod val="75000"/>
                </a:schemeClr>
              </a:gs>
              <a:gs pos="97000">
                <a:schemeClr val="accent1">
                  <a:lumMod val="70000"/>
                </a:schemeClr>
              </a:gs>
            </a:gsLst>
            <a:path path="shape">
              <a:fillToRect l="50000" t="50000" r="50000" b="50000"/>
            </a:path>
          </a:gra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>
                  <a:lumMod val="89000"/>
                </a:schemeClr>
              </a:gs>
              <a:gs pos="23000">
                <a:schemeClr val="accent1">
                  <a:lumMod val="89000"/>
                </a:schemeClr>
              </a:gs>
              <a:gs pos="69000">
                <a:schemeClr val="accent1">
                  <a:lumMod val="75000"/>
                </a:schemeClr>
              </a:gs>
              <a:gs pos="97000">
                <a:schemeClr val="accent1">
                  <a:lumMod val="70000"/>
                </a:schemeClr>
              </a:gs>
            </a:gsLst>
            <a:path path="shape">
              <a:fillToRect l="50000" t="50000" r="50000" b="50000"/>
            </a:path>
          </a:gra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>
                  <a:lumMod val="89000"/>
                </a:schemeClr>
              </a:gs>
              <a:gs pos="23000">
                <a:schemeClr val="accent1">
                  <a:lumMod val="89000"/>
                </a:schemeClr>
              </a:gs>
              <a:gs pos="69000">
                <a:schemeClr val="accent1">
                  <a:lumMod val="75000"/>
                </a:schemeClr>
              </a:gs>
              <a:gs pos="97000">
                <a:schemeClr val="accent1">
                  <a:lumMod val="70000"/>
                </a:schemeClr>
              </a:gs>
            </a:gsLst>
            <a:path path="shape">
              <a:fillToRect l="50000" t="50000" r="50000" b="50000"/>
            </a:path>
          </a:gra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'BACK END'!$J$19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89000"/>
                  </a:schemeClr>
                </a:gs>
                <a:gs pos="23000">
                  <a:schemeClr val="accent1">
                    <a:lumMod val="89000"/>
                  </a:schemeClr>
                </a:gs>
                <a:gs pos="69000">
                  <a:schemeClr val="accent1">
                    <a:lumMod val="75000"/>
                  </a:schemeClr>
                </a:gs>
                <a:gs pos="97000">
                  <a:schemeClr val="accent1">
                    <a:lumMod val="70000"/>
                  </a:schemeClr>
                </a:gs>
              </a:gsLst>
              <a:path path="shape">
                <a:fillToRect l="50000" t="50000" r="50000" b="50000"/>
              </a:path>
            </a:gra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'BACK END'!$I$20:$I$25</c:f>
              <c:strCache>
                <c:ptCount val="5"/>
                <c:pt idx="0">
                  <c:v>LIPSTIC</c:v>
                </c:pt>
                <c:pt idx="1">
                  <c:v>SUNSCREEN</c:v>
                </c:pt>
                <c:pt idx="2">
                  <c:v>EYE LINER</c:v>
                </c:pt>
                <c:pt idx="3">
                  <c:v>LIP BALM</c:v>
                </c:pt>
                <c:pt idx="4">
                  <c:v>MASKARA</c:v>
                </c:pt>
              </c:strCache>
            </c:strRef>
          </c:cat>
          <c:val>
            <c:numRef>
              <c:f>'BACK END'!$J$20:$J$25</c:f>
              <c:numCache>
                <c:formatCode>General</c:formatCode>
                <c:ptCount val="5"/>
                <c:pt idx="0">
                  <c:v>1440</c:v>
                </c:pt>
                <c:pt idx="1">
                  <c:v>1200</c:v>
                </c:pt>
                <c:pt idx="2">
                  <c:v>1040</c:v>
                </c:pt>
                <c:pt idx="3">
                  <c:v>960</c:v>
                </c:pt>
                <c:pt idx="4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C-4EE9-9E92-0B8A4983462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68464399"/>
        <c:axId val="468464879"/>
      </c:barChart>
      <c:catAx>
        <c:axId val="4684643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464879"/>
        <c:crosses val="autoZero"/>
        <c:auto val="1"/>
        <c:lblAlgn val="ctr"/>
        <c:lblOffset val="100"/>
        <c:noMultiLvlLbl val="0"/>
      </c:catAx>
      <c:valAx>
        <c:axId val="46846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46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project Excel inventory managment .xlsx]BACK END!PivotTable1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C0066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rgbClr val="00B0F0"/>
            </a:soli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C0066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F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3399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'BACK END'!$M$12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'BACK END'!$L$13:$L$18</c:f>
              <c:strCache>
                <c:ptCount val="5"/>
                <c:pt idx="0">
                  <c:v>MASKARA</c:v>
                </c:pt>
                <c:pt idx="1">
                  <c:v>LIPSTIC</c:v>
                </c:pt>
                <c:pt idx="2">
                  <c:v>EYE LINER</c:v>
                </c:pt>
                <c:pt idx="3">
                  <c:v>LIP BALM</c:v>
                </c:pt>
                <c:pt idx="4">
                  <c:v>NAIL PAINT</c:v>
                </c:pt>
              </c:strCache>
            </c:strRef>
          </c:cat>
          <c:val>
            <c:numRef>
              <c:f>'BACK END'!$M$13:$M$18</c:f>
              <c:numCache>
                <c:formatCode>General</c:formatCode>
                <c:ptCount val="5"/>
                <c:pt idx="0">
                  <c:v>5600</c:v>
                </c:pt>
                <c:pt idx="1">
                  <c:v>4500</c:v>
                </c:pt>
                <c:pt idx="2">
                  <c:v>3770</c:v>
                </c:pt>
                <c:pt idx="3">
                  <c:v>3600</c:v>
                </c:pt>
                <c:pt idx="4">
                  <c:v>1760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59-429D-BCA8-88D60AA41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218751"/>
        <c:axId val="699220191"/>
      </c:areaChart>
      <c:catAx>
        <c:axId val="69921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20191"/>
        <c:crosses val="autoZero"/>
        <c:auto val="1"/>
        <c:lblAlgn val="ctr"/>
        <c:lblOffset val="100"/>
        <c:noMultiLvlLbl val="0"/>
      </c:catAx>
      <c:valAx>
        <c:axId val="69922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1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3">
            <a:lumMod val="5000"/>
            <a:lumOff val="95000"/>
          </a:schemeClr>
        </a:gs>
        <a:gs pos="74000">
          <a:schemeClr val="accent3">
            <a:lumMod val="45000"/>
            <a:lumOff val="55000"/>
          </a:schemeClr>
        </a:gs>
        <a:gs pos="83000">
          <a:schemeClr val="accent3">
            <a:lumMod val="45000"/>
            <a:lumOff val="55000"/>
          </a:schemeClr>
        </a:gs>
        <a:gs pos="100000">
          <a:schemeClr val="accent3">
            <a:lumMod val="30000"/>
            <a:lumOff val="70000"/>
          </a:schemeClr>
        </a:gs>
      </a:gsLst>
      <a:path path="shape">
        <a:fillToRect l="50000" t="50000" r="50000" b="50000"/>
      </a:path>
      <a:tileRect/>
    </a:gradFill>
    <a:ln>
      <a:solidFill>
        <a:schemeClr val="tx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project Excel inventory managment .xlsx]BACK END!PivotTable16</c:name>
    <c:fmtId val="2"/>
  </c:pivotSource>
  <c:chart>
    <c:autoTitleDeleted val="1"/>
    <c:pivotFmts>
      <c:pivotFmt>
        <c:idx val="0"/>
        <c:spPr>
          <a:gradFill flip="none" rotWithShape="1">
            <a:gsLst>
              <a:gs pos="0">
                <a:schemeClr val="accent1">
                  <a:lumMod val="89000"/>
                </a:schemeClr>
              </a:gs>
              <a:gs pos="23000">
                <a:schemeClr val="accent1">
                  <a:lumMod val="89000"/>
                </a:schemeClr>
              </a:gs>
              <a:gs pos="69000">
                <a:schemeClr val="accent1">
                  <a:lumMod val="75000"/>
                </a:schemeClr>
              </a:gs>
              <a:gs pos="97000">
                <a:schemeClr val="accent1">
                  <a:lumMod val="70000"/>
                </a:schemeClr>
              </a:gs>
            </a:gsLst>
            <a:path path="shape">
              <a:fillToRect l="50000" t="50000" r="50000" b="50000"/>
            </a:path>
            <a:tileRect/>
          </a:gra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406104701962884"/>
          <c:y val="0.10587259442043091"/>
          <c:w val="0.70620695864372196"/>
          <c:h val="0.7737087920103704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'BACK END'!$J$3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89000"/>
                  </a:schemeClr>
                </a:gs>
                <a:gs pos="23000">
                  <a:schemeClr val="accent1">
                    <a:lumMod val="89000"/>
                  </a:schemeClr>
                </a:gs>
                <a:gs pos="69000">
                  <a:schemeClr val="accent1">
                    <a:lumMod val="75000"/>
                  </a:schemeClr>
                </a:gs>
                <a:gs pos="97000">
                  <a:schemeClr val="accent1">
                    <a:lumMod val="70000"/>
                  </a:schemeClr>
                </a:gs>
              </a:gsLst>
              <a:path path="shape">
                <a:fillToRect l="50000" t="50000" r="50000" b="50000"/>
              </a:path>
              <a:tileRect/>
            </a:gra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'BACK END'!$I$4:$I$8</c:f>
              <c:strCache>
                <c:ptCount val="5"/>
                <c:pt idx="0">
                  <c:v>KAVITA</c:v>
                </c:pt>
                <c:pt idx="1">
                  <c:v>MR INDIA</c:v>
                </c:pt>
                <c:pt idx="2">
                  <c:v>PRATYUSH</c:v>
                </c:pt>
                <c:pt idx="3">
                  <c:v>RAJABABU</c:v>
                </c:pt>
                <c:pt idx="4">
                  <c:v>MRUNAL</c:v>
                </c:pt>
              </c:strCache>
            </c:strRef>
          </c:cat>
          <c:val>
            <c:numRef>
              <c:f>'BACK END'!$J$4:$J$8</c:f>
              <c:numCache>
                <c:formatCode>General</c:formatCode>
                <c:ptCount val="5"/>
                <c:pt idx="0">
                  <c:v>1200</c:v>
                </c:pt>
                <c:pt idx="1">
                  <c:v>1040</c:v>
                </c:pt>
                <c:pt idx="2">
                  <c:v>960</c:v>
                </c:pt>
                <c:pt idx="3">
                  <c:v>900</c:v>
                </c:pt>
                <c:pt idx="4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B-430D-AF19-25A38BEB918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81650927"/>
        <c:axId val="581648527"/>
      </c:barChart>
      <c:catAx>
        <c:axId val="581650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648527"/>
        <c:crosses val="autoZero"/>
        <c:auto val="1"/>
        <c:lblAlgn val="ctr"/>
        <c:lblOffset val="100"/>
        <c:noMultiLvlLbl val="0"/>
      </c:catAx>
      <c:valAx>
        <c:axId val="58164852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650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project Excel inventory managment .xlsx]BACK END!PivotTable17</c:name>
    <c:fmtId val="0"/>
  </c:pivotSource>
  <c:chart>
    <c:autoTitleDeleted val="1"/>
    <c:pivotFmts>
      <c:pivotFmt>
        <c:idx val="0"/>
        <c:spPr>
          <a:gradFill flip="none" rotWithShape="1">
            <a:gsLst>
              <a:gs pos="0">
                <a:schemeClr val="accent1">
                  <a:lumMod val="89000"/>
                </a:schemeClr>
              </a:gs>
              <a:gs pos="23000">
                <a:schemeClr val="accent1">
                  <a:lumMod val="89000"/>
                </a:schemeClr>
              </a:gs>
              <a:gs pos="69000">
                <a:schemeClr val="accent1">
                  <a:lumMod val="75000"/>
                </a:schemeClr>
              </a:gs>
              <a:gs pos="97000">
                <a:schemeClr val="accent1">
                  <a:lumMod val="70000"/>
                </a:schemeClr>
              </a:gs>
            </a:gsLst>
            <a:path path="shape">
              <a:fillToRect l="50000" t="50000" r="50000" b="50000"/>
            </a:path>
            <a:tileRect/>
          </a:gra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57613092481087"/>
          <c:y val="0.10457516339869281"/>
          <c:w val="0.75678771035973447"/>
          <c:h val="0.7764819103494415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'BACK END'!$J$11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89000"/>
                  </a:schemeClr>
                </a:gs>
                <a:gs pos="23000">
                  <a:schemeClr val="accent1">
                    <a:lumMod val="89000"/>
                  </a:schemeClr>
                </a:gs>
                <a:gs pos="69000">
                  <a:schemeClr val="accent1">
                    <a:lumMod val="75000"/>
                  </a:schemeClr>
                </a:gs>
                <a:gs pos="97000">
                  <a:schemeClr val="accent1">
                    <a:lumMod val="70000"/>
                  </a:schemeClr>
                </a:gs>
              </a:gsLst>
              <a:path path="shape">
                <a:fillToRect l="50000" t="50000" r="50000" b="50000"/>
              </a:path>
              <a:tileRect/>
            </a:gra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'BACK END'!$I$12:$I$17</c:f>
              <c:strCache>
                <c:ptCount val="5"/>
                <c:pt idx="0">
                  <c:v>AMITA</c:v>
                </c:pt>
                <c:pt idx="1">
                  <c:v>JEET</c:v>
                </c:pt>
                <c:pt idx="2">
                  <c:v>PRIYA</c:v>
                </c:pt>
                <c:pt idx="3">
                  <c:v>ASHA</c:v>
                </c:pt>
                <c:pt idx="4">
                  <c:v>KETAN</c:v>
                </c:pt>
              </c:strCache>
            </c:strRef>
          </c:cat>
          <c:val>
            <c:numRef>
              <c:f>'BACK END'!$J$12:$J$17</c:f>
              <c:numCache>
                <c:formatCode>General</c:formatCode>
                <c:ptCount val="5"/>
                <c:pt idx="0">
                  <c:v>12000</c:v>
                </c:pt>
                <c:pt idx="1">
                  <c:v>5600</c:v>
                </c:pt>
                <c:pt idx="2">
                  <c:v>4500</c:v>
                </c:pt>
                <c:pt idx="3">
                  <c:v>3770</c:v>
                </c:pt>
                <c:pt idx="4">
                  <c:v>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79-481B-BD54-92A0A7B3030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91969439"/>
        <c:axId val="591956479"/>
      </c:barChart>
      <c:catAx>
        <c:axId val="5919694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956479"/>
        <c:crosses val="autoZero"/>
        <c:auto val="1"/>
        <c:lblAlgn val="ctr"/>
        <c:lblOffset val="100"/>
        <c:noMultiLvlLbl val="0"/>
      </c:catAx>
      <c:valAx>
        <c:axId val="59195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969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project Excel inventory managment .xlsx]BACK END!PivotTable19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1">
                  <a:lumMod val="89000"/>
                </a:schemeClr>
              </a:gs>
              <a:gs pos="23000">
                <a:schemeClr val="accent1">
                  <a:lumMod val="89000"/>
                </a:schemeClr>
              </a:gs>
              <a:gs pos="69000">
                <a:schemeClr val="accent1">
                  <a:lumMod val="75000"/>
                </a:schemeClr>
              </a:gs>
              <a:gs pos="97000">
                <a:schemeClr val="accent1">
                  <a:lumMod val="70000"/>
                </a:schemeClr>
              </a:gs>
            </a:gsLst>
            <a:path path="shape">
              <a:fillToRect l="50000" t="50000" r="50000" b="50000"/>
            </a:path>
          </a:gra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'BACK END'!$J$19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89000"/>
                  </a:schemeClr>
                </a:gs>
                <a:gs pos="23000">
                  <a:schemeClr val="accent1">
                    <a:lumMod val="89000"/>
                  </a:schemeClr>
                </a:gs>
                <a:gs pos="69000">
                  <a:schemeClr val="accent1">
                    <a:lumMod val="75000"/>
                  </a:schemeClr>
                </a:gs>
                <a:gs pos="97000">
                  <a:schemeClr val="accent1">
                    <a:lumMod val="70000"/>
                  </a:schemeClr>
                </a:gs>
              </a:gsLst>
              <a:path path="shape">
                <a:fillToRect l="50000" t="50000" r="50000" b="50000"/>
              </a:path>
            </a:gra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'BACK END'!$I$20:$I$25</c:f>
              <c:strCache>
                <c:ptCount val="5"/>
                <c:pt idx="0">
                  <c:v>LIPSTIC</c:v>
                </c:pt>
                <c:pt idx="1">
                  <c:v>SUNSCREEN</c:v>
                </c:pt>
                <c:pt idx="2">
                  <c:v>EYE LINER</c:v>
                </c:pt>
                <c:pt idx="3">
                  <c:v>LIP BALM</c:v>
                </c:pt>
                <c:pt idx="4">
                  <c:v>MASKARA</c:v>
                </c:pt>
              </c:strCache>
            </c:strRef>
          </c:cat>
          <c:val>
            <c:numRef>
              <c:f>'BACK END'!$J$20:$J$25</c:f>
              <c:numCache>
                <c:formatCode>General</c:formatCode>
                <c:ptCount val="5"/>
                <c:pt idx="0">
                  <c:v>1440</c:v>
                </c:pt>
                <c:pt idx="1">
                  <c:v>1200</c:v>
                </c:pt>
                <c:pt idx="2">
                  <c:v>1040</c:v>
                </c:pt>
                <c:pt idx="3">
                  <c:v>960</c:v>
                </c:pt>
                <c:pt idx="4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D2-4EC3-A8B8-5BD3D52BC3B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68464399"/>
        <c:axId val="468464879"/>
      </c:barChart>
      <c:catAx>
        <c:axId val="4684643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464879"/>
        <c:crosses val="autoZero"/>
        <c:auto val="1"/>
        <c:lblAlgn val="ctr"/>
        <c:lblOffset val="100"/>
        <c:noMultiLvlLbl val="0"/>
      </c:catAx>
      <c:valAx>
        <c:axId val="46846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46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project Excel inventory managment .xlsx]BACK END!PivotTable1</c:name>
    <c:fmtId val="0"/>
  </c:pivotSource>
  <c:chart>
    <c:autoTitleDeleted val="0"/>
    <c:pivotFmts>
      <c:pivotFmt>
        <c:idx val="0"/>
        <c:spPr>
          <a:solidFill>
            <a:srgbClr val="CC0066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'BACK END'!$M$12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'BACK END'!$L$13:$L$18</c:f>
              <c:strCache>
                <c:ptCount val="5"/>
                <c:pt idx="0">
                  <c:v>MASKARA</c:v>
                </c:pt>
                <c:pt idx="1">
                  <c:v>LIPSTIC</c:v>
                </c:pt>
                <c:pt idx="2">
                  <c:v>EYE LINER</c:v>
                </c:pt>
                <c:pt idx="3">
                  <c:v>LIP BALM</c:v>
                </c:pt>
                <c:pt idx="4">
                  <c:v>NAIL PAINT</c:v>
                </c:pt>
              </c:strCache>
            </c:strRef>
          </c:cat>
          <c:val>
            <c:numRef>
              <c:f>'BACK END'!$M$13:$M$18</c:f>
              <c:numCache>
                <c:formatCode>General</c:formatCode>
                <c:ptCount val="5"/>
                <c:pt idx="0">
                  <c:v>5600</c:v>
                </c:pt>
                <c:pt idx="1">
                  <c:v>4500</c:v>
                </c:pt>
                <c:pt idx="2">
                  <c:v>3770</c:v>
                </c:pt>
                <c:pt idx="3">
                  <c:v>3600</c:v>
                </c:pt>
                <c:pt idx="4">
                  <c:v>1760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F8-4414-9921-34DB9BAF6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218751"/>
        <c:axId val="699220191"/>
      </c:areaChart>
      <c:catAx>
        <c:axId val="69921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20191"/>
        <c:crosses val="autoZero"/>
        <c:auto val="1"/>
        <c:lblAlgn val="ctr"/>
        <c:lblOffset val="100"/>
        <c:noMultiLvlLbl val="0"/>
      </c:catAx>
      <c:valAx>
        <c:axId val="69922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1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3">
            <a:lumMod val="5000"/>
            <a:lumOff val="95000"/>
          </a:schemeClr>
        </a:gs>
        <a:gs pos="74000">
          <a:schemeClr val="accent3">
            <a:lumMod val="45000"/>
            <a:lumOff val="55000"/>
          </a:schemeClr>
        </a:gs>
        <a:gs pos="83000">
          <a:schemeClr val="accent3">
            <a:lumMod val="45000"/>
            <a:lumOff val="55000"/>
          </a:schemeClr>
        </a:gs>
        <a:gs pos="100000">
          <a:schemeClr val="accent3">
            <a:lumMod val="30000"/>
            <a:lumOff val="70000"/>
          </a:schemeClr>
        </a:gs>
      </a:gsLst>
      <a:path path="shap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NEW ENTRY'!A1"/><Relationship Id="rId3" Type="http://schemas.openxmlformats.org/officeDocument/2006/relationships/hyperlink" Target="#VENDOR!A1"/><Relationship Id="rId7" Type="http://schemas.openxmlformats.org/officeDocument/2006/relationships/hyperlink" Target="#DASHBOARD!A1"/><Relationship Id="rId12" Type="http://schemas.openxmlformats.org/officeDocument/2006/relationships/chart" Target="../charts/chart4.xml"/><Relationship Id="rId2" Type="http://schemas.openxmlformats.org/officeDocument/2006/relationships/hyperlink" Target="#'CLIENTS'!A1"/><Relationship Id="rId1" Type="http://schemas.openxmlformats.org/officeDocument/2006/relationships/hyperlink" Target="#PRODUCT!A1"/><Relationship Id="rId6" Type="http://schemas.openxmlformats.org/officeDocument/2006/relationships/hyperlink" Target="#INVENTORY!A1"/><Relationship Id="rId11" Type="http://schemas.openxmlformats.org/officeDocument/2006/relationships/chart" Target="../charts/chart3.xml"/><Relationship Id="rId5" Type="http://schemas.openxmlformats.org/officeDocument/2006/relationships/hyperlink" Target="#PURCHASE!A1"/><Relationship Id="rId10" Type="http://schemas.openxmlformats.org/officeDocument/2006/relationships/chart" Target="../charts/chart2.xml"/><Relationship Id="rId4" Type="http://schemas.openxmlformats.org/officeDocument/2006/relationships/hyperlink" Target="#SALES!A1"/><Relationship Id="rId9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'NEW ENTRY'!A1"/><Relationship Id="rId3" Type="http://schemas.openxmlformats.org/officeDocument/2006/relationships/hyperlink" Target="#VENDOR!A1"/><Relationship Id="rId7" Type="http://schemas.openxmlformats.org/officeDocument/2006/relationships/hyperlink" Target="#PRODUCT!A1"/><Relationship Id="rId2" Type="http://schemas.openxmlformats.org/officeDocument/2006/relationships/hyperlink" Target="#'CLIENTS'!A1"/><Relationship Id="rId1" Type="http://schemas.openxmlformats.org/officeDocument/2006/relationships/hyperlink" Target="#DASHBOARD!A1"/><Relationship Id="rId6" Type="http://schemas.openxmlformats.org/officeDocument/2006/relationships/hyperlink" Target="#INVENTORY!A1"/><Relationship Id="rId5" Type="http://schemas.openxmlformats.org/officeDocument/2006/relationships/hyperlink" Target="#PURCHASE!A1"/><Relationship Id="rId4" Type="http://schemas.openxmlformats.org/officeDocument/2006/relationships/hyperlink" Target="#SALES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'NEW ENTRY'!A1"/><Relationship Id="rId3" Type="http://schemas.openxmlformats.org/officeDocument/2006/relationships/hyperlink" Target="#VENDOR!A1"/><Relationship Id="rId7" Type="http://schemas.openxmlformats.org/officeDocument/2006/relationships/hyperlink" Target="#'CLIENTS'!A1"/><Relationship Id="rId2" Type="http://schemas.openxmlformats.org/officeDocument/2006/relationships/hyperlink" Target="#PRODUCT!A1"/><Relationship Id="rId1" Type="http://schemas.openxmlformats.org/officeDocument/2006/relationships/hyperlink" Target="#DASHBOARD!A1"/><Relationship Id="rId6" Type="http://schemas.openxmlformats.org/officeDocument/2006/relationships/hyperlink" Target="#INVENTORY!A1"/><Relationship Id="rId5" Type="http://schemas.openxmlformats.org/officeDocument/2006/relationships/hyperlink" Target="#PURCHASE!A1"/><Relationship Id="rId4" Type="http://schemas.openxmlformats.org/officeDocument/2006/relationships/hyperlink" Target="#SALES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'NEW ENTRY'!A1"/><Relationship Id="rId3" Type="http://schemas.openxmlformats.org/officeDocument/2006/relationships/hyperlink" Target="#'CLIENTS'!A1"/><Relationship Id="rId7" Type="http://schemas.openxmlformats.org/officeDocument/2006/relationships/hyperlink" Target="#VENDOR!A1"/><Relationship Id="rId2" Type="http://schemas.openxmlformats.org/officeDocument/2006/relationships/hyperlink" Target="#PRODUCT!A1"/><Relationship Id="rId1" Type="http://schemas.openxmlformats.org/officeDocument/2006/relationships/hyperlink" Target="#DASHBOARD!A1"/><Relationship Id="rId6" Type="http://schemas.openxmlformats.org/officeDocument/2006/relationships/hyperlink" Target="#INVENTORY!A1"/><Relationship Id="rId5" Type="http://schemas.openxmlformats.org/officeDocument/2006/relationships/hyperlink" Target="#PURCHASE!A1"/><Relationship Id="rId4" Type="http://schemas.openxmlformats.org/officeDocument/2006/relationships/hyperlink" Target="#SALES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VENDOR!A1"/><Relationship Id="rId7" Type="http://schemas.openxmlformats.org/officeDocument/2006/relationships/hyperlink" Target="#'NEW ENTRY'!A1"/><Relationship Id="rId2" Type="http://schemas.openxmlformats.org/officeDocument/2006/relationships/hyperlink" Target="#PRODUCT!A1"/><Relationship Id="rId1" Type="http://schemas.openxmlformats.org/officeDocument/2006/relationships/hyperlink" Target="#DASHBOARD!A1"/><Relationship Id="rId6" Type="http://schemas.openxmlformats.org/officeDocument/2006/relationships/hyperlink" Target="#SALES!A1"/><Relationship Id="rId5" Type="http://schemas.openxmlformats.org/officeDocument/2006/relationships/hyperlink" Target="#INVENTORY!A1"/><Relationship Id="rId4" Type="http://schemas.openxmlformats.org/officeDocument/2006/relationships/hyperlink" Target="#PURCHASE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'NEW ENTRY'!A1"/><Relationship Id="rId3" Type="http://schemas.openxmlformats.org/officeDocument/2006/relationships/hyperlink" Target="#'CLIENTS'!A1"/><Relationship Id="rId7" Type="http://schemas.openxmlformats.org/officeDocument/2006/relationships/hyperlink" Target="#PURCHASE!A1"/><Relationship Id="rId2" Type="http://schemas.openxmlformats.org/officeDocument/2006/relationships/hyperlink" Target="#PRODUCT!A1"/><Relationship Id="rId1" Type="http://schemas.openxmlformats.org/officeDocument/2006/relationships/hyperlink" Target="#DASHBOARD!A1"/><Relationship Id="rId6" Type="http://schemas.openxmlformats.org/officeDocument/2006/relationships/hyperlink" Target="#INVENTORY!A1"/><Relationship Id="rId5" Type="http://schemas.openxmlformats.org/officeDocument/2006/relationships/hyperlink" Target="#SALES!A1"/><Relationship Id="rId4" Type="http://schemas.openxmlformats.org/officeDocument/2006/relationships/hyperlink" Target="#VENDOR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'NEW ENTRY'!A1"/><Relationship Id="rId3" Type="http://schemas.openxmlformats.org/officeDocument/2006/relationships/hyperlink" Target="#'CLIENTS'!A1"/><Relationship Id="rId7" Type="http://schemas.openxmlformats.org/officeDocument/2006/relationships/hyperlink" Target="#INVENTORY!A1"/><Relationship Id="rId2" Type="http://schemas.openxmlformats.org/officeDocument/2006/relationships/hyperlink" Target="#PRODUCT!A1"/><Relationship Id="rId1" Type="http://schemas.openxmlformats.org/officeDocument/2006/relationships/hyperlink" Target="#DASHBOARD!A1"/><Relationship Id="rId6" Type="http://schemas.openxmlformats.org/officeDocument/2006/relationships/hyperlink" Target="#PURCHASE!A1"/><Relationship Id="rId5" Type="http://schemas.openxmlformats.org/officeDocument/2006/relationships/hyperlink" Target="#SALES!A1"/><Relationship Id="rId4" Type="http://schemas.openxmlformats.org/officeDocument/2006/relationships/hyperlink" Target="#VENDOR!A1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'NEW ENTRY'!A1"/><Relationship Id="rId3" Type="http://schemas.openxmlformats.org/officeDocument/2006/relationships/hyperlink" Target="#VENDOR!A1"/><Relationship Id="rId7" Type="http://schemas.openxmlformats.org/officeDocument/2006/relationships/hyperlink" Target="#DASHBOARD!A1"/><Relationship Id="rId2" Type="http://schemas.openxmlformats.org/officeDocument/2006/relationships/hyperlink" Target="#'CLIENTS'!A1"/><Relationship Id="rId1" Type="http://schemas.openxmlformats.org/officeDocument/2006/relationships/hyperlink" Target="#PRODUCT!A1"/><Relationship Id="rId6" Type="http://schemas.openxmlformats.org/officeDocument/2006/relationships/hyperlink" Target="#INVENTORY!A1"/><Relationship Id="rId5" Type="http://schemas.openxmlformats.org/officeDocument/2006/relationships/hyperlink" Target="#PURCHASE!A1"/><Relationship Id="rId4" Type="http://schemas.openxmlformats.org/officeDocument/2006/relationships/hyperlink" Target="#SALES!A1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714375</xdr:colOff>
      <xdr:row>1</xdr:row>
      <xdr:rowOff>76200</xdr:rowOff>
    </xdr:from>
    <xdr:to>
      <xdr:col>1</xdr:col>
      <xdr:colOff>1162050</xdr:colOff>
      <xdr:row>3</xdr:row>
      <xdr:rowOff>133350</xdr:rowOff>
    </xdr:to>
    <xdr:sp macro="" textlink="">
      <xdr:nvSpPr>
        <xdr:cNvPr id="2" name="Smiley Face 1">
          <a:extLst>
            <a:ext uri="{FF2B5EF4-FFF2-40B4-BE49-F238E27FC236}">
              <a16:creationId xmlns:a16="http://schemas.microsoft.com/office/drawing/2014/main" id="{1AF5B881-2275-E184-1D23-1B0EBFE0DAEA}"/>
            </a:ext>
          </a:extLst>
        </xdr:cNvPr>
        <xdr:cNvSpPr/>
      </xdr:nvSpPr>
      <xdr:spPr>
        <a:xfrm>
          <a:off x="962025" y="266700"/>
          <a:ext cx="447675" cy="438150"/>
        </a:xfrm>
        <a:prstGeom prst="smileyFace">
          <a:avLst/>
        </a:prstGeom>
        <a:ln/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 editAs="absolute">
    <xdr:from>
      <xdr:col>1</xdr:col>
      <xdr:colOff>333375</xdr:colOff>
      <xdr:row>8</xdr:row>
      <xdr:rowOff>171451</xdr:rowOff>
    </xdr:from>
    <xdr:to>
      <xdr:col>1</xdr:col>
      <xdr:colOff>1483176</xdr:colOff>
      <xdr:row>10</xdr:row>
      <xdr:rowOff>98321</xdr:rowOff>
    </xdr:to>
    <xdr:sp macro="" textlink="">
      <xdr:nvSpPr>
        <xdr:cNvPr id="4" name="Rectangle: Rounded Corner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7641E9-B429-4D65-9B1B-180FEA85175B}"/>
            </a:ext>
          </a:extLst>
        </xdr:cNvPr>
        <xdr:cNvSpPr/>
      </xdr:nvSpPr>
      <xdr:spPr>
        <a:xfrm>
          <a:off x="581025" y="1847851"/>
          <a:ext cx="1149801" cy="307870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Product</a:t>
          </a:r>
        </a:p>
      </xdr:txBody>
    </xdr:sp>
    <xdr:clientData/>
  </xdr:twoCellAnchor>
  <xdr:twoCellAnchor editAs="absolute">
    <xdr:from>
      <xdr:col>1</xdr:col>
      <xdr:colOff>335319</xdr:colOff>
      <xdr:row>10</xdr:row>
      <xdr:rowOff>57151</xdr:rowOff>
    </xdr:from>
    <xdr:to>
      <xdr:col>1</xdr:col>
      <xdr:colOff>1473651</xdr:colOff>
      <xdr:row>11</xdr:row>
      <xdr:rowOff>171450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9921CE5-7A56-4E54-BDC8-621E2DD6426F}"/>
            </a:ext>
          </a:extLst>
        </xdr:cNvPr>
        <xdr:cNvSpPr/>
      </xdr:nvSpPr>
      <xdr:spPr>
        <a:xfrm>
          <a:off x="582969" y="2114551"/>
          <a:ext cx="1138332" cy="304799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Clients</a:t>
          </a:r>
          <a:endParaRPr lang="en-IN" sz="1600" b="1" kern="12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370892</xdr:colOff>
      <xdr:row>11</xdr:row>
      <xdr:rowOff>133351</xdr:rowOff>
    </xdr:from>
    <xdr:to>
      <xdr:col>1</xdr:col>
      <xdr:colOff>1473651</xdr:colOff>
      <xdr:row>13</xdr:row>
      <xdr:rowOff>47625</xdr:rowOff>
    </xdr:to>
    <xdr:sp macro="" textlink="">
      <xdr:nvSpPr>
        <xdr:cNvPr id="6" name="Rectangle: Rounded Corner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860EC8A-CFD3-429C-8004-DC20595A6D3D}"/>
            </a:ext>
          </a:extLst>
        </xdr:cNvPr>
        <xdr:cNvSpPr/>
      </xdr:nvSpPr>
      <xdr:spPr>
        <a:xfrm>
          <a:off x="618542" y="2381251"/>
          <a:ext cx="1102759" cy="295274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Vendor</a:t>
          </a:r>
          <a:endParaRPr lang="en-IN" sz="1600" b="1" kern="12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361950</xdr:colOff>
      <xdr:row>13</xdr:row>
      <xdr:rowOff>9526</xdr:rowOff>
    </xdr:from>
    <xdr:to>
      <xdr:col>1</xdr:col>
      <xdr:colOff>1445076</xdr:colOff>
      <xdr:row>14</xdr:row>
      <xdr:rowOff>109043</xdr:rowOff>
    </xdr:to>
    <xdr:sp macro="" textlink="">
      <xdr:nvSpPr>
        <xdr:cNvPr id="8" name="Rectangle: Rounded Corner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9176A5A-B38F-4A55-BC6C-96AB41D06B63}"/>
            </a:ext>
          </a:extLst>
        </xdr:cNvPr>
        <xdr:cNvSpPr/>
      </xdr:nvSpPr>
      <xdr:spPr>
        <a:xfrm>
          <a:off x="609600" y="2562226"/>
          <a:ext cx="1083126" cy="290017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Sales</a:t>
          </a:r>
          <a:endParaRPr lang="en-IN" sz="1600" b="1" kern="12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390525</xdr:colOff>
      <xdr:row>14</xdr:row>
      <xdr:rowOff>85726</xdr:rowOff>
    </xdr:from>
    <xdr:to>
      <xdr:col>1</xdr:col>
      <xdr:colOff>1492701</xdr:colOff>
      <xdr:row>15</xdr:row>
      <xdr:rowOff>182724</xdr:rowOff>
    </xdr:to>
    <xdr:sp macro="" textlink="">
      <xdr:nvSpPr>
        <xdr:cNvPr id="9" name="Rectangle: Rounded Corners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879A3A0-E10E-4FE3-85B2-D900D3F3E061}"/>
            </a:ext>
          </a:extLst>
        </xdr:cNvPr>
        <xdr:cNvSpPr/>
      </xdr:nvSpPr>
      <xdr:spPr>
        <a:xfrm>
          <a:off x="638175" y="2828926"/>
          <a:ext cx="1102176" cy="295118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Purchase</a:t>
          </a:r>
          <a:endParaRPr lang="en-IN" sz="1600" b="1" kern="12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428625</xdr:colOff>
      <xdr:row>15</xdr:row>
      <xdr:rowOff>161926</xdr:rowOff>
    </xdr:from>
    <xdr:to>
      <xdr:col>1</xdr:col>
      <xdr:colOff>1521276</xdr:colOff>
      <xdr:row>17</xdr:row>
      <xdr:rowOff>73493</xdr:rowOff>
    </xdr:to>
    <xdr:sp macro="" textlink="">
      <xdr:nvSpPr>
        <xdr:cNvPr id="10" name="Rectangle: Rounded Corners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4C966958-34D9-474C-8112-D9E53C44998C}"/>
            </a:ext>
          </a:extLst>
        </xdr:cNvPr>
        <xdr:cNvSpPr/>
      </xdr:nvSpPr>
      <xdr:spPr>
        <a:xfrm>
          <a:off x="676275" y="3095626"/>
          <a:ext cx="1092651" cy="292567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Inventory</a:t>
          </a:r>
          <a:endParaRPr lang="en-IN" sz="1600" b="1" kern="12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2</xdr:col>
      <xdr:colOff>381000</xdr:colOff>
      <xdr:row>1</xdr:row>
      <xdr:rowOff>0</xdr:rowOff>
    </xdr:from>
    <xdr:to>
      <xdr:col>15</xdr:col>
      <xdr:colOff>977265</xdr:colOff>
      <xdr:row>3</xdr:row>
      <xdr:rowOff>133350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7C64AE8D-5598-0A3D-6B21-5F2279F5E70B}"/>
            </a:ext>
          </a:extLst>
        </xdr:cNvPr>
        <xdr:cNvSpPr/>
      </xdr:nvSpPr>
      <xdr:spPr>
        <a:xfrm>
          <a:off x="2571750" y="190500"/>
          <a:ext cx="9553575" cy="51435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 b="1" kern="1200">
              <a:solidFill>
                <a:schemeClr val="accent4">
                  <a:lumMod val="20000"/>
                  <a:lumOff val="80000"/>
                </a:schemeClr>
              </a:solidFill>
            </a:rPr>
            <a:t>DASHBOARD</a:t>
          </a:r>
        </a:p>
      </xdr:txBody>
    </xdr:sp>
    <xdr:clientData/>
  </xdr:twoCellAnchor>
  <xdr:twoCellAnchor editAs="absolute">
    <xdr:from>
      <xdr:col>1</xdr:col>
      <xdr:colOff>342900</xdr:colOff>
      <xdr:row>7</xdr:row>
      <xdr:rowOff>57151</xdr:rowOff>
    </xdr:from>
    <xdr:to>
      <xdr:col>1</xdr:col>
      <xdr:colOff>1514475</xdr:colOff>
      <xdr:row>8</xdr:row>
      <xdr:rowOff>180351</xdr:rowOff>
    </xdr:to>
    <xdr:sp macro="" textlink="">
      <xdr:nvSpPr>
        <xdr:cNvPr id="3" name="Rectangle: Rounded Corners 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8771435-B31C-84A5-9F8B-30A232D361F3}"/>
            </a:ext>
          </a:extLst>
        </xdr:cNvPr>
        <xdr:cNvSpPr/>
      </xdr:nvSpPr>
      <xdr:spPr>
        <a:xfrm>
          <a:off x="590550" y="1543051"/>
          <a:ext cx="1171575" cy="313700"/>
        </a:xfrm>
        <a:prstGeom prst="roundRect">
          <a:avLst>
            <a:gd name="adj" fmla="val 41157"/>
          </a:avLst>
        </a:prstGeom>
        <a:solidFill>
          <a:schemeClr val="accent3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tx1">
                  <a:lumMod val="65000"/>
                  <a:lumOff val="35000"/>
                </a:schemeClr>
              </a:solidFill>
            </a:rPr>
            <a:t>Dashboard</a:t>
          </a:r>
        </a:p>
      </xdr:txBody>
    </xdr:sp>
    <xdr:clientData/>
  </xdr:twoCellAnchor>
  <xdr:twoCellAnchor editAs="absolute">
    <xdr:from>
      <xdr:col>1</xdr:col>
      <xdr:colOff>0</xdr:colOff>
      <xdr:row>4</xdr:row>
      <xdr:rowOff>0</xdr:rowOff>
    </xdr:from>
    <xdr:to>
      <xdr:col>1</xdr:col>
      <xdr:colOff>1838325</xdr:colOff>
      <xdr:row>7</xdr:row>
      <xdr:rowOff>0</xdr:rowOff>
    </xdr:to>
    <xdr:sp macro="" textlink="">
      <xdr:nvSpPr>
        <xdr:cNvPr id="23" name="Rectangle: Diagonal Corners Rounded 22">
          <a:extLst>
            <a:ext uri="{FF2B5EF4-FFF2-40B4-BE49-F238E27FC236}">
              <a16:creationId xmlns:a16="http://schemas.microsoft.com/office/drawing/2014/main" id="{3B8E2D59-C9AA-4E41-92B1-E31488E8BBFE}"/>
            </a:ext>
          </a:extLst>
        </xdr:cNvPr>
        <xdr:cNvSpPr/>
      </xdr:nvSpPr>
      <xdr:spPr>
        <a:xfrm>
          <a:off x="247650" y="762000"/>
          <a:ext cx="1838325" cy="647700"/>
        </a:xfrm>
        <a:prstGeom prst="round2Diag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Inventory Management System</a:t>
          </a:r>
        </a:p>
      </xdr:txBody>
    </xdr:sp>
    <xdr:clientData/>
  </xdr:twoCellAnchor>
  <xdr:twoCellAnchor editAs="absolute">
    <xdr:from>
      <xdr:col>1</xdr:col>
      <xdr:colOff>409575</xdr:colOff>
      <xdr:row>17</xdr:row>
      <xdr:rowOff>47625</xdr:rowOff>
    </xdr:from>
    <xdr:to>
      <xdr:col>1</xdr:col>
      <xdr:colOff>1502226</xdr:colOff>
      <xdr:row>18</xdr:row>
      <xdr:rowOff>149692</xdr:rowOff>
    </xdr:to>
    <xdr:sp macro="" textlink="">
      <xdr:nvSpPr>
        <xdr:cNvPr id="7" name="Rectangle: Rounded Corners 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109340B-6087-4358-8603-D4CC032E21AB}"/>
            </a:ext>
          </a:extLst>
        </xdr:cNvPr>
        <xdr:cNvSpPr/>
      </xdr:nvSpPr>
      <xdr:spPr>
        <a:xfrm>
          <a:off x="657225" y="3362325"/>
          <a:ext cx="1092651" cy="292567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New</a:t>
          </a:r>
          <a:r>
            <a:rPr lang="en-IN" sz="1400" b="1" kern="1200" baseline="0">
              <a:solidFill>
                <a:schemeClr val="bg1"/>
              </a:solidFill>
            </a:rPr>
            <a:t> Entry</a:t>
          </a:r>
          <a:endParaRPr lang="en-IN" sz="1600" b="1" kern="1200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381000</xdr:colOff>
      <xdr:row>4</xdr:row>
      <xdr:rowOff>66675</xdr:rowOff>
    </xdr:from>
    <xdr:to>
      <xdr:col>4</xdr:col>
      <xdr:colOff>266700</xdr:colOff>
      <xdr:row>6</xdr:row>
      <xdr:rowOff>161925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1839C6A8-A50E-D96E-63CD-E90D9EECE371}"/>
            </a:ext>
          </a:extLst>
        </xdr:cNvPr>
        <xdr:cNvSpPr/>
      </xdr:nvSpPr>
      <xdr:spPr>
        <a:xfrm>
          <a:off x="2628900" y="798195"/>
          <a:ext cx="1135380" cy="54483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 kern="1200"/>
            <a:t>PRODUCT</a:t>
          </a:r>
        </a:p>
      </xdr:txBody>
    </xdr:sp>
    <xdr:clientData/>
  </xdr:twoCellAnchor>
  <xdr:twoCellAnchor>
    <xdr:from>
      <xdr:col>3</xdr:col>
      <xdr:colOff>19050</xdr:colOff>
      <xdr:row>5</xdr:row>
      <xdr:rowOff>142875</xdr:rowOff>
    </xdr:from>
    <xdr:to>
      <xdr:col>4</xdr:col>
      <xdr:colOff>85725</xdr:colOff>
      <xdr:row>6</xdr:row>
      <xdr:rowOff>114300</xdr:rowOff>
    </xdr:to>
    <xdr:sp macro="" textlink="'BACK END'!G3">
      <xdr:nvSpPr>
        <xdr:cNvPr id="14" name="Arrow: Pentagon 13">
          <a:extLst>
            <a:ext uri="{FF2B5EF4-FFF2-40B4-BE49-F238E27FC236}">
              <a16:creationId xmlns:a16="http://schemas.microsoft.com/office/drawing/2014/main" id="{242AA708-F0D6-5ABE-9FC0-371451BFD998}"/>
            </a:ext>
          </a:extLst>
        </xdr:cNvPr>
        <xdr:cNvSpPr/>
      </xdr:nvSpPr>
      <xdr:spPr>
        <a:xfrm>
          <a:off x="2819400" y="1095375"/>
          <a:ext cx="676275" cy="238125"/>
        </a:xfrm>
        <a:prstGeom prst="homePlate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228561C0-6375-4807-B221-990672424082}" type="TxLink">
            <a:rPr lang="en-US" sz="1100" b="1" i="0" u="none" strike="noStrike" kern="1200">
              <a:solidFill>
                <a:srgbClr val="000000"/>
              </a:solidFill>
              <a:latin typeface="Calibri"/>
              <a:cs typeface="Calibri"/>
            </a:rPr>
            <a:pPr algn="ctr"/>
            <a:t>6</a:t>
          </a:fld>
          <a:endParaRPr lang="en-IN" sz="1100" b="1" kern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371475</xdr:colOff>
      <xdr:row>4</xdr:row>
      <xdr:rowOff>66675</xdr:rowOff>
    </xdr:from>
    <xdr:to>
      <xdr:col>6</xdr:col>
      <xdr:colOff>257175</xdr:colOff>
      <xdr:row>6</xdr:row>
      <xdr:rowOff>161925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3BCE414D-A59F-4B71-AFB6-E2CD03BCFBB5}"/>
            </a:ext>
          </a:extLst>
        </xdr:cNvPr>
        <xdr:cNvSpPr/>
      </xdr:nvSpPr>
      <xdr:spPr>
        <a:xfrm>
          <a:off x="3781425" y="828675"/>
          <a:ext cx="1104900" cy="55245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 kern="1200"/>
            <a:t>CLIENT</a:t>
          </a:r>
        </a:p>
      </xdr:txBody>
    </xdr:sp>
    <xdr:clientData/>
  </xdr:twoCellAnchor>
  <xdr:twoCellAnchor>
    <xdr:from>
      <xdr:col>5</xdr:col>
      <xdr:colOff>9525</xdr:colOff>
      <xdr:row>5</xdr:row>
      <xdr:rowOff>142875</xdr:rowOff>
    </xdr:from>
    <xdr:to>
      <xdr:col>6</xdr:col>
      <xdr:colOff>76200</xdr:colOff>
      <xdr:row>6</xdr:row>
      <xdr:rowOff>114300</xdr:rowOff>
    </xdr:to>
    <xdr:sp macro="" textlink="'BACK END'!G4">
      <xdr:nvSpPr>
        <xdr:cNvPr id="16" name="Arrow: Pentagon 15">
          <a:extLst>
            <a:ext uri="{FF2B5EF4-FFF2-40B4-BE49-F238E27FC236}">
              <a16:creationId xmlns:a16="http://schemas.microsoft.com/office/drawing/2014/main" id="{635A12CE-BE4D-4457-9226-F553F924597C}"/>
            </a:ext>
          </a:extLst>
        </xdr:cNvPr>
        <xdr:cNvSpPr/>
      </xdr:nvSpPr>
      <xdr:spPr>
        <a:xfrm>
          <a:off x="4029075" y="1095375"/>
          <a:ext cx="676275" cy="238125"/>
        </a:xfrm>
        <a:prstGeom prst="homePlate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0BE7DF21-BAEF-4294-B793-9F3FD9FADACC}" type="TxLink">
            <a:rPr lang="en-US" sz="1100" b="1" i="0" u="none" strike="noStrike" kern="1200">
              <a:solidFill>
                <a:srgbClr val="000000"/>
              </a:solidFill>
              <a:latin typeface="Calibri"/>
              <a:cs typeface="Calibri"/>
            </a:rPr>
            <a:pPr algn="ctr"/>
            <a:t>6</a:t>
          </a:fld>
          <a:endParaRPr lang="en-IN" sz="1100" b="1" kern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371475</xdr:colOff>
      <xdr:row>4</xdr:row>
      <xdr:rowOff>66675</xdr:rowOff>
    </xdr:from>
    <xdr:to>
      <xdr:col>8</xdr:col>
      <xdr:colOff>257175</xdr:colOff>
      <xdr:row>6</xdr:row>
      <xdr:rowOff>161925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E59ABC16-F530-4334-931C-0400B039990D}"/>
            </a:ext>
          </a:extLst>
        </xdr:cNvPr>
        <xdr:cNvSpPr/>
      </xdr:nvSpPr>
      <xdr:spPr>
        <a:xfrm>
          <a:off x="5000625" y="828675"/>
          <a:ext cx="1104900" cy="55245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 kern="1200"/>
            <a:t>VENDOR</a:t>
          </a:r>
        </a:p>
      </xdr:txBody>
    </xdr:sp>
    <xdr:clientData/>
  </xdr:twoCellAnchor>
  <xdr:twoCellAnchor>
    <xdr:from>
      <xdr:col>7</xdr:col>
      <xdr:colOff>9525</xdr:colOff>
      <xdr:row>5</xdr:row>
      <xdr:rowOff>142875</xdr:rowOff>
    </xdr:from>
    <xdr:to>
      <xdr:col>8</xdr:col>
      <xdr:colOff>76200</xdr:colOff>
      <xdr:row>6</xdr:row>
      <xdr:rowOff>114300</xdr:rowOff>
    </xdr:to>
    <xdr:sp macro="" textlink="'BACK END'!G5">
      <xdr:nvSpPr>
        <xdr:cNvPr id="18" name="Arrow: Pentagon 17">
          <a:extLst>
            <a:ext uri="{FF2B5EF4-FFF2-40B4-BE49-F238E27FC236}">
              <a16:creationId xmlns:a16="http://schemas.microsoft.com/office/drawing/2014/main" id="{39A50C32-4520-420D-8A50-5AEF8873E61E}"/>
            </a:ext>
          </a:extLst>
        </xdr:cNvPr>
        <xdr:cNvSpPr/>
      </xdr:nvSpPr>
      <xdr:spPr>
        <a:xfrm>
          <a:off x="5248275" y="1095375"/>
          <a:ext cx="676275" cy="238125"/>
        </a:xfrm>
        <a:prstGeom prst="homePlate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667180B5-4282-4121-A8A5-479AE076FBCC}" type="TxLink">
            <a:rPr lang="en-US" sz="1100" b="1" i="0" u="none" strike="noStrike" kern="1200">
              <a:solidFill>
                <a:srgbClr val="000000"/>
              </a:solidFill>
              <a:latin typeface="Calibri"/>
              <a:cs typeface="Calibri"/>
            </a:rPr>
            <a:pPr algn="ctr"/>
            <a:t>6</a:t>
          </a:fld>
          <a:endParaRPr lang="en-IN" sz="1100" b="1" kern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390525</xdr:colOff>
      <xdr:row>4</xdr:row>
      <xdr:rowOff>66675</xdr:rowOff>
    </xdr:from>
    <xdr:to>
      <xdr:col>10</xdr:col>
      <xdr:colOff>276225</xdr:colOff>
      <xdr:row>6</xdr:row>
      <xdr:rowOff>161925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E3B7C36F-19D3-454D-B909-7D4647978330}"/>
            </a:ext>
          </a:extLst>
        </xdr:cNvPr>
        <xdr:cNvSpPr/>
      </xdr:nvSpPr>
      <xdr:spPr>
        <a:xfrm>
          <a:off x="6238875" y="828675"/>
          <a:ext cx="1104900" cy="55245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 kern="1200"/>
            <a:t>SALES</a:t>
          </a:r>
        </a:p>
      </xdr:txBody>
    </xdr:sp>
    <xdr:clientData/>
  </xdr:twoCellAnchor>
  <xdr:twoCellAnchor>
    <xdr:from>
      <xdr:col>9</xdr:col>
      <xdr:colOff>28575</xdr:colOff>
      <xdr:row>5</xdr:row>
      <xdr:rowOff>142875</xdr:rowOff>
    </xdr:from>
    <xdr:to>
      <xdr:col>10</xdr:col>
      <xdr:colOff>95250</xdr:colOff>
      <xdr:row>6</xdr:row>
      <xdr:rowOff>114300</xdr:rowOff>
    </xdr:to>
    <xdr:sp macro="" textlink="'BACK END'!G6">
      <xdr:nvSpPr>
        <xdr:cNvPr id="20" name="Arrow: Pentagon 19">
          <a:extLst>
            <a:ext uri="{FF2B5EF4-FFF2-40B4-BE49-F238E27FC236}">
              <a16:creationId xmlns:a16="http://schemas.microsoft.com/office/drawing/2014/main" id="{B2407BE3-A14C-4A7D-8E02-480527869DA3}"/>
            </a:ext>
          </a:extLst>
        </xdr:cNvPr>
        <xdr:cNvSpPr/>
      </xdr:nvSpPr>
      <xdr:spPr>
        <a:xfrm>
          <a:off x="6486525" y="1095375"/>
          <a:ext cx="676275" cy="238125"/>
        </a:xfrm>
        <a:prstGeom prst="homePlate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91A51768-609D-4121-BF30-B394D9AFD1D5}" type="TxLink">
            <a:rPr lang="en-US" sz="1100" b="1" i="0" u="none" strike="noStrike" kern="1200">
              <a:solidFill>
                <a:srgbClr val="000000"/>
              </a:solidFill>
              <a:latin typeface="Calibri"/>
              <a:cs typeface="Calibri"/>
            </a:rPr>
            <a:pPr algn="ctr"/>
            <a:t>57</a:t>
          </a:fld>
          <a:endParaRPr lang="en-IN" sz="1100" b="1" kern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419100</xdr:colOff>
      <xdr:row>4</xdr:row>
      <xdr:rowOff>66675</xdr:rowOff>
    </xdr:from>
    <xdr:to>
      <xdr:col>12</xdr:col>
      <xdr:colOff>304800</xdr:colOff>
      <xdr:row>6</xdr:row>
      <xdr:rowOff>161925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E94BEC7C-DF7B-4DE0-803C-02FA9E73E85F}"/>
            </a:ext>
          </a:extLst>
        </xdr:cNvPr>
        <xdr:cNvSpPr/>
      </xdr:nvSpPr>
      <xdr:spPr>
        <a:xfrm>
          <a:off x="7486650" y="828675"/>
          <a:ext cx="1104900" cy="55245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 kern="1200"/>
            <a:t>PURCHASE</a:t>
          </a:r>
        </a:p>
      </xdr:txBody>
    </xdr:sp>
    <xdr:clientData/>
  </xdr:twoCellAnchor>
  <xdr:twoCellAnchor>
    <xdr:from>
      <xdr:col>11</xdr:col>
      <xdr:colOff>57150</xdr:colOff>
      <xdr:row>5</xdr:row>
      <xdr:rowOff>142875</xdr:rowOff>
    </xdr:from>
    <xdr:to>
      <xdr:col>12</xdr:col>
      <xdr:colOff>123825</xdr:colOff>
      <xdr:row>6</xdr:row>
      <xdr:rowOff>114300</xdr:rowOff>
    </xdr:to>
    <xdr:sp macro="" textlink="'BACK END'!G8">
      <xdr:nvSpPr>
        <xdr:cNvPr id="22" name="Arrow: Pentagon 21">
          <a:extLst>
            <a:ext uri="{FF2B5EF4-FFF2-40B4-BE49-F238E27FC236}">
              <a16:creationId xmlns:a16="http://schemas.microsoft.com/office/drawing/2014/main" id="{5EF34444-CE85-4184-8B42-76C9335B4017}"/>
            </a:ext>
          </a:extLst>
        </xdr:cNvPr>
        <xdr:cNvSpPr/>
      </xdr:nvSpPr>
      <xdr:spPr>
        <a:xfrm>
          <a:off x="7734300" y="1095375"/>
          <a:ext cx="676275" cy="238125"/>
        </a:xfrm>
        <a:prstGeom prst="homePlate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198907C3-1F7D-4C63-B364-178EB022253C}" type="TxLink">
            <a:rPr lang="en-US" sz="1100" b="1" i="0" u="none" strike="noStrike" kern="1200">
              <a:solidFill>
                <a:srgbClr val="000000"/>
              </a:solidFill>
              <a:latin typeface="Calibri"/>
              <a:cs typeface="Calibri"/>
            </a:rPr>
            <a:pPr algn="ctr"/>
            <a:t>274</a:t>
          </a:fld>
          <a:endParaRPr lang="en-IN" sz="1100" b="1" kern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438150</xdr:colOff>
      <xdr:row>4</xdr:row>
      <xdr:rowOff>66675</xdr:rowOff>
    </xdr:from>
    <xdr:to>
      <xdr:col>14</xdr:col>
      <xdr:colOff>323850</xdr:colOff>
      <xdr:row>6</xdr:row>
      <xdr:rowOff>161925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DA35D3CC-1BF0-4B25-9D79-9AC2F9F46A24}"/>
            </a:ext>
          </a:extLst>
        </xdr:cNvPr>
        <xdr:cNvSpPr/>
      </xdr:nvSpPr>
      <xdr:spPr>
        <a:xfrm>
          <a:off x="8724900" y="828675"/>
          <a:ext cx="1104900" cy="55245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 kern="1200"/>
            <a:t>INVESTMENT</a:t>
          </a:r>
        </a:p>
      </xdr:txBody>
    </xdr:sp>
    <xdr:clientData/>
  </xdr:twoCellAnchor>
  <xdr:twoCellAnchor>
    <xdr:from>
      <xdr:col>12</xdr:col>
      <xdr:colOff>504825</xdr:colOff>
      <xdr:row>5</xdr:row>
      <xdr:rowOff>142875</xdr:rowOff>
    </xdr:from>
    <xdr:to>
      <xdr:col>14</xdr:col>
      <xdr:colOff>285750</xdr:colOff>
      <xdr:row>6</xdr:row>
      <xdr:rowOff>114300</xdr:rowOff>
    </xdr:to>
    <xdr:sp macro="" textlink="'BACK END'!G11">
      <xdr:nvSpPr>
        <xdr:cNvPr id="25" name="Arrow: Pentagon 24">
          <a:extLst>
            <a:ext uri="{FF2B5EF4-FFF2-40B4-BE49-F238E27FC236}">
              <a16:creationId xmlns:a16="http://schemas.microsoft.com/office/drawing/2014/main" id="{261D360B-C38A-443F-98BC-8B8E57B16C8A}"/>
            </a:ext>
          </a:extLst>
        </xdr:cNvPr>
        <xdr:cNvSpPr/>
      </xdr:nvSpPr>
      <xdr:spPr>
        <a:xfrm>
          <a:off x="8791575" y="1095375"/>
          <a:ext cx="1000125" cy="238125"/>
        </a:xfrm>
        <a:prstGeom prst="homePlate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75E4EBD3-FB17-4819-91BE-C5A1CC744683}" type="TxLink">
            <a:rPr lang="en-US" sz="1100" b="1" i="0" u="none" strike="noStrike" kern="1200">
              <a:solidFill>
                <a:srgbClr val="000000"/>
              </a:solidFill>
              <a:latin typeface="Calibri"/>
              <a:cs typeface="Calibri"/>
            </a:rPr>
            <a:pPr algn="ctr"/>
            <a:t>₹ 31,230.00</a:t>
          </a:fld>
          <a:endParaRPr lang="en-IN" sz="1100" b="1" kern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476250</xdr:colOff>
      <xdr:row>4</xdr:row>
      <xdr:rowOff>66675</xdr:rowOff>
    </xdr:from>
    <xdr:to>
      <xdr:col>16</xdr:col>
      <xdr:colOff>361950</xdr:colOff>
      <xdr:row>6</xdr:row>
      <xdr:rowOff>161925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78E07765-8400-4409-8FAF-BE20383ECF80}"/>
            </a:ext>
          </a:extLst>
        </xdr:cNvPr>
        <xdr:cNvSpPr/>
      </xdr:nvSpPr>
      <xdr:spPr>
        <a:xfrm>
          <a:off x="9982200" y="828675"/>
          <a:ext cx="1104900" cy="55245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 kern="1200"/>
            <a:t>PROFIT</a:t>
          </a:r>
        </a:p>
      </xdr:txBody>
    </xdr:sp>
    <xdr:clientData/>
  </xdr:twoCellAnchor>
  <xdr:twoCellAnchor>
    <xdr:from>
      <xdr:col>14</xdr:col>
      <xdr:colOff>542925</xdr:colOff>
      <xdr:row>5</xdr:row>
      <xdr:rowOff>142875</xdr:rowOff>
    </xdr:from>
    <xdr:to>
      <xdr:col>16</xdr:col>
      <xdr:colOff>314325</xdr:colOff>
      <xdr:row>6</xdr:row>
      <xdr:rowOff>114300</xdr:rowOff>
    </xdr:to>
    <xdr:sp macro="" textlink="'BACK END'!G14">
      <xdr:nvSpPr>
        <xdr:cNvPr id="27" name="Arrow: Pentagon 26">
          <a:extLst>
            <a:ext uri="{FF2B5EF4-FFF2-40B4-BE49-F238E27FC236}">
              <a16:creationId xmlns:a16="http://schemas.microsoft.com/office/drawing/2014/main" id="{D2F4858D-140D-471C-B7CD-5D4AD973374D}"/>
            </a:ext>
          </a:extLst>
        </xdr:cNvPr>
        <xdr:cNvSpPr/>
      </xdr:nvSpPr>
      <xdr:spPr>
        <a:xfrm>
          <a:off x="10048875" y="1095375"/>
          <a:ext cx="990600" cy="238125"/>
        </a:xfrm>
        <a:prstGeom prst="homePlate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7934A731-AC13-4D7B-9561-D1FC74C008D6}" type="TxLink">
            <a:rPr lang="en-US" sz="1100" b="1" i="0" u="none" strike="noStrike" kern="1200">
              <a:solidFill>
                <a:srgbClr val="000000"/>
              </a:solidFill>
              <a:latin typeface="Calibri"/>
              <a:cs typeface="Calibri"/>
            </a:rPr>
            <a:pPr algn="ctr"/>
            <a:t>₹ 11,400.00</a:t>
          </a:fld>
          <a:endParaRPr lang="en-IN" sz="1100" b="1" kern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390525</xdr:colOff>
      <xdr:row>7</xdr:row>
      <xdr:rowOff>114300</xdr:rowOff>
    </xdr:from>
    <xdr:to>
      <xdr:col>6</xdr:col>
      <xdr:colOff>523875</xdr:colOff>
      <xdr:row>16</xdr:row>
      <xdr:rowOff>104775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31907604-AAF9-47DA-A69F-5775D10CF8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381001</xdr:colOff>
      <xdr:row>17</xdr:row>
      <xdr:rowOff>38100</xdr:rowOff>
    </xdr:from>
    <xdr:to>
      <xdr:col>6</xdr:col>
      <xdr:colOff>514351</xdr:colOff>
      <xdr:row>25</xdr:row>
      <xdr:rowOff>133350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7D560999-40A0-4472-BD2D-718AEE639B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</xdr:colOff>
      <xdr:row>7</xdr:row>
      <xdr:rowOff>123825</xdr:rowOff>
    </xdr:from>
    <xdr:to>
      <xdr:col>11</xdr:col>
      <xdr:colOff>266701</xdr:colOff>
      <xdr:row>16</xdr:row>
      <xdr:rowOff>114300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693F89A-0F0B-4431-A528-403B45ACF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9525</xdr:colOff>
      <xdr:row>17</xdr:row>
      <xdr:rowOff>28576</xdr:rowOff>
    </xdr:from>
    <xdr:to>
      <xdr:col>11</xdr:col>
      <xdr:colOff>266700</xdr:colOff>
      <xdr:row>25</xdr:row>
      <xdr:rowOff>133350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83115E3-2865-411F-88D7-35CA602648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714375</xdr:colOff>
      <xdr:row>1</xdr:row>
      <xdr:rowOff>76200</xdr:rowOff>
    </xdr:from>
    <xdr:to>
      <xdr:col>1</xdr:col>
      <xdr:colOff>1143000</xdr:colOff>
      <xdr:row>3</xdr:row>
      <xdr:rowOff>114705</xdr:rowOff>
    </xdr:to>
    <xdr:sp macro="" textlink="">
      <xdr:nvSpPr>
        <xdr:cNvPr id="2" name="Smiley Face 1">
          <a:extLst>
            <a:ext uri="{FF2B5EF4-FFF2-40B4-BE49-F238E27FC236}">
              <a16:creationId xmlns:a16="http://schemas.microsoft.com/office/drawing/2014/main" id="{05E3EE1D-3F62-43FC-845A-27AF5DEA1963}"/>
            </a:ext>
          </a:extLst>
        </xdr:cNvPr>
        <xdr:cNvSpPr/>
      </xdr:nvSpPr>
      <xdr:spPr>
        <a:xfrm>
          <a:off x="962025" y="266700"/>
          <a:ext cx="428625" cy="419505"/>
        </a:xfrm>
        <a:prstGeom prst="smileyFace">
          <a:avLst/>
        </a:prstGeom>
        <a:ln/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 editAs="absolute">
    <xdr:from>
      <xdr:col>1</xdr:col>
      <xdr:colOff>342900</xdr:colOff>
      <xdr:row>7</xdr:row>
      <xdr:rowOff>57151</xdr:rowOff>
    </xdr:from>
    <xdr:to>
      <xdr:col>1</xdr:col>
      <xdr:colOff>1514475</xdr:colOff>
      <xdr:row>8</xdr:row>
      <xdr:rowOff>180351</xdr:rowOff>
    </xdr:to>
    <xdr:sp macro="" textlink="">
      <xdr:nvSpPr>
        <xdr:cNvPr id="3" name="Rectangle: Rounded Corner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FB325BF-0681-4C1B-973D-B57CC21CD002}"/>
            </a:ext>
          </a:extLst>
        </xdr:cNvPr>
        <xdr:cNvSpPr/>
      </xdr:nvSpPr>
      <xdr:spPr>
        <a:xfrm>
          <a:off x="590550" y="1543051"/>
          <a:ext cx="1171575" cy="313700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Dashboard</a:t>
          </a:r>
        </a:p>
      </xdr:txBody>
    </xdr:sp>
    <xdr:clientData/>
  </xdr:twoCellAnchor>
  <xdr:twoCellAnchor editAs="absolute">
    <xdr:from>
      <xdr:col>1</xdr:col>
      <xdr:colOff>335319</xdr:colOff>
      <xdr:row>10</xdr:row>
      <xdr:rowOff>57151</xdr:rowOff>
    </xdr:from>
    <xdr:to>
      <xdr:col>1</xdr:col>
      <xdr:colOff>1473651</xdr:colOff>
      <xdr:row>11</xdr:row>
      <xdr:rowOff>171450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C0E66D8-E5E1-49AB-AF08-28550A91D499}"/>
            </a:ext>
          </a:extLst>
        </xdr:cNvPr>
        <xdr:cNvSpPr/>
      </xdr:nvSpPr>
      <xdr:spPr>
        <a:xfrm>
          <a:off x="582969" y="2114551"/>
          <a:ext cx="1138332" cy="304799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Clients</a:t>
          </a:r>
          <a:endParaRPr lang="en-IN" sz="1600" b="1" kern="12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370892</xdr:colOff>
      <xdr:row>11</xdr:row>
      <xdr:rowOff>133351</xdr:rowOff>
    </xdr:from>
    <xdr:to>
      <xdr:col>1</xdr:col>
      <xdr:colOff>1473651</xdr:colOff>
      <xdr:row>13</xdr:row>
      <xdr:rowOff>47625</xdr:rowOff>
    </xdr:to>
    <xdr:sp macro="" textlink="">
      <xdr:nvSpPr>
        <xdr:cNvPr id="6" name="Rectangle: Rounded Corner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E818AAA-EBE7-4B71-ACBA-4075A1E18A09}"/>
            </a:ext>
          </a:extLst>
        </xdr:cNvPr>
        <xdr:cNvSpPr/>
      </xdr:nvSpPr>
      <xdr:spPr>
        <a:xfrm>
          <a:off x="618542" y="2381251"/>
          <a:ext cx="1102759" cy="295274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Vendor</a:t>
          </a:r>
          <a:endParaRPr lang="en-IN" sz="1600" b="1" kern="12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361950</xdr:colOff>
      <xdr:row>13</xdr:row>
      <xdr:rowOff>38101</xdr:rowOff>
    </xdr:from>
    <xdr:to>
      <xdr:col>1</xdr:col>
      <xdr:colOff>1445076</xdr:colOff>
      <xdr:row>14</xdr:row>
      <xdr:rowOff>137618</xdr:rowOff>
    </xdr:to>
    <xdr:sp macro="" textlink="">
      <xdr:nvSpPr>
        <xdr:cNvPr id="8" name="Rectangle: Rounded Corner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4502785-163C-4B4F-800A-F05181A0B37D}"/>
            </a:ext>
          </a:extLst>
        </xdr:cNvPr>
        <xdr:cNvSpPr/>
      </xdr:nvSpPr>
      <xdr:spPr>
        <a:xfrm>
          <a:off x="609600" y="2667001"/>
          <a:ext cx="1083126" cy="290017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Sales</a:t>
          </a:r>
          <a:endParaRPr lang="en-IN" sz="1600" b="1" kern="12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400050</xdr:colOff>
      <xdr:row>14</xdr:row>
      <xdr:rowOff>133351</xdr:rowOff>
    </xdr:from>
    <xdr:to>
      <xdr:col>1</xdr:col>
      <xdr:colOff>1502226</xdr:colOff>
      <xdr:row>16</xdr:row>
      <xdr:rowOff>47469</xdr:rowOff>
    </xdr:to>
    <xdr:sp macro="" textlink="">
      <xdr:nvSpPr>
        <xdr:cNvPr id="9" name="Rectangle: Rounded Corners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184738B-0A4A-4362-87F8-970657E7B204}"/>
            </a:ext>
          </a:extLst>
        </xdr:cNvPr>
        <xdr:cNvSpPr/>
      </xdr:nvSpPr>
      <xdr:spPr>
        <a:xfrm>
          <a:off x="647700" y="2952751"/>
          <a:ext cx="1102176" cy="295118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Purchase</a:t>
          </a:r>
          <a:endParaRPr lang="en-IN" sz="1600" b="1" kern="12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409575</xdr:colOff>
      <xdr:row>16</xdr:row>
      <xdr:rowOff>28576</xdr:rowOff>
    </xdr:from>
    <xdr:to>
      <xdr:col>1</xdr:col>
      <xdr:colOff>1502226</xdr:colOff>
      <xdr:row>17</xdr:row>
      <xdr:rowOff>130643</xdr:rowOff>
    </xdr:to>
    <xdr:sp macro="" textlink="">
      <xdr:nvSpPr>
        <xdr:cNvPr id="10" name="Rectangle: Rounded Corners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D6C49B2F-5165-4DA1-A11E-2624E057060B}"/>
            </a:ext>
          </a:extLst>
        </xdr:cNvPr>
        <xdr:cNvSpPr/>
      </xdr:nvSpPr>
      <xdr:spPr>
        <a:xfrm>
          <a:off x="657225" y="3228976"/>
          <a:ext cx="1092651" cy="292567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Inventory</a:t>
          </a:r>
          <a:endParaRPr lang="en-IN" sz="1600" b="1" kern="12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2</xdr:col>
      <xdr:colOff>381000</xdr:colOff>
      <xdr:row>1</xdr:row>
      <xdr:rowOff>0</xdr:rowOff>
    </xdr:from>
    <xdr:to>
      <xdr:col>14</xdr:col>
      <xdr:colOff>228600</xdr:colOff>
      <xdr:row>3</xdr:row>
      <xdr:rowOff>133350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A7CC0A9F-5D3C-4C39-AAD3-8F68A7654271}"/>
            </a:ext>
          </a:extLst>
        </xdr:cNvPr>
        <xdr:cNvSpPr/>
      </xdr:nvSpPr>
      <xdr:spPr>
        <a:xfrm>
          <a:off x="2571750" y="190500"/>
          <a:ext cx="9925050" cy="51435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 b="1" kern="1200">
              <a:solidFill>
                <a:schemeClr val="accent4">
                  <a:lumMod val="20000"/>
                  <a:lumOff val="80000"/>
                </a:schemeClr>
              </a:solidFill>
            </a:rPr>
            <a:t>PRODUCT</a:t>
          </a:r>
        </a:p>
      </xdr:txBody>
    </xdr:sp>
    <xdr:clientData/>
  </xdr:twoCellAnchor>
  <xdr:twoCellAnchor editAs="absolute">
    <xdr:from>
      <xdr:col>1</xdr:col>
      <xdr:colOff>333375</xdr:colOff>
      <xdr:row>8</xdr:row>
      <xdr:rowOff>171451</xdr:rowOff>
    </xdr:from>
    <xdr:to>
      <xdr:col>1</xdr:col>
      <xdr:colOff>1483176</xdr:colOff>
      <xdr:row>10</xdr:row>
      <xdr:rowOff>98321</xdr:rowOff>
    </xdr:to>
    <xdr:sp macro="" textlink="">
      <xdr:nvSpPr>
        <xdr:cNvPr id="4" name="Rectangle: Rounded Corners 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B247C7D-3718-4A1D-822C-AA71A6FC8721}"/>
            </a:ext>
          </a:extLst>
        </xdr:cNvPr>
        <xdr:cNvSpPr/>
      </xdr:nvSpPr>
      <xdr:spPr>
        <a:xfrm>
          <a:off x="581025" y="1847851"/>
          <a:ext cx="1149801" cy="307870"/>
        </a:xfrm>
        <a:prstGeom prst="roundRect">
          <a:avLst>
            <a:gd name="adj" fmla="val 41157"/>
          </a:avLst>
        </a:prstGeom>
        <a:solidFill>
          <a:schemeClr val="accent3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tx1">
                  <a:lumMod val="65000"/>
                  <a:lumOff val="35000"/>
                </a:schemeClr>
              </a:solidFill>
            </a:rPr>
            <a:t>Product</a:t>
          </a:r>
        </a:p>
      </xdr:txBody>
    </xdr:sp>
    <xdr:clientData/>
  </xdr:twoCellAnchor>
  <xdr:twoCellAnchor editAs="absolute">
    <xdr:from>
      <xdr:col>1</xdr:col>
      <xdr:colOff>57150</xdr:colOff>
      <xdr:row>4</xdr:row>
      <xdr:rowOff>28575</xdr:rowOff>
    </xdr:from>
    <xdr:to>
      <xdr:col>1</xdr:col>
      <xdr:colOff>1895475</xdr:colOff>
      <xdr:row>6</xdr:row>
      <xdr:rowOff>142875</xdr:rowOff>
    </xdr:to>
    <xdr:sp macro="" textlink="">
      <xdr:nvSpPr>
        <xdr:cNvPr id="12" name="Rectangle: Diagonal Corners Rounded 11">
          <a:extLst>
            <a:ext uri="{FF2B5EF4-FFF2-40B4-BE49-F238E27FC236}">
              <a16:creationId xmlns:a16="http://schemas.microsoft.com/office/drawing/2014/main" id="{2D46E81A-C464-0992-1F73-BDF6FF453E7E}"/>
            </a:ext>
          </a:extLst>
        </xdr:cNvPr>
        <xdr:cNvSpPr/>
      </xdr:nvSpPr>
      <xdr:spPr>
        <a:xfrm>
          <a:off x="304800" y="790575"/>
          <a:ext cx="1838325" cy="647700"/>
        </a:xfrm>
        <a:prstGeom prst="round2Diag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Inventory Management System</a:t>
          </a:r>
        </a:p>
      </xdr:txBody>
    </xdr:sp>
    <xdr:clientData/>
  </xdr:twoCellAnchor>
  <xdr:twoCellAnchor editAs="absolute">
    <xdr:from>
      <xdr:col>1</xdr:col>
      <xdr:colOff>371475</xdr:colOff>
      <xdr:row>17</xdr:row>
      <xdr:rowOff>104775</xdr:rowOff>
    </xdr:from>
    <xdr:to>
      <xdr:col>1</xdr:col>
      <xdr:colOff>1464126</xdr:colOff>
      <xdr:row>19</xdr:row>
      <xdr:rowOff>16342</xdr:rowOff>
    </xdr:to>
    <xdr:sp macro="" textlink="">
      <xdr:nvSpPr>
        <xdr:cNvPr id="7" name="Rectangle: Rounded Corners 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F21DA01-0CCD-4261-B33B-29411C7D2973}"/>
            </a:ext>
          </a:extLst>
        </xdr:cNvPr>
        <xdr:cNvSpPr/>
      </xdr:nvSpPr>
      <xdr:spPr>
        <a:xfrm>
          <a:off x="619125" y="3495675"/>
          <a:ext cx="1092651" cy="292567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New</a:t>
          </a:r>
          <a:r>
            <a:rPr lang="en-IN" sz="1400" b="1" kern="1200" baseline="0">
              <a:solidFill>
                <a:schemeClr val="bg1"/>
              </a:solidFill>
            </a:rPr>
            <a:t> Entry</a:t>
          </a:r>
          <a:endParaRPr lang="en-IN" sz="1600" b="1" kern="1200">
            <a:solidFill>
              <a:schemeClr val="bg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714375</xdr:colOff>
      <xdr:row>1</xdr:row>
      <xdr:rowOff>76200</xdr:rowOff>
    </xdr:from>
    <xdr:to>
      <xdr:col>1</xdr:col>
      <xdr:colOff>1162050</xdr:colOff>
      <xdr:row>3</xdr:row>
      <xdr:rowOff>133350</xdr:rowOff>
    </xdr:to>
    <xdr:sp macro="" textlink="">
      <xdr:nvSpPr>
        <xdr:cNvPr id="2" name="Smiley Face 1">
          <a:extLst>
            <a:ext uri="{FF2B5EF4-FFF2-40B4-BE49-F238E27FC236}">
              <a16:creationId xmlns:a16="http://schemas.microsoft.com/office/drawing/2014/main" id="{315C13F2-582E-4A9F-A915-AD6C876D92EA}"/>
            </a:ext>
          </a:extLst>
        </xdr:cNvPr>
        <xdr:cNvSpPr/>
      </xdr:nvSpPr>
      <xdr:spPr>
        <a:xfrm>
          <a:off x="962025" y="266700"/>
          <a:ext cx="447675" cy="438150"/>
        </a:xfrm>
        <a:prstGeom prst="smileyFace">
          <a:avLst/>
        </a:prstGeom>
        <a:ln/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 editAs="absolute">
    <xdr:from>
      <xdr:col>1</xdr:col>
      <xdr:colOff>342900</xdr:colOff>
      <xdr:row>7</xdr:row>
      <xdr:rowOff>57151</xdr:rowOff>
    </xdr:from>
    <xdr:to>
      <xdr:col>1</xdr:col>
      <xdr:colOff>1514475</xdr:colOff>
      <xdr:row>8</xdr:row>
      <xdr:rowOff>180351</xdr:rowOff>
    </xdr:to>
    <xdr:sp macro="" textlink="">
      <xdr:nvSpPr>
        <xdr:cNvPr id="3" name="Rectangle: Rounded Corner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BC2A10-1C91-419B-B564-DD6F8F70F326}"/>
            </a:ext>
          </a:extLst>
        </xdr:cNvPr>
        <xdr:cNvSpPr/>
      </xdr:nvSpPr>
      <xdr:spPr>
        <a:xfrm>
          <a:off x="590550" y="1543051"/>
          <a:ext cx="1171575" cy="313700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Dashboard</a:t>
          </a:r>
        </a:p>
      </xdr:txBody>
    </xdr:sp>
    <xdr:clientData/>
  </xdr:twoCellAnchor>
  <xdr:twoCellAnchor editAs="absolute">
    <xdr:from>
      <xdr:col>1</xdr:col>
      <xdr:colOff>333375</xdr:colOff>
      <xdr:row>8</xdr:row>
      <xdr:rowOff>171451</xdr:rowOff>
    </xdr:from>
    <xdr:to>
      <xdr:col>1</xdr:col>
      <xdr:colOff>1483176</xdr:colOff>
      <xdr:row>10</xdr:row>
      <xdr:rowOff>98321</xdr:rowOff>
    </xdr:to>
    <xdr:sp macro="" textlink="">
      <xdr:nvSpPr>
        <xdr:cNvPr id="4" name="Rectangle: Rounded Corner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2CCDD18-7002-4ED9-947A-0AA8D2D73E5C}"/>
            </a:ext>
          </a:extLst>
        </xdr:cNvPr>
        <xdr:cNvSpPr/>
      </xdr:nvSpPr>
      <xdr:spPr>
        <a:xfrm>
          <a:off x="581025" y="1847851"/>
          <a:ext cx="1149801" cy="307870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Product</a:t>
          </a:r>
        </a:p>
      </xdr:txBody>
    </xdr:sp>
    <xdr:clientData/>
  </xdr:twoCellAnchor>
  <xdr:twoCellAnchor editAs="absolute">
    <xdr:from>
      <xdr:col>1</xdr:col>
      <xdr:colOff>370892</xdr:colOff>
      <xdr:row>11</xdr:row>
      <xdr:rowOff>133351</xdr:rowOff>
    </xdr:from>
    <xdr:to>
      <xdr:col>1</xdr:col>
      <xdr:colOff>1473651</xdr:colOff>
      <xdr:row>13</xdr:row>
      <xdr:rowOff>47625</xdr:rowOff>
    </xdr:to>
    <xdr:sp macro="" textlink="">
      <xdr:nvSpPr>
        <xdr:cNvPr id="6" name="Rectangle: Rounded Corner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0664265-D078-45D6-A082-B31BE04AD3C3}"/>
            </a:ext>
          </a:extLst>
        </xdr:cNvPr>
        <xdr:cNvSpPr/>
      </xdr:nvSpPr>
      <xdr:spPr>
        <a:xfrm>
          <a:off x="618542" y="2381251"/>
          <a:ext cx="1102759" cy="295274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Vendor</a:t>
          </a:r>
          <a:endParaRPr lang="en-IN" sz="1600" b="1" kern="12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371475</xdr:colOff>
      <xdr:row>13</xdr:row>
      <xdr:rowOff>28576</xdr:rowOff>
    </xdr:from>
    <xdr:to>
      <xdr:col>1</xdr:col>
      <xdr:colOff>1454601</xdr:colOff>
      <xdr:row>14</xdr:row>
      <xdr:rowOff>128093</xdr:rowOff>
    </xdr:to>
    <xdr:sp macro="" textlink="">
      <xdr:nvSpPr>
        <xdr:cNvPr id="8" name="Rectangle: Rounded Corner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1A02EAA-9E2D-4282-AAEE-B7699DD4E013}"/>
            </a:ext>
          </a:extLst>
        </xdr:cNvPr>
        <xdr:cNvSpPr/>
      </xdr:nvSpPr>
      <xdr:spPr>
        <a:xfrm>
          <a:off x="619125" y="2581276"/>
          <a:ext cx="1083126" cy="290017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Sales</a:t>
          </a:r>
          <a:endParaRPr lang="en-IN" sz="1600" b="1" kern="12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409575</xdr:colOff>
      <xdr:row>14</xdr:row>
      <xdr:rowOff>123826</xdr:rowOff>
    </xdr:from>
    <xdr:to>
      <xdr:col>1</xdr:col>
      <xdr:colOff>1511751</xdr:colOff>
      <xdr:row>16</xdr:row>
      <xdr:rowOff>37944</xdr:rowOff>
    </xdr:to>
    <xdr:sp macro="" textlink="">
      <xdr:nvSpPr>
        <xdr:cNvPr id="9" name="Rectangle: Rounded Corners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1196BC6-D99D-43BD-9D3B-54B1E835DC30}"/>
            </a:ext>
          </a:extLst>
        </xdr:cNvPr>
        <xdr:cNvSpPr/>
      </xdr:nvSpPr>
      <xdr:spPr>
        <a:xfrm>
          <a:off x="657225" y="2867026"/>
          <a:ext cx="1102176" cy="295118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Purchase</a:t>
          </a:r>
          <a:endParaRPr lang="en-IN" sz="1600" b="1" kern="12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419100</xdr:colOff>
      <xdr:row>16</xdr:row>
      <xdr:rowOff>28576</xdr:rowOff>
    </xdr:from>
    <xdr:to>
      <xdr:col>1</xdr:col>
      <xdr:colOff>1511751</xdr:colOff>
      <xdr:row>17</xdr:row>
      <xdr:rowOff>130643</xdr:rowOff>
    </xdr:to>
    <xdr:sp macro="" textlink="">
      <xdr:nvSpPr>
        <xdr:cNvPr id="10" name="Rectangle: Rounded Corners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B3866B85-56F2-454E-AF49-C4D47E90B6BE}"/>
            </a:ext>
          </a:extLst>
        </xdr:cNvPr>
        <xdr:cNvSpPr/>
      </xdr:nvSpPr>
      <xdr:spPr>
        <a:xfrm>
          <a:off x="666750" y="3152776"/>
          <a:ext cx="1092651" cy="292567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Inventory</a:t>
          </a:r>
          <a:endParaRPr lang="en-IN" sz="1600" b="1" kern="12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2</xdr:col>
      <xdr:colOff>381000</xdr:colOff>
      <xdr:row>1</xdr:row>
      <xdr:rowOff>0</xdr:rowOff>
    </xdr:from>
    <xdr:to>
      <xdr:col>17</xdr:col>
      <xdr:colOff>247650</xdr:colOff>
      <xdr:row>3</xdr:row>
      <xdr:rowOff>133350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3706AE7C-3D2C-439D-AA6A-BE5EE99014E4}"/>
            </a:ext>
          </a:extLst>
        </xdr:cNvPr>
        <xdr:cNvSpPr/>
      </xdr:nvSpPr>
      <xdr:spPr>
        <a:xfrm>
          <a:off x="2571750" y="190500"/>
          <a:ext cx="9553575" cy="51435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 b="1" kern="1200">
              <a:solidFill>
                <a:schemeClr val="accent4">
                  <a:lumMod val="20000"/>
                  <a:lumOff val="80000"/>
                </a:schemeClr>
              </a:solidFill>
            </a:rPr>
            <a:t>CLIENTS</a:t>
          </a:r>
        </a:p>
      </xdr:txBody>
    </xdr:sp>
    <xdr:clientData/>
  </xdr:twoCellAnchor>
  <xdr:twoCellAnchor editAs="absolute">
    <xdr:from>
      <xdr:col>1</xdr:col>
      <xdr:colOff>335319</xdr:colOff>
      <xdr:row>10</xdr:row>
      <xdr:rowOff>57151</xdr:rowOff>
    </xdr:from>
    <xdr:to>
      <xdr:col>1</xdr:col>
      <xdr:colOff>1473651</xdr:colOff>
      <xdr:row>11</xdr:row>
      <xdr:rowOff>171450</xdr:rowOff>
    </xdr:to>
    <xdr:sp macro="" textlink="">
      <xdr:nvSpPr>
        <xdr:cNvPr id="5" name="Rectangle: Rounded Corners 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E5194F7-359C-4F53-AF85-856736E6B1D8}"/>
            </a:ext>
          </a:extLst>
        </xdr:cNvPr>
        <xdr:cNvSpPr/>
      </xdr:nvSpPr>
      <xdr:spPr>
        <a:xfrm>
          <a:off x="582969" y="2114551"/>
          <a:ext cx="1138332" cy="304799"/>
        </a:xfrm>
        <a:prstGeom prst="roundRect">
          <a:avLst>
            <a:gd name="adj" fmla="val 41157"/>
          </a:avLst>
        </a:prstGeom>
        <a:solidFill>
          <a:schemeClr val="accent3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tx1">
                  <a:lumMod val="65000"/>
                  <a:lumOff val="35000"/>
                </a:schemeClr>
              </a:solidFill>
            </a:rPr>
            <a:t>Clients</a:t>
          </a:r>
          <a:endParaRPr lang="en-IN" sz="1600" b="1" kern="12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 editAs="absolute">
    <xdr:from>
      <xdr:col>1</xdr:col>
      <xdr:colOff>0</xdr:colOff>
      <xdr:row>4</xdr:row>
      <xdr:rowOff>0</xdr:rowOff>
    </xdr:from>
    <xdr:to>
      <xdr:col>1</xdr:col>
      <xdr:colOff>1838325</xdr:colOff>
      <xdr:row>7</xdr:row>
      <xdr:rowOff>0</xdr:rowOff>
    </xdr:to>
    <xdr:sp macro="" textlink="">
      <xdr:nvSpPr>
        <xdr:cNvPr id="12" name="Rectangle: Diagonal Corners Rounded 11">
          <a:extLst>
            <a:ext uri="{FF2B5EF4-FFF2-40B4-BE49-F238E27FC236}">
              <a16:creationId xmlns:a16="http://schemas.microsoft.com/office/drawing/2014/main" id="{7808DAD4-5CAB-46AD-8F2A-B2015C5923F8}"/>
            </a:ext>
          </a:extLst>
        </xdr:cNvPr>
        <xdr:cNvSpPr/>
      </xdr:nvSpPr>
      <xdr:spPr>
        <a:xfrm>
          <a:off x="247650" y="762000"/>
          <a:ext cx="1838325" cy="647700"/>
        </a:xfrm>
        <a:prstGeom prst="round2Diag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Inventory Management System</a:t>
          </a:r>
        </a:p>
      </xdr:txBody>
    </xdr:sp>
    <xdr:clientData/>
  </xdr:twoCellAnchor>
  <xdr:twoCellAnchor editAs="absolute">
    <xdr:from>
      <xdr:col>1</xdr:col>
      <xdr:colOff>428625</xdr:colOff>
      <xdr:row>17</xdr:row>
      <xdr:rowOff>123825</xdr:rowOff>
    </xdr:from>
    <xdr:to>
      <xdr:col>1</xdr:col>
      <xdr:colOff>1521276</xdr:colOff>
      <xdr:row>19</xdr:row>
      <xdr:rowOff>35392</xdr:rowOff>
    </xdr:to>
    <xdr:sp macro="" textlink="">
      <xdr:nvSpPr>
        <xdr:cNvPr id="7" name="Rectangle: Rounded Corners 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3F5620AC-63C4-43B0-B6A7-72EAA8F30FEC}"/>
            </a:ext>
          </a:extLst>
        </xdr:cNvPr>
        <xdr:cNvSpPr/>
      </xdr:nvSpPr>
      <xdr:spPr>
        <a:xfrm>
          <a:off x="676275" y="3438525"/>
          <a:ext cx="1092651" cy="292567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New</a:t>
          </a:r>
          <a:r>
            <a:rPr lang="en-IN" sz="1400" b="1" kern="1200" baseline="0">
              <a:solidFill>
                <a:schemeClr val="bg1"/>
              </a:solidFill>
            </a:rPr>
            <a:t> Entry</a:t>
          </a:r>
          <a:endParaRPr lang="en-IN" sz="1600" b="1" kern="1200">
            <a:solidFill>
              <a:schemeClr val="bg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714375</xdr:colOff>
      <xdr:row>1</xdr:row>
      <xdr:rowOff>76200</xdr:rowOff>
    </xdr:from>
    <xdr:to>
      <xdr:col>1</xdr:col>
      <xdr:colOff>1162050</xdr:colOff>
      <xdr:row>3</xdr:row>
      <xdr:rowOff>133350</xdr:rowOff>
    </xdr:to>
    <xdr:sp macro="" textlink="">
      <xdr:nvSpPr>
        <xdr:cNvPr id="2" name="Smiley Face 1">
          <a:extLst>
            <a:ext uri="{FF2B5EF4-FFF2-40B4-BE49-F238E27FC236}">
              <a16:creationId xmlns:a16="http://schemas.microsoft.com/office/drawing/2014/main" id="{70E072D4-69E1-4D69-B34F-FFD372954316}"/>
            </a:ext>
          </a:extLst>
        </xdr:cNvPr>
        <xdr:cNvSpPr/>
      </xdr:nvSpPr>
      <xdr:spPr>
        <a:xfrm>
          <a:off x="962025" y="266700"/>
          <a:ext cx="447675" cy="438150"/>
        </a:xfrm>
        <a:prstGeom prst="smileyFace">
          <a:avLst/>
        </a:prstGeom>
        <a:ln/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 editAs="absolute">
    <xdr:from>
      <xdr:col>1</xdr:col>
      <xdr:colOff>342900</xdr:colOff>
      <xdr:row>7</xdr:row>
      <xdr:rowOff>57151</xdr:rowOff>
    </xdr:from>
    <xdr:to>
      <xdr:col>1</xdr:col>
      <xdr:colOff>1514475</xdr:colOff>
      <xdr:row>8</xdr:row>
      <xdr:rowOff>180351</xdr:rowOff>
    </xdr:to>
    <xdr:sp macro="" textlink="">
      <xdr:nvSpPr>
        <xdr:cNvPr id="3" name="Rectangle: Rounded Corner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DF614D-0FE6-439A-8644-CF6A627776B3}"/>
            </a:ext>
          </a:extLst>
        </xdr:cNvPr>
        <xdr:cNvSpPr/>
      </xdr:nvSpPr>
      <xdr:spPr>
        <a:xfrm>
          <a:off x="590550" y="1543051"/>
          <a:ext cx="1171575" cy="313700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Dashboard</a:t>
          </a:r>
        </a:p>
      </xdr:txBody>
    </xdr:sp>
    <xdr:clientData/>
  </xdr:twoCellAnchor>
  <xdr:twoCellAnchor editAs="absolute">
    <xdr:from>
      <xdr:col>1</xdr:col>
      <xdr:colOff>333375</xdr:colOff>
      <xdr:row>8</xdr:row>
      <xdr:rowOff>171451</xdr:rowOff>
    </xdr:from>
    <xdr:to>
      <xdr:col>1</xdr:col>
      <xdr:colOff>1483176</xdr:colOff>
      <xdr:row>10</xdr:row>
      <xdr:rowOff>98321</xdr:rowOff>
    </xdr:to>
    <xdr:sp macro="" textlink="">
      <xdr:nvSpPr>
        <xdr:cNvPr id="4" name="Rectangle: Rounded Corner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9CEAEF0-C6C7-4062-B37E-4D39B1435847}"/>
            </a:ext>
          </a:extLst>
        </xdr:cNvPr>
        <xdr:cNvSpPr/>
      </xdr:nvSpPr>
      <xdr:spPr>
        <a:xfrm>
          <a:off x="581025" y="1847851"/>
          <a:ext cx="1149801" cy="307870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Product</a:t>
          </a:r>
        </a:p>
      </xdr:txBody>
    </xdr:sp>
    <xdr:clientData/>
  </xdr:twoCellAnchor>
  <xdr:twoCellAnchor editAs="absolute">
    <xdr:from>
      <xdr:col>1</xdr:col>
      <xdr:colOff>335319</xdr:colOff>
      <xdr:row>10</xdr:row>
      <xdr:rowOff>57151</xdr:rowOff>
    </xdr:from>
    <xdr:to>
      <xdr:col>1</xdr:col>
      <xdr:colOff>1473651</xdr:colOff>
      <xdr:row>11</xdr:row>
      <xdr:rowOff>171450</xdr:rowOff>
    </xdr:to>
    <xdr:sp macro="" textlink="">
      <xdr:nvSpPr>
        <xdr:cNvPr id="5" name="Rectangle: Rounded Corner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69728EC-97EF-4D08-874C-187AA19358D0}"/>
            </a:ext>
          </a:extLst>
        </xdr:cNvPr>
        <xdr:cNvSpPr/>
      </xdr:nvSpPr>
      <xdr:spPr>
        <a:xfrm>
          <a:off x="582969" y="2114551"/>
          <a:ext cx="1138332" cy="304799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Clients</a:t>
          </a:r>
          <a:endParaRPr lang="en-IN" sz="1600" b="1" kern="12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342900</xdr:colOff>
      <xdr:row>13</xdr:row>
      <xdr:rowOff>85726</xdr:rowOff>
    </xdr:from>
    <xdr:to>
      <xdr:col>1</xdr:col>
      <xdr:colOff>1426026</xdr:colOff>
      <xdr:row>14</xdr:row>
      <xdr:rowOff>185243</xdr:rowOff>
    </xdr:to>
    <xdr:sp macro="" textlink="">
      <xdr:nvSpPr>
        <xdr:cNvPr id="8" name="Rectangle: Rounded Corner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BAF5809-C150-4096-9469-6108CB3DA566}"/>
            </a:ext>
          </a:extLst>
        </xdr:cNvPr>
        <xdr:cNvSpPr/>
      </xdr:nvSpPr>
      <xdr:spPr>
        <a:xfrm>
          <a:off x="590550" y="2638426"/>
          <a:ext cx="1083126" cy="290017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Sales</a:t>
          </a:r>
          <a:endParaRPr lang="en-IN" sz="1600" b="1" kern="12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371475</xdr:colOff>
      <xdr:row>14</xdr:row>
      <xdr:rowOff>152401</xdr:rowOff>
    </xdr:from>
    <xdr:to>
      <xdr:col>1</xdr:col>
      <xdr:colOff>1473651</xdr:colOff>
      <xdr:row>16</xdr:row>
      <xdr:rowOff>66519</xdr:rowOff>
    </xdr:to>
    <xdr:sp macro="" textlink="">
      <xdr:nvSpPr>
        <xdr:cNvPr id="9" name="Rectangle: Rounded Corners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8EE3695-9EAE-45E4-A2E2-B557FE1165DF}"/>
            </a:ext>
          </a:extLst>
        </xdr:cNvPr>
        <xdr:cNvSpPr/>
      </xdr:nvSpPr>
      <xdr:spPr>
        <a:xfrm>
          <a:off x="619125" y="2895601"/>
          <a:ext cx="1102176" cy="295118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Purchase</a:t>
          </a:r>
          <a:endParaRPr lang="en-IN" sz="1600" b="1" kern="12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390525</xdr:colOff>
      <xdr:row>16</xdr:row>
      <xdr:rowOff>76201</xdr:rowOff>
    </xdr:from>
    <xdr:to>
      <xdr:col>1</xdr:col>
      <xdr:colOff>1483176</xdr:colOff>
      <xdr:row>17</xdr:row>
      <xdr:rowOff>178268</xdr:rowOff>
    </xdr:to>
    <xdr:sp macro="" textlink="">
      <xdr:nvSpPr>
        <xdr:cNvPr id="10" name="Rectangle: Rounded Corners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37BC1B04-045C-4B5E-BE5E-0D350997FE34}"/>
            </a:ext>
          </a:extLst>
        </xdr:cNvPr>
        <xdr:cNvSpPr/>
      </xdr:nvSpPr>
      <xdr:spPr>
        <a:xfrm>
          <a:off x="638175" y="3200401"/>
          <a:ext cx="1092651" cy="292567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Inventory</a:t>
          </a:r>
          <a:endParaRPr lang="en-IN" sz="1600" b="1" kern="12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2</xdr:col>
      <xdr:colOff>381000</xdr:colOff>
      <xdr:row>1</xdr:row>
      <xdr:rowOff>0</xdr:rowOff>
    </xdr:from>
    <xdr:to>
      <xdr:col>17</xdr:col>
      <xdr:colOff>381000</xdr:colOff>
      <xdr:row>3</xdr:row>
      <xdr:rowOff>133350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D059AAFE-231B-410C-9302-EF630F9817D7}"/>
            </a:ext>
          </a:extLst>
        </xdr:cNvPr>
        <xdr:cNvSpPr/>
      </xdr:nvSpPr>
      <xdr:spPr>
        <a:xfrm>
          <a:off x="2571750" y="190500"/>
          <a:ext cx="9553575" cy="51435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 b="1" kern="1200">
              <a:solidFill>
                <a:schemeClr val="accent4">
                  <a:lumMod val="20000"/>
                  <a:lumOff val="80000"/>
                </a:schemeClr>
              </a:solidFill>
            </a:rPr>
            <a:t>VENDOR</a:t>
          </a:r>
        </a:p>
      </xdr:txBody>
    </xdr:sp>
    <xdr:clientData/>
  </xdr:twoCellAnchor>
  <xdr:twoCellAnchor editAs="absolute">
    <xdr:from>
      <xdr:col>1</xdr:col>
      <xdr:colOff>370892</xdr:colOff>
      <xdr:row>11</xdr:row>
      <xdr:rowOff>133351</xdr:rowOff>
    </xdr:from>
    <xdr:to>
      <xdr:col>1</xdr:col>
      <xdr:colOff>1473651</xdr:colOff>
      <xdr:row>13</xdr:row>
      <xdr:rowOff>47625</xdr:rowOff>
    </xdr:to>
    <xdr:sp macro="" textlink="">
      <xdr:nvSpPr>
        <xdr:cNvPr id="6" name="Rectangle: Rounded Corners 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77371A2-06C2-44D5-AF4E-972B86535F03}"/>
            </a:ext>
          </a:extLst>
        </xdr:cNvPr>
        <xdr:cNvSpPr/>
      </xdr:nvSpPr>
      <xdr:spPr>
        <a:xfrm>
          <a:off x="618542" y="2381251"/>
          <a:ext cx="1102759" cy="295274"/>
        </a:xfrm>
        <a:prstGeom prst="roundRect">
          <a:avLst>
            <a:gd name="adj" fmla="val 41157"/>
          </a:avLst>
        </a:prstGeom>
        <a:solidFill>
          <a:schemeClr val="accent3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tx1">
                  <a:lumMod val="65000"/>
                  <a:lumOff val="35000"/>
                </a:schemeClr>
              </a:solidFill>
            </a:rPr>
            <a:t>Vendor</a:t>
          </a:r>
          <a:endParaRPr lang="en-IN" sz="1600" b="1" kern="12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 editAs="absolute">
    <xdr:from>
      <xdr:col>1</xdr:col>
      <xdr:colOff>0</xdr:colOff>
      <xdr:row>4</xdr:row>
      <xdr:rowOff>0</xdr:rowOff>
    </xdr:from>
    <xdr:to>
      <xdr:col>1</xdr:col>
      <xdr:colOff>1838325</xdr:colOff>
      <xdr:row>7</xdr:row>
      <xdr:rowOff>0</xdr:rowOff>
    </xdr:to>
    <xdr:sp macro="" textlink="">
      <xdr:nvSpPr>
        <xdr:cNvPr id="12" name="Rectangle: Diagonal Corners Rounded 11">
          <a:extLst>
            <a:ext uri="{FF2B5EF4-FFF2-40B4-BE49-F238E27FC236}">
              <a16:creationId xmlns:a16="http://schemas.microsoft.com/office/drawing/2014/main" id="{EFF762F3-C21E-407B-AD4B-A6CD90191C64}"/>
            </a:ext>
          </a:extLst>
        </xdr:cNvPr>
        <xdr:cNvSpPr/>
      </xdr:nvSpPr>
      <xdr:spPr>
        <a:xfrm>
          <a:off x="247650" y="762000"/>
          <a:ext cx="1838325" cy="647700"/>
        </a:xfrm>
        <a:prstGeom prst="round2Diag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Inventory Management System</a:t>
          </a:r>
        </a:p>
      </xdr:txBody>
    </xdr:sp>
    <xdr:clientData/>
  </xdr:twoCellAnchor>
  <xdr:twoCellAnchor editAs="absolute">
    <xdr:from>
      <xdr:col>1</xdr:col>
      <xdr:colOff>400050</xdr:colOff>
      <xdr:row>17</xdr:row>
      <xdr:rowOff>180975</xdr:rowOff>
    </xdr:from>
    <xdr:to>
      <xdr:col>1</xdr:col>
      <xdr:colOff>1492701</xdr:colOff>
      <xdr:row>19</xdr:row>
      <xdr:rowOff>92542</xdr:rowOff>
    </xdr:to>
    <xdr:sp macro="" textlink="">
      <xdr:nvSpPr>
        <xdr:cNvPr id="7" name="Rectangle: Rounded Corners 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784C510-0EC8-4FBF-B39D-CC4ECEC001AF}"/>
            </a:ext>
          </a:extLst>
        </xdr:cNvPr>
        <xdr:cNvSpPr/>
      </xdr:nvSpPr>
      <xdr:spPr>
        <a:xfrm>
          <a:off x="647700" y="3495675"/>
          <a:ext cx="1092651" cy="292567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New</a:t>
          </a:r>
          <a:r>
            <a:rPr lang="en-IN" sz="1400" b="1" kern="1200" baseline="0">
              <a:solidFill>
                <a:schemeClr val="bg1"/>
              </a:solidFill>
            </a:rPr>
            <a:t> Entry</a:t>
          </a:r>
          <a:endParaRPr lang="en-IN" sz="1600" b="1" kern="1200">
            <a:solidFill>
              <a:schemeClr val="bg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714375</xdr:colOff>
      <xdr:row>1</xdr:row>
      <xdr:rowOff>76200</xdr:rowOff>
    </xdr:from>
    <xdr:to>
      <xdr:col>1</xdr:col>
      <xdr:colOff>1162050</xdr:colOff>
      <xdr:row>3</xdr:row>
      <xdr:rowOff>133350</xdr:rowOff>
    </xdr:to>
    <xdr:sp macro="" textlink="">
      <xdr:nvSpPr>
        <xdr:cNvPr id="2" name="Smiley Face 1">
          <a:extLst>
            <a:ext uri="{FF2B5EF4-FFF2-40B4-BE49-F238E27FC236}">
              <a16:creationId xmlns:a16="http://schemas.microsoft.com/office/drawing/2014/main" id="{1B5C5776-8971-4327-BFB9-2FC0DC76CA07}"/>
            </a:ext>
          </a:extLst>
        </xdr:cNvPr>
        <xdr:cNvSpPr/>
      </xdr:nvSpPr>
      <xdr:spPr>
        <a:xfrm>
          <a:off x="962025" y="266700"/>
          <a:ext cx="447675" cy="438150"/>
        </a:xfrm>
        <a:prstGeom prst="smileyFace">
          <a:avLst/>
        </a:prstGeom>
        <a:ln/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 editAs="absolute">
    <xdr:from>
      <xdr:col>1</xdr:col>
      <xdr:colOff>342900</xdr:colOff>
      <xdr:row>7</xdr:row>
      <xdr:rowOff>57151</xdr:rowOff>
    </xdr:from>
    <xdr:to>
      <xdr:col>1</xdr:col>
      <xdr:colOff>1514475</xdr:colOff>
      <xdr:row>8</xdr:row>
      <xdr:rowOff>180351</xdr:rowOff>
    </xdr:to>
    <xdr:sp macro="" textlink="">
      <xdr:nvSpPr>
        <xdr:cNvPr id="3" name="Rectangle: Rounded Corner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E66F87-B43E-42C0-BDFC-5D62C665C4CD}"/>
            </a:ext>
          </a:extLst>
        </xdr:cNvPr>
        <xdr:cNvSpPr/>
      </xdr:nvSpPr>
      <xdr:spPr>
        <a:xfrm>
          <a:off x="590550" y="1543051"/>
          <a:ext cx="1171575" cy="313700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Dashboard</a:t>
          </a:r>
        </a:p>
      </xdr:txBody>
    </xdr:sp>
    <xdr:clientData/>
  </xdr:twoCellAnchor>
  <xdr:twoCellAnchor editAs="absolute">
    <xdr:from>
      <xdr:col>1</xdr:col>
      <xdr:colOff>333375</xdr:colOff>
      <xdr:row>8</xdr:row>
      <xdr:rowOff>171451</xdr:rowOff>
    </xdr:from>
    <xdr:to>
      <xdr:col>1</xdr:col>
      <xdr:colOff>1483176</xdr:colOff>
      <xdr:row>10</xdr:row>
      <xdr:rowOff>98321</xdr:rowOff>
    </xdr:to>
    <xdr:sp macro="" textlink="">
      <xdr:nvSpPr>
        <xdr:cNvPr id="4" name="Rectangle: Rounded Corner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AF305A5-E0F4-49D5-9B5C-2B1577DE3169}"/>
            </a:ext>
          </a:extLst>
        </xdr:cNvPr>
        <xdr:cNvSpPr/>
      </xdr:nvSpPr>
      <xdr:spPr>
        <a:xfrm>
          <a:off x="581025" y="1847851"/>
          <a:ext cx="1149801" cy="307870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Product</a:t>
          </a:r>
        </a:p>
      </xdr:txBody>
    </xdr:sp>
    <xdr:clientData/>
  </xdr:twoCellAnchor>
  <xdr:twoCellAnchor editAs="absolute">
    <xdr:from>
      <xdr:col>1</xdr:col>
      <xdr:colOff>335319</xdr:colOff>
      <xdr:row>10</xdr:row>
      <xdr:rowOff>57151</xdr:rowOff>
    </xdr:from>
    <xdr:to>
      <xdr:col>1</xdr:col>
      <xdr:colOff>1473651</xdr:colOff>
      <xdr:row>11</xdr:row>
      <xdr:rowOff>171450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3165482-7C43-43BD-9DB6-D4E1C812EF57}"/>
            </a:ext>
          </a:extLst>
        </xdr:cNvPr>
        <xdr:cNvSpPr/>
      </xdr:nvSpPr>
      <xdr:spPr>
        <a:xfrm>
          <a:off x="582969" y="2114551"/>
          <a:ext cx="1138332" cy="304799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Clients</a:t>
          </a:r>
          <a:endParaRPr lang="en-IN" sz="1600" b="1" kern="12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370892</xdr:colOff>
      <xdr:row>11</xdr:row>
      <xdr:rowOff>133351</xdr:rowOff>
    </xdr:from>
    <xdr:to>
      <xdr:col>1</xdr:col>
      <xdr:colOff>1473651</xdr:colOff>
      <xdr:row>13</xdr:row>
      <xdr:rowOff>47625</xdr:rowOff>
    </xdr:to>
    <xdr:sp macro="" textlink="">
      <xdr:nvSpPr>
        <xdr:cNvPr id="6" name="Rectangle: Rounded Corner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5DCE9C7-15E1-451E-A5D7-2B26F81C08D1}"/>
            </a:ext>
          </a:extLst>
        </xdr:cNvPr>
        <xdr:cNvSpPr/>
      </xdr:nvSpPr>
      <xdr:spPr>
        <a:xfrm>
          <a:off x="618542" y="2381251"/>
          <a:ext cx="1102759" cy="295274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Vendor</a:t>
          </a:r>
          <a:endParaRPr lang="en-IN" sz="1600" b="1" kern="12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371475</xdr:colOff>
      <xdr:row>14</xdr:row>
      <xdr:rowOff>161926</xdr:rowOff>
    </xdr:from>
    <xdr:to>
      <xdr:col>1</xdr:col>
      <xdr:colOff>1473651</xdr:colOff>
      <xdr:row>16</xdr:row>
      <xdr:rowOff>76044</xdr:rowOff>
    </xdr:to>
    <xdr:sp macro="" textlink="">
      <xdr:nvSpPr>
        <xdr:cNvPr id="9" name="Rectangle: Rounded Corner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4177C2-1869-416E-A118-0A20061E78F9}"/>
            </a:ext>
          </a:extLst>
        </xdr:cNvPr>
        <xdr:cNvSpPr/>
      </xdr:nvSpPr>
      <xdr:spPr>
        <a:xfrm>
          <a:off x="619125" y="2905126"/>
          <a:ext cx="1102176" cy="295118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Purchase</a:t>
          </a:r>
          <a:endParaRPr lang="en-IN" sz="1600" b="1" kern="12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409575</xdr:colOff>
      <xdr:row>16</xdr:row>
      <xdr:rowOff>38101</xdr:rowOff>
    </xdr:from>
    <xdr:to>
      <xdr:col>1</xdr:col>
      <xdr:colOff>1502226</xdr:colOff>
      <xdr:row>17</xdr:row>
      <xdr:rowOff>140168</xdr:rowOff>
    </xdr:to>
    <xdr:sp macro="" textlink="">
      <xdr:nvSpPr>
        <xdr:cNvPr id="10" name="Rectangle: Rounded Corners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51AD3E1-E9E8-4FC4-B672-C10687B06466}"/>
            </a:ext>
          </a:extLst>
        </xdr:cNvPr>
        <xdr:cNvSpPr/>
      </xdr:nvSpPr>
      <xdr:spPr>
        <a:xfrm>
          <a:off x="657225" y="3162301"/>
          <a:ext cx="1092651" cy="292567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Inventory</a:t>
          </a:r>
          <a:endParaRPr lang="en-IN" sz="1600" b="1" kern="12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2</xdr:col>
      <xdr:colOff>381000</xdr:colOff>
      <xdr:row>1</xdr:row>
      <xdr:rowOff>0</xdr:rowOff>
    </xdr:from>
    <xdr:to>
      <xdr:col>15</xdr:col>
      <xdr:colOff>377190</xdr:colOff>
      <xdr:row>3</xdr:row>
      <xdr:rowOff>133350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1C4B2B00-4EE3-486D-8632-9431F4DEE993}"/>
            </a:ext>
          </a:extLst>
        </xdr:cNvPr>
        <xdr:cNvSpPr/>
      </xdr:nvSpPr>
      <xdr:spPr>
        <a:xfrm>
          <a:off x="2571750" y="190500"/>
          <a:ext cx="9553575" cy="51435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 b="1" kern="1200">
              <a:solidFill>
                <a:schemeClr val="accent4">
                  <a:lumMod val="20000"/>
                  <a:lumOff val="80000"/>
                </a:schemeClr>
              </a:solidFill>
            </a:rPr>
            <a:t>SALES</a:t>
          </a:r>
        </a:p>
      </xdr:txBody>
    </xdr:sp>
    <xdr:clientData/>
  </xdr:twoCellAnchor>
  <xdr:twoCellAnchor editAs="absolute">
    <xdr:from>
      <xdr:col>1</xdr:col>
      <xdr:colOff>361950</xdr:colOff>
      <xdr:row>13</xdr:row>
      <xdr:rowOff>57151</xdr:rowOff>
    </xdr:from>
    <xdr:to>
      <xdr:col>1</xdr:col>
      <xdr:colOff>1445076</xdr:colOff>
      <xdr:row>14</xdr:row>
      <xdr:rowOff>156668</xdr:rowOff>
    </xdr:to>
    <xdr:sp macro="" textlink="">
      <xdr:nvSpPr>
        <xdr:cNvPr id="8" name="Rectangle: Rounded Corners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C7067FA-AE8A-48FA-B48C-6D59705B86BD}"/>
            </a:ext>
          </a:extLst>
        </xdr:cNvPr>
        <xdr:cNvSpPr/>
      </xdr:nvSpPr>
      <xdr:spPr>
        <a:xfrm>
          <a:off x="609600" y="2609851"/>
          <a:ext cx="1083126" cy="290017"/>
        </a:xfrm>
        <a:prstGeom prst="roundRect">
          <a:avLst>
            <a:gd name="adj" fmla="val 41157"/>
          </a:avLst>
        </a:prstGeom>
        <a:solidFill>
          <a:schemeClr val="accent3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tx1">
                  <a:lumMod val="65000"/>
                  <a:lumOff val="35000"/>
                </a:schemeClr>
              </a:solidFill>
            </a:rPr>
            <a:t>Sales</a:t>
          </a:r>
          <a:endParaRPr lang="en-IN" sz="1600" b="1" kern="12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 editAs="absolute">
    <xdr:from>
      <xdr:col>1</xdr:col>
      <xdr:colOff>0</xdr:colOff>
      <xdr:row>4</xdr:row>
      <xdr:rowOff>0</xdr:rowOff>
    </xdr:from>
    <xdr:to>
      <xdr:col>1</xdr:col>
      <xdr:colOff>1838325</xdr:colOff>
      <xdr:row>7</xdr:row>
      <xdr:rowOff>0</xdr:rowOff>
    </xdr:to>
    <xdr:sp macro="" textlink="">
      <xdr:nvSpPr>
        <xdr:cNvPr id="12" name="Rectangle: Diagonal Corners Rounded 11">
          <a:extLst>
            <a:ext uri="{FF2B5EF4-FFF2-40B4-BE49-F238E27FC236}">
              <a16:creationId xmlns:a16="http://schemas.microsoft.com/office/drawing/2014/main" id="{CAE0A06E-B934-4AD2-88CE-1D79211E4CDA}"/>
            </a:ext>
          </a:extLst>
        </xdr:cNvPr>
        <xdr:cNvSpPr/>
      </xdr:nvSpPr>
      <xdr:spPr>
        <a:xfrm>
          <a:off x="247650" y="762000"/>
          <a:ext cx="1838325" cy="647700"/>
        </a:xfrm>
        <a:prstGeom prst="round2Diag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Inventory Management System</a:t>
          </a:r>
        </a:p>
      </xdr:txBody>
    </xdr:sp>
    <xdr:clientData/>
  </xdr:twoCellAnchor>
  <xdr:twoCellAnchor editAs="absolute">
    <xdr:from>
      <xdr:col>1</xdr:col>
      <xdr:colOff>409575</xdr:colOff>
      <xdr:row>17</xdr:row>
      <xdr:rowOff>133350</xdr:rowOff>
    </xdr:from>
    <xdr:to>
      <xdr:col>1</xdr:col>
      <xdr:colOff>1502226</xdr:colOff>
      <xdr:row>19</xdr:row>
      <xdr:rowOff>44917</xdr:rowOff>
    </xdr:to>
    <xdr:sp macro="" textlink="">
      <xdr:nvSpPr>
        <xdr:cNvPr id="7" name="Rectangle: Rounded Corners 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A7532CB-62C3-49D7-B949-70C4940F29BA}"/>
            </a:ext>
          </a:extLst>
        </xdr:cNvPr>
        <xdr:cNvSpPr/>
      </xdr:nvSpPr>
      <xdr:spPr>
        <a:xfrm>
          <a:off x="657225" y="3448050"/>
          <a:ext cx="1092651" cy="292567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New</a:t>
          </a:r>
          <a:r>
            <a:rPr lang="en-IN" sz="1400" b="1" kern="1200" baseline="0">
              <a:solidFill>
                <a:schemeClr val="bg1"/>
              </a:solidFill>
            </a:rPr>
            <a:t> Entry</a:t>
          </a:r>
          <a:endParaRPr lang="en-IN" sz="1600" b="1" kern="1200">
            <a:solidFill>
              <a:schemeClr val="bg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714375</xdr:colOff>
      <xdr:row>1</xdr:row>
      <xdr:rowOff>76200</xdr:rowOff>
    </xdr:from>
    <xdr:to>
      <xdr:col>1</xdr:col>
      <xdr:colOff>1162050</xdr:colOff>
      <xdr:row>3</xdr:row>
      <xdr:rowOff>133350</xdr:rowOff>
    </xdr:to>
    <xdr:sp macro="" textlink="">
      <xdr:nvSpPr>
        <xdr:cNvPr id="2" name="Smiley Face 1">
          <a:extLst>
            <a:ext uri="{FF2B5EF4-FFF2-40B4-BE49-F238E27FC236}">
              <a16:creationId xmlns:a16="http://schemas.microsoft.com/office/drawing/2014/main" id="{52DA49E6-63DE-4FCA-B247-F931CCB4A965}"/>
            </a:ext>
          </a:extLst>
        </xdr:cNvPr>
        <xdr:cNvSpPr/>
      </xdr:nvSpPr>
      <xdr:spPr>
        <a:xfrm>
          <a:off x="962025" y="266700"/>
          <a:ext cx="447675" cy="438150"/>
        </a:xfrm>
        <a:prstGeom prst="smileyFace">
          <a:avLst/>
        </a:prstGeom>
        <a:ln/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 editAs="absolute">
    <xdr:from>
      <xdr:col>1</xdr:col>
      <xdr:colOff>342900</xdr:colOff>
      <xdr:row>7</xdr:row>
      <xdr:rowOff>57151</xdr:rowOff>
    </xdr:from>
    <xdr:to>
      <xdr:col>1</xdr:col>
      <xdr:colOff>1514475</xdr:colOff>
      <xdr:row>8</xdr:row>
      <xdr:rowOff>180351</xdr:rowOff>
    </xdr:to>
    <xdr:sp macro="" textlink="">
      <xdr:nvSpPr>
        <xdr:cNvPr id="3" name="Rectangle: Rounded Corner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4B2107-5262-46E2-9DA8-B652E235CCEA}"/>
            </a:ext>
          </a:extLst>
        </xdr:cNvPr>
        <xdr:cNvSpPr/>
      </xdr:nvSpPr>
      <xdr:spPr>
        <a:xfrm>
          <a:off x="590550" y="1543051"/>
          <a:ext cx="1171575" cy="313700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Dashboard</a:t>
          </a:r>
        </a:p>
      </xdr:txBody>
    </xdr:sp>
    <xdr:clientData/>
  </xdr:twoCellAnchor>
  <xdr:twoCellAnchor editAs="absolute">
    <xdr:from>
      <xdr:col>1</xdr:col>
      <xdr:colOff>333375</xdr:colOff>
      <xdr:row>8</xdr:row>
      <xdr:rowOff>171451</xdr:rowOff>
    </xdr:from>
    <xdr:to>
      <xdr:col>1</xdr:col>
      <xdr:colOff>1483176</xdr:colOff>
      <xdr:row>10</xdr:row>
      <xdr:rowOff>98321</xdr:rowOff>
    </xdr:to>
    <xdr:sp macro="" textlink="">
      <xdr:nvSpPr>
        <xdr:cNvPr id="4" name="Rectangle: Rounded Corner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12CE3CC-247C-4CB8-B72A-4F81CC4670B5}"/>
            </a:ext>
          </a:extLst>
        </xdr:cNvPr>
        <xdr:cNvSpPr/>
      </xdr:nvSpPr>
      <xdr:spPr>
        <a:xfrm>
          <a:off x="581025" y="1847851"/>
          <a:ext cx="1149801" cy="307870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Product</a:t>
          </a:r>
        </a:p>
      </xdr:txBody>
    </xdr:sp>
    <xdr:clientData/>
  </xdr:twoCellAnchor>
  <xdr:twoCellAnchor editAs="absolute">
    <xdr:from>
      <xdr:col>1</xdr:col>
      <xdr:colOff>335319</xdr:colOff>
      <xdr:row>10</xdr:row>
      <xdr:rowOff>57151</xdr:rowOff>
    </xdr:from>
    <xdr:to>
      <xdr:col>1</xdr:col>
      <xdr:colOff>1473651</xdr:colOff>
      <xdr:row>11</xdr:row>
      <xdr:rowOff>171450</xdr:rowOff>
    </xdr:to>
    <xdr:sp macro="" textlink="">
      <xdr:nvSpPr>
        <xdr:cNvPr id="5" name="Rectangle: Rounded Corner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2DF822A-5527-4AAE-9DD6-D0794A11D7A5}"/>
            </a:ext>
          </a:extLst>
        </xdr:cNvPr>
        <xdr:cNvSpPr/>
      </xdr:nvSpPr>
      <xdr:spPr>
        <a:xfrm>
          <a:off x="582969" y="2114551"/>
          <a:ext cx="1138332" cy="304799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Clients</a:t>
          </a:r>
          <a:endParaRPr lang="en-IN" sz="1600" b="1" kern="12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370892</xdr:colOff>
      <xdr:row>11</xdr:row>
      <xdr:rowOff>133351</xdr:rowOff>
    </xdr:from>
    <xdr:to>
      <xdr:col>1</xdr:col>
      <xdr:colOff>1473651</xdr:colOff>
      <xdr:row>13</xdr:row>
      <xdr:rowOff>47625</xdr:rowOff>
    </xdr:to>
    <xdr:sp macro="" textlink="">
      <xdr:nvSpPr>
        <xdr:cNvPr id="6" name="Rectangle: Rounded Corner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9DB8C17-29DD-4A7F-8B98-8A178E57DB80}"/>
            </a:ext>
          </a:extLst>
        </xdr:cNvPr>
        <xdr:cNvSpPr/>
      </xdr:nvSpPr>
      <xdr:spPr>
        <a:xfrm>
          <a:off x="618542" y="2381251"/>
          <a:ext cx="1102759" cy="295274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Vendor</a:t>
          </a:r>
          <a:endParaRPr lang="en-IN" sz="1600" b="1" kern="12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371475</xdr:colOff>
      <xdr:row>13</xdr:row>
      <xdr:rowOff>38101</xdr:rowOff>
    </xdr:from>
    <xdr:to>
      <xdr:col>1</xdr:col>
      <xdr:colOff>1454601</xdr:colOff>
      <xdr:row>14</xdr:row>
      <xdr:rowOff>137618</xdr:rowOff>
    </xdr:to>
    <xdr:sp macro="" textlink="">
      <xdr:nvSpPr>
        <xdr:cNvPr id="8" name="Rectangle: Rounded Corner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A0BEA1B-E5CC-4228-BCE8-0C4DC35B87BA}"/>
            </a:ext>
          </a:extLst>
        </xdr:cNvPr>
        <xdr:cNvSpPr/>
      </xdr:nvSpPr>
      <xdr:spPr>
        <a:xfrm>
          <a:off x="619125" y="2590801"/>
          <a:ext cx="1083126" cy="290017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Sales</a:t>
          </a:r>
          <a:endParaRPr lang="en-IN" sz="1600" b="1" kern="12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409575</xdr:colOff>
      <xdr:row>16</xdr:row>
      <xdr:rowOff>95251</xdr:rowOff>
    </xdr:from>
    <xdr:to>
      <xdr:col>1</xdr:col>
      <xdr:colOff>1502226</xdr:colOff>
      <xdr:row>18</xdr:row>
      <xdr:rowOff>6818</xdr:rowOff>
    </xdr:to>
    <xdr:sp macro="" textlink="">
      <xdr:nvSpPr>
        <xdr:cNvPr id="10" name="Rectangle: Rounded Corners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35E28B0-3820-4EC2-9D48-DCF1ADEEE545}"/>
            </a:ext>
          </a:extLst>
        </xdr:cNvPr>
        <xdr:cNvSpPr/>
      </xdr:nvSpPr>
      <xdr:spPr>
        <a:xfrm>
          <a:off x="657225" y="3219451"/>
          <a:ext cx="1092651" cy="292567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Inventory</a:t>
          </a:r>
          <a:endParaRPr lang="en-IN" sz="1600" b="1" kern="12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2</xdr:col>
      <xdr:colOff>381000</xdr:colOff>
      <xdr:row>1</xdr:row>
      <xdr:rowOff>0</xdr:rowOff>
    </xdr:from>
    <xdr:to>
      <xdr:col>15</xdr:col>
      <xdr:colOff>388620</xdr:colOff>
      <xdr:row>3</xdr:row>
      <xdr:rowOff>133350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3C634658-F35B-40D5-A85A-FE0E4268320B}"/>
            </a:ext>
          </a:extLst>
        </xdr:cNvPr>
        <xdr:cNvSpPr/>
      </xdr:nvSpPr>
      <xdr:spPr>
        <a:xfrm>
          <a:off x="2571750" y="190500"/>
          <a:ext cx="9553575" cy="51435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 b="1" kern="1200">
              <a:solidFill>
                <a:schemeClr val="accent4">
                  <a:lumMod val="20000"/>
                  <a:lumOff val="80000"/>
                </a:schemeClr>
              </a:solidFill>
            </a:rPr>
            <a:t>PURCHASE</a:t>
          </a:r>
        </a:p>
      </xdr:txBody>
    </xdr:sp>
    <xdr:clientData/>
  </xdr:twoCellAnchor>
  <xdr:twoCellAnchor editAs="absolute">
    <xdr:from>
      <xdr:col>1</xdr:col>
      <xdr:colOff>390525</xdr:colOff>
      <xdr:row>14</xdr:row>
      <xdr:rowOff>161926</xdr:rowOff>
    </xdr:from>
    <xdr:to>
      <xdr:col>1</xdr:col>
      <xdr:colOff>1492701</xdr:colOff>
      <xdr:row>16</xdr:row>
      <xdr:rowOff>76044</xdr:rowOff>
    </xdr:to>
    <xdr:sp macro="" textlink="">
      <xdr:nvSpPr>
        <xdr:cNvPr id="9" name="Rectangle: Rounded Corners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1D88E16-04CC-4B53-A239-852CDF19FCEF}"/>
            </a:ext>
          </a:extLst>
        </xdr:cNvPr>
        <xdr:cNvSpPr/>
      </xdr:nvSpPr>
      <xdr:spPr>
        <a:xfrm>
          <a:off x="638175" y="2905126"/>
          <a:ext cx="1102176" cy="295118"/>
        </a:xfrm>
        <a:prstGeom prst="roundRect">
          <a:avLst>
            <a:gd name="adj" fmla="val 41157"/>
          </a:avLst>
        </a:prstGeom>
        <a:solidFill>
          <a:schemeClr val="accent3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tx1">
                  <a:lumMod val="65000"/>
                  <a:lumOff val="35000"/>
                </a:schemeClr>
              </a:solidFill>
            </a:rPr>
            <a:t>Purchase</a:t>
          </a:r>
          <a:endParaRPr lang="en-IN" sz="1600" b="1" kern="12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 editAs="absolute">
    <xdr:from>
      <xdr:col>1</xdr:col>
      <xdr:colOff>0</xdr:colOff>
      <xdr:row>4</xdr:row>
      <xdr:rowOff>0</xdr:rowOff>
    </xdr:from>
    <xdr:to>
      <xdr:col>1</xdr:col>
      <xdr:colOff>1838325</xdr:colOff>
      <xdr:row>7</xdr:row>
      <xdr:rowOff>0</xdr:rowOff>
    </xdr:to>
    <xdr:sp macro="" textlink="">
      <xdr:nvSpPr>
        <xdr:cNvPr id="12" name="Rectangle: Diagonal Corners Rounded 11">
          <a:extLst>
            <a:ext uri="{FF2B5EF4-FFF2-40B4-BE49-F238E27FC236}">
              <a16:creationId xmlns:a16="http://schemas.microsoft.com/office/drawing/2014/main" id="{FD4346E0-D296-422C-B285-68D3930F4562}"/>
            </a:ext>
          </a:extLst>
        </xdr:cNvPr>
        <xdr:cNvSpPr/>
      </xdr:nvSpPr>
      <xdr:spPr>
        <a:xfrm>
          <a:off x="247650" y="762000"/>
          <a:ext cx="1838325" cy="647700"/>
        </a:xfrm>
        <a:prstGeom prst="round2Diag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Inventory Management System</a:t>
          </a:r>
        </a:p>
      </xdr:txBody>
    </xdr:sp>
    <xdr:clientData/>
  </xdr:twoCellAnchor>
  <xdr:twoCellAnchor editAs="absolute">
    <xdr:from>
      <xdr:col>1</xdr:col>
      <xdr:colOff>400050</xdr:colOff>
      <xdr:row>17</xdr:row>
      <xdr:rowOff>171450</xdr:rowOff>
    </xdr:from>
    <xdr:to>
      <xdr:col>1</xdr:col>
      <xdr:colOff>1492701</xdr:colOff>
      <xdr:row>19</xdr:row>
      <xdr:rowOff>83017</xdr:rowOff>
    </xdr:to>
    <xdr:sp macro="" textlink="">
      <xdr:nvSpPr>
        <xdr:cNvPr id="7" name="Rectangle: Rounded Corners 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3626C14D-1FDA-4AA1-BE18-23162F4865EC}"/>
            </a:ext>
          </a:extLst>
        </xdr:cNvPr>
        <xdr:cNvSpPr/>
      </xdr:nvSpPr>
      <xdr:spPr>
        <a:xfrm>
          <a:off x="647700" y="3486150"/>
          <a:ext cx="1092651" cy="292567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New</a:t>
          </a:r>
          <a:r>
            <a:rPr lang="en-IN" sz="1400" b="1" kern="1200" baseline="0">
              <a:solidFill>
                <a:schemeClr val="bg1"/>
              </a:solidFill>
            </a:rPr>
            <a:t> Entry</a:t>
          </a:r>
          <a:endParaRPr lang="en-IN" sz="1600" b="1" kern="1200">
            <a:solidFill>
              <a:schemeClr val="bg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714375</xdr:colOff>
      <xdr:row>1</xdr:row>
      <xdr:rowOff>76200</xdr:rowOff>
    </xdr:from>
    <xdr:to>
      <xdr:col>1</xdr:col>
      <xdr:colOff>1162050</xdr:colOff>
      <xdr:row>3</xdr:row>
      <xdr:rowOff>133350</xdr:rowOff>
    </xdr:to>
    <xdr:sp macro="" textlink="">
      <xdr:nvSpPr>
        <xdr:cNvPr id="2" name="Smiley Face 1">
          <a:extLst>
            <a:ext uri="{FF2B5EF4-FFF2-40B4-BE49-F238E27FC236}">
              <a16:creationId xmlns:a16="http://schemas.microsoft.com/office/drawing/2014/main" id="{6AB6D1E0-2D33-42D9-A42B-0ED62B966DEF}"/>
            </a:ext>
          </a:extLst>
        </xdr:cNvPr>
        <xdr:cNvSpPr/>
      </xdr:nvSpPr>
      <xdr:spPr>
        <a:xfrm>
          <a:off x="962025" y="266700"/>
          <a:ext cx="447675" cy="438150"/>
        </a:xfrm>
        <a:prstGeom prst="smileyFace">
          <a:avLst/>
        </a:prstGeom>
        <a:ln/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 editAs="absolute">
    <xdr:from>
      <xdr:col>1</xdr:col>
      <xdr:colOff>342900</xdr:colOff>
      <xdr:row>7</xdr:row>
      <xdr:rowOff>57151</xdr:rowOff>
    </xdr:from>
    <xdr:to>
      <xdr:col>1</xdr:col>
      <xdr:colOff>1514475</xdr:colOff>
      <xdr:row>8</xdr:row>
      <xdr:rowOff>180351</xdr:rowOff>
    </xdr:to>
    <xdr:sp macro="" textlink="">
      <xdr:nvSpPr>
        <xdr:cNvPr id="3" name="Rectangle: Rounded Corner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6FD0B6-260C-4E10-8B69-C9BED992DB76}"/>
            </a:ext>
          </a:extLst>
        </xdr:cNvPr>
        <xdr:cNvSpPr/>
      </xdr:nvSpPr>
      <xdr:spPr>
        <a:xfrm>
          <a:off x="590550" y="1543051"/>
          <a:ext cx="1171575" cy="313700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Dashboard</a:t>
          </a:r>
        </a:p>
      </xdr:txBody>
    </xdr:sp>
    <xdr:clientData/>
  </xdr:twoCellAnchor>
  <xdr:twoCellAnchor editAs="absolute">
    <xdr:from>
      <xdr:col>1</xdr:col>
      <xdr:colOff>333375</xdr:colOff>
      <xdr:row>8</xdr:row>
      <xdr:rowOff>171451</xdr:rowOff>
    </xdr:from>
    <xdr:to>
      <xdr:col>1</xdr:col>
      <xdr:colOff>1483176</xdr:colOff>
      <xdr:row>10</xdr:row>
      <xdr:rowOff>98321</xdr:rowOff>
    </xdr:to>
    <xdr:sp macro="" textlink="">
      <xdr:nvSpPr>
        <xdr:cNvPr id="4" name="Rectangle: Rounded Corner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637D951-9AFF-4E2A-90AD-C38219F504FE}"/>
            </a:ext>
          </a:extLst>
        </xdr:cNvPr>
        <xdr:cNvSpPr/>
      </xdr:nvSpPr>
      <xdr:spPr>
        <a:xfrm>
          <a:off x="581025" y="1847851"/>
          <a:ext cx="1149801" cy="307870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Product</a:t>
          </a:r>
        </a:p>
      </xdr:txBody>
    </xdr:sp>
    <xdr:clientData/>
  </xdr:twoCellAnchor>
  <xdr:twoCellAnchor editAs="absolute">
    <xdr:from>
      <xdr:col>1</xdr:col>
      <xdr:colOff>335319</xdr:colOff>
      <xdr:row>10</xdr:row>
      <xdr:rowOff>57151</xdr:rowOff>
    </xdr:from>
    <xdr:to>
      <xdr:col>1</xdr:col>
      <xdr:colOff>1473651</xdr:colOff>
      <xdr:row>11</xdr:row>
      <xdr:rowOff>171450</xdr:rowOff>
    </xdr:to>
    <xdr:sp macro="" textlink="">
      <xdr:nvSpPr>
        <xdr:cNvPr id="5" name="Rectangle: Rounded Corner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7106DD8-EBC9-49E5-8D28-CAE0DD085C74}"/>
            </a:ext>
          </a:extLst>
        </xdr:cNvPr>
        <xdr:cNvSpPr/>
      </xdr:nvSpPr>
      <xdr:spPr>
        <a:xfrm>
          <a:off x="582969" y="2114551"/>
          <a:ext cx="1138332" cy="304799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Clients</a:t>
          </a:r>
          <a:endParaRPr lang="en-IN" sz="1600" b="1" kern="12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370892</xdr:colOff>
      <xdr:row>11</xdr:row>
      <xdr:rowOff>133351</xdr:rowOff>
    </xdr:from>
    <xdr:to>
      <xdr:col>1</xdr:col>
      <xdr:colOff>1473651</xdr:colOff>
      <xdr:row>13</xdr:row>
      <xdr:rowOff>47625</xdr:rowOff>
    </xdr:to>
    <xdr:sp macro="" textlink="">
      <xdr:nvSpPr>
        <xdr:cNvPr id="6" name="Rectangle: Rounded Corner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2EEB8B9-9A0F-4A45-B407-06A5CA6B915E}"/>
            </a:ext>
          </a:extLst>
        </xdr:cNvPr>
        <xdr:cNvSpPr/>
      </xdr:nvSpPr>
      <xdr:spPr>
        <a:xfrm>
          <a:off x="618542" y="2381251"/>
          <a:ext cx="1102759" cy="295274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Vendor</a:t>
          </a:r>
          <a:endParaRPr lang="en-IN" sz="1600" b="1" kern="12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361950</xdr:colOff>
      <xdr:row>13</xdr:row>
      <xdr:rowOff>38101</xdr:rowOff>
    </xdr:from>
    <xdr:to>
      <xdr:col>1</xdr:col>
      <xdr:colOff>1445076</xdr:colOff>
      <xdr:row>14</xdr:row>
      <xdr:rowOff>137618</xdr:rowOff>
    </xdr:to>
    <xdr:sp macro="" textlink="">
      <xdr:nvSpPr>
        <xdr:cNvPr id="8" name="Rectangle: Rounded Corner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86F6215-DCA2-484B-887B-3920B67DCE30}"/>
            </a:ext>
          </a:extLst>
        </xdr:cNvPr>
        <xdr:cNvSpPr/>
      </xdr:nvSpPr>
      <xdr:spPr>
        <a:xfrm>
          <a:off x="609600" y="2590801"/>
          <a:ext cx="1083126" cy="290017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Sales</a:t>
          </a:r>
          <a:endParaRPr lang="en-IN" sz="1600" b="1" kern="12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371475</xdr:colOff>
      <xdr:row>14</xdr:row>
      <xdr:rowOff>123826</xdr:rowOff>
    </xdr:from>
    <xdr:to>
      <xdr:col>1</xdr:col>
      <xdr:colOff>1473651</xdr:colOff>
      <xdr:row>16</xdr:row>
      <xdr:rowOff>37944</xdr:rowOff>
    </xdr:to>
    <xdr:sp macro="" textlink="">
      <xdr:nvSpPr>
        <xdr:cNvPr id="9" name="Rectangle: Rounded Corners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B0D229F7-479F-48CA-A8F2-7220806FD4B0}"/>
            </a:ext>
          </a:extLst>
        </xdr:cNvPr>
        <xdr:cNvSpPr/>
      </xdr:nvSpPr>
      <xdr:spPr>
        <a:xfrm>
          <a:off x="619125" y="2867026"/>
          <a:ext cx="1102176" cy="295118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Purchase</a:t>
          </a:r>
          <a:endParaRPr lang="en-IN" sz="1600" b="1" kern="12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2</xdr:col>
      <xdr:colOff>381000</xdr:colOff>
      <xdr:row>1</xdr:row>
      <xdr:rowOff>0</xdr:rowOff>
    </xdr:from>
    <xdr:to>
      <xdr:col>14</xdr:col>
      <xdr:colOff>266700</xdr:colOff>
      <xdr:row>3</xdr:row>
      <xdr:rowOff>133350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1EB8E1E0-1C4F-4C00-AC15-96F059473D0E}"/>
            </a:ext>
          </a:extLst>
        </xdr:cNvPr>
        <xdr:cNvSpPr/>
      </xdr:nvSpPr>
      <xdr:spPr>
        <a:xfrm>
          <a:off x="2571750" y="190500"/>
          <a:ext cx="9553575" cy="51435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 b="1" kern="1200">
              <a:solidFill>
                <a:schemeClr val="accent4">
                  <a:lumMod val="20000"/>
                  <a:lumOff val="80000"/>
                </a:schemeClr>
              </a:solidFill>
            </a:rPr>
            <a:t>INVENTORY</a:t>
          </a:r>
        </a:p>
      </xdr:txBody>
    </xdr:sp>
    <xdr:clientData/>
  </xdr:twoCellAnchor>
  <xdr:twoCellAnchor editAs="absolute">
    <xdr:from>
      <xdr:col>1</xdr:col>
      <xdr:colOff>381000</xdr:colOff>
      <xdr:row>16</xdr:row>
      <xdr:rowOff>38101</xdr:rowOff>
    </xdr:from>
    <xdr:to>
      <xdr:col>1</xdr:col>
      <xdr:colOff>1473651</xdr:colOff>
      <xdr:row>17</xdr:row>
      <xdr:rowOff>140168</xdr:rowOff>
    </xdr:to>
    <xdr:sp macro="" textlink="">
      <xdr:nvSpPr>
        <xdr:cNvPr id="10" name="Rectangle: Rounded Corner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6D74E5A-A11F-4D1D-901A-EB35E34444D4}"/>
            </a:ext>
          </a:extLst>
        </xdr:cNvPr>
        <xdr:cNvSpPr/>
      </xdr:nvSpPr>
      <xdr:spPr>
        <a:xfrm>
          <a:off x="628650" y="3162301"/>
          <a:ext cx="1092651" cy="292567"/>
        </a:xfrm>
        <a:prstGeom prst="roundRect">
          <a:avLst>
            <a:gd name="adj" fmla="val 41157"/>
          </a:avLst>
        </a:prstGeom>
        <a:solidFill>
          <a:schemeClr val="accent3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tx1">
                  <a:lumMod val="65000"/>
                  <a:lumOff val="35000"/>
                </a:schemeClr>
              </a:solidFill>
            </a:rPr>
            <a:t>Inventory</a:t>
          </a:r>
          <a:endParaRPr lang="en-IN" sz="1600" b="1" kern="12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 editAs="absolute">
    <xdr:from>
      <xdr:col>1</xdr:col>
      <xdr:colOff>0</xdr:colOff>
      <xdr:row>4</xdr:row>
      <xdr:rowOff>0</xdr:rowOff>
    </xdr:from>
    <xdr:to>
      <xdr:col>1</xdr:col>
      <xdr:colOff>1838325</xdr:colOff>
      <xdr:row>7</xdr:row>
      <xdr:rowOff>0</xdr:rowOff>
    </xdr:to>
    <xdr:sp macro="" textlink="">
      <xdr:nvSpPr>
        <xdr:cNvPr id="12" name="Rectangle: Diagonal Corners Rounded 11">
          <a:extLst>
            <a:ext uri="{FF2B5EF4-FFF2-40B4-BE49-F238E27FC236}">
              <a16:creationId xmlns:a16="http://schemas.microsoft.com/office/drawing/2014/main" id="{6369D9B6-2D4A-4F0E-82D2-41187DD032E1}"/>
            </a:ext>
          </a:extLst>
        </xdr:cNvPr>
        <xdr:cNvSpPr/>
      </xdr:nvSpPr>
      <xdr:spPr>
        <a:xfrm>
          <a:off x="247650" y="762000"/>
          <a:ext cx="1838325" cy="647700"/>
        </a:xfrm>
        <a:prstGeom prst="round2Diag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Inventory Management System</a:t>
          </a:r>
        </a:p>
      </xdr:txBody>
    </xdr:sp>
    <xdr:clientData/>
  </xdr:twoCellAnchor>
  <xdr:twoCellAnchor editAs="absolute">
    <xdr:from>
      <xdr:col>1</xdr:col>
      <xdr:colOff>361950</xdr:colOff>
      <xdr:row>17</xdr:row>
      <xdr:rowOff>142875</xdr:rowOff>
    </xdr:from>
    <xdr:to>
      <xdr:col>1</xdr:col>
      <xdr:colOff>1454601</xdr:colOff>
      <xdr:row>19</xdr:row>
      <xdr:rowOff>54442</xdr:rowOff>
    </xdr:to>
    <xdr:sp macro="" textlink="">
      <xdr:nvSpPr>
        <xdr:cNvPr id="7" name="Rectangle: Rounded Corners 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88598C7-4ECE-4F59-8BB7-29BBF0FC97D7}"/>
            </a:ext>
          </a:extLst>
        </xdr:cNvPr>
        <xdr:cNvSpPr/>
      </xdr:nvSpPr>
      <xdr:spPr>
        <a:xfrm>
          <a:off x="609600" y="3457575"/>
          <a:ext cx="1092651" cy="292567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New</a:t>
          </a:r>
          <a:r>
            <a:rPr lang="en-IN" sz="1400" b="1" kern="1200" baseline="0">
              <a:solidFill>
                <a:schemeClr val="bg1"/>
              </a:solidFill>
            </a:rPr>
            <a:t> Entry</a:t>
          </a:r>
          <a:endParaRPr lang="en-IN" sz="1600" b="1" kern="1200">
            <a:solidFill>
              <a:schemeClr val="bg1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714375</xdr:colOff>
      <xdr:row>1</xdr:row>
      <xdr:rowOff>76200</xdr:rowOff>
    </xdr:from>
    <xdr:to>
      <xdr:col>1</xdr:col>
      <xdr:colOff>1162050</xdr:colOff>
      <xdr:row>3</xdr:row>
      <xdr:rowOff>133350</xdr:rowOff>
    </xdr:to>
    <xdr:sp macro="" textlink="">
      <xdr:nvSpPr>
        <xdr:cNvPr id="2" name="Smiley Face 1">
          <a:extLst>
            <a:ext uri="{FF2B5EF4-FFF2-40B4-BE49-F238E27FC236}">
              <a16:creationId xmlns:a16="http://schemas.microsoft.com/office/drawing/2014/main" id="{8848445F-13D7-4BA7-8975-7D38FEDB2D5B}"/>
            </a:ext>
          </a:extLst>
        </xdr:cNvPr>
        <xdr:cNvSpPr/>
      </xdr:nvSpPr>
      <xdr:spPr>
        <a:xfrm>
          <a:off x="962025" y="266700"/>
          <a:ext cx="447675" cy="438150"/>
        </a:xfrm>
        <a:prstGeom prst="smileyFace">
          <a:avLst/>
        </a:prstGeom>
        <a:ln/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 editAs="absolute">
    <xdr:from>
      <xdr:col>1</xdr:col>
      <xdr:colOff>333375</xdr:colOff>
      <xdr:row>8</xdr:row>
      <xdr:rowOff>171451</xdr:rowOff>
    </xdr:from>
    <xdr:to>
      <xdr:col>1</xdr:col>
      <xdr:colOff>1483176</xdr:colOff>
      <xdr:row>10</xdr:row>
      <xdr:rowOff>98321</xdr:rowOff>
    </xdr:to>
    <xdr:sp macro="" textlink="">
      <xdr:nvSpPr>
        <xdr:cNvPr id="3" name="Rectangle: Rounded Corner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164762-662D-4475-A2DB-C601CB53C2FC}"/>
            </a:ext>
          </a:extLst>
        </xdr:cNvPr>
        <xdr:cNvSpPr/>
      </xdr:nvSpPr>
      <xdr:spPr>
        <a:xfrm>
          <a:off x="581025" y="1771651"/>
          <a:ext cx="1149801" cy="307870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Product</a:t>
          </a:r>
        </a:p>
      </xdr:txBody>
    </xdr:sp>
    <xdr:clientData/>
  </xdr:twoCellAnchor>
  <xdr:twoCellAnchor editAs="absolute">
    <xdr:from>
      <xdr:col>1</xdr:col>
      <xdr:colOff>335319</xdr:colOff>
      <xdr:row>10</xdr:row>
      <xdr:rowOff>57151</xdr:rowOff>
    </xdr:from>
    <xdr:to>
      <xdr:col>1</xdr:col>
      <xdr:colOff>1473651</xdr:colOff>
      <xdr:row>11</xdr:row>
      <xdr:rowOff>171450</xdr:rowOff>
    </xdr:to>
    <xdr:sp macro="" textlink="">
      <xdr:nvSpPr>
        <xdr:cNvPr id="4" name="Rectangle: Rounded Corner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268D4FE-0335-40EA-8498-048C6F31C99C}"/>
            </a:ext>
          </a:extLst>
        </xdr:cNvPr>
        <xdr:cNvSpPr/>
      </xdr:nvSpPr>
      <xdr:spPr>
        <a:xfrm>
          <a:off x="582969" y="2038351"/>
          <a:ext cx="1138332" cy="304799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Clients</a:t>
          </a:r>
          <a:endParaRPr lang="en-IN" sz="1600" b="1" kern="12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370892</xdr:colOff>
      <xdr:row>11</xdr:row>
      <xdr:rowOff>133351</xdr:rowOff>
    </xdr:from>
    <xdr:to>
      <xdr:col>1</xdr:col>
      <xdr:colOff>1473651</xdr:colOff>
      <xdr:row>13</xdr:row>
      <xdr:rowOff>47625</xdr:rowOff>
    </xdr:to>
    <xdr:sp macro="" textlink="">
      <xdr:nvSpPr>
        <xdr:cNvPr id="5" name="Rectangle: Rounded Corner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0BD8FE5-7219-4DE2-B3F0-32020635203C}"/>
            </a:ext>
          </a:extLst>
        </xdr:cNvPr>
        <xdr:cNvSpPr/>
      </xdr:nvSpPr>
      <xdr:spPr>
        <a:xfrm>
          <a:off x="618542" y="2305051"/>
          <a:ext cx="1102759" cy="295274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Vendor</a:t>
          </a:r>
          <a:endParaRPr lang="en-IN" sz="1600" b="1" kern="12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361950</xdr:colOff>
      <xdr:row>13</xdr:row>
      <xdr:rowOff>9526</xdr:rowOff>
    </xdr:from>
    <xdr:to>
      <xdr:col>1</xdr:col>
      <xdr:colOff>1445076</xdr:colOff>
      <xdr:row>14</xdr:row>
      <xdr:rowOff>109043</xdr:rowOff>
    </xdr:to>
    <xdr:sp macro="" textlink="">
      <xdr:nvSpPr>
        <xdr:cNvPr id="6" name="Rectangle: Rounded Corner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010FD05-24B7-4382-9074-31E1B3FE6ACF}"/>
            </a:ext>
          </a:extLst>
        </xdr:cNvPr>
        <xdr:cNvSpPr/>
      </xdr:nvSpPr>
      <xdr:spPr>
        <a:xfrm>
          <a:off x="609600" y="2562226"/>
          <a:ext cx="1083126" cy="290017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Sales</a:t>
          </a:r>
          <a:endParaRPr lang="en-IN" sz="1600" b="1" kern="12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390525</xdr:colOff>
      <xdr:row>14</xdr:row>
      <xdr:rowOff>85726</xdr:rowOff>
    </xdr:from>
    <xdr:to>
      <xdr:col>1</xdr:col>
      <xdr:colOff>1492701</xdr:colOff>
      <xdr:row>15</xdr:row>
      <xdr:rowOff>190344</xdr:rowOff>
    </xdr:to>
    <xdr:sp macro="" textlink="">
      <xdr:nvSpPr>
        <xdr:cNvPr id="7" name="Rectangle: Rounded Corner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EC7F3EF-3B5F-4EDC-B3EE-A752E90CF797}"/>
            </a:ext>
          </a:extLst>
        </xdr:cNvPr>
        <xdr:cNvSpPr/>
      </xdr:nvSpPr>
      <xdr:spPr>
        <a:xfrm>
          <a:off x="638175" y="2828926"/>
          <a:ext cx="1102176" cy="295118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Purchase</a:t>
          </a:r>
          <a:endParaRPr lang="en-IN" sz="1600" b="1" kern="12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428625</xdr:colOff>
      <xdr:row>15</xdr:row>
      <xdr:rowOff>161926</xdr:rowOff>
    </xdr:from>
    <xdr:to>
      <xdr:col>1</xdr:col>
      <xdr:colOff>1521276</xdr:colOff>
      <xdr:row>17</xdr:row>
      <xdr:rowOff>73493</xdr:rowOff>
    </xdr:to>
    <xdr:sp macro="" textlink="">
      <xdr:nvSpPr>
        <xdr:cNvPr id="8" name="Rectangle: Rounded Corners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245BCE2-6338-4F8E-AF03-1C03E5285432}"/>
            </a:ext>
          </a:extLst>
        </xdr:cNvPr>
        <xdr:cNvSpPr/>
      </xdr:nvSpPr>
      <xdr:spPr>
        <a:xfrm>
          <a:off x="676275" y="3095626"/>
          <a:ext cx="1092651" cy="292567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Inventory</a:t>
          </a:r>
          <a:endParaRPr lang="en-IN" sz="1600" b="1" kern="12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2</xdr:col>
      <xdr:colOff>381000</xdr:colOff>
      <xdr:row>1</xdr:row>
      <xdr:rowOff>0</xdr:rowOff>
    </xdr:from>
    <xdr:to>
      <xdr:col>18</xdr:col>
      <xdr:colOff>180975</xdr:colOff>
      <xdr:row>3</xdr:row>
      <xdr:rowOff>133350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36A8CB29-25AA-42A9-A7A2-85FD895582A9}"/>
            </a:ext>
          </a:extLst>
        </xdr:cNvPr>
        <xdr:cNvSpPr/>
      </xdr:nvSpPr>
      <xdr:spPr>
        <a:xfrm>
          <a:off x="2571750" y="190500"/>
          <a:ext cx="9553575" cy="51435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 b="1" kern="1200">
              <a:solidFill>
                <a:schemeClr val="accent4">
                  <a:lumMod val="20000"/>
                  <a:lumOff val="80000"/>
                </a:schemeClr>
              </a:solidFill>
            </a:rPr>
            <a:t>NEW ENTRY</a:t>
          </a:r>
        </a:p>
      </xdr:txBody>
    </xdr:sp>
    <xdr:clientData/>
  </xdr:twoCellAnchor>
  <xdr:twoCellAnchor editAs="absolute">
    <xdr:from>
      <xdr:col>1</xdr:col>
      <xdr:colOff>342900</xdr:colOff>
      <xdr:row>7</xdr:row>
      <xdr:rowOff>57151</xdr:rowOff>
    </xdr:from>
    <xdr:to>
      <xdr:col>1</xdr:col>
      <xdr:colOff>1514475</xdr:colOff>
      <xdr:row>8</xdr:row>
      <xdr:rowOff>180351</xdr:rowOff>
    </xdr:to>
    <xdr:sp macro="" textlink="">
      <xdr:nvSpPr>
        <xdr:cNvPr id="10" name="Rectangle: Rounded Corner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6C5859C-C330-4CD3-8CD7-6DC904EB41DB}"/>
            </a:ext>
          </a:extLst>
        </xdr:cNvPr>
        <xdr:cNvSpPr/>
      </xdr:nvSpPr>
      <xdr:spPr>
        <a:xfrm>
          <a:off x="590550" y="1466851"/>
          <a:ext cx="1171575" cy="313700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accent3">
                  <a:lumMod val="20000"/>
                  <a:lumOff val="80000"/>
                </a:schemeClr>
              </a:solidFill>
            </a:rPr>
            <a:t>Dashboard</a:t>
          </a:r>
        </a:p>
      </xdr:txBody>
    </xdr:sp>
    <xdr:clientData/>
  </xdr:twoCellAnchor>
  <xdr:twoCellAnchor editAs="absolute">
    <xdr:from>
      <xdr:col>1</xdr:col>
      <xdr:colOff>0</xdr:colOff>
      <xdr:row>4</xdr:row>
      <xdr:rowOff>0</xdr:rowOff>
    </xdr:from>
    <xdr:to>
      <xdr:col>1</xdr:col>
      <xdr:colOff>1838325</xdr:colOff>
      <xdr:row>7</xdr:row>
      <xdr:rowOff>0</xdr:rowOff>
    </xdr:to>
    <xdr:sp macro="" textlink="">
      <xdr:nvSpPr>
        <xdr:cNvPr id="11" name="Rectangle: Diagonal Corners Rounded 10">
          <a:extLst>
            <a:ext uri="{FF2B5EF4-FFF2-40B4-BE49-F238E27FC236}">
              <a16:creationId xmlns:a16="http://schemas.microsoft.com/office/drawing/2014/main" id="{688CE01D-B87E-4B8D-B531-73D3D4FE1F94}"/>
            </a:ext>
          </a:extLst>
        </xdr:cNvPr>
        <xdr:cNvSpPr/>
      </xdr:nvSpPr>
      <xdr:spPr>
        <a:xfrm>
          <a:off x="247650" y="762000"/>
          <a:ext cx="1838325" cy="647700"/>
        </a:xfrm>
        <a:prstGeom prst="round2Diag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Inventory Management System</a:t>
          </a:r>
        </a:p>
      </xdr:txBody>
    </xdr:sp>
    <xdr:clientData/>
  </xdr:twoCellAnchor>
  <xdr:twoCellAnchor editAs="absolute">
    <xdr:from>
      <xdr:col>1</xdr:col>
      <xdr:colOff>419100</xdr:colOff>
      <xdr:row>17</xdr:row>
      <xdr:rowOff>66676</xdr:rowOff>
    </xdr:from>
    <xdr:to>
      <xdr:col>1</xdr:col>
      <xdr:colOff>1511751</xdr:colOff>
      <xdr:row>18</xdr:row>
      <xdr:rowOff>168743</xdr:rowOff>
    </xdr:to>
    <xdr:sp macro="" textlink="">
      <xdr:nvSpPr>
        <xdr:cNvPr id="12" name="Rectangle: Rounded Corners 11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C898852-5AFA-4C04-A76D-C9D650636A1E}"/>
            </a:ext>
          </a:extLst>
        </xdr:cNvPr>
        <xdr:cNvSpPr/>
      </xdr:nvSpPr>
      <xdr:spPr>
        <a:xfrm>
          <a:off x="666750" y="3381376"/>
          <a:ext cx="1092651" cy="292567"/>
        </a:xfrm>
        <a:prstGeom prst="roundRect">
          <a:avLst>
            <a:gd name="adj" fmla="val 41157"/>
          </a:avLst>
        </a:prstGeom>
        <a:solidFill>
          <a:schemeClr val="accent3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tx1">
                  <a:lumMod val="65000"/>
                  <a:lumOff val="35000"/>
                </a:schemeClr>
              </a:solidFill>
            </a:rPr>
            <a:t>New</a:t>
          </a:r>
          <a:r>
            <a:rPr lang="en-IN" sz="1400" b="1" kern="1200" baseline="0">
              <a:solidFill>
                <a:schemeClr val="tx1">
                  <a:lumMod val="65000"/>
                  <a:lumOff val="35000"/>
                </a:schemeClr>
              </a:solidFill>
            </a:rPr>
            <a:t> Entry</a:t>
          </a:r>
          <a:endParaRPr lang="en-IN" sz="1600" b="1" kern="12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 editAs="absolute">
    <xdr:from>
      <xdr:col>2</xdr:col>
      <xdr:colOff>381000</xdr:colOff>
      <xdr:row>5</xdr:row>
      <xdr:rowOff>85726</xdr:rowOff>
    </xdr:from>
    <xdr:to>
      <xdr:col>4</xdr:col>
      <xdr:colOff>390525</xdr:colOff>
      <xdr:row>7</xdr:row>
      <xdr:rowOff>9526</xdr:rowOff>
    </xdr:to>
    <xdr:sp macro="" textlink="">
      <xdr:nvSpPr>
        <xdr:cNvPr id="13" name="Rectangle: Rounded Corners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0D18B9-C9A1-6B58-2241-109E5F9AFC3D}"/>
            </a:ext>
          </a:extLst>
        </xdr:cNvPr>
        <xdr:cNvSpPr/>
      </xdr:nvSpPr>
      <xdr:spPr>
        <a:xfrm>
          <a:off x="2571750" y="1038226"/>
          <a:ext cx="1228725" cy="381000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PRODUCT ENTRY</a:t>
          </a:r>
          <a:endParaRPr lang="en-IN" b="1">
            <a:effectLst/>
          </a:endParaRPr>
        </a:p>
      </xdr:txBody>
    </xdr:sp>
    <xdr:clientData/>
  </xdr:twoCellAnchor>
  <xdr:twoCellAnchor editAs="absolute">
    <xdr:from>
      <xdr:col>2</xdr:col>
      <xdr:colOff>371475</xdr:colOff>
      <xdr:row>7</xdr:row>
      <xdr:rowOff>123826</xdr:rowOff>
    </xdr:from>
    <xdr:to>
      <xdr:col>4</xdr:col>
      <xdr:colOff>381000</xdr:colOff>
      <xdr:row>9</xdr:row>
      <xdr:rowOff>123826</xdr:rowOff>
    </xdr:to>
    <xdr:sp macro="" textlink="">
      <xdr:nvSpPr>
        <xdr:cNvPr id="14" name="Rectangle: Rounded Corners 1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C30687B-7412-4924-93A3-BE5560073317}"/>
            </a:ext>
          </a:extLst>
        </xdr:cNvPr>
        <xdr:cNvSpPr/>
      </xdr:nvSpPr>
      <xdr:spPr>
        <a:xfrm>
          <a:off x="2562225" y="1533526"/>
          <a:ext cx="1228725" cy="381000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CLIENT ENTRY</a:t>
          </a:r>
          <a:endParaRPr lang="en-IN" b="1">
            <a:effectLst/>
          </a:endParaRPr>
        </a:p>
      </xdr:txBody>
    </xdr:sp>
    <xdr:clientData/>
  </xdr:twoCellAnchor>
  <xdr:twoCellAnchor editAs="absolute">
    <xdr:from>
      <xdr:col>2</xdr:col>
      <xdr:colOff>371475</xdr:colOff>
      <xdr:row>10</xdr:row>
      <xdr:rowOff>76201</xdr:rowOff>
    </xdr:from>
    <xdr:to>
      <xdr:col>4</xdr:col>
      <xdr:colOff>381000</xdr:colOff>
      <xdr:row>12</xdr:row>
      <xdr:rowOff>76201</xdr:rowOff>
    </xdr:to>
    <xdr:sp macro="" textlink="">
      <xdr:nvSpPr>
        <xdr:cNvPr id="15" name="Rectangle: Rounded Corners 1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695EBAF-5DC9-44C4-AA25-0C5788600CF3}"/>
            </a:ext>
          </a:extLst>
        </xdr:cNvPr>
        <xdr:cNvSpPr/>
      </xdr:nvSpPr>
      <xdr:spPr>
        <a:xfrm>
          <a:off x="2562225" y="2057401"/>
          <a:ext cx="1228725" cy="381000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VENDOR ENTRY</a:t>
          </a:r>
          <a:endParaRPr lang="en-IN" b="1">
            <a:effectLst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566737</xdr:colOff>
      <xdr:row>16</xdr:row>
      <xdr:rowOff>185737</xdr:rowOff>
    </xdr:from>
    <xdr:to>
      <xdr:col>5</xdr:col>
      <xdr:colOff>241300</xdr:colOff>
      <xdr:row>27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AFBFCF-C582-0F2A-CF2E-FDC057E57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519112</xdr:colOff>
      <xdr:row>28</xdr:row>
      <xdr:rowOff>85725</xdr:rowOff>
    </xdr:from>
    <xdr:to>
      <xdr:col>5</xdr:col>
      <xdr:colOff>233362</xdr:colOff>
      <xdr:row>38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36C371-5C95-4D82-67AE-692C66AC6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433387</xdr:colOff>
      <xdr:row>16</xdr:row>
      <xdr:rowOff>171450</xdr:rowOff>
    </xdr:from>
    <xdr:to>
      <xdr:col>7</xdr:col>
      <xdr:colOff>38100</xdr:colOff>
      <xdr:row>27</xdr:row>
      <xdr:rowOff>10478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56FAD6-092C-3830-40B1-DAA7CB80C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514350</xdr:colOff>
      <xdr:row>28</xdr:row>
      <xdr:rowOff>71437</xdr:rowOff>
    </xdr:from>
    <xdr:to>
      <xdr:col>8</xdr:col>
      <xdr:colOff>38100</xdr:colOff>
      <xdr:row>38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59E66A-A8FF-A957-1644-C09254278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64.808374768516" createdVersion="8" refreshedVersion="8" minRefreshableVersion="3" recordCount="14" xr:uid="{AA61BEBE-9921-4D90-830A-C86F7803E71B}">
  <cacheSource type="worksheet">
    <worksheetSource ref="D6:J20" sheet="PRODUCT"/>
  </cacheSource>
  <cacheFields count="7">
    <cacheField name="HSN NO." numFmtId="0">
      <sharedItems containsString="0" containsBlank="1" containsNumber="1" containsInteger="1" minValue="11" maxValue="66"/>
    </cacheField>
    <cacheField name="PRODUCT" numFmtId="0">
      <sharedItems containsBlank="1" count="7">
        <s v="LIPSTIC"/>
        <s v="EYE LINER"/>
        <s v="NAIL PAINT"/>
        <s v="MASKARA"/>
        <s v="LIP BALM"/>
        <s v="SUNSCREEN"/>
        <m/>
      </sharedItems>
    </cacheField>
    <cacheField name="VENDOR NAME" numFmtId="0">
      <sharedItems containsBlank="1"/>
    </cacheField>
    <cacheField name="EMAIL ID" numFmtId="0">
      <sharedItems containsBlank="1"/>
    </cacheField>
    <cacheField name="ADDRESS" numFmtId="0">
      <sharedItems containsBlank="1"/>
    </cacheField>
    <cacheField name="BUYING PRICE" numFmtId="0">
      <sharedItems containsString="0" containsBlank="1" containsNumber="1" containsInteger="1" minValue="40" maxValue="240"/>
    </cacheField>
    <cacheField name="SELLING PRICE" numFmtId="0">
      <sharedItems containsString="0" containsBlank="1" containsNumber="1" containsInteger="1" minValue="50" maxValue="2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64.809739699071" createdVersion="8" refreshedVersion="8" minRefreshableVersion="3" recordCount="15" xr:uid="{6F4C164F-52C1-4436-BA08-B91EA834E56E}">
  <cacheSource type="worksheet">
    <worksheetSource ref="D6:H21" sheet="CLIENTS"/>
  </cacheSource>
  <cacheFields count="5">
    <cacheField name="CLIENT ID" numFmtId="0">
      <sharedItems containsString="0" containsBlank="1" containsNumber="1" containsInteger="1" minValue="11" maxValue="16"/>
    </cacheField>
    <cacheField name="CLIENT NAME" numFmtId="0">
      <sharedItems containsBlank="1" count="7">
        <s v="RAJABABU"/>
        <s v="MR INDIA"/>
        <s v="VEERU"/>
        <s v="MRUNAL"/>
        <s v="PRATYUSH"/>
        <s v="KAVITA"/>
        <m/>
      </sharedItems>
    </cacheField>
    <cacheField name="CONTACT NO." numFmtId="0">
      <sharedItems containsString="0" containsBlank="1" containsNumber="1" containsInteger="1" minValue="235689" maxValue="789632"/>
    </cacheField>
    <cacheField name="EMAIL ID" numFmtId="0">
      <sharedItems containsBlank="1"/>
    </cacheField>
    <cacheField name="ADDRES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64.81481747685" createdVersion="8" refreshedVersion="8" minRefreshableVersion="3" recordCount="12" xr:uid="{2C4E20AF-F1FF-48E8-84BA-EEF34113CE9E}">
  <cacheSource type="worksheet">
    <worksheetSource ref="D6:H18" sheet="VENDOR"/>
  </cacheSource>
  <cacheFields count="5">
    <cacheField name="VENDOR ID" numFmtId="0">
      <sharedItems containsString="0" containsBlank="1" containsNumber="1" containsInteger="1" minValue="111" maxValue="116"/>
    </cacheField>
    <cacheField name="VENDOR NAME" numFmtId="0">
      <sharedItems containsBlank="1"/>
    </cacheField>
    <cacheField name="CONTACT NO." numFmtId="0">
      <sharedItems containsString="0" containsBlank="1" containsNumber="1" containsInteger="1" minValue="235689" maxValue="785696"/>
    </cacheField>
    <cacheField name="EMAIL ID" numFmtId="0">
      <sharedItems containsBlank="1"/>
    </cacheField>
    <cacheField name="ADDRES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64.81616678241" createdVersion="8" refreshedVersion="8" minRefreshableVersion="3" recordCount="11" xr:uid="{D6CCF2C0-558F-4DC0-9F72-BB3C4B1C9DF1}">
  <cacheSource type="worksheet">
    <worksheetSource name="SALES"/>
  </cacheSource>
  <cacheFields count="11">
    <cacheField name="BILL NO" numFmtId="0">
      <sharedItems containsString="0" containsBlank="1" containsNumber="1" containsInteger="1" minValue="1" maxValue="7"/>
    </cacheField>
    <cacheField name="HSN NO." numFmtId="0">
      <sharedItems containsString="0" containsBlank="1" containsNumber="1" containsInteger="1" minValue="11" maxValue="66"/>
    </cacheField>
    <cacheField name="PRODUCT NAME" numFmtId="0">
      <sharedItems/>
    </cacheField>
    <cacheField name="STOCK" numFmtId="0">
      <sharedItems containsMixedTypes="1" containsNumber="1" containsInteger="1" minValue="21" maxValue="49"/>
    </cacheField>
    <cacheField name="QUANTITY" numFmtId="0">
      <sharedItems containsString="0" containsBlank="1" containsNumber="1" containsInteger="1" minValue="5" maxValue="12"/>
    </cacheField>
    <cacheField name="PRICE" numFmtId="0">
      <sharedItems containsMixedTypes="1" containsNumber="1" containsInteger="1" minValue="40" maxValue="240"/>
    </cacheField>
    <cacheField name="TOTAL PRICE" numFmtId="0">
      <sharedItems containsMixedTypes="1" containsNumber="1" containsInteger="1" minValue="360" maxValue="1200" count="8">
        <n v="900"/>
        <n v="1040"/>
        <n v="360"/>
        <n v="700"/>
        <n v="960"/>
        <n v="1200"/>
        <n v="540"/>
        <s v=""/>
      </sharedItems>
    </cacheField>
    <cacheField name="CLIENT NAME" numFmtId="0">
      <sharedItems containsBlank="1" count="7">
        <s v="RAJABABU"/>
        <s v="MR INDIA"/>
        <s v="VEERU"/>
        <s v="MRUNAL"/>
        <s v="PRATYUSH"/>
        <s v="KAVITA"/>
        <m/>
      </sharedItems>
    </cacheField>
    <cacheField name="CONTACT NO." numFmtId="0">
      <sharedItems containsMixedTypes="1" containsNumber="1" containsInteger="1" minValue="235689" maxValue="789632"/>
    </cacheField>
    <cacheField name="EMAIL ID" numFmtId="0">
      <sharedItems/>
    </cacheField>
    <cacheField name="ADDRES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64.818268518517" createdVersion="8" refreshedVersion="8" minRefreshableVersion="3" recordCount="13" xr:uid="{78374EDE-9348-4A1B-8035-9EB78FCB1EC4}">
  <cacheSource type="worksheet">
    <worksheetSource ref="D6:O19" sheet="PURCHASE"/>
  </cacheSource>
  <cacheFields count="12">
    <cacheField name="PO NO" numFmtId="0">
      <sharedItems containsString="0" containsBlank="1" containsNumber="1" containsInteger="1" minValue="1" maxValue="6"/>
    </cacheField>
    <cacheField name="HSN NO." numFmtId="0">
      <sharedItems containsString="0" containsBlank="1" containsNumber="1" containsInteger="1" minValue="11" maxValue="66"/>
    </cacheField>
    <cacheField name="PRODUCT NAME" numFmtId="0">
      <sharedItems containsBlank="1"/>
    </cacheField>
    <cacheField name="STOCK" numFmtId="0">
      <sharedItems containsString="0" containsBlank="1" containsNumber="1" containsInteger="1" minValue="21" maxValue="49"/>
    </cacheField>
    <cacheField name="QUANTITY" numFmtId="0">
      <sharedItems containsString="0" containsBlank="1" containsNumber="1" containsInteger="1" minValue="29" maxValue="56"/>
    </cacheField>
    <cacheField name="PRICE" numFmtId="0">
      <sharedItems containsString="0" containsBlank="1" containsNumber="1" containsInteger="1" minValue="40" maxValue="240"/>
    </cacheField>
    <cacheField name="TOTAL PRICE" numFmtId="0">
      <sharedItems containsString="0" containsBlank="1" containsNumber="1" containsInteger="1" minValue="1760" maxValue="12000"/>
    </cacheField>
    <cacheField name="VENDOR NAME" numFmtId="0">
      <sharedItems containsBlank="1" count="7">
        <s v="PRIYA"/>
        <s v="ASHA"/>
        <s v="DEV"/>
        <s v="JEET"/>
        <s v="KETAN"/>
        <s v="AMITA"/>
        <m/>
      </sharedItems>
    </cacheField>
    <cacheField name="CONTACT NO." numFmtId="0">
      <sharedItems containsString="0" containsBlank="1" containsNumber="1" containsInteger="1" minValue="235689" maxValue="785696"/>
    </cacheField>
    <cacheField name="EMAIL ID" numFmtId="0">
      <sharedItems containsBlank="1"/>
    </cacheField>
    <cacheField name="ADDRESS" numFmtId="0">
      <sharedItems containsBlank="1"/>
    </cacheField>
    <cacheField name="CANCELLETIO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64.828359375002" createdVersion="8" refreshedVersion="8" minRefreshableVersion="3" recordCount="12" xr:uid="{CA1412DB-9861-485E-854A-DCD07097954D}">
  <cacheSource type="worksheet">
    <worksheetSource ref="D6:K18" sheet="INVENTORY"/>
  </cacheSource>
  <cacheFields count="8">
    <cacheField name="HSN NO." numFmtId="0">
      <sharedItems containsString="0" containsBlank="1" containsNumber="1" containsInteger="1" minValue="11" maxValue="66"/>
    </cacheField>
    <cacheField name="PRODUCT" numFmtId="0">
      <sharedItems containsBlank="1"/>
    </cacheField>
    <cacheField name="VENDOR NAME" numFmtId="0">
      <sharedItems containsBlank="1"/>
    </cacheField>
    <cacheField name="STOCK" numFmtId="0">
      <sharedItems containsString="0" containsBlank="1" containsNumber="1" containsInteger="1" minValue="21" maxValue="49"/>
    </cacheField>
    <cacheField name="SALE" numFmtId="0">
      <sharedItems containsString="0" containsBlank="1" containsNumber="1" containsInteger="1" minValue="5" maxValue="16"/>
    </cacheField>
    <cacheField name="PURCHASE" numFmtId="0">
      <sharedItems containsString="0" containsBlank="1" containsNumber="1" containsInteger="1" minValue="29" maxValue="56"/>
    </cacheField>
    <cacheField name="BUYING PRICE" numFmtId="0">
      <sharedItems containsString="0" containsBlank="1" containsNumber="1" containsInteger="1" minValue="40" maxValue="240"/>
    </cacheField>
    <cacheField name="STOCK PRICE" numFmtId="0">
      <sharedItems containsString="0" containsBlank="1" containsNumber="1" containsInteger="1" minValue="1400" maxValue="10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64.863949652776" createdVersion="8" refreshedVersion="8" minRefreshableVersion="3" recordCount="11" xr:uid="{643BDD6F-2BC1-47DB-95DB-BAF086EAB671}">
  <cacheSource type="worksheet">
    <worksheetSource name="SALES[[BILL NO]:[CONTACT NO.]]"/>
  </cacheSource>
  <cacheFields count="9">
    <cacheField name="BILL NO" numFmtId="0">
      <sharedItems containsString="0" containsBlank="1" containsNumber="1" containsInteger="1" minValue="1" maxValue="7"/>
    </cacheField>
    <cacheField name="HSN NO." numFmtId="0">
      <sharedItems containsString="0" containsBlank="1" containsNumber="1" containsInteger="1" minValue="11" maxValue="66"/>
    </cacheField>
    <cacheField name="PRODUCT NAME" numFmtId="0">
      <sharedItems count="7">
        <s v="LIPSTIC"/>
        <s v="EYE LINER"/>
        <s v="NAIL PAINT"/>
        <s v="MASKARA"/>
        <s v="LIP BALM"/>
        <s v="SUNSCREEN"/>
        <s v=""/>
      </sharedItems>
    </cacheField>
    <cacheField name="STOCK" numFmtId="0">
      <sharedItems containsMixedTypes="1" containsNumber="1" containsInteger="1" minValue="21" maxValue="49"/>
    </cacheField>
    <cacheField name="QUANTITY" numFmtId="0">
      <sharedItems containsString="0" containsBlank="1" containsNumber="1" containsInteger="1" minValue="5" maxValue="12"/>
    </cacheField>
    <cacheField name="PRICE" numFmtId="0">
      <sharedItems containsMixedTypes="1" containsNumber="1" containsInteger="1" minValue="40" maxValue="240"/>
    </cacheField>
    <cacheField name="TOTAL PRICE" numFmtId="0">
      <sharedItems containsMixedTypes="1" containsNumber="1" containsInteger="1" minValue="360" maxValue="1200"/>
    </cacheField>
    <cacheField name="CLIENT NAME" numFmtId="0">
      <sharedItems containsBlank="1"/>
    </cacheField>
    <cacheField name="CONTACT NO." numFmtId="0">
      <sharedItems containsMixedTypes="1" containsNumber="1" containsInteger="1" minValue="235689" maxValue="7896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61.946177546299" createdVersion="8" refreshedVersion="8" minRefreshableVersion="3" recordCount="6" xr:uid="{91D2CE22-F7B2-4610-A09A-852CD3914C26}">
  <cacheSource type="worksheet">
    <worksheetSource ref="L3:N9" sheet="BACK END"/>
  </cacheSource>
  <cacheFields count="3">
    <cacheField name="PRODUCT" numFmtId="0">
      <sharedItems count="5">
        <s v="LIPSTIC"/>
        <s v="EYE LINER"/>
        <s v="NAIL PAINT"/>
        <s v="MASKARA"/>
        <s v="LIP BALM"/>
      </sharedItems>
    </cacheField>
    <cacheField name="SALE" numFmtId="0">
      <sharedItems containsSemiMixedTypes="0" containsString="0" containsNumber="1" containsInteger="1" minValue="360" maxValue="1040"/>
    </cacheField>
    <cacheField name="PURCHASE" numFmtId="0">
      <sharedItems containsMixedTypes="1" containsNumber="1" containsInteger="1" minValue="1760" maxValue="5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n v="11"/>
    <x v="0"/>
    <s v="PRIYA"/>
    <s v="priya@gmail.com"/>
    <s v="MUMBAI"/>
    <n v="90"/>
    <n v="100"/>
  </r>
  <r>
    <n v="22"/>
    <x v="1"/>
    <s v="ASHA"/>
    <s v="asha@gmail.com"/>
    <s v="THANE"/>
    <n v="130"/>
    <n v="150"/>
  </r>
  <r>
    <n v="33"/>
    <x v="2"/>
    <s v="DEV"/>
    <s v="dev@gmail.com"/>
    <s v="NAVI MUMBAI"/>
    <n v="40"/>
    <n v="50"/>
  </r>
  <r>
    <n v="44"/>
    <x v="3"/>
    <s v="JEET"/>
    <s v="jeet@gmail.com"/>
    <s v="VASHI"/>
    <n v="100"/>
    <n v="120"/>
  </r>
  <r>
    <n v="55"/>
    <x v="4"/>
    <s v="KETAN"/>
    <s v="ketan@gmail.com"/>
    <s v="BARODA"/>
    <n v="80"/>
    <n v="100"/>
  </r>
  <r>
    <n v="66"/>
    <x v="5"/>
    <s v="AMITA"/>
    <s v="amita@gmail.com"/>
    <s v="PUNE"/>
    <n v="240"/>
    <n v="260"/>
  </r>
  <r>
    <m/>
    <x v="6"/>
    <m/>
    <m/>
    <m/>
    <m/>
    <m/>
  </r>
  <r>
    <m/>
    <x v="6"/>
    <m/>
    <m/>
    <m/>
    <m/>
    <m/>
  </r>
  <r>
    <m/>
    <x v="6"/>
    <m/>
    <m/>
    <m/>
    <m/>
    <m/>
  </r>
  <r>
    <m/>
    <x v="6"/>
    <m/>
    <m/>
    <m/>
    <m/>
    <m/>
  </r>
  <r>
    <m/>
    <x v="6"/>
    <m/>
    <m/>
    <m/>
    <m/>
    <m/>
  </r>
  <r>
    <m/>
    <x v="6"/>
    <m/>
    <m/>
    <m/>
    <m/>
    <m/>
  </r>
  <r>
    <m/>
    <x v="6"/>
    <m/>
    <m/>
    <m/>
    <m/>
    <m/>
  </r>
  <r>
    <m/>
    <x v="6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n v="11"/>
    <x v="0"/>
    <n v="235689"/>
    <s v="rajababu@gmail.com"/>
    <s v="GUJRAT"/>
  </r>
  <r>
    <n v="12"/>
    <x v="1"/>
    <n v="326598"/>
    <s v="mr india@gmail.com"/>
    <s v="THANE"/>
  </r>
  <r>
    <n v="13"/>
    <x v="2"/>
    <n v="456321"/>
    <s v="veeru@gmail.com"/>
    <s v="MUMBAI"/>
  </r>
  <r>
    <n v="14"/>
    <x v="3"/>
    <n v="754896"/>
    <s v="mrunal@gmail.com"/>
    <s v="DELHI"/>
  </r>
  <r>
    <n v="15"/>
    <x v="4"/>
    <n v="789632"/>
    <s v="pratyush@gmail.com"/>
    <s v="GOA"/>
  </r>
  <r>
    <n v="16"/>
    <x v="5"/>
    <n v="362514"/>
    <s v="kavita@gmail.com"/>
    <s v="PUNJAB"/>
  </r>
  <r>
    <m/>
    <x v="6"/>
    <m/>
    <m/>
    <m/>
  </r>
  <r>
    <m/>
    <x v="6"/>
    <m/>
    <m/>
    <m/>
  </r>
  <r>
    <m/>
    <x v="6"/>
    <m/>
    <m/>
    <m/>
  </r>
  <r>
    <m/>
    <x v="6"/>
    <m/>
    <m/>
    <m/>
  </r>
  <r>
    <m/>
    <x v="6"/>
    <m/>
    <m/>
    <m/>
  </r>
  <r>
    <m/>
    <x v="6"/>
    <m/>
    <m/>
    <m/>
  </r>
  <r>
    <m/>
    <x v="6"/>
    <m/>
    <m/>
    <m/>
  </r>
  <r>
    <m/>
    <x v="6"/>
    <m/>
    <m/>
    <m/>
  </r>
  <r>
    <m/>
    <x v="6"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111"/>
    <s v="PRIYA"/>
    <n v="235689"/>
    <s v="priya@gmail.com"/>
    <s v="MUMBAI"/>
  </r>
  <r>
    <n v="112"/>
    <s v="ASHA"/>
    <n v="251463"/>
    <s v="asha@gmail.com"/>
    <s v="THANE"/>
  </r>
  <r>
    <n v="113"/>
    <s v="DEV"/>
    <n v="235689"/>
    <s v="dev@gmail.com"/>
    <s v="NAVI MUMBAI"/>
  </r>
  <r>
    <n v="114"/>
    <s v="JEET"/>
    <n v="785696"/>
    <s v="jeet@gmail.com"/>
    <s v="VASHI"/>
  </r>
  <r>
    <n v="115"/>
    <s v="KETAN"/>
    <n v="454545"/>
    <s v="ketan@gmail.com"/>
    <s v="BARODA"/>
  </r>
  <r>
    <n v="116"/>
    <s v="AMITA"/>
    <n v="454879"/>
    <s v="amita@gmail.com"/>
    <s v="PUNE"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n v="1"/>
    <n v="11"/>
    <s v="LIPSTIC"/>
    <n v="34"/>
    <n v="10"/>
    <n v="90"/>
    <x v="0"/>
    <x v="0"/>
    <n v="235689"/>
    <s v="rajababu@gmail.com"/>
    <s v="GUJRAT"/>
  </r>
  <r>
    <n v="2"/>
    <n v="22"/>
    <s v="EYE LINER"/>
    <n v="21"/>
    <n v="8"/>
    <n v="130"/>
    <x v="1"/>
    <x v="1"/>
    <n v="326598"/>
    <s v="mr india@gmail.com"/>
    <s v="THANE"/>
  </r>
  <r>
    <n v="3"/>
    <n v="33"/>
    <s v="NAIL PAINT"/>
    <n v="35"/>
    <n v="9"/>
    <n v="40"/>
    <x v="2"/>
    <x v="2"/>
    <n v="456321"/>
    <s v="veeru@gmail.com"/>
    <s v="MUMBAI"/>
  </r>
  <r>
    <n v="4"/>
    <n v="44"/>
    <s v="MASKARA"/>
    <n v="49"/>
    <n v="7"/>
    <n v="100"/>
    <x v="3"/>
    <x v="3"/>
    <n v="754896"/>
    <s v="mrunal@gmail.com"/>
    <s v="DELHI"/>
  </r>
  <r>
    <n v="5"/>
    <n v="55"/>
    <s v="LIP BALM"/>
    <n v="33"/>
    <n v="12"/>
    <n v="80"/>
    <x v="4"/>
    <x v="4"/>
    <n v="789632"/>
    <s v="pratyush@gmail.com"/>
    <s v="GOA"/>
  </r>
  <r>
    <n v="6"/>
    <n v="66"/>
    <s v="SUNSCREEN"/>
    <n v="45"/>
    <n v="5"/>
    <n v="240"/>
    <x v="5"/>
    <x v="5"/>
    <n v="362514"/>
    <s v="kavita@gmail.com"/>
    <s v="PUNJAB"/>
  </r>
  <r>
    <n v="7"/>
    <n v="11"/>
    <s v="LIPSTIC"/>
    <n v="34"/>
    <n v="6"/>
    <n v="90"/>
    <x v="6"/>
    <x v="6"/>
    <s v=""/>
    <s v=""/>
    <s v=""/>
  </r>
  <r>
    <m/>
    <m/>
    <s v=""/>
    <s v=""/>
    <m/>
    <s v=""/>
    <x v="7"/>
    <x v="6"/>
    <s v=""/>
    <s v=""/>
    <s v=""/>
  </r>
  <r>
    <m/>
    <m/>
    <s v=""/>
    <s v=""/>
    <m/>
    <s v=""/>
    <x v="7"/>
    <x v="6"/>
    <s v=""/>
    <s v=""/>
    <s v=""/>
  </r>
  <r>
    <m/>
    <m/>
    <s v=""/>
    <s v=""/>
    <m/>
    <s v=""/>
    <x v="7"/>
    <x v="6"/>
    <s v=""/>
    <s v=""/>
    <s v=""/>
  </r>
  <r>
    <m/>
    <m/>
    <s v=""/>
    <s v=""/>
    <m/>
    <s v=""/>
    <x v="7"/>
    <x v="6"/>
    <s v=""/>
    <s v=""/>
    <s v="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n v="1"/>
    <n v="11"/>
    <s v="LIPSTIC"/>
    <n v="34"/>
    <n v="50"/>
    <n v="90"/>
    <n v="4500"/>
    <x v="0"/>
    <n v="235689"/>
    <s v="priya@gmail.com"/>
    <s v="MUMBAI"/>
    <m/>
  </r>
  <r>
    <n v="2"/>
    <n v="22"/>
    <s v="EYE LINER"/>
    <n v="21"/>
    <n v="29"/>
    <n v="130"/>
    <n v="3770"/>
    <x v="1"/>
    <n v="251463"/>
    <s v="asha@gmail.com"/>
    <s v="THANE"/>
    <m/>
  </r>
  <r>
    <n v="3"/>
    <n v="33"/>
    <s v="NAIL PAINT"/>
    <n v="35"/>
    <n v="44"/>
    <n v="40"/>
    <n v="1760"/>
    <x v="2"/>
    <n v="235689"/>
    <s v="dev@gmail.com"/>
    <s v="NAVI MUMBAI"/>
    <m/>
  </r>
  <r>
    <n v="4"/>
    <n v="44"/>
    <s v="MASKARA"/>
    <n v="49"/>
    <n v="56"/>
    <n v="100"/>
    <n v="5600"/>
    <x v="3"/>
    <n v="785696"/>
    <s v="jeet@gmail.com"/>
    <s v="VASHI"/>
    <m/>
  </r>
  <r>
    <n v="5"/>
    <n v="55"/>
    <s v="LIP BALM"/>
    <n v="33"/>
    <n v="45"/>
    <n v="80"/>
    <n v="3600"/>
    <x v="4"/>
    <n v="454545"/>
    <s v="ketan@gmail.com"/>
    <s v="BARODA"/>
    <m/>
  </r>
  <r>
    <n v="6"/>
    <n v="66"/>
    <s v="SUNSCREEN"/>
    <n v="45"/>
    <n v="50"/>
    <n v="240"/>
    <n v="12000"/>
    <x v="5"/>
    <n v="454879"/>
    <s v="amita@gmail.com"/>
    <s v="PUNE"/>
    <m/>
  </r>
  <r>
    <m/>
    <m/>
    <m/>
    <m/>
    <m/>
    <m/>
    <m/>
    <x v="6"/>
    <m/>
    <m/>
    <m/>
    <m/>
  </r>
  <r>
    <m/>
    <m/>
    <m/>
    <m/>
    <m/>
    <m/>
    <m/>
    <x v="6"/>
    <m/>
    <m/>
    <m/>
    <m/>
  </r>
  <r>
    <m/>
    <m/>
    <m/>
    <m/>
    <m/>
    <m/>
    <m/>
    <x v="6"/>
    <m/>
    <m/>
    <m/>
    <m/>
  </r>
  <r>
    <m/>
    <m/>
    <m/>
    <m/>
    <m/>
    <m/>
    <m/>
    <x v="6"/>
    <m/>
    <m/>
    <m/>
    <m/>
  </r>
  <r>
    <m/>
    <m/>
    <m/>
    <m/>
    <m/>
    <m/>
    <m/>
    <x v="6"/>
    <m/>
    <m/>
    <m/>
    <m/>
  </r>
  <r>
    <m/>
    <m/>
    <m/>
    <m/>
    <m/>
    <m/>
    <m/>
    <x v="6"/>
    <m/>
    <m/>
    <m/>
    <m/>
  </r>
  <r>
    <m/>
    <m/>
    <m/>
    <m/>
    <m/>
    <m/>
    <m/>
    <x v="6"/>
    <m/>
    <m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11"/>
    <s v="LIPSTIC"/>
    <s v="PRIYA"/>
    <n v="34"/>
    <n v="16"/>
    <n v="50"/>
    <n v="90"/>
    <n v="3060"/>
  </r>
  <r>
    <n v="22"/>
    <s v="EYE LINER"/>
    <s v="ASHA"/>
    <n v="21"/>
    <n v="8"/>
    <n v="29"/>
    <n v="130"/>
    <n v="2730"/>
  </r>
  <r>
    <n v="33"/>
    <s v="NAIL PAINT"/>
    <s v="DEV"/>
    <n v="35"/>
    <n v="9"/>
    <n v="44"/>
    <n v="40"/>
    <n v="1400"/>
  </r>
  <r>
    <n v="44"/>
    <s v="MASKARA"/>
    <s v="JEET"/>
    <n v="49"/>
    <n v="7"/>
    <n v="56"/>
    <n v="100"/>
    <n v="4900"/>
  </r>
  <r>
    <n v="55"/>
    <s v="LIP BALM"/>
    <s v="KETAN"/>
    <n v="33"/>
    <n v="12"/>
    <n v="45"/>
    <n v="80"/>
    <n v="2640"/>
  </r>
  <r>
    <n v="66"/>
    <s v="SUNSCREEN"/>
    <s v="AMITA"/>
    <n v="45"/>
    <n v="5"/>
    <n v="50"/>
    <n v="240"/>
    <n v="10800"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n v="1"/>
    <n v="11"/>
    <x v="0"/>
    <n v="34"/>
    <n v="10"/>
    <n v="90"/>
    <n v="900"/>
    <s v="RAJABABU"/>
    <n v="235689"/>
  </r>
  <r>
    <n v="2"/>
    <n v="22"/>
    <x v="1"/>
    <n v="21"/>
    <n v="8"/>
    <n v="130"/>
    <n v="1040"/>
    <s v="MR INDIA"/>
    <n v="326598"/>
  </r>
  <r>
    <n v="3"/>
    <n v="33"/>
    <x v="2"/>
    <n v="35"/>
    <n v="9"/>
    <n v="40"/>
    <n v="360"/>
    <s v="VEERU"/>
    <n v="456321"/>
  </r>
  <r>
    <n v="4"/>
    <n v="44"/>
    <x v="3"/>
    <n v="49"/>
    <n v="7"/>
    <n v="100"/>
    <n v="700"/>
    <s v="MRUNAL"/>
    <n v="754896"/>
  </r>
  <r>
    <n v="5"/>
    <n v="55"/>
    <x v="4"/>
    <n v="33"/>
    <n v="12"/>
    <n v="80"/>
    <n v="960"/>
    <s v="PRATYUSH"/>
    <n v="789632"/>
  </r>
  <r>
    <n v="6"/>
    <n v="66"/>
    <x v="5"/>
    <n v="45"/>
    <n v="5"/>
    <n v="240"/>
    <n v="1200"/>
    <s v="KAVITA"/>
    <n v="362514"/>
  </r>
  <r>
    <n v="7"/>
    <n v="11"/>
    <x v="0"/>
    <n v="34"/>
    <n v="6"/>
    <n v="90"/>
    <n v="540"/>
    <m/>
    <s v=""/>
  </r>
  <r>
    <m/>
    <m/>
    <x v="6"/>
    <s v=""/>
    <m/>
    <s v=""/>
    <s v=""/>
    <m/>
    <s v=""/>
  </r>
  <r>
    <m/>
    <m/>
    <x v="6"/>
    <s v=""/>
    <m/>
    <s v=""/>
    <s v=""/>
    <m/>
    <s v=""/>
  </r>
  <r>
    <m/>
    <m/>
    <x v="6"/>
    <s v=""/>
    <m/>
    <s v=""/>
    <s v=""/>
    <m/>
    <s v=""/>
  </r>
  <r>
    <m/>
    <m/>
    <x v="6"/>
    <s v=""/>
    <m/>
    <s v=""/>
    <s v=""/>
    <m/>
    <s v="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900"/>
    <n v="4500"/>
  </r>
  <r>
    <x v="1"/>
    <n v="1040"/>
    <n v="3770"/>
  </r>
  <r>
    <x v="2"/>
    <n v="360"/>
    <n v="1760"/>
  </r>
  <r>
    <x v="3"/>
    <n v="700"/>
    <n v="5600"/>
  </r>
  <r>
    <x v="4"/>
    <n v="960"/>
    <n v="3600"/>
  </r>
  <r>
    <x v="0"/>
    <n v="900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949359-8430-490E-A43A-47F5221054C8}" name="PivotTable20" cacheId="3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8" rowHeaderCaption="CLIENT NAME">
  <location ref="M9:N14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dataField="1" showAll="0">
      <items count="9">
        <item x="2"/>
        <item x="6"/>
        <item x="3"/>
        <item x="0"/>
        <item x="4"/>
        <item x="1"/>
        <item x="5"/>
        <item x="7"/>
        <item t="default"/>
      </items>
    </pivotField>
    <pivotField axis="axisRow" showAll="0" measureFilter="1" sortType="descending">
      <items count="8">
        <item x="5"/>
        <item x="1"/>
        <item x="3"/>
        <item x="4"/>
        <item x="0"/>
        <item x="2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7"/>
  </rowFields>
  <rowItems count="5">
    <i>
      <x/>
    </i>
    <i>
      <x v="1"/>
    </i>
    <i>
      <x v="3"/>
    </i>
    <i>
      <x v="4"/>
    </i>
    <i>
      <x v="2"/>
    </i>
  </rowItems>
  <colItems count="1">
    <i/>
  </colItems>
  <dataFields count="1">
    <dataField name="Sum of TOTAL PRICE" fld="6" baseField="7" baseItem="0"/>
  </dataFields>
  <formats count="20">
    <format dxfId="147">
      <pivotArea type="all" dataOnly="0" outline="0" fieldPosition="0"/>
    </format>
    <format dxfId="146">
      <pivotArea outline="0" collapsedLevelsAreSubtotals="1" fieldPosition="0"/>
    </format>
    <format dxfId="145">
      <pivotArea field="7" type="button" dataOnly="0" labelOnly="1" outline="0" axis="axisRow" fieldPosition="0"/>
    </format>
    <format dxfId="144">
      <pivotArea dataOnly="0" labelOnly="1" fieldPosition="0">
        <references count="1">
          <reference field="7" count="5">
            <x v="0"/>
            <x v="1"/>
            <x v="2"/>
            <x v="3"/>
            <x v="4"/>
          </reference>
        </references>
      </pivotArea>
    </format>
    <format dxfId="143">
      <pivotArea dataOnly="0" labelOnly="1" grandRow="1" outline="0" fieldPosition="0"/>
    </format>
    <format dxfId="142">
      <pivotArea dataOnly="0" labelOnly="1" outline="0" axis="axisValues" fieldPosition="0"/>
    </format>
    <format dxfId="141">
      <pivotArea field="7" type="button" dataOnly="0" labelOnly="1" outline="0" axis="axisRow" fieldPosition="0"/>
    </format>
    <format dxfId="140">
      <pivotArea dataOnly="0" labelOnly="1" outline="0" axis="axisValues" fieldPosition="0"/>
    </format>
    <format dxfId="139">
      <pivotArea field="7" type="button" dataOnly="0" labelOnly="1" outline="0" axis="axisRow" fieldPosition="0"/>
    </format>
    <format dxfId="138">
      <pivotArea dataOnly="0" labelOnly="1" outline="0" axis="axisValues" fieldPosition="0"/>
    </format>
    <format dxfId="137">
      <pivotArea field="7" type="button" dataOnly="0" labelOnly="1" outline="0" axis="axisRow" fieldPosition="0"/>
    </format>
    <format dxfId="136">
      <pivotArea field="7" type="button" dataOnly="0" labelOnly="1" outline="0" axis="axisRow" fieldPosition="0"/>
    </format>
    <format dxfId="135">
      <pivotArea dataOnly="0" labelOnly="1" outline="0" axis="axisValues" fieldPosition="0"/>
    </format>
    <format dxfId="134">
      <pivotArea field="7" type="button" dataOnly="0" labelOnly="1" outline="0" axis="axisRow" fieldPosition="0"/>
    </format>
    <format dxfId="133">
      <pivotArea dataOnly="0" labelOnly="1" outline="0" axis="axisValues" fieldPosition="0"/>
    </format>
    <format dxfId="132">
      <pivotArea dataOnly="0" fieldPosition="0">
        <references count="1">
          <reference field="7" count="5">
            <x v="0"/>
            <x v="1"/>
            <x v="2"/>
            <x v="3"/>
            <x v="4"/>
          </reference>
        </references>
      </pivotArea>
    </format>
    <format dxfId="131">
      <pivotArea field="7" type="button" dataOnly="0" labelOnly="1" outline="0" axis="axisRow" fieldPosition="0"/>
    </format>
    <format dxfId="130">
      <pivotArea dataOnly="0" labelOnly="1" outline="0" axis="axisValues" fieldPosition="0"/>
    </format>
    <format dxfId="129">
      <pivotArea field="7" type="button" dataOnly="0" labelOnly="1" outline="0" axis="axisRow" fieldPosition="0"/>
    </format>
    <format dxfId="128">
      <pivotArea dataOnly="0" labelOnly="1" outline="0" axis="axisValues" fieldPosition="0"/>
    </format>
  </format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filters count="1">
    <filter fld="7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4F262F-DCDA-4C9C-82EF-673372C52DCE}" name="PivotTable9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6:D7" firstHeaderRow="1" firstDataRow="1" firstDataCol="0"/>
  <pivotFields count="12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PRICE OF PURCHAS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E7D7FF-98C8-4C92-A13D-73D2E11B24DB}" name="PivotTable16" cacheId="3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8" rowHeaderCaption="CLIENT NAME">
  <location ref="I3:J8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dataField="1" showAll="0">
      <items count="9">
        <item x="2"/>
        <item x="6"/>
        <item x="3"/>
        <item x="0"/>
        <item x="4"/>
        <item x="1"/>
        <item x="5"/>
        <item x="7"/>
        <item t="default"/>
      </items>
    </pivotField>
    <pivotField axis="axisRow" showAll="0" measureFilter="1" sortType="descending">
      <items count="8">
        <item x="5"/>
        <item x="1"/>
        <item x="3"/>
        <item x="4"/>
        <item x="0"/>
        <item x="2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7"/>
  </rowFields>
  <rowItems count="5">
    <i>
      <x/>
    </i>
    <i>
      <x v="1"/>
    </i>
    <i>
      <x v="3"/>
    </i>
    <i>
      <x v="4"/>
    </i>
    <i>
      <x v="2"/>
    </i>
  </rowItems>
  <colItems count="1">
    <i/>
  </colItems>
  <dataFields count="1">
    <dataField name="Sum of TOTAL PRICE" fld="6" baseField="7" baseItem="0"/>
  </dataFields>
  <formats count="15">
    <format dxfId="51">
      <pivotArea type="all" dataOnly="0" outline="0" fieldPosition="0"/>
    </format>
    <format dxfId="50">
      <pivotArea outline="0" collapsedLevelsAreSubtotals="1" fieldPosition="0"/>
    </format>
    <format dxfId="49">
      <pivotArea field="7" type="button" dataOnly="0" labelOnly="1" outline="0" axis="axisRow" fieldPosition="0"/>
    </format>
    <format dxfId="48">
      <pivotArea dataOnly="0" labelOnly="1" fieldPosition="0">
        <references count="1">
          <reference field="7" count="5">
            <x v="0"/>
            <x v="1"/>
            <x v="2"/>
            <x v="3"/>
            <x v="4"/>
          </reference>
        </references>
      </pivotArea>
    </format>
    <format dxfId="47">
      <pivotArea dataOnly="0" labelOnly="1" grandRow="1" outline="0" fieldPosition="0"/>
    </format>
    <format dxfId="46">
      <pivotArea dataOnly="0" labelOnly="1" outline="0" axis="axisValues" fieldPosition="0"/>
    </format>
    <format dxfId="45">
      <pivotArea field="7" type="button" dataOnly="0" labelOnly="1" outline="0" axis="axisRow" fieldPosition="0"/>
    </format>
    <format dxfId="44">
      <pivotArea dataOnly="0" labelOnly="1" outline="0" axis="axisValues" fieldPosition="0"/>
    </format>
    <format dxfId="43">
      <pivotArea field="7" type="button" dataOnly="0" labelOnly="1" outline="0" axis="axisRow" fieldPosition="0"/>
    </format>
    <format dxfId="42">
      <pivotArea dataOnly="0" labelOnly="1" outline="0" axis="axisValues" fieldPosition="0"/>
    </format>
    <format dxfId="41">
      <pivotArea field="7" type="button" dataOnly="0" labelOnly="1" outline="0" axis="axisRow" fieldPosition="0"/>
    </format>
    <format dxfId="40">
      <pivotArea field="7" type="button" dataOnly="0" labelOnly="1" outline="0" axis="axisRow" fieldPosition="0"/>
    </format>
    <format dxfId="39">
      <pivotArea dataOnly="0" labelOnly="1" outline="0" axis="axisValues" fieldPosition="0"/>
    </format>
    <format dxfId="38">
      <pivotArea field="7" type="button" dataOnly="0" labelOnly="1" outline="0" axis="axisRow" fieldPosition="0"/>
    </format>
    <format dxfId="37">
      <pivotArea dataOnly="0" labelOnly="1" outline="0" axis="axisValues" fieldPosition="0"/>
    </format>
  </format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filters count="1">
    <filter fld="7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08E0F3-B664-4B5D-8827-CA65C60275EB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9:B10" firstHeaderRow="1" firstDataRow="1" firstDataCol="0"/>
  <pivotFields count="5">
    <pivotField showAll="0"/>
    <pivotField dataField="1" showAll="0"/>
    <pivotField showAll="0"/>
    <pivotField showAll="0"/>
    <pivotField showAll="0"/>
  </pivotFields>
  <rowItems count="1">
    <i/>
  </rowItems>
  <colItems count="1">
    <i/>
  </colItems>
  <dataFields count="1">
    <dataField name="Count of VENDOR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61902B-5BAF-47E1-807F-DC3A9B4303C1}" name="PivotTable1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9:D10" firstHeaderRow="1" firstDataRow="1" firstDataCol="0"/>
  <pivotFields count="11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TOTAL PRICE OF SAL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2CEED9-DA16-4975-B880-C734DD48C796}" name="PivotTable1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2:D13" firstHeaderRow="1" firstDataRow="1" firstDataCol="0"/>
  <pivotFields count="12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TOTAL PRICE OF PURCHAS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816524-B065-4711-AC37-CB996F45F304}" name="PivotTable8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D4" firstHeaderRow="1" firstDataRow="1" firstDataCol="0"/>
  <pivotFields count="12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QUANTITY OF PURCHAS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5E19AF-E4C9-47D3-9FA4-C2925CDCFDFE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6:B7" firstHeaderRow="1" firstDataRow="1" firstDataCol="0"/>
  <pivotFields count="5">
    <pivotField showAll="0"/>
    <pivotField dataField="1" showAll="0">
      <items count="8">
        <item x="5"/>
        <item x="1"/>
        <item x="3"/>
        <item x="4"/>
        <item x="0"/>
        <item x="2"/>
        <item x="6"/>
        <item t="default"/>
      </items>
    </pivotField>
    <pivotField showAll="0"/>
    <pivotField showAll="0"/>
    <pivotField showAll="0"/>
  </pivotFields>
  <rowItems count="1">
    <i/>
  </rowItems>
  <colItems count="1">
    <i/>
  </colItems>
  <dataFields count="1">
    <dataField name="Count of CLIENT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91E326-9BF8-4BBF-B69C-69563999C42F}" name="PivotTable6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2:B13" firstHeaderRow="1" firstDataRow="1" firstDataCol="0"/>
  <pivotFields count="11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QUANTITY OF SAL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EB0AD0-A6A3-447F-8DC7-3048C62ABC2D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TOP 5 PRODUCT">
  <location ref="L12:M18" firstHeaderRow="1" firstDataRow="1" firstDataCol="1"/>
  <pivotFields count="3">
    <pivotField axis="axisRow" showAll="0" measureFilter="1" sortType="descending">
      <items count="6">
        <item x="1"/>
        <item x="4"/>
        <item x="0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6">
    <i>
      <x v="3"/>
    </i>
    <i>
      <x v="2"/>
    </i>
    <i>
      <x/>
    </i>
    <i>
      <x v="1"/>
    </i>
    <i>
      <x v="4"/>
    </i>
    <i t="grand">
      <x/>
    </i>
  </rowItems>
  <colItems count="1">
    <i/>
  </colItems>
  <dataFields count="1">
    <dataField name="TOP 5 PRODUCT PURCHASE" fld="2" baseField="0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field="0" type="button" dataOnly="0" labelOnly="1" outline="0" axis="axisRow" fieldPosition="0"/>
    </format>
    <format dxfId="4">
      <pivotArea dataOnly="0" labelOnly="1" fieldPosition="0">
        <references count="1">
          <reference field="0" count="0"/>
        </references>
      </pivotArea>
    </format>
    <format dxfId="3">
      <pivotArea dataOnly="0" labelOnly="1" grandRow="1" outline="0" fieldPosition="0"/>
    </format>
    <format dxfId="2">
      <pivotArea dataOnly="0" labelOnly="1" outline="0" axis="axisValues" fieldPosition="0"/>
    </format>
    <format dxfId="1">
      <pivotArea field="0" type="button" dataOnly="0" labelOnly="1" outline="0" axis="axisRow" fieldPosition="0"/>
    </format>
    <format dxfId="0">
      <pivotArea dataOnly="0" labelOnly="1" outline="0" axis="axisValues" fieldPosition="0"/>
    </format>
  </format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68BE80-E4B6-4051-8A5F-B5C94389ABFF}" name="PivotTable17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VENDOR NAME">
  <location ref="I11:J17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dataField="1" showAll="0"/>
    <pivotField axis="axisRow" showAll="0" measureFilter="1" sortType="descending">
      <items count="8">
        <item x="5"/>
        <item x="1"/>
        <item x="2"/>
        <item x="3"/>
        <item x="4"/>
        <item x="0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7"/>
  </rowFields>
  <rowItems count="6">
    <i>
      <x/>
    </i>
    <i>
      <x v="3"/>
    </i>
    <i>
      <x v="5"/>
    </i>
    <i>
      <x v="1"/>
    </i>
    <i>
      <x v="4"/>
    </i>
    <i t="grand">
      <x/>
    </i>
  </rowItems>
  <colItems count="1">
    <i/>
  </colItems>
  <dataFields count="1">
    <dataField name="Sum of TOTAL PRICE" fld="6" baseField="0" baseItem="0"/>
  </dataFields>
  <formats count="15">
    <format dxfId="18">
      <pivotArea field="7" type="button" dataOnly="0" labelOnly="1" outline="0" axis="axisRow" fieldPosition="0"/>
    </format>
    <format dxfId="17">
      <pivotArea dataOnly="0" labelOnly="1" outline="0" axis="axisValues" fieldPosition="0"/>
    </format>
    <format>
      <pivotArea type="all" dataOnly="0" outline="0" fieldPosition="0"/>
    </format>
    <format>
      <pivotArea outline="0" collapsedLevelsAreSubtotals="1" fieldPosition="0"/>
    </format>
    <format>
      <pivotArea dataOnly="0" labelOnly="1" fieldPosition="0">
        <references count="1">
          <reference field="7" count="5">
            <x v="0"/>
            <x v="1"/>
            <x v="3"/>
            <x v="4"/>
            <x v="5"/>
          </reference>
        </references>
      </pivotArea>
    </format>
    <format>
      <pivotArea dataOnly="0" labelOnly="1" grandRow="1" outline="0" fieldPosition="0"/>
    </format>
    <format dxfId="16">
      <pivotArea field="7" type="button" dataOnly="0" labelOnly="1" outline="0" axis="axisRow" fieldPosition="0"/>
    </format>
    <format dxfId="15">
      <pivotArea dataOnly="0" labelOnly="1" outline="0" axis="axisValues" fieldPosition="0"/>
    </format>
    <format dxfId="14">
      <pivotArea field="7" type="button" dataOnly="0" labelOnly="1" outline="0" axis="axisRow" fieldPosition="0"/>
    </format>
    <format dxfId="13">
      <pivotArea dataOnly="0" labelOnly="1" outline="0" axis="axisValues" fieldPosition="0"/>
    </format>
    <format dxfId="12">
      <pivotArea field="7" type="button" dataOnly="0" labelOnly="1" outline="0" axis="axisRow" fieldPosition="0"/>
    </format>
    <format dxfId="11">
      <pivotArea dataOnly="0" labelOnly="1" outline="0" axis="axisValues" fieldPosition="0"/>
    </format>
    <format dxfId="10">
      <pivotArea field="7" type="button" dataOnly="0" labelOnly="1" outline="0" axis="axisRow" fieldPosition="0"/>
    </format>
    <format dxfId="9">
      <pivotArea dataOnly="0" labelOnly="1" outline="0" axis="axisValues" fieldPosition="0"/>
    </format>
    <format dxfId="8">
      <pivotArea field="7" type="button" dataOnly="0" labelOnly="1" outline="0" axis="axisRow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7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E22FDF-C123-40D6-8572-2179EFE431D6}" name="PivotTable5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TOP 5 PRODUCT">
  <location ref="L20:M26" firstHeaderRow="1" firstDataRow="1" firstDataCol="1"/>
  <pivotFields count="3">
    <pivotField axis="axisRow" showAll="0" measureFilter="1" sortType="descending">
      <items count="6">
        <item x="1"/>
        <item x="4"/>
        <item x="0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</pivotFields>
  <rowFields count="1">
    <field x="0"/>
  </rowFields>
  <rowItems count="6">
    <i>
      <x v="2"/>
    </i>
    <i>
      <x/>
    </i>
    <i>
      <x v="1"/>
    </i>
    <i>
      <x v="3"/>
    </i>
    <i>
      <x v="4"/>
    </i>
    <i t="grand">
      <x/>
    </i>
  </rowItems>
  <colItems count="1">
    <i/>
  </colItems>
  <dataFields count="1">
    <dataField name="TOP 5 PRODUCT SALE" fld="1" baseField="0" baseItem="0"/>
  </dataFields>
  <formats count="8">
    <format dxfId="26">
      <pivotArea type="all" dataOnly="0" outline="0" fieldPosition="0"/>
    </format>
    <format dxfId="25">
      <pivotArea outline="0" collapsedLevelsAreSubtotals="1" fieldPosition="0"/>
    </format>
    <format dxfId="24">
      <pivotArea field="0" type="button" dataOnly="0" labelOnly="1" outline="0" axis="axisRow" fieldPosition="0"/>
    </format>
    <format dxfId="23">
      <pivotArea dataOnly="0" labelOnly="1" fieldPosition="0">
        <references count="1">
          <reference field="0" count="0"/>
        </references>
      </pivotArea>
    </format>
    <format dxfId="22">
      <pivotArea dataOnly="0" labelOnly="1" grandRow="1" outline="0" fieldPosition="0"/>
    </format>
    <format dxfId="21">
      <pivotArea dataOnly="0" labelOnly="1" outline="0" axis="axisValues" fieldPosition="0"/>
    </format>
    <format dxfId="20">
      <pivotArea field="0" type="button" dataOnly="0" labelOnly="1" outline="0" axis="axisRow" fieldPosition="0"/>
    </format>
    <format dxfId="19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86352F-8E00-4AAC-BD55-14019649C6B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B4" firstHeaderRow="1" firstDataRow="1" firstDataCol="0"/>
  <pivotFields count="7">
    <pivotField showAll="0"/>
    <pivotField dataField="1"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ount of PRODUC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B480FE-414B-4B08-A16C-B0A9B309518A}" name="PivotTable7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5:B16" firstHeaderRow="1" firstDataRow="1" firstDataCol="0"/>
  <pivotFields count="11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ount of PRICE OF SAL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86A4C8-5947-4F4C-8F5B-571BDFF22236}" name="PivotTable19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I19:J25" firstHeaderRow="1" firstDataRow="1" firstDataCol="1"/>
  <pivotFields count="9">
    <pivotField showAll="0"/>
    <pivotField showAll="0"/>
    <pivotField axis="axisRow" showAll="0" measureFilter="1" sortType="descending">
      <items count="8">
        <item x="6"/>
        <item x="1"/>
        <item x="4"/>
        <item x="0"/>
        <item x="3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</pivotFields>
  <rowFields count="1">
    <field x="2"/>
  </rowFields>
  <rowItems count="6">
    <i>
      <x v="3"/>
    </i>
    <i>
      <x v="6"/>
    </i>
    <i>
      <x v="1"/>
    </i>
    <i>
      <x v="2"/>
    </i>
    <i>
      <x v="4"/>
    </i>
    <i t="grand">
      <x/>
    </i>
  </rowItems>
  <colItems count="1">
    <i/>
  </colItems>
  <dataFields count="1">
    <dataField name="Sum of TOTAL PRICE" fld="6" baseField="2" baseItem="0"/>
  </dataFields>
  <formats count="10">
    <format dxfId="36">
      <pivotArea collapsedLevelsAreSubtotals="1" fieldPosition="0">
        <references count="1">
          <reference field="2" count="5">
            <x v="1"/>
            <x v="2"/>
            <x v="3"/>
            <x v="4"/>
            <x v="6"/>
          </reference>
        </references>
      </pivotArea>
    </format>
    <format dxfId="35">
      <pivotArea field="2" type="button" dataOnly="0" labelOnly="1" outline="0" axis="axisRow" fieldPosition="0"/>
    </format>
    <format dxfId="34">
      <pivotArea dataOnly="0" labelOnly="1" fieldPosition="0">
        <references count="1">
          <reference field="2" count="5">
            <x v="1"/>
            <x v="2"/>
            <x v="3"/>
            <x v="4"/>
            <x v="6"/>
          </reference>
        </references>
      </pivotArea>
    </format>
    <format dxfId="33">
      <pivotArea dataOnly="0" labelOnly="1" outline="0" axis="axisValues" fieldPosition="0"/>
    </format>
    <format dxfId="32">
      <pivotArea collapsedLevelsAreSubtotals="1" fieldPosition="0">
        <references count="1">
          <reference field="2" count="5">
            <x v="1"/>
            <x v="2"/>
            <x v="3"/>
            <x v="4"/>
            <x v="6"/>
          </reference>
        </references>
      </pivotArea>
    </format>
    <format dxfId="31">
      <pivotArea field="2" type="button" dataOnly="0" labelOnly="1" outline="0" axis="axisRow" fieldPosition="0"/>
    </format>
    <format dxfId="30">
      <pivotArea dataOnly="0" labelOnly="1" fieldPosition="0">
        <references count="1">
          <reference field="2" count="5">
            <x v="1"/>
            <x v="2"/>
            <x v="3"/>
            <x v="4"/>
            <x v="6"/>
          </reference>
        </references>
      </pivotArea>
    </format>
    <format dxfId="29">
      <pivotArea dataOnly="0" labelOnly="1" outline="0" axis="axisValues" fieldPosition="0"/>
    </format>
    <format dxfId="28">
      <pivotArea field="2" type="button" dataOnly="0" labelOnly="1" outline="0" axis="axisRow" fieldPosition="0"/>
    </format>
    <format dxfId="27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" showRowHeaders="1" showColHeaders="1" showRowStripes="0" showColStripes="0" showLastColumn="1"/>
  <filters count="1">
    <filter fld="2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2A15D7-7E4E-469B-B566-A6766707A6CF}" name="PivotTable15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5:D16" firstHeaderRow="1" firstDataRow="1" firstDataCol="0"/>
  <pivotFields count="8">
    <pivotField showAll="0"/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Items count="1">
    <i/>
  </colItems>
  <dataFields count="1">
    <dataField name="Sum of STOCK PRIC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3435461-9F69-43AC-B287-8E56985D0643}" name="PRODUCT" displayName="PRODUCT" ref="D6:J12" totalsRowShown="0" headerRowDxfId="127" dataDxfId="125" headerRowBorderDxfId="126" tableBorderDxfId="124" totalsRowBorderDxfId="123">
  <autoFilter ref="D6:J12" xr:uid="{23435461-9F69-43AC-B287-8E56985D0643}"/>
  <tableColumns count="7">
    <tableColumn id="1" xr3:uid="{87C2E9AD-26B9-42B0-9DF6-46912FD8D056}" name="HSN NO." dataDxfId="122"/>
    <tableColumn id="2" xr3:uid="{82E010C3-8E14-43A0-81D5-96C576B968F6}" name="PRODUCT" dataDxfId="121"/>
    <tableColumn id="4" xr3:uid="{ED8800A1-B765-4D57-9A27-50C2DCCE2CC7}" name="VENDOR NAME" dataDxfId="120"/>
    <tableColumn id="5" xr3:uid="{5DDC77E3-B11F-493C-AC2C-A1A9DEC87237}" name="EMAIL ID" dataDxfId="119" dataCellStyle="Hyperlink"/>
    <tableColumn id="7" xr3:uid="{A06D50EA-A009-496A-AAF0-190767992259}" name="ADDRESS" dataDxfId="118">
      <calculatedColumnFormula>VLOOKUP(PRODUCT[[#This Row],[VENDOR NAME]],VENDOR[[#All],[VENDOR NAME]:[ADDRESS]],4,0)</calculatedColumnFormula>
    </tableColumn>
    <tableColumn id="8" xr3:uid="{47C7D471-92D7-4DC7-9B59-433BE94513B8}" name="BUYING PRICE" dataDxfId="117"/>
    <tableColumn id="9" xr3:uid="{EA69A344-945A-40A3-B4A6-6A9E1A70775E}" name="SELLING PRICE" dataDxfId="1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29D0F5D-4239-463C-8275-637C5DCCC4E7}" name="CLIENTS" displayName="CLIENTS" ref="D6:H12" totalsRowShown="0" headerRowDxfId="115" headerRowBorderDxfId="114" tableBorderDxfId="113" totalsRowBorderDxfId="112">
  <autoFilter ref="D6:H12" xr:uid="{C29D0F5D-4239-463C-8275-637C5DCCC4E7}"/>
  <tableColumns count="5">
    <tableColumn id="1" xr3:uid="{4C9E0716-C4B5-4590-BD5A-117C16FFAC75}" name="CLIENT ID" dataDxfId="111"/>
    <tableColumn id="2" xr3:uid="{5901D1F5-D94F-4276-8F6B-4415F3C4C279}" name="CLIENT NAME" dataDxfId="110"/>
    <tableColumn id="3" xr3:uid="{FC7C7A40-63A4-4761-92A1-8774C68A6507}" name="CONTACT NO." dataDxfId="109"/>
    <tableColumn id="4" xr3:uid="{9CDF94A1-7EC4-44FC-B4F5-369E707D6915}" name="EMAIL ID" dataDxfId="108" dataCellStyle="Hyperlink"/>
    <tableColumn id="5" xr3:uid="{301B956A-19C8-4625-8291-59114D2F9EC4}" name="ADDRESS" dataDxfId="10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AB359E2-972E-4F22-9B9D-957B041E06A5}" name="VENDOR" displayName="VENDOR" ref="D6:H12" totalsRowShown="0" headerRowDxfId="106" headerRowBorderDxfId="105" tableBorderDxfId="104" totalsRowBorderDxfId="103">
  <autoFilter ref="D6:H12" xr:uid="{4AB359E2-972E-4F22-9B9D-957B041E06A5}"/>
  <tableColumns count="5">
    <tableColumn id="1" xr3:uid="{4AE8C49E-60FC-4CBF-8CE4-B17804E6EF00}" name="VENDOR ID" dataDxfId="102"/>
    <tableColumn id="2" xr3:uid="{37B42141-89D2-4A9D-8D4C-216D7ADCB983}" name="VENDOR NAME" dataDxfId="101"/>
    <tableColumn id="3" xr3:uid="{D0464802-518A-4CC8-B12E-73F38BEC1530}" name="CONTACT NO." dataDxfId="100"/>
    <tableColumn id="4" xr3:uid="{6BB8180D-F9CD-412B-B3F5-72166370F466}" name="EMAIL ID" dataDxfId="99" dataCellStyle="Hyperlink"/>
    <tableColumn id="5" xr3:uid="{BD4208C3-F8C3-4BE1-BA9B-1B7B532439B0}" name="ADDRESS" dataDxfId="9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8F3167D-D23D-4058-8EBF-09618363ED95}" name="SALES" displayName="SALES" ref="D6:N17" totalsRowShown="0" headerRowDxfId="97" dataDxfId="95" headerRowBorderDxfId="96" tableBorderDxfId="94" totalsRowBorderDxfId="93">
  <autoFilter ref="D6:N17" xr:uid="{38F3167D-D23D-4058-8EBF-09618363ED9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8CD0188F-C95A-4A56-8F9D-CCD8BE7518D4}" name="BILL NO" dataDxfId="92"/>
    <tableColumn id="6" xr3:uid="{2BD0D8BC-77EF-49BE-A3A8-C227AFA903B5}" name="HSN NO." dataDxfId="91"/>
    <tableColumn id="2" xr3:uid="{11FC030E-9811-4817-8263-8A3519906599}" name="PRODUCT NAME" dataDxfId="90">
      <calculatedColumnFormula>IFERROR(VLOOKUP(SALES[[#This Row],[HSN NO.]],PRODUCT[],2,0),"")</calculatedColumnFormula>
    </tableColumn>
    <tableColumn id="11" xr3:uid="{625AB018-E22A-4830-B985-B65C07D5E65A}" name="STOCK" dataDxfId="89">
      <calculatedColumnFormula>IFERROR(VLOOKUP(SALES[[#This Row],[HSN NO.]],INVENTORY[#All],4,FALSE),"")</calculatedColumnFormula>
    </tableColumn>
    <tableColumn id="3" xr3:uid="{CB45784A-0C3B-4E54-B1C8-BDA7BF8B7303}" name="QUANTITY" dataDxfId="88"/>
    <tableColumn id="4" xr3:uid="{E7C4EF2D-2ABF-4276-B7C4-ED4F2195A048}" name="PRICE" dataDxfId="87">
      <calculatedColumnFormula>IFERROR(VLOOKUP(SALES[[#This Row],[HSN NO.]],PRODUCT[#All],6,0),"")</calculatedColumnFormula>
    </tableColumn>
    <tableColumn id="5" xr3:uid="{E37E737D-7EED-416E-804A-F4E04683AEBD}" name="TOTAL PRICE" dataDxfId="86">
      <calculatedColumnFormula>IFERROR(SALES[[#This Row],[QUANTITY]]*SALES[[#This Row],[PRICE]],"")</calculatedColumnFormula>
    </tableColumn>
    <tableColumn id="7" xr3:uid="{F4F3302E-8C90-4314-9906-054FB7A04747}" name="CLIENT NAME" dataDxfId="85"/>
    <tableColumn id="8" xr3:uid="{08CB26A4-3022-460F-BFB7-13D17CCE54D9}" name="CONTACT NO." dataDxfId="84">
      <calculatedColumnFormula>IFERROR(VLOOKUP(SALES[[#This Row],[CLIENT NAME]],CLIENTS[[CLIENT NAME]:[ADDRESS]],2,0),"")</calculatedColumnFormula>
    </tableColumn>
    <tableColumn id="9" xr3:uid="{DB260C17-54DD-4F83-A690-CAD6349A8151}" name="EMAIL ID" dataDxfId="83">
      <calculatedColumnFormula>IFERROR(VLOOKUP(SALES[[#This Row],[CLIENT NAME]],CLIENTS[[CLIENT NAME]:[ADDRESS]],3,0),"")</calculatedColumnFormula>
    </tableColumn>
    <tableColumn id="10" xr3:uid="{CB090F09-CEFB-422B-84C1-91AC75DEA580}" name="ADDRESS" dataDxfId="82">
      <calculatedColumnFormula>IFERROR(VLOOKUP(SALES[[#This Row],[CLIENT NAME]],CLIENTS[[CLIENT NAME]:[ADDRESS]],4,0),"")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44E06C-00FD-46A2-8025-E21FC14799E5}" name="PURCHASE" displayName="PURCHASE" ref="D6:O12" totalsRowShown="0" headerRowDxfId="81" dataDxfId="79" headerRowBorderDxfId="80" tableBorderDxfId="78" totalsRowBorderDxfId="77">
  <autoFilter ref="D6:O12" xr:uid="{A044E06C-00FD-46A2-8025-E21FC14799E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75FFFF2E-911B-476D-BEF0-C2099C9F7432}" name="PO NO" dataDxfId="76"/>
    <tableColumn id="6" xr3:uid="{51CAEA36-E582-467C-BD69-5926017B30E7}" name="HSN NO." dataDxfId="75"/>
    <tableColumn id="2" xr3:uid="{9FD88245-64D3-46F5-82D9-124A99F15BC6}" name="PRODUCT NAME" dataDxfId="74">
      <calculatedColumnFormula>VLOOKUP(PURCHASE[[#This Row],[HSN NO.]],PRODUCT[[#All],[HSN NO.]:[PRODUCT]],2,FALSE)</calculatedColumnFormula>
    </tableColumn>
    <tableColumn id="12" xr3:uid="{906E0174-C2BB-4628-919F-DDAEC197CB92}" name="STOCK" dataDxfId="73">
      <calculatedColumnFormula>VLOOKUP(PURCHASE[[#This Row],[HSN NO.]],INVENTORY[#All],4,FALSE)</calculatedColumnFormula>
    </tableColumn>
    <tableColumn id="3" xr3:uid="{1021F164-9BA8-4FD7-BA48-CDD85C7F53B5}" name="QUANTITY" dataDxfId="72"/>
    <tableColumn id="4" xr3:uid="{0215B267-AB2B-498D-9FC3-7028624B1C20}" name="PRICE" dataDxfId="71">
      <calculatedColumnFormula>VLOOKUP(PURCHASE[[#This Row],[HSN NO.]],PRODUCT[[#All],[HSN NO.]:[BUYING PRICE]],6,FALSE)</calculatedColumnFormula>
    </tableColumn>
    <tableColumn id="5" xr3:uid="{C1856A1F-AD90-4EA7-801C-E77C8878054B}" name="TOTAL PRICE" dataDxfId="70">
      <calculatedColumnFormula>PURCHASE[[#This Row],[QUANTITY]]*PURCHASE[[#This Row],[PRICE]]</calculatedColumnFormula>
    </tableColumn>
    <tableColumn id="7" xr3:uid="{68FAE490-159A-404B-A223-F7BE57E69598}" name="VENDOR NAME" dataDxfId="69">
      <calculatedColumnFormula>VLOOKUP(PURCHASE[[#This Row],[HSN NO.]],PRODUCT[[#All],[HSN NO.]:[ADDRESS]],3,FALSE)</calculatedColumnFormula>
    </tableColumn>
    <tableColumn id="8" xr3:uid="{A082F64C-FB03-43F8-9A55-C4221A7932DA}" name="CONTACT NO." dataDxfId="68">
      <calculatedColumnFormula>VLOOKUP(PURCHASE[[#This Row],[VENDOR NAME]],VENDOR[[#All],[VENDOR NAME]:[ADDRESS]],2,0)</calculatedColumnFormula>
    </tableColumn>
    <tableColumn id="9" xr3:uid="{54351BF8-EF9C-4972-A2A4-57C3BCFA76D1}" name="EMAIL ID" dataDxfId="67">
      <calculatedColumnFormula>VLOOKUP(PURCHASE[[#This Row],[VENDOR NAME]],VENDOR[[#All],[VENDOR NAME]:[ADDRESS]],3,0)</calculatedColumnFormula>
    </tableColumn>
    <tableColumn id="10" xr3:uid="{A81EAA4A-57C3-4106-9A6E-245954784719}" name="ADDRESS" dataDxfId="66">
      <calculatedColumnFormula>VLOOKUP(PURCHASE[[#This Row],[VENDOR NAME]],VENDOR[[#All],[VENDOR NAME]:[ADDRESS]],4,0)</calculatedColumnFormula>
    </tableColumn>
    <tableColumn id="11" xr3:uid="{C3BE77BF-5EFE-403A-9615-73310159E7B5}" name="CANCELLETION" dataDxfId="6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4E0DAB-F57F-4B3F-A2BB-145A0420F214}" name="INVENTORY" displayName="INVENTORY" ref="D6:K12" totalsRowShown="0" headerRowDxfId="64" dataDxfId="62" headerRowBorderDxfId="63" tableBorderDxfId="61" totalsRowBorderDxfId="60">
  <autoFilter ref="D6:K12" xr:uid="{BC4E0DAB-F57F-4B3F-A2BB-145A0420F21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BC1A2E97-B423-435F-8AE0-0EC287BD9AE3}" name="HSN NO." dataDxfId="59"/>
    <tableColumn id="2" xr3:uid="{6EBF2F76-128E-454B-AFD6-50780E774A10}" name="PRODUCT" dataDxfId="58"/>
    <tableColumn id="3" xr3:uid="{39B62D91-0B8B-4DEA-AAC7-7F9D29FE1858}" name="VENDOR NAME" dataDxfId="57">
      <calculatedColumnFormula>VLOOKUP(INVENTORY[[#This Row],[HSN NO.]],PRODUCT!D6:J13,3,FALSE)</calculatedColumnFormula>
    </tableColumn>
    <tableColumn id="4" xr3:uid="{98116D4F-331F-4EE6-8A95-6ACF26DFF64C}" name="STOCK" dataDxfId="56">
      <calculatedColumnFormula>I7-H7</calculatedColumnFormula>
    </tableColumn>
    <tableColumn id="5" xr3:uid="{1BF3D209-8187-4136-8D90-B670F343FEAF}" name="SALE" dataDxfId="55">
      <calculatedColumnFormula>SUMIF(SALES[PRODUCT NAME],INVENTORY!E7,SALES[QUANTITY])</calculatedColumnFormula>
    </tableColumn>
    <tableColumn id="6" xr3:uid="{962002CB-35A5-45B8-8165-91D8CBC4CC1F}" name="PURCHASE" dataDxfId="54">
      <calculatedColumnFormula>SUMIF(PURCHASE[PRODUCT NAME],INVENTORY[[#This Row],[PRODUCT]],PURCHASE[QUANTITY])</calculatedColumnFormula>
    </tableColumn>
    <tableColumn id="7" xr3:uid="{B314DE8D-B566-4779-B8E2-64CADCECD5EC}" name="BUYING PRICE" dataDxfId="53">
      <calculatedColumnFormula>VLOOKUP(INVENTORY[[#This Row],[HSN NO.]],PRODUCT!D6:J20,6,0)</calculatedColumnFormula>
    </tableColumn>
    <tableColumn id="8" xr3:uid="{BA3790C2-0795-41B0-AD03-09886393F6EF}" name="STOCK PRICE" dataDxfId="52">
      <calculatedColumnFormula>INVENTORY[[#This Row],[STOCK]]*INVENTORY[[#This Row],[BUYING PRICE]]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mailto:dev@gmail.com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mailto:asha@gmail.com" TargetMode="External"/><Relationship Id="rId1" Type="http://schemas.openxmlformats.org/officeDocument/2006/relationships/hyperlink" Target="mailto:priya@gmail.com" TargetMode="External"/><Relationship Id="rId6" Type="http://schemas.openxmlformats.org/officeDocument/2006/relationships/hyperlink" Target="mailto:amita@gmail.com" TargetMode="External"/><Relationship Id="rId5" Type="http://schemas.openxmlformats.org/officeDocument/2006/relationships/hyperlink" Target="mailto:ketan@gmail.com" TargetMode="External"/><Relationship Id="rId4" Type="http://schemas.openxmlformats.org/officeDocument/2006/relationships/hyperlink" Target="mailto:jeet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mrunal@gmail.com" TargetMode="External"/><Relationship Id="rId7" Type="http://schemas.openxmlformats.org/officeDocument/2006/relationships/table" Target="../tables/table2.xml"/><Relationship Id="rId2" Type="http://schemas.openxmlformats.org/officeDocument/2006/relationships/hyperlink" Target="mailto:veeru@gmail.com" TargetMode="External"/><Relationship Id="rId1" Type="http://schemas.openxmlformats.org/officeDocument/2006/relationships/hyperlink" Target="mailto:rajababu@gmail.com" TargetMode="External"/><Relationship Id="rId6" Type="http://schemas.openxmlformats.org/officeDocument/2006/relationships/drawing" Target="../drawings/drawing3.xml"/><Relationship Id="rId5" Type="http://schemas.openxmlformats.org/officeDocument/2006/relationships/hyperlink" Target="mailto:kavita@gmail.com" TargetMode="External"/><Relationship Id="rId4" Type="http://schemas.openxmlformats.org/officeDocument/2006/relationships/hyperlink" Target="mailto:pratyush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mailto:dev@gmail.com" TargetMode="External"/><Relationship Id="rId7" Type="http://schemas.openxmlformats.org/officeDocument/2006/relationships/drawing" Target="../drawings/drawing4.xml"/><Relationship Id="rId2" Type="http://schemas.openxmlformats.org/officeDocument/2006/relationships/hyperlink" Target="mailto:asha@gmail.com" TargetMode="External"/><Relationship Id="rId1" Type="http://schemas.openxmlformats.org/officeDocument/2006/relationships/hyperlink" Target="mailto:priya@gmail.com" TargetMode="External"/><Relationship Id="rId6" Type="http://schemas.openxmlformats.org/officeDocument/2006/relationships/hyperlink" Target="mailto:amita@gmail.com" TargetMode="External"/><Relationship Id="rId5" Type="http://schemas.openxmlformats.org/officeDocument/2006/relationships/hyperlink" Target="mailto:ketan@gmail.com" TargetMode="External"/><Relationship Id="rId4" Type="http://schemas.openxmlformats.org/officeDocument/2006/relationships/hyperlink" Target="mailto:jeet@gmail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9.xml"/><Relationship Id="rId13" Type="http://schemas.openxmlformats.org/officeDocument/2006/relationships/pivotTable" Target="../pivotTables/pivotTable14.xml"/><Relationship Id="rId3" Type="http://schemas.openxmlformats.org/officeDocument/2006/relationships/pivotTable" Target="../pivotTables/pivotTable4.xml"/><Relationship Id="rId7" Type="http://schemas.openxmlformats.org/officeDocument/2006/relationships/pivotTable" Target="../pivotTables/pivotTable8.xml"/><Relationship Id="rId12" Type="http://schemas.openxmlformats.org/officeDocument/2006/relationships/pivotTable" Target="../pivotTables/pivotTable13.xml"/><Relationship Id="rId2" Type="http://schemas.openxmlformats.org/officeDocument/2006/relationships/pivotTable" Target="../pivotTables/pivotTable3.xml"/><Relationship Id="rId16" Type="http://schemas.openxmlformats.org/officeDocument/2006/relationships/drawing" Target="../drawings/drawing9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11" Type="http://schemas.openxmlformats.org/officeDocument/2006/relationships/pivotTable" Target="../pivotTables/pivotTable12.xml"/><Relationship Id="rId5" Type="http://schemas.openxmlformats.org/officeDocument/2006/relationships/pivotTable" Target="../pivotTables/pivotTable6.xml"/><Relationship Id="rId15" Type="http://schemas.openxmlformats.org/officeDocument/2006/relationships/pivotTable" Target="../pivotTables/pivotTable16.xml"/><Relationship Id="rId10" Type="http://schemas.openxmlformats.org/officeDocument/2006/relationships/pivotTable" Target="../pivotTables/pivotTable11.xml"/><Relationship Id="rId4" Type="http://schemas.openxmlformats.org/officeDocument/2006/relationships/pivotTable" Target="../pivotTables/pivotTable5.xml"/><Relationship Id="rId9" Type="http://schemas.openxmlformats.org/officeDocument/2006/relationships/pivotTable" Target="../pivotTables/pivotTable10.xml"/><Relationship Id="rId14" Type="http://schemas.openxmlformats.org/officeDocument/2006/relationships/pivotTable" Target="../pivotTables/pivot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39645-F6CF-4971-B23D-5B0CC68945F2}">
  <dimension ref="B1:Q23"/>
  <sheetViews>
    <sheetView showGridLines="0" tabSelected="1" zoomScaleNormal="100" workbookViewId="0"/>
  </sheetViews>
  <sheetFormatPr defaultColWidth="9.109375" defaultRowHeight="14.4" x14ac:dyDescent="0.3"/>
  <cols>
    <col min="1" max="1" width="3.6640625" style="1" customWidth="1"/>
    <col min="2" max="2" width="29.109375" style="2" bestFit="1" customWidth="1"/>
    <col min="3" max="12" width="9.109375" style="1"/>
    <col min="13" max="13" width="15.109375" style="1" bestFit="1" customWidth="1"/>
    <col min="14" max="14" width="18.88671875" style="1" bestFit="1" customWidth="1"/>
    <col min="15" max="15" width="9.109375" style="1"/>
    <col min="16" max="16" width="14.6640625" style="1" bestFit="1" customWidth="1"/>
    <col min="17" max="17" width="24.44140625" style="1" bestFit="1" customWidth="1"/>
    <col min="18" max="16384" width="9.109375" style="1"/>
  </cols>
  <sheetData>
    <row r="1" spans="2:17" x14ac:dyDescent="0.3">
      <c r="B1" s="1"/>
    </row>
    <row r="6" spans="2:17" ht="21" x14ac:dyDescent="0.4">
      <c r="B6" s="3"/>
    </row>
    <row r="8" spans="2:17" x14ac:dyDescent="0.3">
      <c r="B8" s="4"/>
    </row>
    <row r="9" spans="2:17" x14ac:dyDescent="0.3">
      <c r="M9" s="36" t="s">
        <v>16</v>
      </c>
      <c r="N9" s="36" t="s">
        <v>70</v>
      </c>
      <c r="P9" s="34" t="s">
        <v>77</v>
      </c>
      <c r="Q9" s="34" t="s">
        <v>78</v>
      </c>
    </row>
    <row r="10" spans="2:17" x14ac:dyDescent="0.3">
      <c r="M10" s="35" t="s">
        <v>51</v>
      </c>
      <c r="N10" s="7">
        <v>1200</v>
      </c>
      <c r="P10" s="32" t="s">
        <v>8</v>
      </c>
      <c r="Q10" s="26">
        <v>5600</v>
      </c>
    </row>
    <row r="11" spans="2:17" x14ac:dyDescent="0.3">
      <c r="M11" s="35" t="s">
        <v>47</v>
      </c>
      <c r="N11" s="7">
        <v>1040</v>
      </c>
      <c r="P11" s="32" t="s">
        <v>5</v>
      </c>
      <c r="Q11" s="26">
        <v>4500</v>
      </c>
    </row>
    <row r="12" spans="2:17" x14ac:dyDescent="0.3">
      <c r="M12" s="35" t="s">
        <v>50</v>
      </c>
      <c r="N12" s="7">
        <v>960</v>
      </c>
      <c r="P12" s="32" t="s">
        <v>6</v>
      </c>
      <c r="Q12" s="26">
        <v>3770</v>
      </c>
    </row>
    <row r="13" spans="2:17" x14ac:dyDescent="0.3">
      <c r="M13" s="35" t="s">
        <v>46</v>
      </c>
      <c r="N13" s="7">
        <v>900</v>
      </c>
      <c r="P13" s="32" t="s">
        <v>9</v>
      </c>
      <c r="Q13" s="26">
        <v>3600</v>
      </c>
    </row>
    <row r="14" spans="2:17" x14ac:dyDescent="0.3">
      <c r="M14" s="35" t="s">
        <v>49</v>
      </c>
      <c r="N14" s="7">
        <v>700</v>
      </c>
      <c r="P14" s="32" t="s">
        <v>7</v>
      </c>
      <c r="Q14" s="26">
        <v>1760</v>
      </c>
    </row>
    <row r="18" spans="13:17" x14ac:dyDescent="0.3">
      <c r="M18" s="36" t="s">
        <v>3</v>
      </c>
      <c r="N18" s="36" t="s">
        <v>70</v>
      </c>
      <c r="P18" s="34" t="s">
        <v>77</v>
      </c>
      <c r="Q18" s="34" t="s">
        <v>79</v>
      </c>
    </row>
    <row r="19" spans="13:17" x14ac:dyDescent="0.3">
      <c r="M19" s="35" t="s">
        <v>37</v>
      </c>
      <c r="N19" s="7">
        <v>12000</v>
      </c>
      <c r="P19" s="32" t="s">
        <v>5</v>
      </c>
      <c r="Q19" s="26">
        <v>1800</v>
      </c>
    </row>
    <row r="20" spans="13:17" x14ac:dyDescent="0.3">
      <c r="M20" s="35" t="s">
        <v>25</v>
      </c>
      <c r="N20" s="7">
        <v>5600</v>
      </c>
      <c r="P20" s="32" t="s">
        <v>6</v>
      </c>
      <c r="Q20" s="26">
        <v>1040</v>
      </c>
    </row>
    <row r="21" spans="13:17" x14ac:dyDescent="0.3">
      <c r="M21" s="35" t="s">
        <v>22</v>
      </c>
      <c r="N21" s="7">
        <v>4500</v>
      </c>
      <c r="P21" s="32" t="s">
        <v>9</v>
      </c>
      <c r="Q21" s="26">
        <v>960</v>
      </c>
    </row>
    <row r="22" spans="13:17" x14ac:dyDescent="0.3">
      <c r="M22" s="35" t="s">
        <v>23</v>
      </c>
      <c r="N22" s="7">
        <v>3770</v>
      </c>
      <c r="P22" s="32" t="s">
        <v>8</v>
      </c>
      <c r="Q22" s="26">
        <v>700</v>
      </c>
    </row>
    <row r="23" spans="13:17" x14ac:dyDescent="0.3">
      <c r="M23" s="35" t="s">
        <v>26</v>
      </c>
      <c r="N23" s="7">
        <v>3600</v>
      </c>
      <c r="P23" s="32" t="s">
        <v>7</v>
      </c>
      <c r="Q23" s="26">
        <v>360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88B42-ACBD-445B-B1F9-3DB7EEA6F5A7}">
  <dimension ref="B1:Q20"/>
  <sheetViews>
    <sheetView zoomScaleNormal="100" workbookViewId="0"/>
  </sheetViews>
  <sheetFormatPr defaultColWidth="9.109375" defaultRowHeight="14.4" x14ac:dyDescent="0.3"/>
  <cols>
    <col min="1" max="1" width="3.6640625" style="1" customWidth="1"/>
    <col min="2" max="2" width="29.109375" style="2" bestFit="1" customWidth="1"/>
    <col min="3" max="3" width="9.5546875" style="1" customWidth="1"/>
    <col min="4" max="4" width="8.6640625" style="1" customWidth="1"/>
    <col min="5" max="5" width="11.6640625" style="1" customWidth="1"/>
    <col min="6" max="6" width="19.33203125" style="1" bestFit="1" customWidth="1"/>
    <col min="7" max="7" width="16.6640625" style="1" customWidth="1"/>
    <col min="8" max="8" width="13.21875" style="1" bestFit="1" customWidth="1"/>
    <col min="9" max="9" width="17.33203125" style="1" bestFit="1" customWidth="1"/>
    <col min="10" max="10" width="17.77734375" style="1" bestFit="1" customWidth="1"/>
    <col min="11" max="16384" width="9.109375" style="1"/>
  </cols>
  <sheetData>
    <row r="1" spans="2:17" x14ac:dyDescent="0.3">
      <c r="B1" s="1"/>
    </row>
    <row r="5" spans="2:17" ht="21" x14ac:dyDescent="0.4">
      <c r="B5" s="3"/>
    </row>
    <row r="6" spans="2:17" ht="21" x14ac:dyDescent="0.4">
      <c r="B6" s="3"/>
      <c r="D6" s="11" t="s">
        <v>0</v>
      </c>
      <c r="E6" s="12" t="s">
        <v>1</v>
      </c>
      <c r="F6" s="12" t="s">
        <v>3</v>
      </c>
      <c r="G6" s="12" t="s">
        <v>18</v>
      </c>
      <c r="H6" s="12" t="s">
        <v>4</v>
      </c>
      <c r="I6" s="12" t="s">
        <v>41</v>
      </c>
      <c r="J6" s="12" t="s">
        <v>42</v>
      </c>
      <c r="K6" s="6"/>
      <c r="L6" s="6"/>
      <c r="M6" s="6"/>
      <c r="N6" s="6"/>
      <c r="O6" s="6"/>
      <c r="P6" s="6"/>
      <c r="Q6" s="5"/>
    </row>
    <row r="7" spans="2:17" x14ac:dyDescent="0.3">
      <c r="D7" s="9">
        <v>11</v>
      </c>
      <c r="E7" s="7" t="s">
        <v>5</v>
      </c>
      <c r="F7" s="7" t="s">
        <v>22</v>
      </c>
      <c r="G7" s="8" t="s">
        <v>21</v>
      </c>
      <c r="H7" s="10" t="str">
        <f>VLOOKUP(PRODUCT[[#This Row],[VENDOR NAME]],VENDOR[[#All],[VENDOR NAME]:[ADDRESS]],4,0)</f>
        <v>MUMBAI</v>
      </c>
      <c r="I7" s="7">
        <v>90</v>
      </c>
      <c r="J7" s="7">
        <v>100</v>
      </c>
    </row>
    <row r="8" spans="2:17" x14ac:dyDescent="0.3">
      <c r="B8" s="4"/>
      <c r="D8" s="9">
        <v>22</v>
      </c>
      <c r="E8" s="7" t="s">
        <v>6</v>
      </c>
      <c r="F8" s="7" t="s">
        <v>23</v>
      </c>
      <c r="G8" s="8" t="s">
        <v>27</v>
      </c>
      <c r="H8" s="10" t="str">
        <f>VLOOKUP(PRODUCT[[#This Row],[VENDOR NAME]],VENDOR[[#All],[VENDOR NAME]:[ADDRESS]],4,0)</f>
        <v>THANE</v>
      </c>
      <c r="I8" s="7">
        <v>130</v>
      </c>
      <c r="J8" s="7">
        <v>150</v>
      </c>
    </row>
    <row r="9" spans="2:17" x14ac:dyDescent="0.3">
      <c r="D9" s="9">
        <v>33</v>
      </c>
      <c r="E9" s="7" t="s">
        <v>7</v>
      </c>
      <c r="F9" s="7" t="s">
        <v>24</v>
      </c>
      <c r="G9" s="8" t="s">
        <v>28</v>
      </c>
      <c r="H9" s="10" t="str">
        <f>VLOOKUP(PRODUCT[[#This Row],[VENDOR NAME]],VENDOR[[#All],[VENDOR NAME]:[ADDRESS]],4,0)</f>
        <v>NAVI MUMBAI</v>
      </c>
      <c r="I9" s="7">
        <v>40</v>
      </c>
      <c r="J9" s="7">
        <v>50</v>
      </c>
    </row>
    <row r="10" spans="2:17" x14ac:dyDescent="0.3">
      <c r="D10" s="9">
        <v>44</v>
      </c>
      <c r="E10" s="7" t="s">
        <v>8</v>
      </c>
      <c r="F10" s="7" t="s">
        <v>25</v>
      </c>
      <c r="G10" s="8" t="s">
        <v>29</v>
      </c>
      <c r="H10" s="10" t="str">
        <f>VLOOKUP(PRODUCT[[#This Row],[VENDOR NAME]],VENDOR[[#All],[VENDOR NAME]:[ADDRESS]],4,0)</f>
        <v>VASHI</v>
      </c>
      <c r="I10" s="7">
        <v>100</v>
      </c>
      <c r="J10" s="7">
        <v>120</v>
      </c>
    </row>
    <row r="11" spans="2:17" x14ac:dyDescent="0.3">
      <c r="D11" s="14">
        <v>55</v>
      </c>
      <c r="E11" s="15" t="s">
        <v>9</v>
      </c>
      <c r="F11" s="7" t="s">
        <v>26</v>
      </c>
      <c r="G11" s="17" t="s">
        <v>30</v>
      </c>
      <c r="H11" s="10" t="str">
        <f>VLOOKUP(PRODUCT[[#This Row],[VENDOR NAME]],VENDOR[[#All],[VENDOR NAME]:[ADDRESS]],4,0)</f>
        <v>BARODA</v>
      </c>
      <c r="I11" s="15">
        <v>80</v>
      </c>
      <c r="J11" s="15">
        <v>100</v>
      </c>
    </row>
    <row r="12" spans="2:17" x14ac:dyDescent="0.3">
      <c r="D12" s="7">
        <v>66</v>
      </c>
      <c r="E12" s="7" t="s">
        <v>40</v>
      </c>
      <c r="F12" s="7" t="s">
        <v>37</v>
      </c>
      <c r="G12" s="8" t="s">
        <v>38</v>
      </c>
      <c r="H12" s="7" t="str">
        <f>VLOOKUP(PRODUCT[[#This Row],[VENDOR NAME]],VENDOR[[#All],[VENDOR NAME]:[ADDRESS]],4,0)</f>
        <v>PUNE</v>
      </c>
      <c r="I12" s="7">
        <v>240</v>
      </c>
      <c r="J12" s="7">
        <v>260</v>
      </c>
    </row>
    <row r="13" spans="2:17" x14ac:dyDescent="0.3">
      <c r="D13" s="7"/>
      <c r="E13" s="7"/>
      <c r="F13" s="7"/>
      <c r="G13" s="7"/>
      <c r="H13" s="7"/>
      <c r="I13" s="7"/>
      <c r="J13" s="7"/>
    </row>
    <row r="14" spans="2:17" x14ac:dyDescent="0.3">
      <c r="D14" s="7"/>
      <c r="E14" s="7"/>
      <c r="F14" s="7"/>
      <c r="G14" s="7"/>
      <c r="H14" s="7"/>
      <c r="I14" s="7"/>
      <c r="J14" s="7"/>
    </row>
    <row r="15" spans="2:17" x14ac:dyDescent="0.3">
      <c r="D15" s="7"/>
      <c r="E15" s="7"/>
      <c r="F15" s="7"/>
      <c r="G15" s="7"/>
      <c r="H15" s="7"/>
      <c r="I15" s="7"/>
      <c r="J15" s="7"/>
    </row>
    <row r="16" spans="2:17" x14ac:dyDescent="0.3">
      <c r="D16" s="7"/>
      <c r="E16" s="7"/>
      <c r="F16" s="7"/>
      <c r="G16" s="7"/>
      <c r="H16" s="7"/>
      <c r="I16" s="7"/>
      <c r="J16" s="7"/>
    </row>
    <row r="17" spans="4:10" x14ac:dyDescent="0.3">
      <c r="D17" s="7"/>
      <c r="E17" s="7"/>
      <c r="F17" s="7"/>
      <c r="G17" s="7"/>
      <c r="H17" s="7"/>
      <c r="I17" s="7"/>
      <c r="J17" s="7"/>
    </row>
    <row r="18" spans="4:10" x14ac:dyDescent="0.3">
      <c r="D18" s="7"/>
      <c r="E18" s="7"/>
      <c r="F18" s="7"/>
      <c r="G18" s="7"/>
      <c r="H18" s="7"/>
      <c r="I18" s="7"/>
      <c r="J18" s="7"/>
    </row>
    <row r="19" spans="4:10" x14ac:dyDescent="0.3">
      <c r="D19" s="7"/>
      <c r="E19" s="7"/>
      <c r="F19" s="7"/>
      <c r="G19" s="7"/>
      <c r="H19" s="7"/>
      <c r="I19" s="7"/>
      <c r="J19" s="7"/>
    </row>
    <row r="20" spans="4:10" x14ac:dyDescent="0.3">
      <c r="D20" s="7"/>
      <c r="E20" s="7"/>
      <c r="F20" s="7"/>
      <c r="G20" s="7"/>
      <c r="H20" s="7"/>
      <c r="I20" s="7"/>
      <c r="J20" s="7"/>
    </row>
  </sheetData>
  <hyperlinks>
    <hyperlink ref="G7" r:id="rId1" xr:uid="{858EA9AA-A603-4A1D-AE7A-C162D9FF38FE}"/>
    <hyperlink ref="G8" r:id="rId2" xr:uid="{A30DF7BD-900C-4327-BD4D-F7F04E7D45FD}"/>
    <hyperlink ref="G9" r:id="rId3" xr:uid="{479B5758-8782-4128-B08A-A2DF3551AD7A}"/>
    <hyperlink ref="G10" r:id="rId4" xr:uid="{F484A70E-DA61-44E7-B799-796354304E31}"/>
    <hyperlink ref="G11" r:id="rId5" xr:uid="{FD5DA675-C72A-44BC-8027-C2E8FB5DCF09}"/>
    <hyperlink ref="G12" r:id="rId6" xr:uid="{2423EC68-2F76-4CC1-AC96-34930D326A2C}"/>
  </hyperlinks>
  <pageMargins left="0.7" right="0.7" top="0.75" bottom="0.75" header="0.3" footer="0.3"/>
  <drawing r:id="rId7"/>
  <tableParts count="1">
    <tablePart r:id="rId8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92DEDFC-0856-4F50-90C8-E90B11763CF0}">
          <x14:formula1>
            <xm:f>VENDOR!$E$7:$E$12</xm:f>
          </x14:formula1>
          <xm:sqref>F7:F12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1067F-4CDF-4FE2-9AA8-D9B539099169}">
  <dimension ref="B1:H21"/>
  <sheetViews>
    <sheetView zoomScaleNormal="100" workbookViewId="0"/>
  </sheetViews>
  <sheetFormatPr defaultColWidth="9.109375" defaultRowHeight="14.4" x14ac:dyDescent="0.3"/>
  <cols>
    <col min="1" max="1" width="3.6640625" style="1" customWidth="1"/>
    <col min="2" max="2" width="29.109375" style="2" bestFit="1" customWidth="1"/>
    <col min="3" max="3" width="9.109375" style="1"/>
    <col min="4" max="4" width="11.44140625" style="1" customWidth="1"/>
    <col min="5" max="5" width="15.109375" style="1" customWidth="1"/>
    <col min="6" max="6" width="15.44140625" style="1" customWidth="1"/>
    <col min="7" max="7" width="17.33203125" style="1" bestFit="1" customWidth="1"/>
    <col min="8" max="8" width="11.109375" style="1" customWidth="1"/>
    <col min="9" max="16384" width="9.109375" style="1"/>
  </cols>
  <sheetData>
    <row r="1" spans="2:8" x14ac:dyDescent="0.3">
      <c r="B1" s="1"/>
    </row>
    <row r="6" spans="2:8" ht="21" x14ac:dyDescent="0.4">
      <c r="B6" s="3"/>
      <c r="D6" s="11" t="s">
        <v>15</v>
      </c>
      <c r="E6" s="12" t="s">
        <v>16</v>
      </c>
      <c r="F6" s="12" t="s">
        <v>17</v>
      </c>
      <c r="G6" s="12" t="s">
        <v>18</v>
      </c>
      <c r="H6" s="13" t="s">
        <v>4</v>
      </c>
    </row>
    <row r="7" spans="2:8" x14ac:dyDescent="0.3">
      <c r="D7" s="9">
        <v>11</v>
      </c>
      <c r="E7" s="7" t="s">
        <v>46</v>
      </c>
      <c r="F7" s="7">
        <v>235689</v>
      </c>
      <c r="G7" s="8" t="s">
        <v>52</v>
      </c>
      <c r="H7" s="10" t="s">
        <v>19</v>
      </c>
    </row>
    <row r="8" spans="2:8" x14ac:dyDescent="0.3">
      <c r="B8" s="4"/>
      <c r="D8" s="9">
        <v>12</v>
      </c>
      <c r="E8" s="7" t="s">
        <v>47</v>
      </c>
      <c r="F8" s="7">
        <v>326598</v>
      </c>
      <c r="G8" s="8" t="s">
        <v>53</v>
      </c>
      <c r="H8" s="10" t="s">
        <v>10</v>
      </c>
    </row>
    <row r="9" spans="2:8" x14ac:dyDescent="0.3">
      <c r="D9" s="9">
        <v>13</v>
      </c>
      <c r="E9" s="7" t="s">
        <v>48</v>
      </c>
      <c r="F9" s="7">
        <v>456321</v>
      </c>
      <c r="G9" s="8" t="s">
        <v>54</v>
      </c>
      <c r="H9" s="10" t="s">
        <v>11</v>
      </c>
    </row>
    <row r="10" spans="2:8" x14ac:dyDescent="0.3">
      <c r="D10" s="9">
        <v>14</v>
      </c>
      <c r="E10" s="7" t="s">
        <v>49</v>
      </c>
      <c r="F10" s="7">
        <v>754896</v>
      </c>
      <c r="G10" s="8" t="s">
        <v>55</v>
      </c>
      <c r="H10" s="10" t="s">
        <v>12</v>
      </c>
    </row>
    <row r="11" spans="2:8" x14ac:dyDescent="0.3">
      <c r="D11" s="9">
        <v>15</v>
      </c>
      <c r="E11" s="7" t="s">
        <v>50</v>
      </c>
      <c r="F11" s="7">
        <v>789632</v>
      </c>
      <c r="G11" s="8" t="s">
        <v>56</v>
      </c>
      <c r="H11" s="10" t="s">
        <v>13</v>
      </c>
    </row>
    <row r="12" spans="2:8" x14ac:dyDescent="0.3">
      <c r="D12" s="7">
        <v>16</v>
      </c>
      <c r="E12" s="7" t="s">
        <v>51</v>
      </c>
      <c r="F12" s="7">
        <v>362514</v>
      </c>
      <c r="G12" s="8" t="s">
        <v>57</v>
      </c>
      <c r="H12" s="7" t="s">
        <v>14</v>
      </c>
    </row>
    <row r="13" spans="2:8" x14ac:dyDescent="0.3">
      <c r="D13" s="7"/>
      <c r="E13" s="7"/>
      <c r="F13" s="7"/>
      <c r="G13" s="7"/>
      <c r="H13" s="7"/>
    </row>
    <row r="14" spans="2:8" x14ac:dyDescent="0.3">
      <c r="D14" s="7"/>
      <c r="E14" s="7"/>
      <c r="F14" s="7"/>
      <c r="G14" s="7"/>
      <c r="H14" s="7"/>
    </row>
    <row r="15" spans="2:8" x14ac:dyDescent="0.3">
      <c r="D15" s="7"/>
      <c r="E15" s="7"/>
      <c r="F15" s="7"/>
      <c r="G15" s="7"/>
      <c r="H15" s="7"/>
    </row>
    <row r="16" spans="2:8" x14ac:dyDescent="0.3">
      <c r="D16" s="7"/>
      <c r="E16" s="7"/>
      <c r="F16" s="7"/>
      <c r="G16" s="7"/>
      <c r="H16" s="7"/>
    </row>
    <row r="17" spans="4:8" x14ac:dyDescent="0.3">
      <c r="D17" s="7"/>
      <c r="E17" s="7"/>
      <c r="F17" s="7"/>
      <c r="G17" s="7"/>
      <c r="H17" s="7"/>
    </row>
    <row r="18" spans="4:8" x14ac:dyDescent="0.3">
      <c r="D18" s="7"/>
      <c r="E18" s="7"/>
      <c r="F18" s="7"/>
      <c r="G18" s="7"/>
      <c r="H18" s="7"/>
    </row>
    <row r="19" spans="4:8" x14ac:dyDescent="0.3">
      <c r="D19" s="7"/>
      <c r="E19" s="7"/>
      <c r="F19" s="7"/>
      <c r="G19" s="7"/>
      <c r="H19" s="7"/>
    </row>
    <row r="20" spans="4:8" x14ac:dyDescent="0.3">
      <c r="D20" s="7"/>
      <c r="E20" s="7"/>
      <c r="F20" s="7"/>
      <c r="G20" s="7"/>
      <c r="H20" s="7"/>
    </row>
    <row r="21" spans="4:8" x14ac:dyDescent="0.3">
      <c r="D21" s="7"/>
      <c r="E21" s="7"/>
      <c r="F21" s="7"/>
      <c r="G21" s="7"/>
      <c r="H21" s="7"/>
    </row>
  </sheetData>
  <hyperlinks>
    <hyperlink ref="G7" r:id="rId1" xr:uid="{845EB4BB-0FBA-44F2-B166-7D4589E67EE8}"/>
    <hyperlink ref="G9" r:id="rId2" xr:uid="{BC57C11A-5BA9-4C95-8CAA-909CFBD3D705}"/>
    <hyperlink ref="G10" r:id="rId3" xr:uid="{D94E89FD-5393-4369-A05A-B3566D8C2C5C}"/>
    <hyperlink ref="G11" r:id="rId4" xr:uid="{C86CA77E-1A51-4FB7-AEB9-91513DE9B160}"/>
    <hyperlink ref="G12" r:id="rId5" xr:uid="{AB325F07-F141-40BA-B995-2E0E2027A0BA}"/>
  </hyperlinks>
  <pageMargins left="0.7" right="0.7" top="0.75" bottom="0.75" header="0.3" footer="0.3"/>
  <drawing r:id="rId6"/>
  <tableParts count="1"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1A89F-AF36-40C0-BC02-3BF65E0C05BB}">
  <dimension ref="B1:H18"/>
  <sheetViews>
    <sheetView zoomScaleNormal="100" workbookViewId="0"/>
  </sheetViews>
  <sheetFormatPr defaultColWidth="9.109375" defaultRowHeight="14.4" x14ac:dyDescent="0.3"/>
  <cols>
    <col min="1" max="1" width="3.6640625" style="1" customWidth="1"/>
    <col min="2" max="2" width="29.109375" style="2" bestFit="1" customWidth="1"/>
    <col min="3" max="3" width="9.109375" style="1"/>
    <col min="4" max="4" width="13" style="1" customWidth="1"/>
    <col min="5" max="5" width="16.6640625" style="1" customWidth="1"/>
    <col min="6" max="6" width="15.44140625" style="1" customWidth="1"/>
    <col min="7" max="7" width="17.33203125" style="1" bestFit="1" customWidth="1"/>
    <col min="8" max="8" width="13.88671875" style="1" bestFit="1" customWidth="1"/>
    <col min="9" max="16384" width="9.109375" style="1"/>
  </cols>
  <sheetData>
    <row r="1" spans="2:8" x14ac:dyDescent="0.3">
      <c r="B1" s="1"/>
    </row>
    <row r="6" spans="2:8" ht="21" x14ac:dyDescent="0.4">
      <c r="B6" s="3"/>
      <c r="D6" s="11" t="s">
        <v>20</v>
      </c>
      <c r="E6" s="12" t="s">
        <v>3</v>
      </c>
      <c r="F6" s="12" t="s">
        <v>17</v>
      </c>
      <c r="G6" s="12" t="s">
        <v>18</v>
      </c>
      <c r="H6" s="13" t="s">
        <v>4</v>
      </c>
    </row>
    <row r="7" spans="2:8" x14ac:dyDescent="0.3">
      <c r="D7" s="9">
        <v>111</v>
      </c>
      <c r="E7" s="7" t="s">
        <v>22</v>
      </c>
      <c r="F7" s="7">
        <v>235689</v>
      </c>
      <c r="G7" s="8" t="s">
        <v>21</v>
      </c>
      <c r="H7" s="10" t="s">
        <v>11</v>
      </c>
    </row>
    <row r="8" spans="2:8" x14ac:dyDescent="0.3">
      <c r="B8" s="4"/>
      <c r="D8" s="9">
        <v>112</v>
      </c>
      <c r="E8" s="7" t="s">
        <v>23</v>
      </c>
      <c r="F8" s="7">
        <v>251463</v>
      </c>
      <c r="G8" s="8" t="s">
        <v>27</v>
      </c>
      <c r="H8" s="10" t="s">
        <v>10</v>
      </c>
    </row>
    <row r="9" spans="2:8" x14ac:dyDescent="0.3">
      <c r="D9" s="9">
        <v>113</v>
      </c>
      <c r="E9" s="7" t="s">
        <v>24</v>
      </c>
      <c r="F9" s="7">
        <v>235689</v>
      </c>
      <c r="G9" s="8" t="s">
        <v>28</v>
      </c>
      <c r="H9" s="10" t="s">
        <v>31</v>
      </c>
    </row>
    <row r="10" spans="2:8" x14ac:dyDescent="0.3">
      <c r="D10" s="9">
        <v>114</v>
      </c>
      <c r="E10" s="7" t="s">
        <v>25</v>
      </c>
      <c r="F10" s="7">
        <v>785696</v>
      </c>
      <c r="G10" s="8" t="s">
        <v>29</v>
      </c>
      <c r="H10" s="10" t="s">
        <v>32</v>
      </c>
    </row>
    <row r="11" spans="2:8" x14ac:dyDescent="0.3">
      <c r="D11" s="14">
        <v>115</v>
      </c>
      <c r="E11" s="15" t="s">
        <v>26</v>
      </c>
      <c r="F11" s="15">
        <v>454545</v>
      </c>
      <c r="G11" s="17" t="s">
        <v>30</v>
      </c>
      <c r="H11" s="16" t="s">
        <v>33</v>
      </c>
    </row>
    <row r="12" spans="2:8" x14ac:dyDescent="0.3">
      <c r="D12" s="7">
        <v>116</v>
      </c>
      <c r="E12" s="7" t="s">
        <v>37</v>
      </c>
      <c r="F12" s="7">
        <v>454879</v>
      </c>
      <c r="G12" s="8" t="s">
        <v>38</v>
      </c>
      <c r="H12" s="7" t="s">
        <v>39</v>
      </c>
    </row>
    <row r="13" spans="2:8" x14ac:dyDescent="0.3">
      <c r="D13" s="7"/>
      <c r="E13" s="7"/>
      <c r="F13" s="7"/>
      <c r="G13" s="7"/>
      <c r="H13" s="7"/>
    </row>
    <row r="14" spans="2:8" x14ac:dyDescent="0.3">
      <c r="D14" s="7"/>
      <c r="E14" s="7"/>
      <c r="F14" s="7"/>
      <c r="G14" s="7"/>
      <c r="H14" s="7"/>
    </row>
    <row r="15" spans="2:8" x14ac:dyDescent="0.3">
      <c r="D15" s="7"/>
      <c r="E15" s="7"/>
      <c r="F15" s="7"/>
      <c r="G15" s="7"/>
      <c r="H15" s="7"/>
    </row>
    <row r="16" spans="2:8" x14ac:dyDescent="0.3">
      <c r="D16" s="7"/>
      <c r="E16" s="7"/>
      <c r="F16" s="7"/>
      <c r="G16" s="7"/>
      <c r="H16" s="7"/>
    </row>
    <row r="17" spans="4:8" x14ac:dyDescent="0.3">
      <c r="D17" s="7"/>
      <c r="E17" s="7"/>
      <c r="F17" s="7"/>
      <c r="G17" s="7"/>
      <c r="H17" s="7"/>
    </row>
    <row r="18" spans="4:8" x14ac:dyDescent="0.3">
      <c r="D18" s="7"/>
      <c r="E18" s="7"/>
      <c r="F18" s="7"/>
      <c r="G18" s="7"/>
      <c r="H18" s="7"/>
    </row>
  </sheetData>
  <hyperlinks>
    <hyperlink ref="G7" r:id="rId1" xr:uid="{AA6B9811-55F6-4BAF-A8CA-167F94C29CA0}"/>
    <hyperlink ref="G8" r:id="rId2" xr:uid="{7C916EFB-19B4-4BD8-8E4D-3C4134C464A9}"/>
    <hyperlink ref="G9" r:id="rId3" xr:uid="{45CDC063-43AD-450B-BFCA-7FE578BD1D02}"/>
    <hyperlink ref="G10" r:id="rId4" xr:uid="{21D67069-7085-4F43-8D81-6B8334A24712}"/>
    <hyperlink ref="G11" r:id="rId5" xr:uid="{72769850-5F6A-45FC-BD52-E8CDA7CFCD66}"/>
    <hyperlink ref="G12" r:id="rId6" xr:uid="{748768DD-4D18-4E5B-AAFF-D3B967BFACA2}"/>
  </hyperlinks>
  <pageMargins left="0.7" right="0.7" top="0.75" bottom="0.75" header="0.3" footer="0.3"/>
  <drawing r:id="rId7"/>
  <tableParts count="1"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E171C-5607-4564-A1EA-1D4BC4D03E07}">
  <dimension ref="B1:N17"/>
  <sheetViews>
    <sheetView zoomScaleNormal="100" workbookViewId="0"/>
  </sheetViews>
  <sheetFormatPr defaultColWidth="9.109375" defaultRowHeight="14.4" x14ac:dyDescent="0.3"/>
  <cols>
    <col min="1" max="1" width="3.6640625" style="1" customWidth="1"/>
    <col min="2" max="2" width="29.109375" style="2" bestFit="1" customWidth="1"/>
    <col min="3" max="3" width="9.109375" style="1"/>
    <col min="4" max="5" width="9.88671875" style="1" customWidth="1"/>
    <col min="6" max="6" width="18.109375" style="1" customWidth="1"/>
    <col min="7" max="7" width="11" style="1" bestFit="1" customWidth="1"/>
    <col min="8" max="8" width="10.88671875" style="1" customWidth="1"/>
    <col min="9" max="9" width="11" style="1" customWidth="1"/>
    <col min="10" max="10" width="13.44140625" style="1" customWidth="1"/>
    <col min="11" max="11" width="12.33203125" style="1" customWidth="1"/>
    <col min="12" max="12" width="11.88671875" style="1" customWidth="1"/>
    <col min="13" max="13" width="18.5546875" style="1" bestFit="1" customWidth="1"/>
    <col min="14" max="14" width="8.77734375" style="1" bestFit="1" customWidth="1"/>
    <col min="15" max="16384" width="9.109375" style="1"/>
  </cols>
  <sheetData>
    <row r="1" spans="2:14" x14ac:dyDescent="0.3">
      <c r="B1" s="1"/>
    </row>
    <row r="6" spans="2:14" ht="21" x14ac:dyDescent="0.4">
      <c r="B6" s="3"/>
      <c r="D6" s="11" t="s">
        <v>34</v>
      </c>
      <c r="E6" s="11" t="s">
        <v>0</v>
      </c>
      <c r="F6" s="12" t="s">
        <v>43</v>
      </c>
      <c r="G6" s="12" t="s">
        <v>58</v>
      </c>
      <c r="H6" s="12" t="s">
        <v>44</v>
      </c>
      <c r="I6" s="12" t="s">
        <v>2</v>
      </c>
      <c r="J6" s="13" t="s">
        <v>45</v>
      </c>
      <c r="K6" s="12" t="s">
        <v>16</v>
      </c>
      <c r="L6" s="12" t="s">
        <v>17</v>
      </c>
      <c r="M6" s="12" t="s">
        <v>18</v>
      </c>
      <c r="N6" s="12" t="s">
        <v>4</v>
      </c>
    </row>
    <row r="7" spans="2:14" x14ac:dyDescent="0.3">
      <c r="D7" s="9">
        <v>1</v>
      </c>
      <c r="E7" s="9">
        <v>11</v>
      </c>
      <c r="F7" s="7" t="str">
        <f>IFERROR(VLOOKUP(SALES[[#This Row],[HSN NO.]],PRODUCT[],2,0),"")</f>
        <v>LIPSTIC</v>
      </c>
      <c r="G7" s="7">
        <f>IFERROR(VLOOKUP(SALES[[#This Row],[HSN NO.]],INVENTORY[#All],4,FALSE),"")</f>
        <v>34</v>
      </c>
      <c r="H7" s="7">
        <v>10</v>
      </c>
      <c r="I7" s="7">
        <f>IFERROR(VLOOKUP(SALES[[#This Row],[HSN NO.]],PRODUCT[#All],6,0),"")</f>
        <v>90</v>
      </c>
      <c r="J7" s="10">
        <f>IFERROR(SALES[[#This Row],[QUANTITY]]*SALES[[#This Row],[PRICE]],"")</f>
        <v>900</v>
      </c>
      <c r="K7" s="18" t="s">
        <v>46</v>
      </c>
      <c r="L7" s="18">
        <f>IFERROR(VLOOKUP(SALES[[#This Row],[CLIENT NAME]],CLIENTS[[CLIENT NAME]:[ADDRESS]],2,0),"")</f>
        <v>235689</v>
      </c>
      <c r="M7" s="18" t="str">
        <f>IFERROR(VLOOKUP(SALES[[#This Row],[CLIENT NAME]],CLIENTS[[CLIENT NAME]:[ADDRESS]],3,0),"")</f>
        <v>rajababu@gmail.com</v>
      </c>
      <c r="N7" s="18" t="str">
        <f>IFERROR(VLOOKUP(SALES[[#This Row],[CLIENT NAME]],CLIENTS[[CLIENT NAME]:[ADDRESS]],4,0),"")</f>
        <v>GUJRAT</v>
      </c>
    </row>
    <row r="8" spans="2:14" x14ac:dyDescent="0.3">
      <c r="B8" s="4"/>
      <c r="D8" s="9">
        <v>2</v>
      </c>
      <c r="E8" s="9">
        <v>44</v>
      </c>
      <c r="F8" s="7" t="str">
        <f>IFERROR(VLOOKUP(SALES[[#This Row],[HSN NO.]],PRODUCT[],2,0),"")</f>
        <v>MASKARA</v>
      </c>
      <c r="G8" s="7">
        <f>IFERROR(VLOOKUP(SALES[[#This Row],[HSN NO.]],INVENTORY[#All],4,FALSE),"")</f>
        <v>41</v>
      </c>
      <c r="H8" s="7">
        <v>8</v>
      </c>
      <c r="I8" s="7">
        <f>IFERROR(VLOOKUP(SALES[[#This Row],[HSN NO.]],PRODUCT[#All],6,0),"")</f>
        <v>100</v>
      </c>
      <c r="J8" s="10">
        <f>IFERROR(SALES[[#This Row],[QUANTITY]]*SALES[[#This Row],[PRICE]],"")</f>
        <v>800</v>
      </c>
      <c r="K8" s="18" t="s">
        <v>47</v>
      </c>
      <c r="L8" s="18">
        <f>IFERROR(VLOOKUP(SALES[[#This Row],[CLIENT NAME]],CLIENTS[[CLIENT NAME]:[ADDRESS]],2,0),"")</f>
        <v>326598</v>
      </c>
      <c r="M8" s="7" t="str">
        <f>IFERROR(VLOOKUP(SALES[[#This Row],[CLIENT NAME]],CLIENTS[[CLIENT NAME]:[ADDRESS]],3,0),"")</f>
        <v>mr india@gmail.com</v>
      </c>
      <c r="N8" s="7" t="str">
        <f>IFERROR(VLOOKUP(SALES[[#This Row],[CLIENT NAME]],CLIENTS[[CLIENT NAME]:[ADDRESS]],4,0),"")</f>
        <v>THANE</v>
      </c>
    </row>
    <row r="9" spans="2:14" x14ac:dyDescent="0.3">
      <c r="D9" s="9">
        <v>3</v>
      </c>
      <c r="E9" s="9">
        <v>33</v>
      </c>
      <c r="F9" s="7" t="str">
        <f>IFERROR(VLOOKUP(SALES[[#This Row],[HSN NO.]],PRODUCT[],2,0),"")</f>
        <v>NAIL PAINT</v>
      </c>
      <c r="G9" s="7">
        <f>IFERROR(VLOOKUP(SALES[[#This Row],[HSN NO.]],INVENTORY[#All],4,FALSE),"")</f>
        <v>35</v>
      </c>
      <c r="H9" s="7">
        <v>9</v>
      </c>
      <c r="I9" s="7">
        <f>IFERROR(VLOOKUP(SALES[[#This Row],[HSN NO.]],PRODUCT[#All],6,0),"")</f>
        <v>40</v>
      </c>
      <c r="J9" s="10">
        <f>IFERROR(SALES[[#This Row],[QUANTITY]]*SALES[[#This Row],[PRICE]],"")</f>
        <v>360</v>
      </c>
      <c r="K9" s="18" t="s">
        <v>48</v>
      </c>
      <c r="L9" s="18">
        <f>IFERROR(VLOOKUP(SALES[[#This Row],[CLIENT NAME]],CLIENTS[[CLIENT NAME]:[ADDRESS]],2,0),"")</f>
        <v>456321</v>
      </c>
      <c r="M9" s="7" t="str">
        <f>IFERROR(VLOOKUP(SALES[[#This Row],[CLIENT NAME]],CLIENTS[[CLIENT NAME]:[ADDRESS]],3,0),"")</f>
        <v>veeru@gmail.com</v>
      </c>
      <c r="N9" s="7" t="str">
        <f>IFERROR(VLOOKUP(SALES[[#This Row],[CLIENT NAME]],CLIENTS[[CLIENT NAME]:[ADDRESS]],4,0),"")</f>
        <v>MUMBAI</v>
      </c>
    </row>
    <row r="10" spans="2:14" x14ac:dyDescent="0.3">
      <c r="D10" s="9">
        <v>4</v>
      </c>
      <c r="E10" s="9">
        <v>44</v>
      </c>
      <c r="F10" s="7" t="str">
        <f>IFERROR(VLOOKUP(SALES[[#This Row],[HSN NO.]],PRODUCT[],2,0),"")</f>
        <v>MASKARA</v>
      </c>
      <c r="G10" s="7">
        <f>IFERROR(VLOOKUP(SALES[[#This Row],[HSN NO.]],INVENTORY[#All],4,FALSE),"")</f>
        <v>41</v>
      </c>
      <c r="H10" s="7">
        <v>7</v>
      </c>
      <c r="I10" s="7">
        <f>IFERROR(VLOOKUP(SALES[[#This Row],[HSN NO.]],PRODUCT[#All],6,0),"")</f>
        <v>100</v>
      </c>
      <c r="J10" s="10">
        <f>IFERROR(SALES[[#This Row],[QUANTITY]]*SALES[[#This Row],[PRICE]],"")</f>
        <v>700</v>
      </c>
      <c r="K10" s="18" t="s">
        <v>49</v>
      </c>
      <c r="L10" s="18">
        <f>IFERROR(VLOOKUP(SALES[[#This Row],[CLIENT NAME]],CLIENTS[[CLIENT NAME]:[ADDRESS]],2,0),"")</f>
        <v>754896</v>
      </c>
      <c r="M10" s="7" t="str">
        <f>IFERROR(VLOOKUP(SALES[[#This Row],[CLIENT NAME]],CLIENTS[[CLIENT NAME]:[ADDRESS]],3,0),"")</f>
        <v>mrunal@gmail.com</v>
      </c>
      <c r="N10" s="7" t="str">
        <f>IFERROR(VLOOKUP(SALES[[#This Row],[CLIENT NAME]],CLIENTS[[CLIENT NAME]:[ADDRESS]],4,0),"")</f>
        <v>DELHI</v>
      </c>
    </row>
    <row r="11" spans="2:14" x14ac:dyDescent="0.3">
      <c r="D11" s="14">
        <v>5</v>
      </c>
      <c r="E11" s="9">
        <v>55</v>
      </c>
      <c r="F11" s="15" t="str">
        <f>IFERROR(VLOOKUP(SALES[[#This Row],[HSN NO.]],PRODUCT[],2,0),"")</f>
        <v>LIP BALM</v>
      </c>
      <c r="G11" s="7">
        <f>IFERROR(VLOOKUP(SALES[[#This Row],[HSN NO.]],INVENTORY[#All],4,FALSE),"")</f>
        <v>33</v>
      </c>
      <c r="H11" s="15">
        <v>12</v>
      </c>
      <c r="I11" s="15">
        <f>IFERROR(VLOOKUP(SALES[[#This Row],[HSN NO.]],PRODUCT[#All],6,0),"")</f>
        <v>80</v>
      </c>
      <c r="J11" s="16">
        <f>IFERROR(SALES[[#This Row],[QUANTITY]]*SALES[[#This Row],[PRICE]],"")</f>
        <v>960</v>
      </c>
      <c r="K11" s="18" t="s">
        <v>50</v>
      </c>
      <c r="L11" s="18">
        <f>IFERROR(VLOOKUP(SALES[[#This Row],[CLIENT NAME]],CLIENTS[[CLIENT NAME]:[ADDRESS]],2,0),"")</f>
        <v>789632</v>
      </c>
      <c r="M11" s="15" t="str">
        <f>IFERROR(VLOOKUP(SALES[[#This Row],[CLIENT NAME]],CLIENTS[[CLIENT NAME]:[ADDRESS]],3,0),"")</f>
        <v>pratyush@gmail.com</v>
      </c>
      <c r="N11" s="15" t="str">
        <f>IFERROR(VLOOKUP(SALES[[#This Row],[CLIENT NAME]],CLIENTS[[CLIENT NAME]:[ADDRESS]],4,0),"")</f>
        <v>GOA</v>
      </c>
    </row>
    <row r="12" spans="2:14" x14ac:dyDescent="0.3">
      <c r="D12" s="14">
        <v>6</v>
      </c>
      <c r="E12" s="9">
        <v>66</v>
      </c>
      <c r="F12" s="15" t="str">
        <f>IFERROR(VLOOKUP(SALES[[#This Row],[HSN NO.]],PRODUCT[],2,0),"")</f>
        <v>SUNSCREEN</v>
      </c>
      <c r="G12" s="7">
        <f>IFERROR(VLOOKUP(SALES[[#This Row],[HSN NO.]],INVENTORY[#All],4,FALSE),"")</f>
        <v>45</v>
      </c>
      <c r="H12" s="15">
        <v>5</v>
      </c>
      <c r="I12" s="15">
        <f>IFERROR(VLOOKUP(SALES[[#This Row],[HSN NO.]],PRODUCT[#All],6,0),"")</f>
        <v>240</v>
      </c>
      <c r="J12" s="16">
        <f>IFERROR(SALES[[#This Row],[QUANTITY]]*SALES[[#This Row],[PRICE]],"")</f>
        <v>1200</v>
      </c>
      <c r="K12" s="18" t="s">
        <v>51</v>
      </c>
      <c r="L12" s="18">
        <f>IFERROR(VLOOKUP(SALES[[#This Row],[CLIENT NAME]],CLIENTS[[CLIENT NAME]:[ADDRESS]],2,0),"")</f>
        <v>362514</v>
      </c>
      <c r="M12" s="15" t="str">
        <f>IFERROR(VLOOKUP(SALES[[#This Row],[CLIENT NAME]],CLIENTS[[CLIENT NAME]:[ADDRESS]],3,0),"")</f>
        <v>kavita@gmail.com</v>
      </c>
      <c r="N12" s="15" t="str">
        <f>IFERROR(VLOOKUP(SALES[[#This Row],[CLIENT NAME]],CLIENTS[[CLIENT NAME]:[ADDRESS]],4,0),"")</f>
        <v>PUNJAB</v>
      </c>
    </row>
    <row r="13" spans="2:14" x14ac:dyDescent="0.3">
      <c r="D13" s="9">
        <v>7</v>
      </c>
      <c r="E13" s="9">
        <v>11</v>
      </c>
      <c r="F13" s="7" t="str">
        <f>IFERROR(VLOOKUP(SALES[[#This Row],[HSN NO.]],PRODUCT[],2,0),"")</f>
        <v>LIPSTIC</v>
      </c>
      <c r="G13" s="7">
        <f>IFERROR(VLOOKUP(SALES[[#This Row],[HSN NO.]],INVENTORY[#All],4,FALSE),"")</f>
        <v>34</v>
      </c>
      <c r="H13" s="7">
        <v>6</v>
      </c>
      <c r="I13" s="7">
        <f>IFERROR(VLOOKUP(SALES[[#This Row],[HSN NO.]],PRODUCT[#All],6,0),"")</f>
        <v>90</v>
      </c>
      <c r="J13" s="10">
        <f>IFERROR(SALES[[#This Row],[QUANTITY]]*SALES[[#This Row],[PRICE]],"")</f>
        <v>540</v>
      </c>
      <c r="K13" s="7"/>
      <c r="L13" s="7" t="str">
        <f>IFERROR(VLOOKUP(SALES[[#This Row],[CLIENT NAME]],CLIENTS[[CLIENT NAME]:[ADDRESS]],2,0),"")</f>
        <v/>
      </c>
      <c r="M13" s="7" t="str">
        <f>IFERROR(VLOOKUP(SALES[[#This Row],[CLIENT NAME]],CLIENTS[[CLIENT NAME]:[ADDRESS]],3,0),"")</f>
        <v/>
      </c>
      <c r="N13" s="7" t="str">
        <f>IFERROR(VLOOKUP(SALES[[#This Row],[CLIENT NAME]],CLIENTS[[CLIENT NAME]:[ADDRESS]],4,0),"")</f>
        <v/>
      </c>
    </row>
    <row r="14" spans="2:14" x14ac:dyDescent="0.3">
      <c r="D14" s="9"/>
      <c r="E14" s="9"/>
      <c r="F14" s="7" t="str">
        <f>IFERROR(VLOOKUP(SALES[[#This Row],[HSN NO.]],PRODUCT[],2,0),"")</f>
        <v/>
      </c>
      <c r="G14" s="7" t="str">
        <f>IFERROR(VLOOKUP(SALES[[#This Row],[HSN NO.]],INVENTORY[#All],4,FALSE),"")</f>
        <v/>
      </c>
      <c r="H14" s="7"/>
      <c r="I14" s="7" t="str">
        <f>IFERROR(VLOOKUP(SALES[[#This Row],[HSN NO.]],PRODUCT[#All],6,0),"")</f>
        <v/>
      </c>
      <c r="J14" s="10" t="str">
        <f>IFERROR(SALES[[#This Row],[QUANTITY]]*SALES[[#This Row],[PRICE]],"")</f>
        <v/>
      </c>
      <c r="K14" s="7"/>
      <c r="L14" s="7" t="str">
        <f>IFERROR(VLOOKUP(SALES[[#This Row],[CLIENT NAME]],CLIENTS[[CLIENT NAME]:[ADDRESS]],2,0),"")</f>
        <v/>
      </c>
      <c r="M14" s="7" t="str">
        <f>IFERROR(VLOOKUP(SALES[[#This Row],[CLIENT NAME]],CLIENTS[[CLIENT NAME]:[ADDRESS]],3,0),"")</f>
        <v/>
      </c>
      <c r="N14" s="7" t="str">
        <f>IFERROR(VLOOKUP(SALES[[#This Row],[CLIENT NAME]],CLIENTS[[CLIENT NAME]:[ADDRESS]],4,0),"")</f>
        <v/>
      </c>
    </row>
    <row r="15" spans="2:14" x14ac:dyDescent="0.3">
      <c r="D15" s="9"/>
      <c r="E15" s="9"/>
      <c r="F15" s="7" t="str">
        <f>IFERROR(VLOOKUP(SALES[[#This Row],[HSN NO.]],PRODUCT[],2,0),"")</f>
        <v/>
      </c>
      <c r="G15" s="7" t="str">
        <f>IFERROR(VLOOKUP(SALES[[#This Row],[HSN NO.]],INVENTORY[#All],4,FALSE),"")</f>
        <v/>
      </c>
      <c r="H15" s="7"/>
      <c r="I15" s="7" t="str">
        <f>IFERROR(VLOOKUP(SALES[[#This Row],[HSN NO.]],PRODUCT[#All],6,0),"")</f>
        <v/>
      </c>
      <c r="J15" s="10" t="str">
        <f>IFERROR(SALES[[#This Row],[QUANTITY]]*SALES[[#This Row],[PRICE]],"")</f>
        <v/>
      </c>
      <c r="K15" s="7"/>
      <c r="L15" s="7" t="str">
        <f>IFERROR(VLOOKUP(SALES[[#This Row],[CLIENT NAME]],CLIENTS[[CLIENT NAME]:[ADDRESS]],2,0),"")</f>
        <v/>
      </c>
      <c r="M15" s="7" t="str">
        <f>IFERROR(VLOOKUP(SALES[[#This Row],[CLIENT NAME]],CLIENTS[[CLIENT NAME]:[ADDRESS]],3,0),"")</f>
        <v/>
      </c>
      <c r="N15" s="7" t="str">
        <f>IFERROR(VLOOKUP(SALES[[#This Row],[CLIENT NAME]],CLIENTS[[CLIENT NAME]:[ADDRESS]],4,0),"")</f>
        <v/>
      </c>
    </row>
    <row r="16" spans="2:14" x14ac:dyDescent="0.3">
      <c r="D16" s="9"/>
      <c r="E16" s="9"/>
      <c r="F16" s="7" t="str">
        <f>IFERROR(VLOOKUP(SALES[[#This Row],[HSN NO.]],PRODUCT[],2,0),"")</f>
        <v/>
      </c>
      <c r="G16" s="7" t="str">
        <f>IFERROR(VLOOKUP(SALES[[#This Row],[HSN NO.]],INVENTORY[#All],4,FALSE),"")</f>
        <v/>
      </c>
      <c r="H16" s="7"/>
      <c r="I16" s="7" t="str">
        <f>IFERROR(VLOOKUP(SALES[[#This Row],[HSN NO.]],PRODUCT[#All],6,0),"")</f>
        <v/>
      </c>
      <c r="J16" s="10" t="str">
        <f>IFERROR(SALES[[#This Row],[QUANTITY]]*SALES[[#This Row],[PRICE]],"")</f>
        <v/>
      </c>
      <c r="K16" s="7"/>
      <c r="L16" s="7" t="str">
        <f>IFERROR(VLOOKUP(SALES[[#This Row],[CLIENT NAME]],CLIENTS[[CLIENT NAME]:[ADDRESS]],2,0),"")</f>
        <v/>
      </c>
      <c r="M16" s="7" t="str">
        <f>IFERROR(VLOOKUP(SALES[[#This Row],[CLIENT NAME]],CLIENTS[[CLIENT NAME]:[ADDRESS]],3,0),"")</f>
        <v/>
      </c>
      <c r="N16" s="7" t="str">
        <f>IFERROR(VLOOKUP(SALES[[#This Row],[CLIENT NAME]],CLIENTS[[CLIENT NAME]:[ADDRESS]],4,0),"")</f>
        <v/>
      </c>
    </row>
    <row r="17" spans="4:14" x14ac:dyDescent="0.3">
      <c r="D17" s="14"/>
      <c r="E17" s="14"/>
      <c r="F17" s="15" t="str">
        <f>IFERROR(VLOOKUP(SALES[[#This Row],[HSN NO.]],PRODUCT[],2,0),"")</f>
        <v/>
      </c>
      <c r="G17" s="7" t="str">
        <f>IFERROR(VLOOKUP(SALES[[#This Row],[HSN NO.]],INVENTORY[#All],4,FALSE),"")</f>
        <v/>
      </c>
      <c r="H17" s="15"/>
      <c r="I17" s="15" t="str">
        <f>IFERROR(VLOOKUP(SALES[[#This Row],[HSN NO.]],PRODUCT[#All],6,0),"")</f>
        <v/>
      </c>
      <c r="J17" s="16" t="str">
        <f>IFERROR(SALES[[#This Row],[QUANTITY]]*SALES[[#This Row],[PRICE]],"")</f>
        <v/>
      </c>
      <c r="K17" s="15"/>
      <c r="L17" s="15" t="str">
        <f>IFERROR(VLOOKUP(SALES[[#This Row],[CLIENT NAME]],CLIENTS[[CLIENT NAME]:[ADDRESS]],2,0),"")</f>
        <v/>
      </c>
      <c r="M17" s="15" t="str">
        <f>IFERROR(VLOOKUP(SALES[[#This Row],[CLIENT NAME]],CLIENTS[[CLIENT NAME]:[ADDRESS]],3,0),"")</f>
        <v/>
      </c>
      <c r="N17" s="15" t="str">
        <f>IFERROR(VLOOKUP(SALES[[#This Row],[CLIENT NAME]],CLIENTS[[CLIENT NAME]:[ADDRESS]],4,0),"")</f>
        <v/>
      </c>
    </row>
  </sheetData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6D074C4-C227-459E-9813-51B1D1E30E2D}">
          <x14:formula1>
            <xm:f>PRODUCT!$D$7:$D$12</xm:f>
          </x14:formula1>
          <xm:sqref>E7:E17</xm:sqref>
        </x14:dataValidation>
        <x14:dataValidation type="list" allowBlank="1" showInputMessage="1" showErrorMessage="1" xr:uid="{D2D5CBFF-7DA5-409B-9995-7461833384D2}">
          <x14:formula1>
            <xm:f>'CLIENTS'!$E$7:$E$12</xm:f>
          </x14:formula1>
          <xm:sqref>K7:K17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BF242-BE98-40AD-A1CC-D7BEA6730BE0}">
  <dimension ref="B1:O19"/>
  <sheetViews>
    <sheetView zoomScaleNormal="100" workbookViewId="0"/>
  </sheetViews>
  <sheetFormatPr defaultColWidth="9.109375" defaultRowHeight="14.4" x14ac:dyDescent="0.3"/>
  <cols>
    <col min="1" max="1" width="3.6640625" style="1" customWidth="1"/>
    <col min="2" max="2" width="29.109375" style="2" bestFit="1" customWidth="1"/>
    <col min="3" max="3" width="9.109375" style="1"/>
    <col min="4" max="4" width="7.33203125" style="1" customWidth="1"/>
    <col min="5" max="5" width="9.109375" style="1"/>
    <col min="6" max="6" width="15.6640625" style="1" customWidth="1"/>
    <col min="7" max="7" width="6.5546875" style="1" bestFit="1" customWidth="1"/>
    <col min="8" max="8" width="10.109375" style="1" customWidth="1"/>
    <col min="9" max="9" width="10.5546875" style="1" bestFit="1" customWidth="1"/>
    <col min="10" max="10" width="12.109375" style="1" customWidth="1"/>
    <col min="11" max="11" width="14.109375" style="1" customWidth="1"/>
    <col min="12" max="12" width="12.77734375" style="1" bestFit="1" customWidth="1"/>
    <col min="13" max="13" width="16.6640625" style="1" customWidth="1"/>
    <col min="14" max="14" width="13.88671875" style="1" bestFit="1" customWidth="1"/>
    <col min="15" max="15" width="13.88671875" style="1" customWidth="1"/>
    <col min="16" max="16384" width="9.109375" style="1"/>
  </cols>
  <sheetData>
    <row r="1" spans="2:15" x14ac:dyDescent="0.3">
      <c r="B1" s="1"/>
    </row>
    <row r="6" spans="2:15" ht="21" x14ac:dyDescent="0.4">
      <c r="B6" s="3"/>
      <c r="D6" s="11" t="s">
        <v>35</v>
      </c>
      <c r="E6" s="11" t="s">
        <v>0</v>
      </c>
      <c r="F6" s="12" t="s">
        <v>43</v>
      </c>
      <c r="G6" s="12" t="s">
        <v>58</v>
      </c>
      <c r="H6" s="12" t="s">
        <v>44</v>
      </c>
      <c r="I6" s="12" t="s">
        <v>2</v>
      </c>
      <c r="J6" s="13" t="s">
        <v>45</v>
      </c>
      <c r="K6" s="12" t="s">
        <v>3</v>
      </c>
      <c r="L6" s="12" t="s">
        <v>17</v>
      </c>
      <c r="M6" s="12" t="s">
        <v>18</v>
      </c>
      <c r="N6" s="12" t="s">
        <v>4</v>
      </c>
      <c r="O6" s="12" t="s">
        <v>36</v>
      </c>
    </row>
    <row r="7" spans="2:15" x14ac:dyDescent="0.3">
      <c r="D7" s="9">
        <v>1</v>
      </c>
      <c r="E7" s="9">
        <v>11</v>
      </c>
      <c r="F7" s="9" t="str">
        <f>VLOOKUP(PURCHASE[[#This Row],[HSN NO.]],PRODUCT[[#All],[HSN NO.]:[PRODUCT]],2,FALSE)</f>
        <v>LIPSTIC</v>
      </c>
      <c r="G7" s="9">
        <f>VLOOKUP(PURCHASE[[#This Row],[HSN NO.]],INVENTORY[#All],4,FALSE)</f>
        <v>34</v>
      </c>
      <c r="H7" s="9">
        <v>50</v>
      </c>
      <c r="I7" s="9">
        <f>VLOOKUP(PURCHASE[[#This Row],[HSN NO.]],PRODUCT[[#All],[HSN NO.]:[BUYING PRICE]],6,FALSE)</f>
        <v>90</v>
      </c>
      <c r="J7" s="9">
        <f>PURCHASE[[#This Row],[QUANTITY]]*PURCHASE[[#This Row],[PRICE]]</f>
        <v>4500</v>
      </c>
      <c r="K7" s="9" t="str">
        <f>VLOOKUP(PURCHASE[[#This Row],[HSN NO.]],PRODUCT[[#All],[HSN NO.]:[ADDRESS]],3,FALSE)</f>
        <v>PRIYA</v>
      </c>
      <c r="L7" s="9">
        <f>VLOOKUP(PURCHASE[[#This Row],[VENDOR NAME]],VENDOR[[#All],[VENDOR NAME]:[ADDRESS]],2,0)</f>
        <v>235689</v>
      </c>
      <c r="M7" s="20" t="str">
        <f>VLOOKUP(PURCHASE[[#This Row],[VENDOR NAME]],VENDOR[[#All],[VENDOR NAME]:[ADDRESS]],3,0)</f>
        <v>priya@gmail.com</v>
      </c>
      <c r="N7" s="9" t="str">
        <f>VLOOKUP(PURCHASE[[#This Row],[VENDOR NAME]],VENDOR[[#All],[VENDOR NAME]:[ADDRESS]],4,0)</f>
        <v>MUMBAI</v>
      </c>
      <c r="O7" s="18"/>
    </row>
    <row r="8" spans="2:15" x14ac:dyDescent="0.3">
      <c r="B8" s="4"/>
      <c r="D8" s="14">
        <v>2</v>
      </c>
      <c r="E8" s="9">
        <v>22</v>
      </c>
      <c r="F8" s="9" t="str">
        <f>VLOOKUP(PURCHASE[[#This Row],[HSN NO.]],PRODUCT[[#All],[HSN NO.]:[PRODUCT]],2,FALSE)</f>
        <v>EYE LINER</v>
      </c>
      <c r="G8" s="9">
        <f>VLOOKUP(PURCHASE[[#This Row],[HSN NO.]],INVENTORY[#All],4,FALSE)</f>
        <v>29</v>
      </c>
      <c r="H8" s="9">
        <v>29</v>
      </c>
      <c r="I8" s="9">
        <f>VLOOKUP(PURCHASE[[#This Row],[HSN NO.]],PRODUCT[[#All],[HSN NO.]:[BUYING PRICE]],6,FALSE)</f>
        <v>130</v>
      </c>
      <c r="J8" s="9">
        <f>PURCHASE[[#This Row],[QUANTITY]]*PURCHASE[[#This Row],[PRICE]]</f>
        <v>3770</v>
      </c>
      <c r="K8" s="9" t="str">
        <f>VLOOKUP(PURCHASE[[#This Row],[HSN NO.]],PRODUCT[[#All],[HSN NO.]:[ADDRESS]],3,FALSE)</f>
        <v>ASHA</v>
      </c>
      <c r="L8" s="9">
        <f>VLOOKUP(PURCHASE[[#This Row],[VENDOR NAME]],VENDOR[[#All],[VENDOR NAME]:[ADDRESS]],2,0)</f>
        <v>251463</v>
      </c>
      <c r="M8" s="20" t="str">
        <f>VLOOKUP(PURCHASE[[#This Row],[VENDOR NAME]],VENDOR[[#All],[VENDOR NAME]:[ADDRESS]],3,0)</f>
        <v>asha@gmail.com</v>
      </c>
      <c r="N8" s="9" t="str">
        <f>VLOOKUP(PURCHASE[[#This Row],[VENDOR NAME]],VENDOR[[#All],[VENDOR NAME]:[ADDRESS]],4,0)</f>
        <v>THANE</v>
      </c>
      <c r="O8" s="7"/>
    </row>
    <row r="9" spans="2:15" x14ac:dyDescent="0.3">
      <c r="D9" s="14">
        <v>3</v>
      </c>
      <c r="E9" s="9">
        <v>33</v>
      </c>
      <c r="F9" s="9" t="str">
        <f>VLOOKUP(PURCHASE[[#This Row],[HSN NO.]],PRODUCT[[#All],[HSN NO.]:[PRODUCT]],2,FALSE)</f>
        <v>NAIL PAINT</v>
      </c>
      <c r="G9" s="9">
        <f>VLOOKUP(PURCHASE[[#This Row],[HSN NO.]],INVENTORY[#All],4,FALSE)</f>
        <v>35</v>
      </c>
      <c r="H9" s="9">
        <v>44</v>
      </c>
      <c r="I9" s="9">
        <f>VLOOKUP(PURCHASE[[#This Row],[HSN NO.]],PRODUCT[[#All],[HSN NO.]:[BUYING PRICE]],6,FALSE)</f>
        <v>40</v>
      </c>
      <c r="J9" s="9">
        <f>PURCHASE[[#This Row],[QUANTITY]]*PURCHASE[[#This Row],[PRICE]]</f>
        <v>1760</v>
      </c>
      <c r="K9" s="9" t="str">
        <f>VLOOKUP(PURCHASE[[#This Row],[HSN NO.]],PRODUCT[[#All],[HSN NO.]:[ADDRESS]],3,FALSE)</f>
        <v>DEV</v>
      </c>
      <c r="L9" s="9">
        <f>VLOOKUP(PURCHASE[[#This Row],[VENDOR NAME]],VENDOR[[#All],[VENDOR NAME]:[ADDRESS]],2,0)</f>
        <v>235689</v>
      </c>
      <c r="M9" s="20" t="str">
        <f>VLOOKUP(PURCHASE[[#This Row],[VENDOR NAME]],VENDOR[[#All],[VENDOR NAME]:[ADDRESS]],3,0)</f>
        <v>dev@gmail.com</v>
      </c>
      <c r="N9" s="9" t="str">
        <f>VLOOKUP(PURCHASE[[#This Row],[VENDOR NAME]],VENDOR[[#All],[VENDOR NAME]:[ADDRESS]],4,0)</f>
        <v>NAVI MUMBAI</v>
      </c>
      <c r="O9" s="7"/>
    </row>
    <row r="10" spans="2:15" x14ac:dyDescent="0.3">
      <c r="D10" s="14">
        <v>4</v>
      </c>
      <c r="E10" s="9">
        <v>44</v>
      </c>
      <c r="F10" s="9" t="str">
        <f>VLOOKUP(PURCHASE[[#This Row],[HSN NO.]],PRODUCT[[#All],[HSN NO.]:[PRODUCT]],2,FALSE)</f>
        <v>MASKARA</v>
      </c>
      <c r="G10" s="9">
        <f>VLOOKUP(PURCHASE[[#This Row],[HSN NO.]],INVENTORY[#All],4,FALSE)</f>
        <v>41</v>
      </c>
      <c r="H10" s="9">
        <v>56</v>
      </c>
      <c r="I10" s="9">
        <f>VLOOKUP(PURCHASE[[#This Row],[HSN NO.]],PRODUCT[[#All],[HSN NO.]:[BUYING PRICE]],6,FALSE)</f>
        <v>100</v>
      </c>
      <c r="J10" s="9">
        <f>PURCHASE[[#This Row],[QUANTITY]]*PURCHASE[[#This Row],[PRICE]]</f>
        <v>5600</v>
      </c>
      <c r="K10" s="9" t="str">
        <f>VLOOKUP(PURCHASE[[#This Row],[HSN NO.]],PRODUCT[[#All],[HSN NO.]:[ADDRESS]],3,FALSE)</f>
        <v>JEET</v>
      </c>
      <c r="L10" s="9">
        <f>VLOOKUP(PURCHASE[[#This Row],[VENDOR NAME]],VENDOR[[#All],[VENDOR NAME]:[ADDRESS]],2,0)</f>
        <v>785696</v>
      </c>
      <c r="M10" s="20" t="str">
        <f>VLOOKUP(PURCHASE[[#This Row],[VENDOR NAME]],VENDOR[[#All],[VENDOR NAME]:[ADDRESS]],3,0)</f>
        <v>jeet@gmail.com</v>
      </c>
      <c r="N10" s="9" t="str">
        <f>VLOOKUP(PURCHASE[[#This Row],[VENDOR NAME]],VENDOR[[#All],[VENDOR NAME]:[ADDRESS]],4,0)</f>
        <v>VASHI</v>
      </c>
      <c r="O10" s="7"/>
    </row>
    <row r="11" spans="2:15" x14ac:dyDescent="0.3">
      <c r="D11" s="14">
        <v>5</v>
      </c>
      <c r="E11" s="9">
        <v>55</v>
      </c>
      <c r="F11" s="9" t="str">
        <f>VLOOKUP(PURCHASE[[#This Row],[HSN NO.]],PRODUCT[[#All],[HSN NO.]:[PRODUCT]],2,FALSE)</f>
        <v>LIP BALM</v>
      </c>
      <c r="G11" s="9">
        <f>VLOOKUP(PURCHASE[[#This Row],[HSN NO.]],INVENTORY[#All],4,FALSE)</f>
        <v>33</v>
      </c>
      <c r="H11" s="9">
        <v>45</v>
      </c>
      <c r="I11" s="9">
        <f>VLOOKUP(PURCHASE[[#This Row],[HSN NO.]],PRODUCT[[#All],[HSN NO.]:[BUYING PRICE]],6,FALSE)</f>
        <v>80</v>
      </c>
      <c r="J11" s="9">
        <f>PURCHASE[[#This Row],[QUANTITY]]*PURCHASE[[#This Row],[PRICE]]</f>
        <v>3600</v>
      </c>
      <c r="K11" s="9" t="str">
        <f>VLOOKUP(PURCHASE[[#This Row],[HSN NO.]],PRODUCT[[#All],[HSN NO.]:[ADDRESS]],3,FALSE)</f>
        <v>KETAN</v>
      </c>
      <c r="L11" s="9">
        <f>VLOOKUP(PURCHASE[[#This Row],[VENDOR NAME]],VENDOR[[#All],[VENDOR NAME]:[ADDRESS]],2,0)</f>
        <v>454545</v>
      </c>
      <c r="M11" s="20" t="str">
        <f>VLOOKUP(PURCHASE[[#This Row],[VENDOR NAME]],VENDOR[[#All],[VENDOR NAME]:[ADDRESS]],3,0)</f>
        <v>ketan@gmail.com</v>
      </c>
      <c r="N11" s="9" t="str">
        <f>VLOOKUP(PURCHASE[[#This Row],[VENDOR NAME]],VENDOR[[#All],[VENDOR NAME]:[ADDRESS]],4,0)</f>
        <v>BARODA</v>
      </c>
      <c r="O11" s="7"/>
    </row>
    <row r="12" spans="2:15" x14ac:dyDescent="0.3">
      <c r="D12" s="7">
        <v>6</v>
      </c>
      <c r="E12" s="7">
        <v>66</v>
      </c>
      <c r="F12" s="7" t="str">
        <f>VLOOKUP(PURCHASE[[#This Row],[HSN NO.]],PRODUCT[[#All],[HSN NO.]:[PRODUCT]],2,FALSE)</f>
        <v>SUNSCREEN</v>
      </c>
      <c r="G12" s="7">
        <f>VLOOKUP(PURCHASE[[#This Row],[HSN NO.]],INVENTORY[#All],4,FALSE)</f>
        <v>45</v>
      </c>
      <c r="H12" s="7">
        <v>50</v>
      </c>
      <c r="I12" s="7">
        <f>VLOOKUP(PURCHASE[[#This Row],[HSN NO.]],PRODUCT[[#All],[HSN NO.]:[BUYING PRICE]],6,FALSE)</f>
        <v>240</v>
      </c>
      <c r="J12" s="7">
        <f>PURCHASE[[#This Row],[QUANTITY]]*PURCHASE[[#This Row],[PRICE]]</f>
        <v>12000</v>
      </c>
      <c r="K12" s="7" t="str">
        <f>VLOOKUP(PURCHASE[[#This Row],[HSN NO.]],PRODUCT[[#All],[HSN NO.]:[ADDRESS]],3,FALSE)</f>
        <v>AMITA</v>
      </c>
      <c r="L12" s="7">
        <f>VLOOKUP(PURCHASE[[#This Row],[VENDOR NAME]],VENDOR[[#All],[VENDOR NAME]:[ADDRESS]],2,0)</f>
        <v>454879</v>
      </c>
      <c r="M12" s="22" t="str">
        <f>VLOOKUP(PURCHASE[[#This Row],[VENDOR NAME]],VENDOR[[#All],[VENDOR NAME]:[ADDRESS]],3,0)</f>
        <v>amita@gmail.com</v>
      </c>
      <c r="N12" s="7" t="str">
        <f>VLOOKUP(PURCHASE[[#This Row],[VENDOR NAME]],VENDOR[[#All],[VENDOR NAME]:[ADDRESS]],4,0)</f>
        <v>PUNE</v>
      </c>
      <c r="O12" s="7"/>
    </row>
    <row r="13" spans="2:15" x14ac:dyDescent="0.3"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</row>
    <row r="14" spans="2:15" x14ac:dyDescent="0.3"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5" spans="2:15" x14ac:dyDescent="0.3"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2:15" x14ac:dyDescent="0.3"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spans="4:15" x14ac:dyDescent="0.3"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4:15" x14ac:dyDescent="0.3"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spans="4:15" x14ac:dyDescent="0.3"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</sheetData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F166FA2-BEE5-4071-A062-5B111061DB7F}">
          <x14:formula1>
            <xm:f>PRODUCT!$D$7:$D$12</xm:f>
          </x14:formula1>
          <xm:sqref>E7:E12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6094-4A0A-4130-BFC2-6377E41E8452}">
  <dimension ref="B1:K18"/>
  <sheetViews>
    <sheetView zoomScaleNormal="100" workbookViewId="0"/>
  </sheetViews>
  <sheetFormatPr defaultColWidth="9.109375" defaultRowHeight="14.4" x14ac:dyDescent="0.3"/>
  <cols>
    <col min="1" max="1" width="3.6640625" style="1" customWidth="1"/>
    <col min="2" max="2" width="29.109375" style="2" bestFit="1" customWidth="1"/>
    <col min="3" max="3" width="9.109375" style="1"/>
    <col min="4" max="4" width="10.6640625" style="1" customWidth="1"/>
    <col min="5" max="5" width="14.88671875" style="1" customWidth="1"/>
    <col min="6" max="6" width="16.6640625" style="1" customWidth="1"/>
    <col min="7" max="8" width="9.109375" style="1"/>
    <col min="9" max="9" width="12.5546875" style="1" customWidth="1"/>
    <col min="10" max="10" width="18.33203125" style="1" bestFit="1" customWidth="1"/>
    <col min="11" max="11" width="17" style="1" bestFit="1" customWidth="1"/>
    <col min="12" max="16384" width="9.109375" style="1"/>
  </cols>
  <sheetData>
    <row r="1" spans="2:11" x14ac:dyDescent="0.3">
      <c r="B1" s="1"/>
    </row>
    <row r="6" spans="2:11" ht="21" x14ac:dyDescent="0.4">
      <c r="B6" s="3"/>
      <c r="D6" s="12" t="s">
        <v>0</v>
      </c>
      <c r="E6" s="12" t="s">
        <v>1</v>
      </c>
      <c r="F6" s="12" t="s">
        <v>3</v>
      </c>
      <c r="G6" s="12" t="s">
        <v>58</v>
      </c>
      <c r="H6" s="12" t="s">
        <v>59</v>
      </c>
      <c r="I6" s="13" t="s">
        <v>60</v>
      </c>
      <c r="J6" s="25" t="s">
        <v>41</v>
      </c>
      <c r="K6" s="25" t="s">
        <v>73</v>
      </c>
    </row>
    <row r="7" spans="2:11" x14ac:dyDescent="0.3">
      <c r="D7" s="9">
        <v>11</v>
      </c>
      <c r="E7" s="7" t="str">
        <f>VLOOKUP(INVENTORY[[#This Row],[HSN NO.]],PRODUCT!D6:J14,2,0)</f>
        <v>LIPSTIC</v>
      </c>
      <c r="F7" s="7" t="str">
        <f>VLOOKUP(INVENTORY[[#This Row],[HSN NO.]],PRODUCT!D6:J13,3,FALSE)</f>
        <v>PRIYA</v>
      </c>
      <c r="G7" s="7">
        <f>I7-H7</f>
        <v>34</v>
      </c>
      <c r="H7" s="7">
        <f>SUMIF(SALES[PRODUCT NAME],INVENTORY!E7,SALES[QUANTITY])</f>
        <v>16</v>
      </c>
      <c r="I7" s="10">
        <f>SUMIF(PURCHASE[PRODUCT NAME],INVENTORY[[#This Row],[PRODUCT]],PURCHASE[QUANTITY])</f>
        <v>50</v>
      </c>
      <c r="J7" s="7">
        <f>VLOOKUP(INVENTORY[[#This Row],[HSN NO.]],PRODUCT!D6:J20,6,0)</f>
        <v>90</v>
      </c>
      <c r="K7" s="7">
        <f>INVENTORY[[#This Row],[STOCK]]*INVENTORY[[#This Row],[BUYING PRICE]]</f>
        <v>3060</v>
      </c>
    </row>
    <row r="8" spans="2:11" x14ac:dyDescent="0.3">
      <c r="B8" s="4"/>
      <c r="D8" s="9">
        <v>22</v>
      </c>
      <c r="E8" s="7" t="s">
        <v>6</v>
      </c>
      <c r="F8" s="7" t="str">
        <f>VLOOKUP(INVENTORY[[#This Row],[HSN NO.]],PRODUCT!D7:J14,3,FALSE)</f>
        <v>ASHA</v>
      </c>
      <c r="G8" s="7">
        <f t="shared" ref="G8:G12" si="0">I8-H8</f>
        <v>29</v>
      </c>
      <c r="H8" s="7">
        <f>SUMIF(SALES[PRODUCT NAME],INVENTORY!E8,SALES[QUANTITY])</f>
        <v>0</v>
      </c>
      <c r="I8" s="10">
        <f>SUMIF(PURCHASE[PRODUCT NAME],INVENTORY[[#This Row],[PRODUCT]],PURCHASE[QUANTITY])</f>
        <v>29</v>
      </c>
      <c r="J8" s="7">
        <f>VLOOKUP(INVENTORY[[#This Row],[HSN NO.]],PRODUCT!D7:J21,6,0)</f>
        <v>130</v>
      </c>
      <c r="K8" s="7">
        <f>INVENTORY[[#This Row],[STOCK]]*INVENTORY[[#This Row],[BUYING PRICE]]</f>
        <v>3770</v>
      </c>
    </row>
    <row r="9" spans="2:11" x14ac:dyDescent="0.3">
      <c r="D9" s="9">
        <v>33</v>
      </c>
      <c r="E9" s="7" t="s">
        <v>7</v>
      </c>
      <c r="F9" s="7" t="str">
        <f>VLOOKUP(INVENTORY[[#This Row],[HSN NO.]],PRODUCT!D8:J15,3,FALSE)</f>
        <v>DEV</v>
      </c>
      <c r="G9" s="7">
        <f t="shared" si="0"/>
        <v>35</v>
      </c>
      <c r="H9" s="7">
        <f>SUMIF(SALES[PRODUCT NAME],INVENTORY!E9,SALES[QUANTITY])</f>
        <v>9</v>
      </c>
      <c r="I9" s="10">
        <f>SUMIF(PURCHASE[PRODUCT NAME],INVENTORY[[#This Row],[PRODUCT]],PURCHASE[QUANTITY])</f>
        <v>44</v>
      </c>
      <c r="J9" s="7">
        <f>VLOOKUP(INVENTORY[[#This Row],[HSN NO.]],PRODUCT!D8:J22,6,0)</f>
        <v>40</v>
      </c>
      <c r="K9" s="7">
        <f>INVENTORY[[#This Row],[STOCK]]*INVENTORY[[#This Row],[BUYING PRICE]]</f>
        <v>1400</v>
      </c>
    </row>
    <row r="10" spans="2:11" x14ac:dyDescent="0.3">
      <c r="D10" s="9">
        <v>44</v>
      </c>
      <c r="E10" s="7" t="s">
        <v>8</v>
      </c>
      <c r="F10" s="7" t="str">
        <f>VLOOKUP(INVENTORY[[#This Row],[HSN NO.]],PRODUCT!D9:J16,3,FALSE)</f>
        <v>JEET</v>
      </c>
      <c r="G10" s="7">
        <f t="shared" si="0"/>
        <v>41</v>
      </c>
      <c r="H10" s="7">
        <f>SUMIF(SALES[PRODUCT NAME],INVENTORY!E10,SALES[QUANTITY])</f>
        <v>15</v>
      </c>
      <c r="I10" s="10">
        <f>SUMIF(PURCHASE[PRODUCT NAME],INVENTORY[[#This Row],[PRODUCT]],PURCHASE[QUANTITY])</f>
        <v>56</v>
      </c>
      <c r="J10" s="7">
        <f>VLOOKUP(INVENTORY[[#This Row],[HSN NO.]],PRODUCT!D9:J23,6,0)</f>
        <v>100</v>
      </c>
      <c r="K10" s="7">
        <f>INVENTORY[[#This Row],[STOCK]]*INVENTORY[[#This Row],[BUYING PRICE]]</f>
        <v>4100</v>
      </c>
    </row>
    <row r="11" spans="2:11" x14ac:dyDescent="0.3">
      <c r="D11" s="21">
        <v>55</v>
      </c>
      <c r="E11" s="19" t="s">
        <v>9</v>
      </c>
      <c r="F11" s="7" t="str">
        <f>VLOOKUP(INVENTORY[[#This Row],[HSN NO.]],PRODUCT!D10:J17,3,FALSE)</f>
        <v>KETAN</v>
      </c>
      <c r="G11" s="7">
        <f t="shared" si="0"/>
        <v>33</v>
      </c>
      <c r="H11" s="7">
        <f>SUMIF(SALES[PRODUCT NAME],INVENTORY!E11,SALES[QUANTITY])</f>
        <v>12</v>
      </c>
      <c r="I11" s="10">
        <f>SUMIF(PURCHASE[PRODUCT NAME],INVENTORY[[#This Row],[PRODUCT]],PURCHASE[QUANTITY])</f>
        <v>45</v>
      </c>
      <c r="J11" s="7">
        <f>VLOOKUP(INVENTORY[[#This Row],[HSN NO.]],PRODUCT!D10:J24,6,0)</f>
        <v>80</v>
      </c>
      <c r="K11" s="7">
        <f>INVENTORY[[#This Row],[STOCK]]*INVENTORY[[#This Row],[BUYING PRICE]]</f>
        <v>2640</v>
      </c>
    </row>
    <row r="12" spans="2:11" x14ac:dyDescent="0.3">
      <c r="D12" s="7">
        <v>66</v>
      </c>
      <c r="E12" s="7" t="s">
        <v>40</v>
      </c>
      <c r="F12" s="7" t="str">
        <f>VLOOKUP(INVENTORY[[#This Row],[HSN NO.]],PRODUCT!D11:J18,3,FALSE)</f>
        <v>AMITA</v>
      </c>
      <c r="G12" s="7">
        <f t="shared" si="0"/>
        <v>45</v>
      </c>
      <c r="H12" s="7">
        <f>SUMIF(SALES[PRODUCT NAME],INVENTORY!E12,SALES[QUANTITY])</f>
        <v>5</v>
      </c>
      <c r="I12" s="10">
        <f>SUMIF(PURCHASE[PRODUCT NAME],INVENTORY[[#This Row],[PRODUCT]],PURCHASE[QUANTITY])</f>
        <v>50</v>
      </c>
      <c r="J12" s="7">
        <f>VLOOKUP(INVENTORY[[#This Row],[HSN NO.]],PRODUCT!D11:J25,6,0)</f>
        <v>240</v>
      </c>
      <c r="K12" s="7">
        <f>INVENTORY[[#This Row],[STOCK]]*INVENTORY[[#This Row],[BUYING PRICE]]</f>
        <v>10800</v>
      </c>
    </row>
    <row r="13" spans="2:11" x14ac:dyDescent="0.3">
      <c r="D13" s="7"/>
      <c r="E13" s="7"/>
      <c r="F13" s="7"/>
      <c r="G13" s="7"/>
      <c r="H13" s="7"/>
      <c r="I13" s="10"/>
      <c r="J13" s="7"/>
      <c r="K13" s="7"/>
    </row>
    <row r="14" spans="2:11" x14ac:dyDescent="0.3">
      <c r="D14" s="7"/>
      <c r="E14" s="7"/>
      <c r="F14" s="7"/>
      <c r="G14" s="7"/>
      <c r="H14" s="7"/>
      <c r="I14" s="10"/>
      <c r="J14" s="7"/>
      <c r="K14" s="7"/>
    </row>
    <row r="15" spans="2:11" x14ac:dyDescent="0.3">
      <c r="D15" s="7"/>
      <c r="E15" s="7"/>
      <c r="F15" s="7"/>
      <c r="G15" s="7"/>
      <c r="H15" s="7"/>
      <c r="I15" s="10"/>
      <c r="J15" s="7"/>
      <c r="K15" s="7"/>
    </row>
    <row r="16" spans="2:11" x14ac:dyDescent="0.3">
      <c r="D16" s="7"/>
      <c r="E16" s="7"/>
      <c r="F16" s="7"/>
      <c r="G16" s="7"/>
      <c r="H16" s="7"/>
      <c r="I16" s="10"/>
      <c r="J16" s="7"/>
      <c r="K16" s="7"/>
    </row>
    <row r="17" spans="4:11" x14ac:dyDescent="0.3">
      <c r="D17" s="7"/>
      <c r="E17" s="7"/>
      <c r="F17" s="7"/>
      <c r="G17" s="7"/>
      <c r="H17" s="7"/>
      <c r="I17" s="10"/>
      <c r="J17" s="7"/>
      <c r="K17" s="7"/>
    </row>
    <row r="18" spans="4:11" x14ac:dyDescent="0.3">
      <c r="D18" s="7"/>
      <c r="E18" s="7"/>
      <c r="F18" s="7"/>
      <c r="G18" s="7"/>
      <c r="H18" s="7"/>
      <c r="I18" s="10"/>
      <c r="J18" s="7"/>
      <c r="K18" s="7"/>
    </row>
  </sheetData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80B35BD-A671-423C-8981-E28A87B55887}">
          <x14:formula1>
            <xm:f>PRODUCT!$F$7:$F$12</xm:f>
          </x14:formula1>
          <xm:sqref>F7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709FE-471A-4AA2-9536-746963F0571F}">
  <dimension ref="B1:B8"/>
  <sheetViews>
    <sheetView zoomScaleNormal="100" workbookViewId="0"/>
  </sheetViews>
  <sheetFormatPr defaultColWidth="9.109375" defaultRowHeight="14.4" x14ac:dyDescent="0.3"/>
  <cols>
    <col min="1" max="1" width="3.6640625" style="1" customWidth="1"/>
    <col min="2" max="2" width="29.109375" style="2" bestFit="1" customWidth="1"/>
    <col min="3" max="16384" width="9.109375" style="1"/>
  </cols>
  <sheetData>
    <row r="1" spans="2:2" x14ac:dyDescent="0.3">
      <c r="B1" s="1"/>
    </row>
    <row r="6" spans="2:2" ht="21" x14ac:dyDescent="0.4">
      <c r="B6" s="3"/>
    </row>
    <row r="8" spans="2:2" x14ac:dyDescent="0.3">
      <c r="B8" s="4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21745-194B-467B-BC09-BDC1672E4DFD}">
  <dimension ref="B3:N26"/>
  <sheetViews>
    <sheetView workbookViewId="0">
      <selection activeCell="L20" sqref="L20:M25"/>
    </sheetView>
  </sheetViews>
  <sheetFormatPr defaultRowHeight="14.4" x14ac:dyDescent="0.3"/>
  <cols>
    <col min="2" max="2" width="24.6640625" bestFit="1" customWidth="1"/>
    <col min="4" max="4" width="32" bestFit="1" customWidth="1"/>
    <col min="5" max="5" width="11.6640625" bestFit="1" customWidth="1"/>
    <col min="6" max="6" width="31.88671875" bestFit="1" customWidth="1"/>
    <col min="7" max="7" width="10.6640625" bestFit="1" customWidth="1"/>
    <col min="9" max="9" width="13.109375" bestFit="1" customWidth="1"/>
    <col min="10" max="10" width="18.88671875" bestFit="1" customWidth="1"/>
    <col min="12" max="12" width="13.109375" bestFit="1" customWidth="1"/>
    <col min="13" max="13" width="11.6640625" bestFit="1" customWidth="1"/>
    <col min="14" max="14" width="17.33203125" bestFit="1" customWidth="1"/>
  </cols>
  <sheetData>
    <row r="3" spans="2:14" x14ac:dyDescent="0.3">
      <c r="B3" t="s">
        <v>61</v>
      </c>
      <c r="D3" t="s">
        <v>68</v>
      </c>
      <c r="F3" s="26" t="s">
        <v>75</v>
      </c>
      <c r="G3" s="26">
        <f>GETPIVOTDATA("PRODUCT",$B$3)</f>
        <v>6</v>
      </c>
      <c r="I3" s="33" t="s">
        <v>16</v>
      </c>
      <c r="J3" s="33" t="s">
        <v>70</v>
      </c>
      <c r="L3" s="33" t="s">
        <v>1</v>
      </c>
      <c r="M3" s="33" t="s">
        <v>59</v>
      </c>
      <c r="N3" s="33" t="s">
        <v>60</v>
      </c>
    </row>
    <row r="4" spans="2:14" x14ac:dyDescent="0.3">
      <c r="B4">
        <v>6</v>
      </c>
      <c r="D4">
        <v>274</v>
      </c>
      <c r="F4" s="26" t="s">
        <v>64</v>
      </c>
      <c r="G4" s="26">
        <f>GETPIVOTDATA("CLIENT NAME",$B$6)</f>
        <v>6</v>
      </c>
      <c r="I4" s="32" t="s">
        <v>51</v>
      </c>
      <c r="J4" s="26">
        <v>1200</v>
      </c>
      <c r="L4" s="26" t="s">
        <v>5</v>
      </c>
      <c r="M4" s="26">
        <f>VLOOKUP(L4,SALES[[#All],[PRODUCT NAME]:[TOTAL PRICE]],5,FALSE)</f>
        <v>900</v>
      </c>
      <c r="N4" s="26">
        <f>VLOOKUP(L4,PURCHASE!F6:J19,5,FALSE)</f>
        <v>4500</v>
      </c>
    </row>
    <row r="5" spans="2:14" x14ac:dyDescent="0.3">
      <c r="F5" s="26" t="s">
        <v>65</v>
      </c>
      <c r="G5" s="26">
        <f>GETPIVOTDATA("VENDOR NAME",$B$9)</f>
        <v>6</v>
      </c>
      <c r="I5" s="32" t="s">
        <v>47</v>
      </c>
      <c r="J5" s="26">
        <v>1040</v>
      </c>
      <c r="L5" s="26" t="s">
        <v>6</v>
      </c>
      <c r="M5" s="26" t="e">
        <f>VLOOKUP(L5,SALES[[#All],[PRODUCT NAME]:[TOTAL PRICE]],5,FALSE)</f>
        <v>#N/A</v>
      </c>
      <c r="N5" s="26">
        <f>VLOOKUP(L5,PURCHASE!F7:J20,5,FALSE)</f>
        <v>3770</v>
      </c>
    </row>
    <row r="6" spans="2:14" x14ac:dyDescent="0.3">
      <c r="B6" t="s">
        <v>64</v>
      </c>
      <c r="D6" t="s">
        <v>69</v>
      </c>
      <c r="F6" s="26" t="s">
        <v>66</v>
      </c>
      <c r="G6" s="26">
        <f>GETPIVOTDATA("QUANTITY",$B$12)</f>
        <v>57</v>
      </c>
      <c r="I6" s="32" t="s">
        <v>50</v>
      </c>
      <c r="J6" s="26">
        <v>960</v>
      </c>
      <c r="L6" s="26" t="s">
        <v>7</v>
      </c>
      <c r="M6" s="26">
        <f>VLOOKUP(L6,SALES[[#All],[PRODUCT NAME]:[TOTAL PRICE]],5,FALSE)</f>
        <v>360</v>
      </c>
      <c r="N6" s="26">
        <f>VLOOKUP(L6,PURCHASE!F8:J21,5,FALSE)</f>
        <v>1760</v>
      </c>
    </row>
    <row r="7" spans="2:14" x14ac:dyDescent="0.3">
      <c r="B7">
        <v>6</v>
      </c>
      <c r="D7">
        <v>680</v>
      </c>
      <c r="F7" s="26" t="s">
        <v>67</v>
      </c>
      <c r="G7" s="26">
        <f>GETPIVOTDATA("PRICE",$B$15)</f>
        <v>11</v>
      </c>
      <c r="I7" s="32" t="s">
        <v>46</v>
      </c>
      <c r="J7" s="26">
        <v>900</v>
      </c>
      <c r="L7" s="26" t="s">
        <v>8</v>
      </c>
      <c r="M7" s="26">
        <f>VLOOKUP(L7,SALES[[#All],[PRODUCT NAME]:[TOTAL PRICE]],5,FALSE)</f>
        <v>800</v>
      </c>
      <c r="N7" s="26">
        <f>VLOOKUP(L7,PURCHASE!F9:J22,5,FALSE)</f>
        <v>5600</v>
      </c>
    </row>
    <row r="8" spans="2:14" x14ac:dyDescent="0.3">
      <c r="F8" s="26" t="s">
        <v>68</v>
      </c>
      <c r="G8" s="26">
        <f>GETPIVOTDATA("QUANTITY",$D$3)</f>
        <v>274</v>
      </c>
      <c r="I8" s="32" t="s">
        <v>49</v>
      </c>
      <c r="J8" s="26">
        <v>700</v>
      </c>
      <c r="L8" s="26" t="s">
        <v>9</v>
      </c>
      <c r="M8" s="26">
        <f>VLOOKUP(L8,SALES[[#All],[PRODUCT NAME]:[TOTAL PRICE]],5,FALSE)</f>
        <v>960</v>
      </c>
      <c r="N8" s="26">
        <f>VLOOKUP(L8,PURCHASE!F10:J23,5,FALSE)</f>
        <v>3600</v>
      </c>
    </row>
    <row r="9" spans="2:14" x14ac:dyDescent="0.3">
      <c r="B9" t="s">
        <v>65</v>
      </c>
      <c r="D9" t="s">
        <v>71</v>
      </c>
      <c r="F9" s="26" t="s">
        <v>69</v>
      </c>
      <c r="G9" s="26">
        <f>GETPIVOTDATA("PRICE",$D$6)</f>
        <v>680</v>
      </c>
      <c r="L9" s="26" t="s">
        <v>5</v>
      </c>
      <c r="M9" s="26">
        <f>VLOOKUP(L9,SALES[[#All],[PRODUCT NAME]:[TOTAL PRICE]],5,FALSE)</f>
        <v>900</v>
      </c>
      <c r="N9" s="26" t="str">
        <f>IFERROR(VLOOKUP(L9,PURCHASE!F11:J24,5,FALSE),"")</f>
        <v/>
      </c>
    </row>
    <row r="10" spans="2:14" x14ac:dyDescent="0.3">
      <c r="B10">
        <v>6</v>
      </c>
      <c r="D10">
        <v>5700</v>
      </c>
      <c r="F10" s="26" t="s">
        <v>71</v>
      </c>
      <c r="G10" s="28">
        <f>GETPIVOTDATA("TOTAL PRICE",$D$9)</f>
        <v>5700</v>
      </c>
    </row>
    <row r="11" spans="2:14" x14ac:dyDescent="0.3">
      <c r="F11" s="26" t="s">
        <v>72</v>
      </c>
      <c r="G11" s="28">
        <f>GETPIVOTDATA("TOTAL PRICE",$D$12)</f>
        <v>31230</v>
      </c>
      <c r="I11" s="34" t="s">
        <v>3</v>
      </c>
      <c r="J11" s="33" t="s">
        <v>70</v>
      </c>
    </row>
    <row r="12" spans="2:14" x14ac:dyDescent="0.3">
      <c r="B12" t="s">
        <v>66</v>
      </c>
      <c r="D12" t="s">
        <v>72</v>
      </c>
      <c r="F12" s="26" t="s">
        <v>74</v>
      </c>
      <c r="G12" s="28">
        <f>GETPIVOTDATA("STOCK PRICE",$D$15)</f>
        <v>25530</v>
      </c>
      <c r="I12" s="32" t="s">
        <v>37</v>
      </c>
      <c r="J12" s="26">
        <v>12000</v>
      </c>
      <c r="L12" s="34" t="s">
        <v>77</v>
      </c>
      <c r="M12" s="33" t="s">
        <v>78</v>
      </c>
    </row>
    <row r="13" spans="2:14" x14ac:dyDescent="0.3">
      <c r="B13">
        <v>57</v>
      </c>
      <c r="D13">
        <v>31230</v>
      </c>
      <c r="G13" s="29"/>
      <c r="I13" s="32" t="s">
        <v>25</v>
      </c>
      <c r="J13" s="26">
        <v>5600</v>
      </c>
      <c r="L13" s="32" t="s">
        <v>8</v>
      </c>
      <c r="M13" s="26">
        <v>5600</v>
      </c>
    </row>
    <row r="14" spans="2:14" x14ac:dyDescent="0.3">
      <c r="F14" s="27" t="s">
        <v>76</v>
      </c>
      <c r="G14" s="30">
        <f>G10+(G11-G12)</f>
        <v>11400</v>
      </c>
      <c r="I14" s="32" t="s">
        <v>22</v>
      </c>
      <c r="J14" s="26">
        <v>4500</v>
      </c>
      <c r="L14" s="32" t="s">
        <v>5</v>
      </c>
      <c r="M14" s="26">
        <v>4500</v>
      </c>
    </row>
    <row r="15" spans="2:14" x14ac:dyDescent="0.3">
      <c r="B15" t="s">
        <v>67</v>
      </c>
      <c r="D15" t="s">
        <v>74</v>
      </c>
      <c r="I15" s="32" t="s">
        <v>23</v>
      </c>
      <c r="J15" s="26">
        <v>3770</v>
      </c>
      <c r="L15" s="32" t="s">
        <v>6</v>
      </c>
      <c r="M15" s="26">
        <v>3770</v>
      </c>
    </row>
    <row r="16" spans="2:14" x14ac:dyDescent="0.3">
      <c r="B16">
        <v>11</v>
      </c>
      <c r="D16">
        <v>25530</v>
      </c>
      <c r="I16" s="32" t="s">
        <v>26</v>
      </c>
      <c r="J16" s="26">
        <v>3600</v>
      </c>
      <c r="L16" s="32" t="s">
        <v>9</v>
      </c>
      <c r="M16" s="26">
        <v>3600</v>
      </c>
    </row>
    <row r="17" spans="9:13" x14ac:dyDescent="0.3">
      <c r="I17" s="31" t="s">
        <v>63</v>
      </c>
      <c r="J17" s="23">
        <v>29470</v>
      </c>
      <c r="L17" s="32" t="s">
        <v>7</v>
      </c>
      <c r="M17" s="26">
        <v>1760</v>
      </c>
    </row>
    <row r="18" spans="9:13" x14ac:dyDescent="0.3">
      <c r="L18" s="32" t="s">
        <v>63</v>
      </c>
      <c r="M18" s="26">
        <v>19230</v>
      </c>
    </row>
    <row r="19" spans="9:13" x14ac:dyDescent="0.3">
      <c r="I19" s="34" t="s">
        <v>62</v>
      </c>
      <c r="J19" s="33" t="s">
        <v>70</v>
      </c>
    </row>
    <row r="20" spans="9:13" x14ac:dyDescent="0.3">
      <c r="I20" s="32" t="s">
        <v>5</v>
      </c>
      <c r="J20" s="26">
        <v>1440</v>
      </c>
      <c r="L20" s="34" t="s">
        <v>77</v>
      </c>
      <c r="M20" s="33" t="s">
        <v>79</v>
      </c>
    </row>
    <row r="21" spans="9:13" x14ac:dyDescent="0.3">
      <c r="I21" s="32" t="s">
        <v>40</v>
      </c>
      <c r="J21" s="26">
        <v>1200</v>
      </c>
      <c r="L21" s="32" t="s">
        <v>5</v>
      </c>
      <c r="M21" s="26">
        <v>1800</v>
      </c>
    </row>
    <row r="22" spans="9:13" x14ac:dyDescent="0.3">
      <c r="I22" s="32" t="s">
        <v>6</v>
      </c>
      <c r="J22" s="26">
        <v>1040</v>
      </c>
      <c r="L22" s="32" t="s">
        <v>6</v>
      </c>
      <c r="M22" s="26">
        <v>1040</v>
      </c>
    </row>
    <row r="23" spans="9:13" x14ac:dyDescent="0.3">
      <c r="I23" s="32" t="s">
        <v>9</v>
      </c>
      <c r="J23" s="26">
        <v>960</v>
      </c>
      <c r="L23" s="32" t="s">
        <v>9</v>
      </c>
      <c r="M23" s="26">
        <v>960</v>
      </c>
    </row>
    <row r="24" spans="9:13" x14ac:dyDescent="0.3">
      <c r="I24" s="32" t="s">
        <v>8</v>
      </c>
      <c r="J24" s="26">
        <v>700</v>
      </c>
      <c r="L24" s="32" t="s">
        <v>8</v>
      </c>
      <c r="M24" s="26">
        <v>700</v>
      </c>
    </row>
    <row r="25" spans="9:13" x14ac:dyDescent="0.3">
      <c r="I25" s="24" t="s">
        <v>63</v>
      </c>
      <c r="J25">
        <v>5340</v>
      </c>
      <c r="L25" s="32" t="s">
        <v>7</v>
      </c>
      <c r="M25" s="26">
        <v>360</v>
      </c>
    </row>
    <row r="26" spans="9:13" x14ac:dyDescent="0.3">
      <c r="L26" s="32" t="s">
        <v>63</v>
      </c>
      <c r="M26" s="26">
        <v>4860</v>
      </c>
    </row>
  </sheetData>
  <pageMargins left="0.7" right="0.7" top="0.75" bottom="0.75" header="0.3" footer="0.3"/>
  <drawing r:id="rId1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DF6B79C-AFFD-4728-ACF5-2B6A07748284}">
          <x14:formula1>
            <xm:f>PRODUCT!$E$7:$E$12</xm:f>
          </x14:formula1>
          <xm:sqref>L4:L9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DASHBOARD</vt:lpstr>
      <vt:lpstr>PRODUCT</vt:lpstr>
      <vt:lpstr>CLIENTS</vt:lpstr>
      <vt:lpstr>VENDOR</vt:lpstr>
      <vt:lpstr>SALES</vt:lpstr>
      <vt:lpstr>PURCHASE</vt:lpstr>
      <vt:lpstr>INVENTORY</vt:lpstr>
      <vt:lpstr>NEW ENTRY</vt:lpstr>
      <vt:lpstr>BACK 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Shubham Badhe</cp:lastModifiedBy>
  <dcterms:created xsi:type="dcterms:W3CDTF">2024-12-31T15:07:16Z</dcterms:created>
  <dcterms:modified xsi:type="dcterms:W3CDTF">2025-02-20T07:27:28Z</dcterms:modified>
</cp:coreProperties>
</file>