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LEARN\2-ANALYTICS-DataScience\ML\Linear Regression\"/>
    </mc:Choice>
  </mc:AlternateContent>
  <xr:revisionPtr revIDLastSave="0" documentId="13_ncr:1_{9934C1A0-C427-41A1-911E-E02649A72A6C}" xr6:coauthVersionLast="40" xr6:coauthVersionMax="40" xr10:uidLastSave="{00000000-0000-0000-0000-000000000000}"/>
  <bookViews>
    <workbookView xWindow="0" yWindow="0" windowWidth="22485" windowHeight="10245" firstSheet="1" activeTab="3" xr2:uid="{22A1C9F9-2C6A-4715-B3B2-73237454ACA3}"/>
  </bookViews>
  <sheets>
    <sheet name="Sheet1" sheetId="9" r:id="rId1"/>
    <sheet name="math-stats" sheetId="1" r:id="rId2"/>
    <sheet name="text sms" sheetId="2" r:id="rId3"/>
    <sheet name="students-books" sheetId="3" r:id="rId4"/>
    <sheet name="R2" sheetId="12" r:id="rId5"/>
    <sheet name="Sheet8" sheetId="8" r:id="rId6"/>
    <sheet name="Sheet2" sheetId="10" r:id="rId7"/>
    <sheet name="Gradient descent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6" i="12" l="1"/>
  <c r="C74" i="12"/>
  <c r="E6" i="11" l="1"/>
  <c r="E7" i="11"/>
  <c r="E8" i="11"/>
  <c r="K8" i="11" s="1"/>
  <c r="E9" i="11"/>
  <c r="I9" i="11" s="1"/>
  <c r="E10" i="11"/>
  <c r="E11" i="11"/>
  <c r="E12" i="11"/>
  <c r="E13" i="11"/>
  <c r="I13" i="11" s="1"/>
  <c r="E14" i="11"/>
  <c r="E5" i="11"/>
  <c r="D6" i="11"/>
  <c r="H6" i="11" s="1"/>
  <c r="D7" i="11"/>
  <c r="H7" i="11" s="1"/>
  <c r="D8" i="11"/>
  <c r="H8" i="11" s="1"/>
  <c r="D9" i="11"/>
  <c r="H9" i="11" s="1"/>
  <c r="D10" i="11"/>
  <c r="H10" i="11" s="1"/>
  <c r="D11" i="11"/>
  <c r="H11" i="11" s="1"/>
  <c r="D12" i="11"/>
  <c r="H12" i="11" s="1"/>
  <c r="D13" i="11"/>
  <c r="H13" i="11" s="1"/>
  <c r="D14" i="11"/>
  <c r="H14" i="11" s="1"/>
  <c r="D5" i="11"/>
  <c r="H5" i="11" s="1"/>
  <c r="J11" i="11" l="1"/>
  <c r="K11" i="11"/>
  <c r="J7" i="11"/>
  <c r="K7" i="11"/>
  <c r="K12" i="11"/>
  <c r="K13" i="11"/>
  <c r="J13" i="11"/>
  <c r="K9" i="11"/>
  <c r="J9" i="11"/>
  <c r="I5" i="11"/>
  <c r="I11" i="11"/>
  <c r="I7" i="11"/>
  <c r="J14" i="11"/>
  <c r="J10" i="11"/>
  <c r="J6" i="11"/>
  <c r="I14" i="11"/>
  <c r="I10" i="11"/>
  <c r="I6" i="11"/>
  <c r="K5" i="11"/>
  <c r="J12" i="11"/>
  <c r="J8" i="11"/>
  <c r="K14" i="11"/>
  <c r="K10" i="11"/>
  <c r="K6" i="11"/>
  <c r="I12" i="11"/>
  <c r="I8" i="11"/>
  <c r="J5" i="11"/>
  <c r="A27" i="1"/>
  <c r="K15" i="11" l="1"/>
  <c r="J15" i="11"/>
  <c r="I15" i="11"/>
  <c r="E4" i="8"/>
  <c r="K4" i="3"/>
  <c r="C17" i="3"/>
  <c r="D17" i="3"/>
  <c r="D18" i="3"/>
  <c r="F14" i="3" s="1"/>
  <c r="H14" i="3" s="1"/>
  <c r="C18" i="3"/>
  <c r="E12" i="3" s="1"/>
  <c r="D13" i="2"/>
  <c r="F9" i="2" s="1"/>
  <c r="H9" i="2" s="1"/>
  <c r="C13" i="2"/>
  <c r="E7" i="2" s="1"/>
  <c r="D12" i="2"/>
  <c r="C12" i="2"/>
  <c r="E15" i="3" l="1"/>
  <c r="F15" i="3"/>
  <c r="H15" i="3" s="1"/>
  <c r="F9" i="3"/>
  <c r="H9" i="3" s="1"/>
  <c r="E9" i="3"/>
  <c r="G9" i="3" s="1"/>
  <c r="F11" i="3"/>
  <c r="H11" i="3" s="1"/>
  <c r="F10" i="3"/>
  <c r="F7" i="3"/>
  <c r="H7" i="3" s="1"/>
  <c r="E11" i="3"/>
  <c r="G11" i="3" s="1"/>
  <c r="E10" i="3"/>
  <c r="G10" i="3" s="1"/>
  <c r="F8" i="3"/>
  <c r="H8" i="3" s="1"/>
  <c r="E7" i="3"/>
  <c r="G7" i="3" s="1"/>
  <c r="E8" i="3"/>
  <c r="G8" i="3" s="1"/>
  <c r="E13" i="3"/>
  <c r="G13" i="3" s="1"/>
  <c r="E4" i="3"/>
  <c r="F4" i="3"/>
  <c r="H4" i="3" s="1"/>
  <c r="F5" i="3"/>
  <c r="H5" i="3" s="1"/>
  <c r="F13" i="3"/>
  <c r="H13" i="3" s="1"/>
  <c r="F6" i="3"/>
  <c r="H6" i="3" s="1"/>
  <c r="F12" i="3"/>
  <c r="H12" i="3" s="1"/>
  <c r="G12" i="3"/>
  <c r="E5" i="3"/>
  <c r="E14" i="3"/>
  <c r="E6" i="3"/>
  <c r="F10" i="2"/>
  <c r="H10" i="2" s="1"/>
  <c r="F8" i="2"/>
  <c r="H8" i="2" s="1"/>
  <c r="F6" i="2"/>
  <c r="H6" i="2" s="1"/>
  <c r="F7" i="2"/>
  <c r="H7" i="2" s="1"/>
  <c r="E10" i="2"/>
  <c r="I10" i="2" s="1"/>
  <c r="E4" i="2"/>
  <c r="F5" i="2"/>
  <c r="H5" i="2" s="1"/>
  <c r="F4" i="2"/>
  <c r="H4" i="2" s="1"/>
  <c r="E6" i="2"/>
  <c r="G6" i="2" s="1"/>
  <c r="E8" i="2"/>
  <c r="G7" i="2"/>
  <c r="E5" i="2"/>
  <c r="E9" i="2"/>
  <c r="I9" i="3" l="1"/>
  <c r="G15" i="3"/>
  <c r="I15" i="3"/>
  <c r="I11" i="3"/>
  <c r="I7" i="3"/>
  <c r="I8" i="3"/>
  <c r="I10" i="3"/>
  <c r="H10" i="3"/>
  <c r="I4" i="3"/>
  <c r="G4" i="3"/>
  <c r="I12" i="3"/>
  <c r="H17" i="3"/>
  <c r="I13" i="3"/>
  <c r="G5" i="3"/>
  <c r="I5" i="3"/>
  <c r="G6" i="3"/>
  <c r="I6" i="3"/>
  <c r="G14" i="3"/>
  <c r="I14" i="3"/>
  <c r="H12" i="2"/>
  <c r="I7" i="2"/>
  <c r="I6" i="2"/>
  <c r="G10" i="2"/>
  <c r="I8" i="2"/>
  <c r="G8" i="2"/>
  <c r="I4" i="2"/>
  <c r="G4" i="2"/>
  <c r="G9" i="2"/>
  <c r="I9" i="2"/>
  <c r="G5" i="2"/>
  <c r="I5" i="2"/>
  <c r="G17" i="3" l="1"/>
  <c r="I17" i="3"/>
  <c r="G12" i="2"/>
  <c r="I12" i="2"/>
  <c r="F22" i="3" l="1"/>
  <c r="F25" i="3" s="1"/>
  <c r="C32" i="3" s="1"/>
  <c r="F17" i="2"/>
  <c r="F20" i="2" s="1"/>
  <c r="C27" i="2" s="1"/>
  <c r="D21" i="1" l="1"/>
  <c r="C21" i="1"/>
  <c r="D20" i="1"/>
  <c r="C20" i="1"/>
  <c r="E15" i="1" l="1"/>
  <c r="E13" i="1"/>
  <c r="E14" i="1"/>
  <c r="F16" i="1"/>
  <c r="H16" i="1" s="1"/>
  <c r="F13" i="1"/>
  <c r="H13" i="1" s="1"/>
  <c r="F14" i="1"/>
  <c r="H14" i="1" s="1"/>
  <c r="E18" i="1"/>
  <c r="G18" i="1" s="1"/>
  <c r="F15" i="1"/>
  <c r="H15" i="1" s="1"/>
  <c r="F12" i="1"/>
  <c r="H12" i="1" s="1"/>
  <c r="G15" i="1"/>
  <c r="E17" i="1"/>
  <c r="F18" i="1"/>
  <c r="H18" i="1" s="1"/>
  <c r="E16" i="1"/>
  <c r="F17" i="1"/>
  <c r="H17" i="1" s="1"/>
  <c r="E12" i="1"/>
  <c r="H20" i="1" l="1"/>
  <c r="G13" i="1"/>
  <c r="I13" i="1"/>
  <c r="G14" i="1"/>
  <c r="I14" i="1"/>
  <c r="I15" i="1"/>
  <c r="I18" i="1"/>
  <c r="I16" i="1"/>
  <c r="G16" i="1"/>
  <c r="I12" i="1"/>
  <c r="G12" i="1"/>
  <c r="G17" i="1"/>
  <c r="I17" i="1"/>
  <c r="G20" i="1" l="1"/>
  <c r="I20" i="1"/>
  <c r="F25" i="1" l="1"/>
  <c r="F28" i="1" s="1"/>
  <c r="J14" i="1" l="1"/>
  <c r="J18" i="1"/>
  <c r="J15" i="1"/>
  <c r="J12" i="1"/>
  <c r="J16" i="1"/>
  <c r="J13" i="1"/>
  <c r="J17" i="1"/>
</calcChain>
</file>

<file path=xl/sharedStrings.xml><?xml version="1.0" encoding="utf-8"?>
<sst xmlns="http://schemas.openxmlformats.org/spreadsheetml/2006/main" count="230" uniqueCount="98">
  <si>
    <t>Student</t>
  </si>
  <si>
    <t>Sum</t>
  </si>
  <si>
    <t>Mean</t>
  </si>
  <si>
    <t>deviation</t>
  </si>
  <si>
    <r>
      <t>x</t>
    </r>
    <r>
      <rPr>
        <b/>
        <vertAlign val="subscript"/>
        <sz val="18"/>
        <color rgb="FFFFFFFF"/>
        <rFont val="Calibri"/>
        <family val="2"/>
        <scheme val="minor"/>
      </rPr>
      <t>i</t>
    </r>
  </si>
  <si>
    <r>
      <t>y</t>
    </r>
    <r>
      <rPr>
        <b/>
        <vertAlign val="subscript"/>
        <sz val="18"/>
        <color rgb="FFFFFFFF"/>
        <rFont val="Calibri"/>
        <family val="2"/>
        <scheme val="minor"/>
      </rPr>
      <t>i</t>
    </r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</si>
  <si>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x)</t>
    </r>
  </si>
  <si>
    <r>
      <t>(y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y)</t>
    </r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</si>
  <si>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</t>
    </r>
    <r>
      <rPr>
        <b/>
        <sz val="18"/>
        <color rgb="FFFFFFFF"/>
        <rFont val="Calibri"/>
        <family val="2"/>
        <scheme val="minor"/>
      </rPr>
      <t>-x)</t>
    </r>
    <r>
      <rPr>
        <b/>
        <vertAlign val="superscript"/>
        <sz val="18"/>
        <color rgb="FFFFFFFF"/>
        <rFont val="Calibri"/>
        <family val="2"/>
        <scheme val="minor"/>
      </rPr>
      <t>2</t>
    </r>
  </si>
  <si>
    <r>
      <t>(y</t>
    </r>
    <r>
      <rPr>
        <b/>
        <vertAlign val="subscript"/>
        <sz val="18"/>
        <color rgb="FFFFFFFF"/>
        <rFont val="Calibri"/>
        <family val="2"/>
        <scheme val="minor"/>
      </rPr>
      <t>i</t>
    </r>
    <r>
      <rPr>
        <b/>
        <sz val="18"/>
        <color rgb="FFFFFFFF"/>
        <rFont val="Calibri"/>
        <family val="2"/>
        <scheme val="minor"/>
      </rPr>
      <t>-y)</t>
    </r>
    <r>
      <rPr>
        <b/>
        <vertAlign val="superscript"/>
        <sz val="18"/>
        <color rgb="FFFFFFFF"/>
        <rFont val="Calibri"/>
        <family val="2"/>
        <scheme val="minor"/>
      </rPr>
      <t>2</t>
    </r>
  </si>
  <si>
    <t>Math</t>
  </si>
  <si>
    <t>Stats</t>
  </si>
  <si>
    <r>
      <t>(x</t>
    </r>
    <r>
      <rPr>
        <b/>
        <vertAlign val="subscript"/>
        <sz val="18"/>
        <color rgb="FFFFFFFF"/>
        <rFont val="Calibri"/>
        <family val="2"/>
        <scheme val="minor"/>
      </rPr>
      <t>i-</t>
    </r>
    <r>
      <rPr>
        <b/>
        <sz val="18"/>
        <color rgb="FFFFFFFF"/>
        <rFont val="Calibri"/>
        <family val="2"/>
        <scheme val="minor"/>
      </rPr>
      <t>x)(yi-y)</t>
    </r>
  </si>
  <si>
    <t>The regression equation is a linear equation of the form:</t>
  </si>
  <si>
    <r>
      <t> ŷ = b</t>
    </r>
    <r>
      <rPr>
        <b/>
        <vertAlign val="subscript"/>
        <sz val="14"/>
        <color rgb="FF000000"/>
        <rFont val="Segoe UI"/>
        <family val="2"/>
      </rPr>
      <t>0 </t>
    </r>
    <r>
      <rPr>
        <b/>
        <sz val="14"/>
        <color rgb="FF000000"/>
        <rFont val="Segoe UI"/>
        <family val="2"/>
      </rPr>
      <t>+ b</t>
    </r>
    <r>
      <rPr>
        <b/>
        <vertAlign val="subscript"/>
        <sz val="14"/>
        <color rgb="FF000000"/>
        <rFont val="Segoe UI"/>
        <family val="2"/>
      </rPr>
      <t>1</t>
    </r>
    <r>
      <rPr>
        <b/>
        <sz val="14"/>
        <color rgb="FF000000"/>
        <rFont val="Segoe UI"/>
        <family val="2"/>
      </rPr>
      <t>x </t>
    </r>
  </si>
  <si>
    <r>
      <t>Therefore, the regression equation is:</t>
    </r>
    <r>
      <rPr>
        <sz val="12"/>
        <color rgb="FF0070C0"/>
        <rFont val="Calibri"/>
        <family val="2"/>
        <scheme val="minor"/>
      </rPr>
      <t xml:space="preserve"> ŷ = 26.768 + 0.644x</t>
    </r>
  </si>
  <si>
    <t xml:space="preserve">For X = </t>
  </si>
  <si>
    <t>y 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</si>
  <si>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</si>
  <si>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</si>
  <si>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</si>
  <si>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</si>
  <si>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</si>
  <si>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</si>
  <si>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</si>
  <si>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</si>
  <si>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</si>
  <si>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</si>
  <si>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</si>
  <si>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</si>
  <si>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</si>
  <si>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</si>
  <si>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</si>
  <si>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</si>
  <si>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</si>
  <si>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</si>
  <si>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</si>
  <si>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</si>
  <si>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</si>
  <si>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</si>
  <si>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</si>
  <si>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</si>
  <si>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</si>
  <si>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</si>
  <si>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</si>
  <si>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</si>
  <si>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</si>
  <si>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Time of Phone</t>
  </si>
  <si>
    <t>Text sms</t>
  </si>
  <si>
    <t>Semester</t>
  </si>
  <si>
    <t>Correlation</t>
  </si>
  <si>
    <t># students</t>
  </si>
  <si>
    <t># books</t>
  </si>
  <si>
    <t>xi</t>
  </si>
  <si>
    <t>Predicted yi</t>
  </si>
  <si>
    <t>y-pred</t>
  </si>
  <si>
    <t>x</t>
  </si>
  <si>
    <t>Y-pred</t>
  </si>
  <si>
    <t>Price</t>
  </si>
  <si>
    <t>Demand</t>
  </si>
  <si>
    <t>Size</t>
  </si>
  <si>
    <t>price</t>
  </si>
  <si>
    <t>Std X</t>
  </si>
  <si>
    <t>Std Y</t>
  </si>
  <si>
    <t>a</t>
  </si>
  <si>
    <t>b</t>
  </si>
  <si>
    <t>Y=a + bX</t>
  </si>
  <si>
    <t>SSE=1/2(y-y')^2</t>
  </si>
  <si>
    <t>∂SSE/∂a = – (Y - Y')</t>
  </si>
  <si>
    <t>∂SSE/∂b = – (Y - Y')X</t>
  </si>
  <si>
    <t>Draw a sctter plot</t>
  </si>
  <si>
    <t>Draw a regression line (with reg eq)</t>
  </si>
  <si>
    <t>toppings</t>
  </si>
  <si>
    <t>total_price</t>
  </si>
  <si>
    <t>Base price of roll</t>
  </si>
  <si>
    <t>Additional chicken</t>
  </si>
  <si>
    <t>Additional egg</t>
  </si>
  <si>
    <t>Additional paneer</t>
  </si>
  <si>
    <t>Additional onion/mushroom</t>
  </si>
  <si>
    <t>Sample orders from customers</t>
  </si>
  <si>
    <t>Nizams's Rolls</t>
  </si>
  <si>
    <t>Kolkata Rolls</t>
  </si>
  <si>
    <t>X</t>
  </si>
  <si>
    <t>Y</t>
  </si>
  <si>
    <t>ANOTHER EXAMPLE</t>
  </si>
  <si>
    <t>Error</t>
  </si>
  <si>
    <t>Error Squared</t>
  </si>
  <si>
    <t>Mean distances squared</t>
  </si>
  <si>
    <t>Mean:</t>
  </si>
  <si>
    <t>Sum:</t>
  </si>
  <si>
    <t>y_pred</t>
  </si>
  <si>
    <t>(y  -  y¯)</t>
  </si>
  <si>
    <t>R2</t>
  </si>
  <si>
    <t>Errors % remaining in the model</t>
  </si>
  <si>
    <t>SSE/SST</t>
  </si>
  <si>
    <t>1 - SSE/SST</t>
  </si>
  <si>
    <t>only 11% errors explain the variations</t>
  </si>
  <si>
    <t>89% of the variation is explained by the 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</si>
</sst>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Segoe UI"/>
      <family val="2"/>
    </font>
    <font>
      <b/>
      <sz val="18"/>
      <color rgb="FFFFFFFF"/>
      <name val="Calibri"/>
      <family val="2"/>
      <scheme val="minor"/>
    </font>
    <font>
      <b/>
      <vertAlign val="subscript"/>
      <sz val="18"/>
      <color rgb="FFFFFFFF"/>
      <name val="Calibri"/>
      <family val="2"/>
      <scheme val="minor"/>
    </font>
    <font>
      <b/>
      <vertAlign val="superscript"/>
      <sz val="18"/>
      <color rgb="FFFFFFFF"/>
      <name val="Calibri"/>
      <family val="2"/>
      <scheme val="minor"/>
    </font>
    <font>
      <b/>
      <sz val="14"/>
      <color rgb="FF000000"/>
      <name val="Segoe UI"/>
      <family val="2"/>
    </font>
    <font>
      <b/>
      <vertAlign val="subscript"/>
      <sz val="14"/>
      <color rgb="FF000000"/>
      <name val="Segoe U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0000"/>
      <name val="Gill Sans MT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rgb="FFFF0000"/>
      <name val="Arial"/>
      <family val="2"/>
    </font>
    <font>
      <sz val="20"/>
      <color rgb="FF000000"/>
      <name val="Verdana"/>
      <family val="2"/>
    </font>
    <font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FFFFFF"/>
      </right>
      <top style="medium">
        <color rgb="FFEEEEEE"/>
      </top>
      <bottom/>
      <diagonal/>
    </border>
    <border>
      <left style="medium">
        <color rgb="FFFFFFFF"/>
      </left>
      <right style="medium">
        <color rgb="FFEEEEEE"/>
      </right>
      <top style="medium">
        <color rgb="FFEEEEEE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EEEEEE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/>
  </cellStyleXfs>
  <cellXfs count="140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3" fillId="0" borderId="1" xfId="0" applyFont="1" applyBorder="1"/>
    <xf numFmtId="0" fontId="3" fillId="6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Continuous"/>
    </xf>
    <xf numFmtId="0" fontId="0" fillId="0" borderId="0" xfId="0" applyBorder="1"/>
    <xf numFmtId="0" fontId="11" fillId="0" borderId="0" xfId="0" applyFont="1" applyFill="1" applyBorder="1" applyAlignment="1">
      <alignment horizontal="centerContinuous"/>
    </xf>
    <xf numFmtId="0" fontId="11" fillId="0" borderId="0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0" xfId="0" applyFont="1"/>
    <xf numFmtId="0" fontId="14" fillId="0" borderId="1" xfId="0" applyFont="1" applyBorder="1"/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" fillId="2" borderId="0" xfId="1" applyBorder="1" applyAlignment="1"/>
    <xf numFmtId="0" fontId="1" fillId="2" borderId="6" xfId="1" applyBorder="1" applyAlignme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4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5" fillId="7" borderId="8" xfId="0" applyFont="1" applyFill="1" applyBorder="1" applyAlignment="1">
      <alignment horizontal="center" vertical="center" wrapText="1" readingOrder="1"/>
    </xf>
    <xf numFmtId="0" fontId="15" fillId="7" borderId="9" xfId="0" applyFont="1" applyFill="1" applyBorder="1" applyAlignment="1">
      <alignment horizontal="center" vertical="center" wrapText="1" readingOrder="1"/>
    </xf>
    <xf numFmtId="0" fontId="15" fillId="7" borderId="10" xfId="0" applyFont="1" applyFill="1" applyBorder="1" applyAlignment="1">
      <alignment horizontal="center" vertical="center" wrapText="1" readingOrder="1"/>
    </xf>
    <xf numFmtId="0" fontId="15" fillId="7" borderId="11" xfId="0" applyFont="1" applyFill="1" applyBorder="1" applyAlignment="1">
      <alignment horizontal="center" vertical="center" wrapText="1" readingOrder="1"/>
    </xf>
    <xf numFmtId="0" fontId="15" fillId="7" borderId="1" xfId="0" applyFont="1" applyFill="1" applyBorder="1" applyAlignment="1">
      <alignment horizontal="center" vertical="center" wrapText="1" readingOrder="1"/>
    </xf>
    <xf numFmtId="0" fontId="15" fillId="7" borderId="12" xfId="0" applyFont="1" applyFill="1" applyBorder="1" applyAlignment="1">
      <alignment horizontal="center" vertical="center" wrapText="1" readingOrder="1"/>
    </xf>
    <xf numFmtId="0" fontId="15" fillId="7" borderId="13" xfId="0" applyFont="1" applyFill="1" applyBorder="1" applyAlignment="1">
      <alignment horizontal="center" vertical="center" wrapText="1" readingOrder="1"/>
    </xf>
    <xf numFmtId="0" fontId="15" fillId="7" borderId="14" xfId="0" applyFont="1" applyFill="1" applyBorder="1" applyAlignment="1">
      <alignment horizontal="center" vertical="center" wrapText="1" readingOrder="1"/>
    </xf>
    <xf numFmtId="0" fontId="15" fillId="7" borderId="15" xfId="0" applyFont="1" applyFill="1" applyBorder="1" applyAlignment="1">
      <alignment horizontal="center" vertical="center" wrapText="1" readingOrder="1"/>
    </xf>
    <xf numFmtId="0" fontId="2" fillId="8" borderId="28" xfId="0" applyFont="1" applyFill="1" applyBorder="1"/>
    <xf numFmtId="0" fontId="2" fillId="8" borderId="29" xfId="0" applyFont="1" applyFill="1" applyBorder="1"/>
    <xf numFmtId="0" fontId="0" fillId="7" borderId="28" xfId="0" applyFill="1" applyBorder="1"/>
    <xf numFmtId="0" fontId="0" fillId="7" borderId="29" xfId="0" applyFill="1" applyBorder="1"/>
    <xf numFmtId="0" fontId="2" fillId="9" borderId="28" xfId="0" applyFont="1" applyFill="1" applyBorder="1"/>
    <xf numFmtId="0" fontId="2" fillId="9" borderId="29" xfId="0" applyFont="1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7" xfId="0" applyFill="1" applyBorder="1"/>
    <xf numFmtId="0" fontId="0" fillId="0" borderId="27" xfId="0" applyFill="1" applyBorder="1"/>
    <xf numFmtId="0" fontId="0" fillId="0" borderId="28" xfId="0" applyBorder="1"/>
    <xf numFmtId="0" fontId="0" fillId="0" borderId="30" xfId="0" quotePrefix="1" applyBorder="1"/>
    <xf numFmtId="0" fontId="0" fillId="0" borderId="31" xfId="0" applyBorder="1"/>
    <xf numFmtId="0" fontId="16" fillId="0" borderId="0" xfId="0" applyFont="1"/>
    <xf numFmtId="0" fontId="17" fillId="0" borderId="16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0" borderId="22" xfId="0" applyFont="1" applyBorder="1"/>
    <xf numFmtId="0" fontId="17" fillId="0" borderId="28" xfId="0" applyFont="1" applyBorder="1"/>
    <xf numFmtId="0" fontId="17" fillId="0" borderId="29" xfId="0" applyFont="1" applyBorder="1"/>
    <xf numFmtId="0" fontId="16" fillId="0" borderId="16" xfId="0" applyFont="1" applyBorder="1"/>
    <xf numFmtId="0" fontId="16" fillId="0" borderId="18" xfId="0" applyFont="1" applyBorder="1"/>
    <xf numFmtId="0" fontId="18" fillId="0" borderId="32" xfId="0" applyFont="1" applyBorder="1" applyAlignment="1">
      <alignment horizontal="center" vertical="center" wrapText="1" readingOrder="1"/>
    </xf>
    <xf numFmtId="0" fontId="18" fillId="0" borderId="33" xfId="0" applyFont="1" applyBorder="1" applyAlignment="1">
      <alignment horizontal="center" vertical="center" wrapText="1" readingOrder="1"/>
    </xf>
    <xf numFmtId="0" fontId="19" fillId="0" borderId="34" xfId="0" applyFont="1" applyBorder="1" applyAlignment="1">
      <alignment horizontal="center" vertical="center" wrapText="1" readingOrder="1"/>
    </xf>
    <xf numFmtId="0" fontId="19" fillId="0" borderId="35" xfId="0" applyFont="1" applyBorder="1" applyAlignment="1">
      <alignment horizontal="center" vertical="center" wrapText="1" readingOrder="1"/>
    </xf>
    <xf numFmtId="0" fontId="19" fillId="0" borderId="36" xfId="0" applyFont="1" applyBorder="1" applyAlignment="1">
      <alignment horizontal="center" vertical="center" wrapText="1" readingOrder="1"/>
    </xf>
    <xf numFmtId="0" fontId="19" fillId="0" borderId="37" xfId="0" applyFont="1" applyBorder="1" applyAlignment="1">
      <alignment horizontal="center" vertical="center" wrapText="1" readingOrder="1"/>
    </xf>
    <xf numFmtId="0" fontId="21" fillId="0" borderId="32" xfId="0" applyFont="1" applyBorder="1" applyAlignment="1">
      <alignment horizontal="center" vertical="center" wrapText="1" readingOrder="1"/>
    </xf>
    <xf numFmtId="0" fontId="22" fillId="0" borderId="34" xfId="0" applyFont="1" applyBorder="1" applyAlignment="1">
      <alignment horizontal="center" vertical="center" wrapText="1" readingOrder="1"/>
    </xf>
    <xf numFmtId="0" fontId="22" fillId="0" borderId="35" xfId="0" applyFont="1" applyBorder="1" applyAlignment="1">
      <alignment horizontal="center" vertical="center" wrapText="1" readingOrder="1"/>
    </xf>
    <xf numFmtId="0" fontId="21" fillId="0" borderId="34" xfId="0" applyFont="1" applyBorder="1" applyAlignment="1">
      <alignment horizontal="center" vertical="center" wrapText="1" readingOrder="1"/>
    </xf>
    <xf numFmtId="0" fontId="21" fillId="0" borderId="39" xfId="0" applyFont="1" applyBorder="1" applyAlignment="1">
      <alignment horizontal="center" vertical="center" wrapText="1" readingOrder="1"/>
    </xf>
    <xf numFmtId="0" fontId="21" fillId="0" borderId="35" xfId="0" applyFont="1" applyBorder="1" applyAlignment="1">
      <alignment horizontal="center" vertical="center" wrapText="1" readingOrder="1"/>
    </xf>
    <xf numFmtId="0" fontId="21" fillId="0" borderId="36" xfId="0" applyFont="1" applyBorder="1" applyAlignment="1">
      <alignment horizontal="right" vertical="center" wrapText="1" indent="1" readingOrder="1"/>
    </xf>
    <xf numFmtId="0" fontId="21" fillId="11" borderId="37" xfId="0" applyFont="1" applyFill="1" applyBorder="1" applyAlignment="1">
      <alignment horizontal="center" vertical="center" wrapText="1" readingOrder="1"/>
    </xf>
    <xf numFmtId="0" fontId="21" fillId="8" borderId="32" xfId="0" applyFont="1" applyFill="1" applyBorder="1" applyAlignment="1">
      <alignment horizontal="center" vertical="center" wrapText="1" readingOrder="1"/>
    </xf>
    <xf numFmtId="0" fontId="21" fillId="8" borderId="33" xfId="0" applyFont="1" applyFill="1" applyBorder="1" applyAlignment="1">
      <alignment horizontal="center" vertical="center" wrapText="1" readingOrder="1"/>
    </xf>
    <xf numFmtId="0" fontId="21" fillId="12" borderId="38" xfId="0" applyFont="1" applyFill="1" applyBorder="1" applyAlignment="1">
      <alignment horizontal="center" vertical="center" wrapText="1" readingOrder="1"/>
    </xf>
    <xf numFmtId="0" fontId="21" fillId="12" borderId="33" xfId="0" applyFont="1" applyFill="1" applyBorder="1" applyAlignment="1">
      <alignment horizontal="center" vertical="center" wrapText="1" readingOrder="1"/>
    </xf>
    <xf numFmtId="0" fontId="21" fillId="13" borderId="33" xfId="0" applyFont="1" applyFill="1" applyBorder="1" applyAlignment="1">
      <alignment horizontal="center" vertical="center" wrapText="1" readingOrder="1"/>
    </xf>
    <xf numFmtId="0" fontId="21" fillId="13" borderId="32" xfId="0" applyFont="1" applyFill="1" applyBorder="1" applyAlignment="1">
      <alignment horizontal="center" vertical="center" wrapText="1" readingOrder="1"/>
    </xf>
    <xf numFmtId="0" fontId="16" fillId="0" borderId="17" xfId="0" applyFont="1" applyBorder="1"/>
    <xf numFmtId="2" fontId="16" fillId="0" borderId="18" xfId="0" applyNumberFormat="1" applyFont="1" applyBorder="1"/>
    <xf numFmtId="0" fontId="16" fillId="0" borderId="0" xfId="0" applyFont="1" applyBorder="1"/>
    <xf numFmtId="0" fontId="16" fillId="0" borderId="6" xfId="0" applyFont="1" applyBorder="1"/>
    <xf numFmtId="2" fontId="16" fillId="0" borderId="22" xfId="0" applyNumberFormat="1" applyFont="1" applyBorder="1"/>
    <xf numFmtId="0" fontId="17" fillId="0" borderId="21" xfId="0" applyFont="1" applyBorder="1"/>
    <xf numFmtId="0" fontId="22" fillId="0" borderId="43" xfId="0" applyFont="1" applyBorder="1" applyAlignment="1">
      <alignment horizontal="center" vertical="center" wrapText="1" readingOrder="1"/>
    </xf>
    <xf numFmtId="0" fontId="22" fillId="0" borderId="44" xfId="0" applyFont="1" applyBorder="1" applyAlignment="1">
      <alignment horizontal="center" vertical="center" wrapText="1" readingOrder="1"/>
    </xf>
    <xf numFmtId="0" fontId="21" fillId="14" borderId="45" xfId="0" applyFont="1" applyFill="1" applyBorder="1" applyAlignment="1">
      <alignment horizontal="center" vertical="center" wrapText="1" readingOrder="1"/>
    </xf>
    <xf numFmtId="0" fontId="21" fillId="14" borderId="46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17" fillId="8" borderId="28" xfId="0" applyFont="1" applyFill="1" applyBorder="1" applyAlignment="1">
      <alignment horizontal="center"/>
    </xf>
    <xf numFmtId="0" fontId="17" fillId="8" borderId="29" xfId="0" applyFont="1" applyFill="1" applyBorder="1" applyAlignment="1">
      <alignment horizontal="center"/>
    </xf>
    <xf numFmtId="0" fontId="17" fillId="0" borderId="28" xfId="0" applyFont="1" applyFill="1" applyBorder="1" applyAlignment="1">
      <alignment horizontal="center"/>
    </xf>
    <xf numFmtId="0" fontId="17" fillId="0" borderId="29" xfId="0" applyFont="1" applyFill="1" applyBorder="1" applyAlignment="1">
      <alignment horizontal="center"/>
    </xf>
    <xf numFmtId="0" fontId="21" fillId="0" borderId="40" xfId="0" applyFont="1" applyBorder="1" applyAlignment="1">
      <alignment horizontal="right" vertical="center" wrapText="1" indent="1" readingOrder="1"/>
    </xf>
    <xf numFmtId="0" fontId="21" fillId="0" borderId="41" xfId="0" applyFont="1" applyBorder="1" applyAlignment="1">
      <alignment horizontal="right" vertical="center" wrapText="1" indent="1" readingOrder="1"/>
    </xf>
  </cellXfs>
  <cellStyles count="3">
    <cellStyle name="Neutral" xfId="1" builtinId="28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-1.0858856962425136</c:v>
                </c:pt>
                <c:pt idx="1">
                  <c:v>-1.1682980738869588</c:v>
                </c:pt>
                <c:pt idx="2">
                  <c:v>-3.0012630249447341</c:v>
                </c:pt>
                <c:pt idx="3">
                  <c:v>14.749289548468582</c:v>
                </c:pt>
                <c:pt idx="4">
                  <c:v>-7.3331228291758777</c:v>
                </c:pt>
                <c:pt idx="5">
                  <c:v>-6.4979475844647965</c:v>
                </c:pt>
                <c:pt idx="6">
                  <c:v>4.3372276602462989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6-4088-A087-160A8875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59080"/>
        <c:axId val="475952848"/>
      </c:scatterChart>
      <c:valAx>
        <c:axId val="47595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952848"/>
        <c:crosses val="autoZero"/>
        <c:crossBetween val="midCat"/>
      </c:valAx>
      <c:valAx>
        <c:axId val="47595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959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'R2'!$B$39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87201839913102"/>
                  <c:y val="-3.32044858029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'R2'!$A$40:$A$49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28</c:v>
                </c:pt>
                <c:pt idx="8">
                  <c:v>28</c:v>
                </c:pt>
                <c:pt idx="9">
                  <c:v>35</c:v>
                </c:pt>
              </c:numCache>
            </c:numRef>
          </c:xVal>
          <c:yVal>
            <c:numRef>
              <c:f>'R2'!$B$40:$B$49</c:f>
              <c:numCache>
                <c:formatCode>General</c:formatCode>
                <c:ptCount val="10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32</c:v>
                </c:pt>
                <c:pt idx="4">
                  <c:v>19</c:v>
                </c:pt>
                <c:pt idx="5">
                  <c:v>26</c:v>
                </c:pt>
                <c:pt idx="6">
                  <c:v>24</c:v>
                </c:pt>
                <c:pt idx="7">
                  <c:v>22</c:v>
                </c:pt>
                <c:pt idx="8">
                  <c:v>18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9-4B04-81BB-4675DDA6E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59184"/>
        <c:axId val="482263448"/>
      </c:scatterChart>
      <c:valAx>
        <c:axId val="4822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63448"/>
        <c:crosses val="autoZero"/>
        <c:crossBetween val="midCat"/>
      </c:valAx>
      <c:valAx>
        <c:axId val="48226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'R2'!$B$84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965879265091869E-3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'R2'!$A$85:$A$94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'R2'!$B$85:$B$94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D-4027-A32E-00E36035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61368"/>
        <c:axId val="630855792"/>
      </c:scatterChart>
      <c:valAx>
        <c:axId val="63086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55792"/>
        <c:crosses val="autoZero"/>
        <c:crossBetween val="midCat"/>
      </c:valAx>
      <c:valAx>
        <c:axId val="6308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6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xi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>
              <a:noFill/>
            </a:ln>
          </c:spPr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D0-497A-94C0-38886F54E933}"/>
            </c:ext>
          </c:extLst>
        </c:ser>
        <c:ser>
          <c:idx val="1"/>
          <c:order val="1"/>
          <c:tx>
            <c:v>Predicted yi</c:v>
          </c:tx>
          <c:spPr>
            <a:ln w="19050">
              <a:noFill/>
            </a:ln>
          </c:spPr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Sheet8!$B$25:$B$36</c:f>
              <c:numCache>
                <c:formatCode>General</c:formatCode>
                <c:ptCount val="12"/>
                <c:pt idx="0">
                  <c:v>33.518181818181816</c:v>
                </c:pt>
                <c:pt idx="1">
                  <c:v>28.136363636363637</c:v>
                </c:pt>
                <c:pt idx="2">
                  <c:v>32.845454545454544</c:v>
                </c:pt>
                <c:pt idx="3">
                  <c:v>35.536363636363639</c:v>
                </c:pt>
                <c:pt idx="4">
                  <c:v>29.481818181818184</c:v>
                </c:pt>
                <c:pt idx="5">
                  <c:v>29.481818181818184</c:v>
                </c:pt>
                <c:pt idx="6">
                  <c:v>30.154545454545456</c:v>
                </c:pt>
                <c:pt idx="7">
                  <c:v>34.86363636363636</c:v>
                </c:pt>
                <c:pt idx="8">
                  <c:v>33.518181818181816</c:v>
                </c:pt>
                <c:pt idx="9">
                  <c:v>34.86363636363636</c:v>
                </c:pt>
                <c:pt idx="10">
                  <c:v>28.809090909090909</c:v>
                </c:pt>
                <c:pt idx="11">
                  <c:v>26.790909090909093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D0-497A-94C0-38886F54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78328"/>
        <c:axId val="606878984"/>
      </c:scatterChart>
      <c:valAx>
        <c:axId val="60687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878984"/>
        <c:crosses val="autoZero"/>
        <c:crossBetween val="midCat"/>
      </c:valAx>
      <c:valAx>
        <c:axId val="606878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878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Sheet2!$B$4:$B$8</c:f>
              <c:numCache>
                <c:formatCode>General</c:formatCode>
                <c:ptCount val="5"/>
                <c:pt idx="0">
                  <c:v>49</c:v>
                </c:pt>
                <c:pt idx="1">
                  <c:v>69</c:v>
                </c:pt>
              </c:numCache>
            </c:numRef>
          </c:xVal>
          <c:yVal>
            <c:numRef>
              <c:f>Sheet2!$C$4:$C$8</c:f>
              <c:numCache>
                <c:formatCode>General</c:formatCode>
                <c:ptCount val="5"/>
                <c:pt idx="0">
                  <c:v>124</c:v>
                </c:pt>
                <c:pt idx="1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C-4094-B617-6EFF50A7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60680"/>
        <c:axId val="481760024"/>
      </c:scatterChart>
      <c:valAx>
        <c:axId val="48176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60024"/>
        <c:crosses val="autoZero"/>
        <c:crossBetween val="midCat"/>
      </c:valAx>
      <c:valAx>
        <c:axId val="4817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6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descent'!$C$4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25695937365836"/>
                  <c:y val="-5.8145739436697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'Gradient descent'!$B$5:$B$14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'Gradient descent'!$C$5:$C$14</c:f>
              <c:numCache>
                <c:formatCode>General</c:formatCode>
                <c:ptCount val="10"/>
                <c:pt idx="0">
                  <c:v>245000</c:v>
                </c:pt>
                <c:pt idx="1">
                  <c:v>312000</c:v>
                </c:pt>
                <c:pt idx="2">
                  <c:v>279000</c:v>
                </c:pt>
                <c:pt idx="3">
                  <c:v>308000</c:v>
                </c:pt>
                <c:pt idx="4">
                  <c:v>199000</c:v>
                </c:pt>
                <c:pt idx="5">
                  <c:v>219000</c:v>
                </c:pt>
                <c:pt idx="6">
                  <c:v>405000</c:v>
                </c:pt>
                <c:pt idx="7">
                  <c:v>324000</c:v>
                </c:pt>
                <c:pt idx="8">
                  <c:v>319000</c:v>
                </c:pt>
                <c:pt idx="9">
                  <c:v>255000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D-4237-97BD-DA17B2E2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42928"/>
        <c:axId val="556370184"/>
      </c:scatterChart>
      <c:valAx>
        <c:axId val="407642928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0184"/>
        <c:crosses val="autoZero"/>
        <c:crossBetween val="midCat"/>
      </c:valAx>
      <c:valAx>
        <c:axId val="5563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9-4233-B65E-0D177283943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Sheet1!$B$25:$B$31</c:f>
              <c:numCache>
                <c:formatCode>General</c:formatCode>
                <c:ptCount val="7"/>
                <c:pt idx="0">
                  <c:v>86.085885696242514</c:v>
                </c:pt>
                <c:pt idx="1">
                  <c:v>83.168298073886959</c:v>
                </c:pt>
                <c:pt idx="2">
                  <c:v>82.001263024944734</c:v>
                </c:pt>
                <c:pt idx="3">
                  <c:v>80.250710451531418</c:v>
                </c:pt>
                <c:pt idx="4">
                  <c:v>77.333122829175878</c:v>
                </c:pt>
                <c:pt idx="5">
                  <c:v>71.497947584464796</c:v>
                </c:pt>
                <c:pt idx="6">
                  <c:v>65.662772339753701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9-4233-B65E-0D177283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62312"/>
        <c:axId val="381662640"/>
      </c:scatterChart>
      <c:valAx>
        <c:axId val="38166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1662640"/>
        <c:crosses val="autoZero"/>
        <c:crossBetween val="midCat"/>
      </c:valAx>
      <c:valAx>
        <c:axId val="381662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1662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'math-stats'!$D$60:$D$66</c:f>
              <c:numCache>
                <c:formatCode>General</c:formatCode>
                <c:ptCount val="7"/>
                <c:pt idx="0">
                  <c:v>-1.0858856962425136</c:v>
                </c:pt>
                <c:pt idx="1">
                  <c:v>-1.1682980738869588</c:v>
                </c:pt>
                <c:pt idx="2">
                  <c:v>-3.0012630249447341</c:v>
                </c:pt>
                <c:pt idx="3">
                  <c:v>14.749289548468582</c:v>
                </c:pt>
                <c:pt idx="4">
                  <c:v>-7.3331228291758777</c:v>
                </c:pt>
                <c:pt idx="5">
                  <c:v>-6.4979475844647965</c:v>
                </c:pt>
                <c:pt idx="6">
                  <c:v>4.3372276602462989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8-48FC-BFEE-3C841771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33936"/>
        <c:axId val="519333280"/>
      </c:scatterChart>
      <c:valAx>
        <c:axId val="51933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333280"/>
        <c:crosses val="autoZero"/>
        <c:crossBetween val="midCat"/>
      </c:valAx>
      <c:valAx>
        <c:axId val="51933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333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AA8-853D-6E67D3A9F1E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'math-stats'!$C$60:$C$66</c:f>
              <c:numCache>
                <c:formatCode>General</c:formatCode>
                <c:ptCount val="7"/>
                <c:pt idx="0">
                  <c:v>86.085885696242514</c:v>
                </c:pt>
                <c:pt idx="1">
                  <c:v>83.168298073886959</c:v>
                </c:pt>
                <c:pt idx="2">
                  <c:v>82.001263024944734</c:v>
                </c:pt>
                <c:pt idx="3">
                  <c:v>80.250710451531418</c:v>
                </c:pt>
                <c:pt idx="4">
                  <c:v>77.333122829175878</c:v>
                </c:pt>
                <c:pt idx="5">
                  <c:v>71.497947584464796</c:v>
                </c:pt>
                <c:pt idx="6">
                  <c:v>65.662772339753701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AA8-853D-6E67D3A9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26392"/>
        <c:axId val="519334264"/>
      </c:scatterChart>
      <c:valAx>
        <c:axId val="51932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334264"/>
        <c:crosses val="autoZero"/>
        <c:crossBetween val="midCat"/>
      </c:valAx>
      <c:valAx>
        <c:axId val="519334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9326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'math-stats'!$D$12:$D$18</c:f>
              <c:numCache>
                <c:formatCode>General</c:formatCode>
                <c:ptCount val="7"/>
                <c:pt idx="0">
                  <c:v>85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70</c:v>
                </c:pt>
                <c:pt idx="5">
                  <c:v>65</c:v>
                </c:pt>
                <c:pt idx="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9-4A60-9D23-C025889CF02D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'math-stats'!$C$12:$C$18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88</c:v>
                </c:pt>
                <c:pt idx="3">
                  <c:v>85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'math-stats'!#REF!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9-4A60-9D23-C025889C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90192"/>
        <c:axId val="606486584"/>
      </c:scatterChart>
      <c:valAx>
        <c:axId val="6064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86584"/>
        <c:crosses val="autoZero"/>
        <c:crossBetween val="midCat"/>
      </c:valAx>
      <c:valAx>
        <c:axId val="6064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'students-books'!$D$3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231268261278661E-2"/>
                  <c:y val="-4.13928330488406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6-4835-87C9-209B9D03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89752"/>
        <c:axId val="606791392"/>
      </c:scatterChart>
      <c:valAx>
        <c:axId val="60678975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1392"/>
        <c:crossesAt val="20"/>
        <c:crossBetween val="midCat"/>
      </c:valAx>
      <c:valAx>
        <c:axId val="6067913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8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'students-books'!$D$3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967082239720039"/>
                  <c:y val="-4.84882618839311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'students-books'!$C$4:$C$15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29</c:v>
                </c:pt>
                <c:pt idx="11">
                  <c:v>26</c:v>
                </c:pt>
              </c:numCache>
            </c:numRef>
          </c:xVal>
          <c:yVal>
            <c:numRef>
              <c:f>'students-books'!$D$4:$D$15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38</c:v>
                </c:pt>
                <c:pt idx="8">
                  <c:v>34</c:v>
                </c:pt>
                <c:pt idx="9">
                  <c:v>33</c:v>
                </c:pt>
                <c:pt idx="10">
                  <c:v>29</c:v>
                </c:pt>
                <c:pt idx="1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9-4BCA-9FF8-A1092915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87608"/>
        <c:axId val="473944296"/>
      </c:scatterChart>
      <c:valAx>
        <c:axId val="46398760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44296"/>
        <c:crosses val="autoZero"/>
        <c:crossBetween val="midCat"/>
      </c:valAx>
      <c:valAx>
        <c:axId val="47394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'R2'!$B$9</c:f>
              <c:strCache>
                <c:ptCount val="1"/>
                <c:pt idx="0">
                  <c:v>total_price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090113735783028E-3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'R2'!$A$10:$A$16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</c:numCache>
            </c:numRef>
          </c:xVal>
          <c:yVal>
            <c:numRef>
              <c:f>'R2'!$B$10:$B$16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8-4D17-87E2-742D64BD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81936"/>
        <c:axId val="558591120"/>
      </c:scatterChart>
      <c:valAx>
        <c:axId val="5585819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toppings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58591120"/>
        <c:crosses val="autoZero"/>
        <c:crossBetween val="midCat"/>
      </c:valAx>
      <c:valAx>
        <c:axId val="5585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'R2'!$B$27</c:f>
              <c:strCache>
                <c:ptCount val="1"/>
                <c:pt idx="0">
                  <c:v>total_price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61219007615745E-2"/>
                  <c:y val="0.24201357588922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'R2'!$A$28:$A$34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</c:numCache>
            </c:numRef>
          </c:xVal>
          <c:yVal>
            <c:numRef>
              <c:f>'R2'!$B$28:$B$34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4-406E-9C5B-61C01BFF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22912"/>
        <c:axId val="566923896"/>
      </c:scatterChart>
      <c:valAx>
        <c:axId val="5669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3896"/>
        <c:crosses val="autoZero"/>
        <c:crossBetween val="midCat"/>
      </c:valAx>
      <c:valAx>
        <c:axId val="5669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1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3444-29CF-412F-A9FA-17187152F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D6C66-4C98-45B6-835D-57DEADB05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0</xdr:row>
      <xdr:rowOff>28576</xdr:rowOff>
    </xdr:from>
    <xdr:to>
      <xdr:col>9</xdr:col>
      <xdr:colOff>1</xdr:colOff>
      <xdr:row>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21A3F7-C145-4FE1-9860-B0544E676FC9}"/>
            </a:ext>
          </a:extLst>
        </xdr:cNvPr>
        <xdr:cNvSpPr txBox="1"/>
      </xdr:nvSpPr>
      <xdr:spPr>
        <a:xfrm>
          <a:off x="581026" y="28576"/>
          <a:ext cx="7943850" cy="1447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Five randomly selected students took a </a:t>
          </a:r>
          <a:r>
            <a:rPr lang="en-US" sz="1100" b="1"/>
            <a:t>math aptitude test</a:t>
          </a:r>
          <a:r>
            <a:rPr lang="en-US" sz="1100"/>
            <a:t> before they began their statistics course. </a:t>
          </a:r>
        </a:p>
        <a:p>
          <a:endParaRPr lang="en-US" sz="1100"/>
        </a:p>
        <a:p>
          <a:r>
            <a:rPr lang="en-US" sz="1100"/>
            <a:t>The Statistics Department has 3 questions.</a:t>
          </a:r>
        </a:p>
        <a:p>
          <a:pPr lvl="1"/>
          <a:r>
            <a:rPr lang="en-US" sz="1100"/>
            <a:t>What linear regression equation best predicts statistics performance, based on math aptitude scores?</a:t>
          </a:r>
        </a:p>
        <a:p>
          <a:pPr lvl="1"/>
          <a:r>
            <a:rPr lang="en-US" sz="1100"/>
            <a:t>If a student made an 80 on the aptitude test, what grade would we expect her to make in statistics?</a:t>
          </a:r>
        </a:p>
        <a:p>
          <a:pPr lvl="1"/>
          <a:r>
            <a:rPr lang="en-US" sz="1100"/>
            <a:t>How well does the regression equation fit the data?</a:t>
          </a:r>
        </a:p>
        <a:p>
          <a:pPr lvl="1"/>
          <a:endParaRPr lang="en-US" sz="1100"/>
        </a:p>
        <a:p>
          <a:pPr lvl="1"/>
          <a:r>
            <a:rPr lang="en-US" sz="1100"/>
            <a:t> xi column shows scores on the aptitude test. Similarly, the yi column shows statistics grades.</a:t>
          </a:r>
        </a:p>
      </xdr:txBody>
    </xdr:sp>
    <xdr:clientData/>
  </xdr:twoCellAnchor>
  <xdr:twoCellAnchor editAs="oneCell">
    <xdr:from>
      <xdr:col>1</xdr:col>
      <xdr:colOff>9525</xdr:colOff>
      <xdr:row>24</xdr:row>
      <xdr:rowOff>85725</xdr:rowOff>
    </xdr:from>
    <xdr:to>
      <xdr:col>4</xdr:col>
      <xdr:colOff>314326</xdr:colOff>
      <xdr:row>25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C51BEC-3A1E-4EEB-A091-B3CD0ACBD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465772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27</xdr:row>
      <xdr:rowOff>47626</xdr:rowOff>
    </xdr:from>
    <xdr:to>
      <xdr:col>2</xdr:col>
      <xdr:colOff>314161</xdr:colOff>
      <xdr:row>28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36C421-2D6B-4AFF-BEA4-EDE3B8B7A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5191126"/>
          <a:ext cx="1314286" cy="28575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54</xdr:row>
      <xdr:rowOff>142875</xdr:rowOff>
    </xdr:from>
    <xdr:to>
      <xdr:col>12</xdr:col>
      <xdr:colOff>361950</xdr:colOff>
      <xdr:row>73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B48722-EBBE-4916-8678-C742F9494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9524</xdr:colOff>
      <xdr:row>23</xdr:row>
      <xdr:rowOff>171450</xdr:rowOff>
    </xdr:from>
    <xdr:to>
      <xdr:col>13</xdr:col>
      <xdr:colOff>676274</xdr:colOff>
      <xdr:row>42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D9BA89-A48C-4736-AA3D-991233F7E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16</xdr:row>
      <xdr:rowOff>85725</xdr:rowOff>
    </xdr:from>
    <xdr:to>
      <xdr:col>4</xdr:col>
      <xdr:colOff>85726</xdr:colOff>
      <xdr:row>17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CC5E81-9C38-423D-BE68-AD3B8A4A2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509587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19</xdr:row>
      <xdr:rowOff>47626</xdr:rowOff>
    </xdr:from>
    <xdr:to>
      <xdr:col>2</xdr:col>
      <xdr:colOff>314161</xdr:colOff>
      <xdr:row>20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91954E-F469-4FF6-8E84-BB461A2F9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5629276"/>
          <a:ext cx="1314286" cy="285750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15</xdr:row>
      <xdr:rowOff>152399</xdr:rowOff>
    </xdr:from>
    <xdr:to>
      <xdr:col>14</xdr:col>
      <xdr:colOff>180975</xdr:colOff>
      <xdr:row>37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6E65CB-C56D-4C3A-9B65-606E2A21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21</xdr:row>
      <xdr:rowOff>85725</xdr:rowOff>
    </xdr:from>
    <xdr:to>
      <xdr:col>4</xdr:col>
      <xdr:colOff>247651</xdr:colOff>
      <xdr:row>22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C20BB0-CD63-4B30-A15E-DAD6812E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3571875"/>
          <a:ext cx="2981326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24</xdr:row>
      <xdr:rowOff>47626</xdr:rowOff>
    </xdr:from>
    <xdr:to>
      <xdr:col>2</xdr:col>
      <xdr:colOff>314161</xdr:colOff>
      <xdr:row>25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7B1334-7CF6-41FB-9A99-0B9857D79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4105276"/>
          <a:ext cx="1314286" cy="285750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17</xdr:row>
      <xdr:rowOff>190499</xdr:rowOff>
    </xdr:from>
    <xdr:to>
      <xdr:col>14</xdr:col>
      <xdr:colOff>857250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C822AE-5004-4A1B-A54D-500BD4962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309563</xdr:colOff>
      <xdr:row>2</xdr:row>
      <xdr:rowOff>84930</xdr:rowOff>
    </xdr:from>
    <xdr:to>
      <xdr:col>15</xdr:col>
      <xdr:colOff>468313</xdr:colOff>
      <xdr:row>15</xdr:row>
      <xdr:rowOff>169068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3459A-BB8D-48F3-8C5A-E54474DF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19051</xdr:rowOff>
    </xdr:from>
    <xdr:to>
      <xdr:col>10</xdr:col>
      <xdr:colOff>581025</xdr:colOff>
      <xdr:row>15</xdr:row>
      <xdr:rowOff>219076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52132-5FFF-43BE-B18E-15252EF7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28574</xdr:rowOff>
    </xdr:from>
    <xdr:to>
      <xdr:col>10</xdr:col>
      <xdr:colOff>581025</xdr:colOff>
      <xdr:row>33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C0DBA-ACCA-4EE8-BECA-3AF469A8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33336</xdr:colOff>
      <xdr:row>38</xdr:row>
      <xdr:rowOff>38100</xdr:rowOff>
    </xdr:from>
    <xdr:to>
      <xdr:col>10</xdr:col>
      <xdr:colOff>552449</xdr:colOff>
      <xdr:row>47</xdr:row>
      <xdr:rowOff>247650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11141-4AC9-4CF6-A101-BA6CB079E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400050</xdr:colOff>
      <xdr:row>64</xdr:row>
      <xdr:rowOff>142875</xdr:rowOff>
    </xdr:from>
    <xdr:to>
      <xdr:col>3</xdr:col>
      <xdr:colOff>809006</xdr:colOff>
      <xdr:row>72</xdr:row>
      <xdr:rowOff>9351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A829F0-FB05-468F-8C11-1283BBE42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" y="16049625"/>
          <a:ext cx="4952381" cy="1390476"/>
        </a:xfrm>
        <a:prstGeom prst="rect">
          <a:avLst/>
        </a:prstGeom>
      </xdr:spPr>
    </xdr:pic>
    <xdr:clientData/>
  </xdr:twoCellAnchor>
  <xdr:twoCellAnchor>
    <xdr:from>
      <xdr:col>3</xdr:col>
      <xdr:colOff>14287</xdr:colOff>
      <xdr:row>82</xdr:row>
      <xdr:rowOff>190500</xdr:rowOff>
    </xdr:from>
    <xdr:to>
      <xdr:col>7</xdr:col>
      <xdr:colOff>547687</xdr:colOff>
      <xdr:row>96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2EBCAF-60FF-4B36-8214-9525F6D30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19</xdr:col>
      <xdr:colOff>533399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E33B-3C0D-4D7E-9E27-95BED060F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560509</xdr:colOff>
      <xdr:row>8</xdr:row>
      <xdr:rowOff>141410</xdr:rowOff>
    </xdr:from>
    <xdr:to>
      <xdr:col>8</xdr:col>
      <xdr:colOff>560509</xdr:colOff>
      <xdr:row>23</xdr:row>
      <xdr:rowOff>27110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5E5C-91DD-4A9A-944F-860D065B5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</xdr:colOff>
      <xdr:row>16</xdr:row>
      <xdr:rowOff>14654</xdr:rowOff>
    </xdr:from>
    <xdr:to>
      <xdr:col>9</xdr:col>
      <xdr:colOff>1106364</xdr:colOff>
      <xdr:row>32</xdr:row>
      <xdr:rowOff>153865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76271-6E52-457C-9F15-72349EF8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34</xdr:row>
      <xdr:rowOff>14654</xdr:rowOff>
    </xdr:from>
    <xdr:to>
      <xdr:col>9</xdr:col>
      <xdr:colOff>1091712</xdr:colOff>
      <xdr:row>54</xdr:row>
      <xdr:rowOff>53522</xdr:rowOff>
    </xdr:to>
    <xdr:pic>
      <xdr:nvPicPr>
        <xdr:cNvPr id="3" name="Picture 2" descr="https://www.kdnuggets.com/wp-content/uploads/historical-housing-data-sse.jpg">
          <a:extLst>
            <a:ext uri="{FF2B5EF4-FFF2-40B4-BE49-F238E27FC236}">
              <a16:creationId xmlns:a16="http://schemas.microsoft.com/office/drawing/2014/main" id="{EC37986F-E3CB-49F6-99EC-504B763D3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520962"/>
          <a:ext cx="6294560" cy="384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6EE1-51AD-47E9-9B24-177A5FABE765}">
  <dimension ref="A1:I31"/>
  <sheetViews>
    <sheetView workbookViewId="0">
      <selection activeCell="I28" sqref="I28"/>
    </sheetView>
  </sheetViews>
  <sheetFormatPr defaultRowHeight="15" x14ac:dyDescent="0.25"/>
  <cols>
    <col min="1" max="1" width="15.28515625" customWidth="1"/>
    <col min="2" max="2" width="18.42578125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7" t="s">
        <v>19</v>
      </c>
      <c r="B3" s="17"/>
    </row>
    <row r="4" spans="1:9" x14ac:dyDescent="0.25">
      <c r="A4" s="14" t="s">
        <v>20</v>
      </c>
      <c r="B4" s="14">
        <v>0.68741675783922973</v>
      </c>
    </row>
    <row r="5" spans="1:9" x14ac:dyDescent="0.25">
      <c r="A5" s="14" t="s">
        <v>21</v>
      </c>
      <c r="B5" s="14">
        <v>0.47254179895819814</v>
      </c>
    </row>
    <row r="6" spans="1:9" x14ac:dyDescent="0.25">
      <c r="A6" s="14" t="s">
        <v>22</v>
      </c>
      <c r="B6" s="14">
        <v>0.36705015874983776</v>
      </c>
    </row>
    <row r="7" spans="1:9" x14ac:dyDescent="0.25">
      <c r="A7" s="14" t="s">
        <v>23</v>
      </c>
      <c r="B7" s="14">
        <v>8.2934039703761542</v>
      </c>
    </row>
    <row r="8" spans="1:9" ht="15.75" thickBot="1" x14ac:dyDescent="0.3">
      <c r="A8" s="15" t="s">
        <v>24</v>
      </c>
      <c r="B8" s="15">
        <v>7</v>
      </c>
    </row>
    <row r="10" spans="1:9" ht="15.75" thickBot="1" x14ac:dyDescent="0.3">
      <c r="A10" t="s">
        <v>25</v>
      </c>
    </row>
    <row r="11" spans="1:9" x14ac:dyDescent="0.25">
      <c r="A11" s="16"/>
      <c r="B11" s="16" t="s">
        <v>30</v>
      </c>
      <c r="C11" s="16" t="s">
        <v>31</v>
      </c>
      <c r="D11" s="16" t="s">
        <v>32</v>
      </c>
      <c r="E11" s="16" t="s">
        <v>33</v>
      </c>
      <c r="F11" s="16" t="s">
        <v>34</v>
      </c>
    </row>
    <row r="12" spans="1:9" x14ac:dyDescent="0.25">
      <c r="A12" s="14" t="s">
        <v>26</v>
      </c>
      <c r="B12" s="14">
        <v>1</v>
      </c>
      <c r="C12" s="14">
        <v>308.09725292074518</v>
      </c>
      <c r="D12" s="14">
        <v>308.09725292074518</v>
      </c>
      <c r="E12" s="14">
        <v>4.479424132802027</v>
      </c>
      <c r="F12" s="14">
        <v>8.7898490285663072E-2</v>
      </c>
    </row>
    <row r="13" spans="1:9" x14ac:dyDescent="0.25">
      <c r="A13" s="14" t="s">
        <v>27</v>
      </c>
      <c r="B13" s="14">
        <v>5</v>
      </c>
      <c r="C13" s="14">
        <v>343.90274707925482</v>
      </c>
      <c r="D13" s="14">
        <v>68.78054941585097</v>
      </c>
      <c r="E13" s="14"/>
      <c r="F13" s="14"/>
    </row>
    <row r="14" spans="1:9" ht="15.75" thickBot="1" x14ac:dyDescent="0.3">
      <c r="A14" s="15" t="s">
        <v>28</v>
      </c>
      <c r="B14" s="15">
        <v>6</v>
      </c>
      <c r="C14" s="15">
        <v>652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35</v>
      </c>
      <c r="C16" s="16" t="s">
        <v>23</v>
      </c>
      <c r="D16" s="16" t="s">
        <v>36</v>
      </c>
      <c r="E16" s="16" t="s">
        <v>37</v>
      </c>
      <c r="F16" s="16" t="s">
        <v>38</v>
      </c>
      <c r="G16" s="16" t="s">
        <v>39</v>
      </c>
      <c r="H16" s="16" t="s">
        <v>40</v>
      </c>
      <c r="I16" s="16" t="s">
        <v>41</v>
      </c>
    </row>
    <row r="17" spans="1:9" x14ac:dyDescent="0.25">
      <c r="A17" s="14" t="s">
        <v>29</v>
      </c>
      <c r="B17" s="14">
        <v>30.651720871487207</v>
      </c>
      <c r="C17" s="14">
        <v>22.589935820771263</v>
      </c>
      <c r="D17" s="14">
        <v>1.3568750754618435</v>
      </c>
      <c r="E17" s="14">
        <v>0.23286259167363763</v>
      </c>
      <c r="F17" s="14">
        <v>-27.417557817577531</v>
      </c>
      <c r="G17" s="14">
        <v>88.720999560551945</v>
      </c>
      <c r="H17" s="14">
        <v>-27.417557817577531</v>
      </c>
      <c r="I17" s="14">
        <v>88.720999560551945</v>
      </c>
    </row>
    <row r="18" spans="1:9" ht="15.75" thickBot="1" x14ac:dyDescent="0.3">
      <c r="A18" s="15" t="s">
        <v>42</v>
      </c>
      <c r="B18" s="15">
        <v>0.58351752447110838</v>
      </c>
      <c r="C18" s="15">
        <v>0.2757038373366596</v>
      </c>
      <c r="D18" s="15">
        <v>2.1164650086410663</v>
      </c>
      <c r="E18" s="15">
        <v>8.789849028566292E-2</v>
      </c>
      <c r="F18" s="15">
        <v>-0.12520175180173809</v>
      </c>
      <c r="G18" s="15">
        <v>1.2922368007439549</v>
      </c>
      <c r="H18" s="15">
        <v>-0.12520175180173809</v>
      </c>
      <c r="I18" s="15">
        <v>1.2922368007439549</v>
      </c>
    </row>
    <row r="22" spans="1:9" x14ac:dyDescent="0.25">
      <c r="A22" t="s">
        <v>43</v>
      </c>
    </row>
    <row r="23" spans="1:9" ht="15.75" thickBot="1" x14ac:dyDescent="0.3"/>
    <row r="24" spans="1:9" x14ac:dyDescent="0.25">
      <c r="A24" s="16" t="s">
        <v>44</v>
      </c>
      <c r="B24" s="16" t="s">
        <v>45</v>
      </c>
      <c r="C24" s="16" t="s">
        <v>46</v>
      </c>
    </row>
    <row r="25" spans="1:9" x14ac:dyDescent="0.25">
      <c r="A25" s="14">
        <v>1</v>
      </c>
      <c r="B25" s="14">
        <v>86.085885696242514</v>
      </c>
      <c r="C25" s="14">
        <v>-1.0858856962425136</v>
      </c>
    </row>
    <row r="26" spans="1:9" x14ac:dyDescent="0.25">
      <c r="A26" s="14">
        <v>2</v>
      </c>
      <c r="B26" s="14">
        <v>83.168298073886959</v>
      </c>
      <c r="C26" s="14">
        <v>-1.1682980738869588</v>
      </c>
    </row>
    <row r="27" spans="1:9" x14ac:dyDescent="0.25">
      <c r="A27" s="14">
        <v>3</v>
      </c>
      <c r="B27" s="14">
        <v>82.001263024944734</v>
      </c>
      <c r="C27" s="14">
        <v>-3.0012630249447341</v>
      </c>
    </row>
    <row r="28" spans="1:9" x14ac:dyDescent="0.25">
      <c r="A28" s="14">
        <v>4</v>
      </c>
      <c r="B28" s="14">
        <v>80.250710451531418</v>
      </c>
      <c r="C28" s="14">
        <v>14.749289548468582</v>
      </c>
    </row>
    <row r="29" spans="1:9" x14ac:dyDescent="0.25">
      <c r="A29" s="14">
        <v>5</v>
      </c>
      <c r="B29" s="14">
        <v>77.333122829175878</v>
      </c>
      <c r="C29" s="14">
        <v>-7.3331228291758777</v>
      </c>
    </row>
    <row r="30" spans="1:9" x14ac:dyDescent="0.25">
      <c r="A30" s="14">
        <v>6</v>
      </c>
      <c r="B30" s="14">
        <v>71.497947584464796</v>
      </c>
      <c r="C30" s="14">
        <v>-6.4979475844647965</v>
      </c>
    </row>
    <row r="31" spans="1:9" ht="15.75" thickBot="1" x14ac:dyDescent="0.3">
      <c r="A31" s="15">
        <v>7</v>
      </c>
      <c r="B31" s="15">
        <v>65.662772339753701</v>
      </c>
      <c r="C31" s="15">
        <v>4.3372276602462989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42D5-88EA-45F8-8645-8675032D9BA2}">
  <dimension ref="A10:AC66"/>
  <sheetViews>
    <sheetView workbookViewId="0">
      <selection activeCell="F53" sqref="F53"/>
    </sheetView>
  </sheetViews>
  <sheetFormatPr defaultRowHeight="15" x14ac:dyDescent="0.25"/>
  <cols>
    <col min="2" max="2" width="15.85546875" customWidth="1"/>
    <col min="3" max="3" width="14.140625" customWidth="1"/>
    <col min="4" max="4" width="10.140625" customWidth="1"/>
    <col min="5" max="5" width="15.140625" customWidth="1"/>
    <col min="6" max="6" width="13.7109375" customWidth="1"/>
    <col min="7" max="7" width="16.85546875" customWidth="1"/>
    <col min="8" max="8" width="15.85546875" customWidth="1"/>
    <col min="9" max="9" width="26.42578125" customWidth="1"/>
    <col min="10" max="10" width="12.140625" customWidth="1"/>
    <col min="14" max="14" width="12.7109375" customWidth="1"/>
    <col min="15" max="15" width="13.140625" customWidth="1"/>
    <col min="16" max="16" width="13.85546875" customWidth="1"/>
  </cols>
  <sheetData>
    <row r="10" spans="2:10" ht="15.75" thickBot="1" x14ac:dyDescent="0.3">
      <c r="C10" s="3" t="s">
        <v>10</v>
      </c>
      <c r="D10" s="3" t="s">
        <v>11</v>
      </c>
      <c r="E10" s="127" t="s">
        <v>3</v>
      </c>
      <c r="F10" s="127"/>
    </row>
    <row r="11" spans="2:10" ht="28.5" thickBot="1" x14ac:dyDescent="0.3">
      <c r="B11" s="6" t="s">
        <v>0</v>
      </c>
      <c r="C11" s="7" t="s">
        <v>4</v>
      </c>
      <c r="D11" s="7" t="s">
        <v>5</v>
      </c>
      <c r="E11" s="7" t="s">
        <v>6</v>
      </c>
      <c r="F11" s="8" t="s">
        <v>7</v>
      </c>
      <c r="G11" s="9" t="s">
        <v>8</v>
      </c>
      <c r="H11" s="10" t="s">
        <v>9</v>
      </c>
      <c r="I11" s="7" t="s">
        <v>12</v>
      </c>
      <c r="J11" s="54" t="s">
        <v>57</v>
      </c>
    </row>
    <row r="12" spans="2:10" ht="17.25" x14ac:dyDescent="0.25">
      <c r="B12" s="1">
        <v>1</v>
      </c>
      <c r="C12" s="13">
        <v>95</v>
      </c>
      <c r="D12" s="13">
        <v>85</v>
      </c>
      <c r="E12" s="1">
        <f>C12-$C$21</f>
        <v>13.857142857142861</v>
      </c>
      <c r="F12" s="1">
        <f xml:space="preserve"> D12-$D$21</f>
        <v>7</v>
      </c>
      <c r="G12" s="4">
        <f xml:space="preserve"> E12^2</f>
        <v>192.02040816326542</v>
      </c>
      <c r="H12" s="4">
        <f xml:space="preserve"> F12^2</f>
        <v>49</v>
      </c>
      <c r="I12" s="55">
        <f>E12*F12</f>
        <v>97.000000000000028</v>
      </c>
      <c r="J12" s="56">
        <f xml:space="preserve"> $F$28+ $F$25* C12</f>
        <v>86.085885696242499</v>
      </c>
    </row>
    <row r="13" spans="2:10" ht="17.25" x14ac:dyDescent="0.25">
      <c r="B13" s="1">
        <v>2</v>
      </c>
      <c r="C13" s="13">
        <v>90</v>
      </c>
      <c r="D13" s="13">
        <v>82</v>
      </c>
      <c r="E13" s="1">
        <f t="shared" ref="E13:E14" si="0">C13-$C$21</f>
        <v>8.8571428571428612</v>
      </c>
      <c r="F13" s="1">
        <f t="shared" ref="F13:F14" si="1" xml:space="preserve"> D13-$D$21</f>
        <v>4</v>
      </c>
      <c r="G13" s="4">
        <f t="shared" ref="G13:G14" si="2" xml:space="preserve"> E13^2</f>
        <v>78.448979591836803</v>
      </c>
      <c r="H13" s="4">
        <f t="shared" ref="H13:H14" si="3" xml:space="preserve"> F13^2</f>
        <v>16</v>
      </c>
      <c r="I13" s="55">
        <f t="shared" ref="I13:I14" si="4">E13*F13</f>
        <v>35.428571428571445</v>
      </c>
      <c r="J13" s="57">
        <f t="shared" ref="J13:J18" si="5" xml:space="preserve"> $F$28+ $F$25* C13</f>
        <v>83.168298073886959</v>
      </c>
    </row>
    <row r="14" spans="2:10" ht="17.25" x14ac:dyDescent="0.25">
      <c r="B14" s="1">
        <v>3</v>
      </c>
      <c r="C14" s="13">
        <v>88</v>
      </c>
      <c r="D14" s="13">
        <v>79</v>
      </c>
      <c r="E14" s="1">
        <f t="shared" si="0"/>
        <v>6.8571428571428612</v>
      </c>
      <c r="F14" s="1">
        <f t="shared" si="1"/>
        <v>1</v>
      </c>
      <c r="G14" s="4">
        <f t="shared" si="2"/>
        <v>47.020408163265358</v>
      </c>
      <c r="H14" s="4">
        <f t="shared" si="3"/>
        <v>1</v>
      </c>
      <c r="I14" s="55">
        <f t="shared" si="4"/>
        <v>6.8571428571428612</v>
      </c>
      <c r="J14" s="57">
        <f t="shared" si="5"/>
        <v>82.001263024944734</v>
      </c>
    </row>
    <row r="15" spans="2:10" ht="17.25" x14ac:dyDescent="0.25">
      <c r="B15" s="1">
        <v>4</v>
      </c>
      <c r="C15" s="13">
        <v>85</v>
      </c>
      <c r="D15" s="13">
        <v>95</v>
      </c>
      <c r="E15" s="1">
        <f t="shared" ref="E15:E18" si="6">C15-$C$21</f>
        <v>3.8571428571428612</v>
      </c>
      <c r="F15" s="1">
        <f t="shared" ref="F15:F18" si="7" xml:space="preserve"> D15-$D$21</f>
        <v>17</v>
      </c>
      <c r="G15" s="4">
        <f t="shared" ref="G15:G18" si="8" xml:space="preserve"> E15^2</f>
        <v>14.877551020408195</v>
      </c>
      <c r="H15" s="4">
        <f t="shared" ref="H15:H18" si="9" xml:space="preserve"> F15^2</f>
        <v>289</v>
      </c>
      <c r="I15" s="55">
        <f t="shared" ref="I15:I18" si="10">E15*F15</f>
        <v>65.57142857142864</v>
      </c>
      <c r="J15" s="57">
        <f t="shared" si="5"/>
        <v>80.250710451531418</v>
      </c>
    </row>
    <row r="16" spans="2:10" ht="17.25" x14ac:dyDescent="0.25">
      <c r="B16" s="1">
        <v>5</v>
      </c>
      <c r="C16" s="13">
        <v>80</v>
      </c>
      <c r="D16" s="13">
        <v>70</v>
      </c>
      <c r="E16" s="1">
        <f t="shared" si="6"/>
        <v>-1.1428571428571388</v>
      </c>
      <c r="F16" s="1">
        <f t="shared" si="7"/>
        <v>-8</v>
      </c>
      <c r="G16" s="4">
        <f t="shared" si="8"/>
        <v>1.3061224489795826</v>
      </c>
      <c r="H16" s="4">
        <f t="shared" si="9"/>
        <v>64</v>
      </c>
      <c r="I16" s="55">
        <f t="shared" si="10"/>
        <v>9.1428571428571104</v>
      </c>
      <c r="J16" s="57">
        <f t="shared" si="5"/>
        <v>77.333122829175878</v>
      </c>
    </row>
    <row r="17" spans="1:29" ht="17.25" x14ac:dyDescent="0.25">
      <c r="B17" s="1">
        <v>6</v>
      </c>
      <c r="C17" s="13">
        <v>70</v>
      </c>
      <c r="D17" s="13">
        <v>65</v>
      </c>
      <c r="E17" s="1">
        <f t="shared" si="6"/>
        <v>-11.142857142857139</v>
      </c>
      <c r="F17" s="1">
        <f t="shared" si="7"/>
        <v>-13</v>
      </c>
      <c r="G17" s="4">
        <f t="shared" si="8"/>
        <v>124.16326530612236</v>
      </c>
      <c r="H17" s="4">
        <f t="shared" si="9"/>
        <v>169</v>
      </c>
      <c r="I17" s="55">
        <f t="shared" si="10"/>
        <v>144.8571428571428</v>
      </c>
      <c r="J17" s="57">
        <f t="shared" si="5"/>
        <v>71.497947584464796</v>
      </c>
    </row>
    <row r="18" spans="1:29" ht="18" thickBot="1" x14ac:dyDescent="0.3">
      <c r="B18" s="1">
        <v>7</v>
      </c>
      <c r="C18" s="13">
        <v>60</v>
      </c>
      <c r="D18" s="13">
        <v>70</v>
      </c>
      <c r="E18" s="1">
        <f t="shared" si="6"/>
        <v>-21.142857142857139</v>
      </c>
      <c r="F18" s="1">
        <f t="shared" si="7"/>
        <v>-8</v>
      </c>
      <c r="G18" s="4">
        <f t="shared" si="8"/>
        <v>447.02040816326513</v>
      </c>
      <c r="H18" s="4">
        <f t="shared" si="9"/>
        <v>64</v>
      </c>
      <c r="I18" s="55">
        <f t="shared" si="10"/>
        <v>169.14285714285711</v>
      </c>
      <c r="J18" s="58">
        <f t="shared" si="5"/>
        <v>65.662772339753701</v>
      </c>
    </row>
    <row r="20" spans="1:29" x14ac:dyDescent="0.25">
      <c r="B20" s="3" t="s">
        <v>1</v>
      </c>
      <c r="C20" s="4">
        <f>SUM(C12:C19)</f>
        <v>568</v>
      </c>
      <c r="D20" s="4">
        <f>SUM(D12:D19)</f>
        <v>546</v>
      </c>
      <c r="E20" s="4"/>
      <c r="F20" s="4"/>
      <c r="G20" s="4">
        <f>SUM(G12:G19)</f>
        <v>904.85714285714289</v>
      </c>
      <c r="H20" s="4">
        <f>SUM(H12:H19)</f>
        <v>652</v>
      </c>
      <c r="I20" s="4">
        <f>SUM(I12:I19)</f>
        <v>528</v>
      </c>
    </row>
    <row r="21" spans="1:29" x14ac:dyDescent="0.25">
      <c r="B21" s="3" t="s">
        <v>2</v>
      </c>
      <c r="C21" s="4">
        <f>AVERAGE(C12:C18)</f>
        <v>81.142857142857139</v>
      </c>
      <c r="D21" s="4">
        <f>AVERAGE(D12:D18)</f>
        <v>78</v>
      </c>
      <c r="E21" s="4"/>
      <c r="F21" s="4"/>
    </row>
    <row r="23" spans="1:29" ht="20.25" x14ac:dyDescent="0.35">
      <c r="B23" s="12" t="s">
        <v>13</v>
      </c>
      <c r="C23" s="5"/>
      <c r="D23" s="5"/>
      <c r="E23" s="5"/>
      <c r="F23" s="5"/>
      <c r="G23" s="11" t="s">
        <v>14</v>
      </c>
    </row>
    <row r="24" spans="1:29" x14ac:dyDescent="0.25"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x14ac:dyDescent="0.25">
      <c r="B25" s="129"/>
      <c r="C25" s="129"/>
      <c r="D25" s="129"/>
      <c r="E25" s="129"/>
      <c r="F25" s="128">
        <f>I20/G20</f>
        <v>0.58351752447110827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x14ac:dyDescent="0.25">
      <c r="B26" s="129"/>
      <c r="C26" s="129"/>
      <c r="D26" s="129"/>
      <c r="E26" s="129"/>
      <c r="F26" s="12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x14ac:dyDescent="0.25">
      <c r="A27">
        <f>-47</f>
        <v>-47</v>
      </c>
      <c r="G27" s="19"/>
      <c r="H27" s="19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x14ac:dyDescent="0.25">
      <c r="B28" s="129"/>
      <c r="C28" s="129"/>
      <c r="D28" s="129"/>
      <c r="E28" s="129"/>
      <c r="F28" s="128">
        <f xml:space="preserve"> D21 - F25 * C21</f>
        <v>30.651720871487214</v>
      </c>
      <c r="G28" s="14"/>
      <c r="H28" s="14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x14ac:dyDescent="0.25">
      <c r="B29" s="129"/>
      <c r="C29" s="129"/>
      <c r="D29" s="129"/>
      <c r="E29" s="129"/>
      <c r="F29" s="128"/>
      <c r="G29" s="14"/>
      <c r="H29" s="14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x14ac:dyDescent="0.25">
      <c r="G30" s="14"/>
      <c r="H30" s="14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x14ac:dyDescent="0.25">
      <c r="B31" s="125" t="s">
        <v>15</v>
      </c>
      <c r="C31" s="125"/>
      <c r="D31" s="125"/>
      <c r="E31" s="125"/>
      <c r="F31" s="126"/>
      <c r="G31" s="14"/>
      <c r="H31" s="14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x14ac:dyDescent="0.25">
      <c r="B32" s="125"/>
      <c r="C32" s="125"/>
      <c r="D32" s="125"/>
      <c r="E32" s="125"/>
      <c r="F32" s="126"/>
      <c r="G32" s="14"/>
      <c r="H32" s="1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2:29" x14ac:dyDescent="0.25"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2:29" x14ac:dyDescent="0.25"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2:29" x14ac:dyDescent="0.25">
      <c r="G35" s="20"/>
      <c r="H35" s="20"/>
      <c r="I35" s="20"/>
      <c r="J35" s="20"/>
      <c r="K35" s="20"/>
      <c r="L35" s="20"/>
      <c r="M35" s="18"/>
      <c r="N35" s="18"/>
      <c r="O35" s="18"/>
      <c r="P35" s="18"/>
      <c r="Q35" s="18"/>
      <c r="R35" s="18"/>
    </row>
    <row r="36" spans="2:29" x14ac:dyDescent="0.25">
      <c r="B36" t="s">
        <v>18</v>
      </c>
      <c r="K36" s="14"/>
      <c r="L36" s="14"/>
      <c r="M36" s="18"/>
      <c r="N36" s="18"/>
      <c r="O36" s="18"/>
      <c r="P36" s="18"/>
      <c r="Q36" s="18"/>
      <c r="R36" s="18"/>
    </row>
    <row r="37" spans="2:29" ht="15.75" thickBot="1" x14ac:dyDescent="0.3">
      <c r="K37" s="14"/>
      <c r="L37" s="14"/>
      <c r="M37" s="18"/>
      <c r="N37" s="18"/>
      <c r="O37" s="18"/>
      <c r="P37" s="18"/>
      <c r="Q37" s="18"/>
      <c r="R37" s="18"/>
    </row>
    <row r="38" spans="2:29" x14ac:dyDescent="0.25">
      <c r="B38" s="17" t="s">
        <v>19</v>
      </c>
      <c r="C38" s="17"/>
      <c r="K38" s="14"/>
      <c r="L38" s="14"/>
      <c r="M38" s="18"/>
      <c r="N38" s="18"/>
      <c r="O38" s="18"/>
      <c r="P38" s="18"/>
      <c r="Q38" s="18"/>
      <c r="R38" s="18"/>
    </row>
    <row r="39" spans="2:29" x14ac:dyDescent="0.25">
      <c r="B39" s="14" t="s">
        <v>20</v>
      </c>
      <c r="C39" s="14">
        <v>0.68741675783922973</v>
      </c>
      <c r="K39" s="18"/>
      <c r="L39" s="18"/>
      <c r="M39" s="18"/>
      <c r="N39" s="18"/>
      <c r="O39" s="18"/>
      <c r="P39" s="18"/>
      <c r="Q39" s="18"/>
      <c r="R39" s="18"/>
    </row>
    <row r="40" spans="2:29" x14ac:dyDescent="0.25">
      <c r="B40" s="14" t="s">
        <v>21</v>
      </c>
      <c r="C40" s="14">
        <v>0.47254179895819814</v>
      </c>
      <c r="K40" s="20"/>
      <c r="L40" s="20"/>
      <c r="M40" s="20"/>
      <c r="N40" s="20"/>
      <c r="O40" s="20"/>
      <c r="P40" s="18"/>
      <c r="Q40" s="18"/>
      <c r="R40" s="18"/>
    </row>
    <row r="41" spans="2:29" x14ac:dyDescent="0.25">
      <c r="B41" s="14" t="s">
        <v>22</v>
      </c>
      <c r="C41" s="14">
        <v>0.36705015874983776</v>
      </c>
      <c r="K41" s="14"/>
      <c r="L41" s="14"/>
      <c r="M41" s="14"/>
      <c r="N41" s="14"/>
      <c r="O41" s="14"/>
      <c r="P41" s="18"/>
      <c r="Q41" s="18"/>
      <c r="R41" s="18"/>
    </row>
    <row r="42" spans="2:29" x14ac:dyDescent="0.25">
      <c r="B42" s="14" t="s">
        <v>23</v>
      </c>
      <c r="C42" s="14">
        <v>8.2934039703761542</v>
      </c>
      <c r="K42" s="14"/>
      <c r="L42" s="14"/>
      <c r="M42" s="14"/>
      <c r="N42" s="14"/>
      <c r="O42" s="14"/>
      <c r="P42" s="18"/>
      <c r="Q42" s="18"/>
      <c r="R42" s="18"/>
    </row>
    <row r="43" spans="2:29" ht="15.75" thickBot="1" x14ac:dyDescent="0.3">
      <c r="B43" s="15" t="s">
        <v>24</v>
      </c>
      <c r="C43" s="15">
        <v>7</v>
      </c>
      <c r="K43" s="18"/>
      <c r="L43" s="18"/>
      <c r="M43" s="18"/>
      <c r="N43" s="18"/>
      <c r="O43" s="18"/>
      <c r="P43" s="18"/>
      <c r="Q43" s="18"/>
      <c r="R43" s="18"/>
    </row>
    <row r="44" spans="2:29" x14ac:dyDescent="0.25">
      <c r="K44" s="18"/>
      <c r="L44" s="18"/>
      <c r="M44" s="18"/>
      <c r="N44" s="18"/>
      <c r="O44" s="18"/>
      <c r="P44" s="18"/>
      <c r="Q44" s="18"/>
      <c r="R44" s="18"/>
    </row>
    <row r="45" spans="2:29" ht="15.75" thickBot="1" x14ac:dyDescent="0.3">
      <c r="B45" t="s">
        <v>25</v>
      </c>
      <c r="K45" s="18"/>
      <c r="L45" s="18"/>
      <c r="M45" s="18"/>
      <c r="N45" s="18"/>
      <c r="O45" s="18"/>
      <c r="P45" s="18"/>
      <c r="Q45" s="18"/>
      <c r="R45" s="18"/>
    </row>
    <row r="46" spans="2:29" x14ac:dyDescent="0.25">
      <c r="B46" s="16"/>
      <c r="C46" s="16" t="s">
        <v>30</v>
      </c>
      <c r="D46" s="16" t="s">
        <v>31</v>
      </c>
      <c r="E46" s="16" t="s">
        <v>32</v>
      </c>
      <c r="F46" s="16" t="s">
        <v>33</v>
      </c>
      <c r="G46" s="16" t="s">
        <v>34</v>
      </c>
      <c r="K46" s="18"/>
      <c r="L46" s="18"/>
      <c r="M46" s="18"/>
      <c r="N46" s="18"/>
      <c r="O46" s="18"/>
      <c r="P46" s="18"/>
      <c r="Q46" s="18"/>
      <c r="R46" s="18"/>
    </row>
    <row r="47" spans="2:29" x14ac:dyDescent="0.25">
      <c r="B47" s="14" t="s">
        <v>26</v>
      </c>
      <c r="C47" s="14">
        <v>1</v>
      </c>
      <c r="D47" s="14">
        <v>308.09725292074518</v>
      </c>
      <c r="E47" s="14">
        <v>308.09725292074518</v>
      </c>
      <c r="F47" s="14">
        <v>4.479424132802027</v>
      </c>
      <c r="G47" s="14">
        <v>8.7898490285663072E-2</v>
      </c>
      <c r="K47" s="18"/>
      <c r="L47" s="18"/>
      <c r="M47" s="18"/>
      <c r="N47" s="18"/>
      <c r="O47" s="18"/>
      <c r="P47" s="18"/>
      <c r="Q47" s="18"/>
      <c r="R47" s="18"/>
    </row>
    <row r="48" spans="2:29" x14ac:dyDescent="0.25">
      <c r="B48" s="14" t="s">
        <v>27</v>
      </c>
      <c r="C48" s="14">
        <v>5</v>
      </c>
      <c r="D48" s="14">
        <v>343.90274707925482</v>
      </c>
      <c r="E48" s="14">
        <v>68.78054941585097</v>
      </c>
      <c r="F48" s="14"/>
      <c r="G48" s="14"/>
      <c r="K48" s="18"/>
      <c r="L48" s="18"/>
      <c r="M48" s="18"/>
      <c r="N48" s="18"/>
      <c r="O48" s="18"/>
      <c r="P48" s="18"/>
      <c r="Q48" s="18"/>
      <c r="R48" s="18"/>
    </row>
    <row r="49" spans="2:18" ht="15.75" thickBot="1" x14ac:dyDescent="0.3">
      <c r="B49" s="15" t="s">
        <v>28</v>
      </c>
      <c r="C49" s="15">
        <v>6</v>
      </c>
      <c r="D49" s="15">
        <v>652</v>
      </c>
      <c r="E49" s="15"/>
      <c r="F49" s="15"/>
      <c r="G49" s="15"/>
      <c r="K49" s="18"/>
      <c r="L49" s="18"/>
      <c r="M49" s="18"/>
      <c r="N49" s="18"/>
      <c r="O49" s="18"/>
      <c r="P49" s="18"/>
      <c r="Q49" s="18"/>
      <c r="R49" s="18"/>
    </row>
    <row r="50" spans="2:18" ht="15.75" thickBot="1" x14ac:dyDescent="0.3">
      <c r="K50" s="18"/>
      <c r="L50" s="18"/>
      <c r="M50" s="18"/>
      <c r="N50" s="18"/>
      <c r="O50" s="18"/>
      <c r="P50" s="18"/>
      <c r="Q50" s="18"/>
      <c r="R50" s="18"/>
    </row>
    <row r="51" spans="2:18" x14ac:dyDescent="0.25">
      <c r="B51" s="16"/>
      <c r="C51" s="16" t="s">
        <v>35</v>
      </c>
      <c r="D51" s="16" t="s">
        <v>23</v>
      </c>
      <c r="E51" s="16" t="s">
        <v>36</v>
      </c>
      <c r="F51" s="16" t="s">
        <v>37</v>
      </c>
      <c r="G51" s="16" t="s">
        <v>38</v>
      </c>
      <c r="H51" s="16" t="s">
        <v>39</v>
      </c>
      <c r="I51" s="16" t="s">
        <v>40</v>
      </c>
      <c r="J51" s="16" t="s">
        <v>41</v>
      </c>
      <c r="K51" s="18"/>
      <c r="L51" s="18"/>
      <c r="M51" s="18"/>
      <c r="N51" s="18"/>
      <c r="O51" s="18"/>
      <c r="P51" s="18"/>
      <c r="Q51" s="18"/>
      <c r="R51" s="18"/>
    </row>
    <row r="52" spans="2:18" x14ac:dyDescent="0.25">
      <c r="B52" s="14" t="s">
        <v>29</v>
      </c>
      <c r="C52" s="14">
        <v>30.651720871487207</v>
      </c>
      <c r="D52" s="14">
        <v>22.589935820771263</v>
      </c>
      <c r="E52" s="14">
        <v>1.3568750754618435</v>
      </c>
      <c r="F52" s="14">
        <v>0.23286259167363763</v>
      </c>
      <c r="G52" s="14">
        <v>-27.417557817577531</v>
      </c>
      <c r="H52" s="14">
        <v>88.720999560551945</v>
      </c>
      <c r="I52" s="14">
        <v>-27.417557817577531</v>
      </c>
      <c r="J52" s="14">
        <v>88.720999560551945</v>
      </c>
      <c r="K52" s="18"/>
      <c r="L52" s="18"/>
      <c r="M52" s="18"/>
      <c r="N52" s="18"/>
      <c r="O52" s="18"/>
      <c r="P52" s="18"/>
      <c r="Q52" s="18"/>
      <c r="R52" s="18"/>
    </row>
    <row r="53" spans="2:18" ht="15.75" thickBot="1" x14ac:dyDescent="0.3">
      <c r="B53" s="15" t="s">
        <v>42</v>
      </c>
      <c r="C53" s="15">
        <v>0.58351752447110838</v>
      </c>
      <c r="D53" s="15">
        <v>0.2757038373366596</v>
      </c>
      <c r="E53" s="15">
        <v>2.1164650086410663</v>
      </c>
      <c r="F53" s="15">
        <v>8.789849028566292E-2</v>
      </c>
      <c r="G53" s="15">
        <v>-0.12520175180173809</v>
      </c>
      <c r="H53" s="15">
        <v>1.2922368007439549</v>
      </c>
      <c r="I53" s="15">
        <v>-0.12520175180173809</v>
      </c>
      <c r="J53" s="15">
        <v>1.2922368007439549</v>
      </c>
      <c r="K53" s="18"/>
      <c r="L53" s="18"/>
      <c r="M53" s="18"/>
      <c r="N53" s="18"/>
      <c r="O53" s="18"/>
      <c r="P53" s="18"/>
      <c r="Q53" s="18"/>
      <c r="R53" s="18"/>
    </row>
    <row r="54" spans="2:18" x14ac:dyDescent="0.25">
      <c r="K54" s="18"/>
      <c r="L54" s="18"/>
      <c r="M54" s="18"/>
      <c r="N54" s="18"/>
      <c r="O54" s="18"/>
      <c r="P54" s="18"/>
      <c r="Q54" s="18"/>
      <c r="R54" s="18"/>
    </row>
    <row r="55" spans="2:18" x14ac:dyDescent="0.25">
      <c r="K55" s="18"/>
      <c r="L55" s="18"/>
      <c r="M55" s="18"/>
      <c r="N55" s="18"/>
      <c r="O55" s="18"/>
      <c r="P55" s="18"/>
      <c r="Q55" s="18"/>
      <c r="R55" s="18"/>
    </row>
    <row r="56" spans="2:18" x14ac:dyDescent="0.25">
      <c r="K56" s="18"/>
      <c r="L56" s="18"/>
      <c r="M56" s="18"/>
      <c r="N56" s="18"/>
      <c r="O56" s="18"/>
      <c r="P56" s="18"/>
      <c r="Q56" s="18"/>
      <c r="R56" s="18"/>
    </row>
    <row r="57" spans="2:18" x14ac:dyDescent="0.25">
      <c r="B57" t="s">
        <v>43</v>
      </c>
      <c r="K57" s="18"/>
      <c r="L57" s="18"/>
      <c r="M57" s="18"/>
      <c r="N57" s="18"/>
      <c r="O57" s="18"/>
      <c r="P57" s="18"/>
      <c r="Q57" s="18"/>
      <c r="R57" s="18"/>
    </row>
    <row r="58" spans="2:18" ht="15.75" thickBot="1" x14ac:dyDescent="0.3">
      <c r="K58" s="18"/>
      <c r="L58" s="18"/>
      <c r="M58" s="18"/>
      <c r="N58" s="18"/>
      <c r="O58" s="18"/>
      <c r="P58" s="18"/>
      <c r="Q58" s="18"/>
      <c r="R58" s="18"/>
    </row>
    <row r="59" spans="2:18" x14ac:dyDescent="0.25">
      <c r="B59" s="16" t="s">
        <v>44</v>
      </c>
      <c r="C59" s="16" t="s">
        <v>45</v>
      </c>
      <c r="D59" s="16" t="s">
        <v>46</v>
      </c>
    </row>
    <row r="60" spans="2:18" x14ac:dyDescent="0.25">
      <c r="B60" s="14">
        <v>1</v>
      </c>
      <c r="C60" s="14">
        <v>86.085885696242514</v>
      </c>
      <c r="D60" s="14">
        <v>-1.0858856962425136</v>
      </c>
    </row>
    <row r="61" spans="2:18" x14ac:dyDescent="0.25">
      <c r="B61" s="14">
        <v>2</v>
      </c>
      <c r="C61" s="14">
        <v>83.168298073886959</v>
      </c>
      <c r="D61" s="14">
        <v>-1.1682980738869588</v>
      </c>
    </row>
    <row r="62" spans="2:18" x14ac:dyDescent="0.25">
      <c r="B62" s="14">
        <v>3</v>
      </c>
      <c r="C62" s="14">
        <v>82.001263024944734</v>
      </c>
      <c r="D62" s="14">
        <v>-3.0012630249447341</v>
      </c>
    </row>
    <row r="63" spans="2:18" x14ac:dyDescent="0.25">
      <c r="B63" s="14">
        <v>4</v>
      </c>
      <c r="C63" s="14">
        <v>80.250710451531418</v>
      </c>
      <c r="D63" s="14">
        <v>14.749289548468582</v>
      </c>
    </row>
    <row r="64" spans="2:18" x14ac:dyDescent="0.25">
      <c r="B64" s="14">
        <v>5</v>
      </c>
      <c r="C64" s="14">
        <v>77.333122829175878</v>
      </c>
      <c r="D64" s="14">
        <v>-7.3331228291758777</v>
      </c>
    </row>
    <row r="65" spans="2:4" x14ac:dyDescent="0.25">
      <c r="B65" s="14">
        <v>6</v>
      </c>
      <c r="C65" s="14">
        <v>71.497947584464796</v>
      </c>
      <c r="D65" s="14">
        <v>-6.4979475844647965</v>
      </c>
    </row>
    <row r="66" spans="2:4" ht="15.75" thickBot="1" x14ac:dyDescent="0.3">
      <c r="B66" s="15">
        <v>7</v>
      </c>
      <c r="C66" s="15">
        <v>65.662772339753701</v>
      </c>
      <c r="D66" s="15">
        <v>4.3372276602462989</v>
      </c>
    </row>
  </sheetData>
  <mergeCells count="6">
    <mergeCell ref="B31:F32"/>
    <mergeCell ref="E10:F10"/>
    <mergeCell ref="F25:F26"/>
    <mergeCell ref="F28:F29"/>
    <mergeCell ref="B28:E29"/>
    <mergeCell ref="B25:E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EEB4-FA18-4ECA-9EF6-74928321F9FA}">
  <dimension ref="B2:AC60"/>
  <sheetViews>
    <sheetView topLeftCell="A19" workbookViewId="0">
      <selection activeCell="F20" sqref="F20:F21"/>
    </sheetView>
  </sheetViews>
  <sheetFormatPr defaultRowHeight="15" x14ac:dyDescent="0.25"/>
  <cols>
    <col min="2" max="2" width="15.85546875" customWidth="1"/>
    <col min="3" max="3" width="16.28515625" customWidth="1"/>
    <col min="4" max="4" width="11.42578125" customWidth="1"/>
    <col min="5" max="5" width="15.140625" customWidth="1"/>
    <col min="6" max="6" width="13.7109375" customWidth="1"/>
    <col min="7" max="7" width="16.85546875" customWidth="1"/>
    <col min="8" max="8" width="15.85546875" customWidth="1"/>
    <col min="9" max="9" width="26.42578125" customWidth="1"/>
    <col min="14" max="14" width="12.7109375" customWidth="1"/>
    <col min="15" max="15" width="13.140625" customWidth="1"/>
    <col min="16" max="16" width="13.85546875" customWidth="1"/>
  </cols>
  <sheetData>
    <row r="2" spans="2:29" ht="15.75" thickBot="1" x14ac:dyDescent="0.3">
      <c r="C2" s="3" t="s">
        <v>47</v>
      </c>
      <c r="D2" s="3" t="s">
        <v>48</v>
      </c>
      <c r="E2" s="127" t="s">
        <v>3</v>
      </c>
      <c r="F2" s="127"/>
    </row>
    <row r="3" spans="2:29" ht="27.75" x14ac:dyDescent="0.25">
      <c r="B3" s="6" t="s">
        <v>0</v>
      </c>
      <c r="C3" s="7" t="s">
        <v>4</v>
      </c>
      <c r="D3" s="7" t="s">
        <v>5</v>
      </c>
      <c r="E3" s="7" t="s">
        <v>6</v>
      </c>
      <c r="F3" s="8" t="s">
        <v>7</v>
      </c>
      <c r="G3" s="9" t="s">
        <v>8</v>
      </c>
      <c r="H3" s="10" t="s">
        <v>9</v>
      </c>
      <c r="I3" s="7" t="s">
        <v>12</v>
      </c>
    </row>
    <row r="4" spans="2:29" ht="17.25" x14ac:dyDescent="0.25">
      <c r="B4" s="1">
        <v>1</v>
      </c>
      <c r="C4" s="13">
        <v>60</v>
      </c>
      <c r="D4" s="13">
        <v>400</v>
      </c>
      <c r="E4" s="1">
        <f>C4-$C$13</f>
        <v>-41.428571428571431</v>
      </c>
      <c r="F4" s="1">
        <f xml:space="preserve"> D4-$D$13</f>
        <v>-197.14285714285711</v>
      </c>
      <c r="G4" s="4">
        <f xml:space="preserve"> E4^2</f>
        <v>1716.3265306122451</v>
      </c>
      <c r="H4" s="4">
        <f xml:space="preserve"> F4^2</f>
        <v>38865.306122448965</v>
      </c>
      <c r="I4" s="4">
        <f>E4*F4</f>
        <v>8167.3469387755094</v>
      </c>
    </row>
    <row r="5" spans="2:29" ht="17.25" x14ac:dyDescent="0.25">
      <c r="B5" s="1">
        <v>2</v>
      </c>
      <c r="C5" s="13">
        <v>75</v>
      </c>
      <c r="D5" s="13">
        <v>500</v>
      </c>
      <c r="E5" s="1">
        <f t="shared" ref="E5:E10" si="0">C5-$C$13</f>
        <v>-26.428571428571431</v>
      </c>
      <c r="F5" s="1">
        <f t="shared" ref="F5:F10" si="1" xml:space="preserve"> D5-$D$13</f>
        <v>-97.14285714285711</v>
      </c>
      <c r="G5" s="4">
        <f t="shared" ref="G5:H10" si="2" xml:space="preserve"> E5^2</f>
        <v>698.46938775510216</v>
      </c>
      <c r="H5" s="4">
        <f t="shared" si="2"/>
        <v>9436.7346938775445</v>
      </c>
      <c r="I5" s="4">
        <f t="shared" ref="I5:I10" si="3">E5*F5</f>
        <v>2567.3469387755094</v>
      </c>
    </row>
    <row r="6" spans="2:29" ht="17.25" x14ac:dyDescent="0.25">
      <c r="B6" s="1">
        <v>3</v>
      </c>
      <c r="C6" s="13">
        <v>90</v>
      </c>
      <c r="D6" s="13">
        <v>600</v>
      </c>
      <c r="E6" s="1">
        <f t="shared" si="0"/>
        <v>-11.428571428571431</v>
      </c>
      <c r="F6" s="1">
        <f t="shared" si="1"/>
        <v>2.8571428571428896</v>
      </c>
      <c r="G6" s="4">
        <f t="shared" si="2"/>
        <v>130.61224489795924</v>
      </c>
      <c r="H6" s="4">
        <f t="shared" si="2"/>
        <v>8.1632653061226339</v>
      </c>
      <c r="I6" s="4">
        <f t="shared" si="3"/>
        <v>-32.653061224490173</v>
      </c>
    </row>
    <row r="7" spans="2:29" ht="17.25" x14ac:dyDescent="0.25">
      <c r="B7" s="1">
        <v>4</v>
      </c>
      <c r="C7" s="13">
        <v>100</v>
      </c>
      <c r="D7" s="13">
        <v>700</v>
      </c>
      <c r="E7" s="1">
        <f t="shared" si="0"/>
        <v>-1.4285714285714306</v>
      </c>
      <c r="F7" s="1">
        <f t="shared" si="1"/>
        <v>102.85714285714289</v>
      </c>
      <c r="G7" s="4">
        <f t="shared" si="2"/>
        <v>2.0408163265306181</v>
      </c>
      <c r="H7" s="4">
        <f t="shared" si="2"/>
        <v>10579.5918367347</v>
      </c>
      <c r="I7" s="4">
        <f t="shared" si="3"/>
        <v>-146.93877551020432</v>
      </c>
    </row>
    <row r="8" spans="2:29" ht="17.25" x14ac:dyDescent="0.25">
      <c r="B8" s="1">
        <v>5</v>
      </c>
      <c r="C8" s="13">
        <v>110</v>
      </c>
      <c r="D8" s="13">
        <v>650</v>
      </c>
      <c r="E8" s="1">
        <f t="shared" si="0"/>
        <v>8.5714285714285694</v>
      </c>
      <c r="F8" s="1">
        <f t="shared" si="1"/>
        <v>52.85714285714289</v>
      </c>
      <c r="G8" s="4">
        <f t="shared" si="2"/>
        <v>73.469387755102005</v>
      </c>
      <c r="H8" s="4">
        <f t="shared" si="2"/>
        <v>2793.8775510204114</v>
      </c>
      <c r="I8" s="4">
        <f t="shared" si="3"/>
        <v>453.06122448979607</v>
      </c>
    </row>
    <row r="9" spans="2:29" ht="17.25" x14ac:dyDescent="0.25">
      <c r="B9" s="1">
        <v>6</v>
      </c>
      <c r="C9" s="13">
        <v>125</v>
      </c>
      <c r="D9" s="13">
        <v>675</v>
      </c>
      <c r="E9" s="1">
        <f t="shared" si="0"/>
        <v>23.571428571428569</v>
      </c>
      <c r="F9" s="1">
        <f t="shared" si="1"/>
        <v>77.85714285714289</v>
      </c>
      <c r="G9" s="4">
        <f t="shared" si="2"/>
        <v>555.61224489795904</v>
      </c>
      <c r="H9" s="4">
        <f t="shared" si="2"/>
        <v>6061.7346938775563</v>
      </c>
      <c r="I9" s="4">
        <f t="shared" si="3"/>
        <v>1835.2040816326537</v>
      </c>
    </row>
    <row r="10" spans="2:29" ht="17.25" x14ac:dyDescent="0.25">
      <c r="B10" s="1">
        <v>7</v>
      </c>
      <c r="C10" s="13">
        <v>150</v>
      </c>
      <c r="D10" s="13">
        <v>655</v>
      </c>
      <c r="E10" s="1">
        <f t="shared" si="0"/>
        <v>48.571428571428569</v>
      </c>
      <c r="F10" s="1">
        <f t="shared" si="1"/>
        <v>57.85714285714289</v>
      </c>
      <c r="G10" s="4">
        <f t="shared" si="2"/>
        <v>2359.1836734693875</v>
      </c>
      <c r="H10" s="4">
        <f t="shared" si="2"/>
        <v>3347.4489795918403</v>
      </c>
      <c r="I10" s="4">
        <f t="shared" si="3"/>
        <v>2810.2040816326544</v>
      </c>
    </row>
    <row r="12" spans="2:29" x14ac:dyDescent="0.25">
      <c r="B12" s="3" t="s">
        <v>1</v>
      </c>
      <c r="C12" s="4">
        <f>SUM(C4:C11)</f>
        <v>710</v>
      </c>
      <c r="D12" s="4">
        <f>SUM(D4:D11)</f>
        <v>4180</v>
      </c>
      <c r="E12" s="4"/>
      <c r="F12" s="4"/>
      <c r="G12" s="4">
        <f>SUM(G4:G11)</f>
        <v>5535.7142857142862</v>
      </c>
      <c r="H12" s="4">
        <f>SUM(H4:H11)</f>
        <v>71092.857142857145</v>
      </c>
      <c r="I12" s="4">
        <f>SUM(I4:I11)</f>
        <v>15653.571428571428</v>
      </c>
    </row>
    <row r="13" spans="2:29" x14ac:dyDescent="0.25">
      <c r="B13" s="3" t="s">
        <v>2</v>
      </c>
      <c r="C13" s="4">
        <f>AVERAGE(C4:C10)</f>
        <v>101.42857142857143</v>
      </c>
      <c r="D13" s="4">
        <f>AVERAGE(D4:D10)</f>
        <v>597.14285714285711</v>
      </c>
      <c r="E13" s="4"/>
      <c r="F13" s="4"/>
    </row>
    <row r="15" spans="2:29" ht="20.25" x14ac:dyDescent="0.35">
      <c r="B15" s="12" t="s">
        <v>13</v>
      </c>
      <c r="C15" s="5"/>
      <c r="D15" s="5"/>
      <c r="E15" s="5"/>
      <c r="F15" s="5"/>
      <c r="G15" s="11" t="s">
        <v>14</v>
      </c>
    </row>
    <row r="16" spans="2:29" x14ac:dyDescent="0.25"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2:29" x14ac:dyDescent="0.25">
      <c r="B17" s="129"/>
      <c r="C17" s="129"/>
      <c r="D17" s="129"/>
      <c r="E17" s="129"/>
      <c r="F17" s="130">
        <f>I12/G12</f>
        <v>2.8277419354838704</v>
      </c>
      <c r="H17" s="19"/>
      <c r="I17" s="19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2:29" x14ac:dyDescent="0.25">
      <c r="B18" s="129"/>
      <c r="C18" s="129"/>
      <c r="D18" s="129"/>
      <c r="E18" s="129"/>
      <c r="F18" s="130"/>
      <c r="H18" s="14"/>
      <c r="I18" s="14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2:29" x14ac:dyDescent="0.25">
      <c r="H19" s="14"/>
      <c r="I19" s="14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2:29" x14ac:dyDescent="0.25">
      <c r="B20" s="129"/>
      <c r="C20" s="129"/>
      <c r="D20" s="129"/>
      <c r="E20" s="129"/>
      <c r="F20" s="130">
        <f xml:space="preserve"> D13 - F17 * C13</f>
        <v>310.32903225806456</v>
      </c>
      <c r="H20" s="14"/>
      <c r="I20" s="14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2:29" x14ac:dyDescent="0.25">
      <c r="B21" s="129"/>
      <c r="C21" s="129"/>
      <c r="D21" s="129"/>
      <c r="E21" s="129"/>
      <c r="F21" s="130"/>
      <c r="H21" s="14"/>
      <c r="I21" s="14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2:29" x14ac:dyDescent="0.25">
      <c r="H22" s="14"/>
      <c r="I22" s="14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2:29" x14ac:dyDescent="0.25">
      <c r="B23" s="125" t="s">
        <v>15</v>
      </c>
      <c r="C23" s="125"/>
      <c r="D23" s="125"/>
      <c r="E23" s="125"/>
      <c r="F23" s="125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2:29" x14ac:dyDescent="0.25">
      <c r="B24" s="125"/>
      <c r="C24" s="125"/>
      <c r="D24" s="125"/>
      <c r="E24" s="125"/>
      <c r="F24" s="125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2:29" x14ac:dyDescent="0.25">
      <c r="H25" s="20"/>
      <c r="I25" s="20"/>
      <c r="J25" s="20"/>
      <c r="K25" s="20"/>
      <c r="L25" s="20"/>
      <c r="M25" s="20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2:29" x14ac:dyDescent="0.25">
      <c r="B26" s="3" t="s">
        <v>16</v>
      </c>
      <c r="C26" s="3">
        <v>100</v>
      </c>
      <c r="H26" s="14"/>
      <c r="I26" s="14"/>
      <c r="J26" s="14"/>
      <c r="K26" s="14"/>
      <c r="L26" s="14"/>
      <c r="M26" s="14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2:29" x14ac:dyDescent="0.25">
      <c r="B27" s="3" t="s">
        <v>17</v>
      </c>
      <c r="C27" s="3">
        <f xml:space="preserve"> F20+F17*C26</f>
        <v>593.10322580645152</v>
      </c>
      <c r="H27" s="14"/>
      <c r="I27" s="14"/>
      <c r="J27" s="14"/>
      <c r="K27" s="14"/>
      <c r="L27" s="14"/>
      <c r="M27" s="14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2:29" x14ac:dyDescent="0.25">
      <c r="H28" s="14"/>
      <c r="I28" s="14"/>
      <c r="J28" s="14"/>
      <c r="K28" s="14"/>
      <c r="L28" s="14"/>
      <c r="M28" s="14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2:29" x14ac:dyDescent="0.25"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2:29" x14ac:dyDescent="0.25">
      <c r="B30" t="s">
        <v>18</v>
      </c>
      <c r="K30" s="20"/>
      <c r="L30" s="20"/>
      <c r="M30" s="20"/>
      <c r="N30" s="20"/>
      <c r="O30" s="20"/>
      <c r="P30" s="20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2:29" ht="15.75" thickBot="1" x14ac:dyDescent="0.3"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2:29" x14ac:dyDescent="0.25">
      <c r="B32" s="17" t="s">
        <v>19</v>
      </c>
      <c r="C32" s="17"/>
      <c r="K32" s="14"/>
      <c r="L32" s="14"/>
      <c r="M32" s="14"/>
      <c r="N32" s="14"/>
      <c r="O32" s="14"/>
      <c r="P32" s="14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2:29" x14ac:dyDescent="0.25">
      <c r="B33" s="14" t="s">
        <v>20</v>
      </c>
      <c r="C33" s="14">
        <v>0.68741675783922973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2:29" x14ac:dyDescent="0.25">
      <c r="B34" s="14" t="s">
        <v>21</v>
      </c>
      <c r="C34" s="14">
        <v>0.47254179895819814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2:29" x14ac:dyDescent="0.25">
      <c r="B35" s="14" t="s">
        <v>22</v>
      </c>
      <c r="C35" s="14">
        <v>0.36705015874983776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2:29" x14ac:dyDescent="0.25">
      <c r="B36" s="14" t="s">
        <v>23</v>
      </c>
      <c r="C36" s="14">
        <v>8.2934039703761542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2:29" ht="15.75" thickBot="1" x14ac:dyDescent="0.3">
      <c r="B37" s="15" t="s">
        <v>24</v>
      </c>
      <c r="C37" s="15">
        <v>7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spans="2:29" x14ac:dyDescent="0.25"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2:29" ht="15.75" thickBot="1" x14ac:dyDescent="0.3">
      <c r="B39" t="s">
        <v>25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2:29" x14ac:dyDescent="0.25">
      <c r="B40" s="16"/>
      <c r="C40" s="16" t="s">
        <v>30</v>
      </c>
      <c r="D40" s="16" t="s">
        <v>31</v>
      </c>
      <c r="E40" s="16" t="s">
        <v>32</v>
      </c>
      <c r="F40" s="16" t="s">
        <v>33</v>
      </c>
      <c r="G40" s="16" t="s">
        <v>34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spans="2:29" x14ac:dyDescent="0.25">
      <c r="B41" s="14" t="s">
        <v>26</v>
      </c>
      <c r="C41" s="14">
        <v>1</v>
      </c>
      <c r="D41" s="14">
        <v>308.09725292074518</v>
      </c>
      <c r="E41" s="14">
        <v>308.09725292074518</v>
      </c>
      <c r="F41" s="14">
        <v>4.479424132802027</v>
      </c>
      <c r="G41" s="14">
        <v>8.7898490285663072E-2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spans="2:29" x14ac:dyDescent="0.25">
      <c r="B42" s="14" t="s">
        <v>27</v>
      </c>
      <c r="C42" s="14">
        <v>5</v>
      </c>
      <c r="D42" s="14">
        <v>343.90274707925482</v>
      </c>
      <c r="E42" s="14">
        <v>68.78054941585097</v>
      </c>
      <c r="F42" s="14"/>
      <c r="G42" s="14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spans="2:29" ht="15.75" thickBot="1" x14ac:dyDescent="0.3">
      <c r="B43" s="15" t="s">
        <v>28</v>
      </c>
      <c r="C43" s="15">
        <v>6</v>
      </c>
      <c r="D43" s="15">
        <v>652</v>
      </c>
      <c r="E43" s="15"/>
      <c r="F43" s="15"/>
      <c r="G43" s="15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2:29" ht="15.75" thickBot="1" x14ac:dyDescent="0.3"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2:29" x14ac:dyDescent="0.25">
      <c r="B45" s="16"/>
      <c r="C45" s="16" t="s">
        <v>35</v>
      </c>
      <c r="D45" s="16" t="s">
        <v>23</v>
      </c>
      <c r="E45" s="16" t="s">
        <v>36</v>
      </c>
      <c r="F45" s="16" t="s">
        <v>37</v>
      </c>
      <c r="G45" s="16" t="s">
        <v>38</v>
      </c>
      <c r="H45" s="16" t="s">
        <v>39</v>
      </c>
      <c r="I45" s="16" t="s">
        <v>40</v>
      </c>
      <c r="J45" s="16" t="s">
        <v>41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2:29" x14ac:dyDescent="0.25">
      <c r="B46" s="14" t="s">
        <v>29</v>
      </c>
      <c r="C46" s="14">
        <v>30.651720871487207</v>
      </c>
      <c r="D46" s="14">
        <v>22.589935820771263</v>
      </c>
      <c r="E46" s="14">
        <v>1.3568750754618435</v>
      </c>
      <c r="F46" s="14">
        <v>0.23286259167363763</v>
      </c>
      <c r="G46" s="14">
        <v>-27.417557817577531</v>
      </c>
      <c r="H46" s="14">
        <v>88.720999560551945</v>
      </c>
      <c r="I46" s="14">
        <v>-27.417557817577531</v>
      </c>
      <c r="J46" s="14">
        <v>88.720999560551945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2:29" ht="15.75" thickBot="1" x14ac:dyDescent="0.3">
      <c r="B47" s="15" t="s">
        <v>42</v>
      </c>
      <c r="C47" s="15">
        <v>0.58351752447110838</v>
      </c>
      <c r="D47" s="15">
        <v>0.2757038373366596</v>
      </c>
      <c r="E47" s="15">
        <v>2.1164650086410663</v>
      </c>
      <c r="F47" s="15">
        <v>8.789849028566292E-2</v>
      </c>
      <c r="G47" s="15">
        <v>-0.12520175180173809</v>
      </c>
      <c r="H47" s="15">
        <v>1.2922368007439549</v>
      </c>
      <c r="I47" s="15">
        <v>-0.12520175180173809</v>
      </c>
      <c r="J47" s="15">
        <v>1.2922368007439549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51" spans="2:4" x14ac:dyDescent="0.25">
      <c r="B51" t="s">
        <v>43</v>
      </c>
    </row>
    <row r="52" spans="2:4" ht="15.75" thickBot="1" x14ac:dyDescent="0.3"/>
    <row r="53" spans="2:4" x14ac:dyDescent="0.25">
      <c r="B53" s="16" t="s">
        <v>44</v>
      </c>
      <c r="C53" s="16" t="s">
        <v>45</v>
      </c>
      <c r="D53" s="16" t="s">
        <v>46</v>
      </c>
    </row>
    <row r="54" spans="2:4" x14ac:dyDescent="0.25">
      <c r="B54" s="14">
        <v>1</v>
      </c>
      <c r="C54" s="14">
        <v>86.085885696242514</v>
      </c>
      <c r="D54" s="14">
        <v>-1.0858856962425136</v>
      </c>
    </row>
    <row r="55" spans="2:4" x14ac:dyDescent="0.25">
      <c r="B55" s="14">
        <v>2</v>
      </c>
      <c r="C55" s="14">
        <v>83.168298073886959</v>
      </c>
      <c r="D55" s="14">
        <v>-1.1682980738869588</v>
      </c>
    </row>
    <row r="56" spans="2:4" x14ac:dyDescent="0.25">
      <c r="B56" s="14">
        <v>3</v>
      </c>
      <c r="C56" s="14">
        <v>82.001263024944734</v>
      </c>
      <c r="D56" s="14">
        <v>-3.0012630249447341</v>
      </c>
    </row>
    <row r="57" spans="2:4" x14ac:dyDescent="0.25">
      <c r="B57" s="14">
        <v>4</v>
      </c>
      <c r="C57" s="14">
        <v>80.250710451531418</v>
      </c>
      <c r="D57" s="14">
        <v>14.749289548468582</v>
      </c>
    </row>
    <row r="58" spans="2:4" x14ac:dyDescent="0.25">
      <c r="B58" s="14">
        <v>5</v>
      </c>
      <c r="C58" s="14">
        <v>77.333122829175878</v>
      </c>
      <c r="D58" s="14">
        <v>-7.3331228291758777</v>
      </c>
    </row>
    <row r="59" spans="2:4" x14ac:dyDescent="0.25">
      <c r="B59" s="14">
        <v>6</v>
      </c>
      <c r="C59" s="14">
        <v>71.497947584464796</v>
      </c>
      <c r="D59" s="14">
        <v>-6.4979475844647965</v>
      </c>
    </row>
    <row r="60" spans="2:4" ht="15.75" thickBot="1" x14ac:dyDescent="0.3">
      <c r="B60" s="15">
        <v>7</v>
      </c>
      <c r="C60" s="15">
        <v>65.662772339753701</v>
      </c>
      <c r="D60" s="15">
        <v>4.3372276602462989</v>
      </c>
    </row>
  </sheetData>
  <mergeCells count="6">
    <mergeCell ref="B23:F24"/>
    <mergeCell ref="E2:F2"/>
    <mergeCell ref="B17:E18"/>
    <mergeCell ref="F17:F18"/>
    <mergeCell ref="B20:E21"/>
    <mergeCell ref="F20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C649-7027-41DE-B7A1-FD829C11FF31}">
  <dimension ref="B2:AC81"/>
  <sheetViews>
    <sheetView tabSelected="1" topLeftCell="B1" zoomScale="120" zoomScaleNormal="120" workbookViewId="0">
      <selection activeCell="P19" sqref="P19"/>
    </sheetView>
  </sheetViews>
  <sheetFormatPr defaultRowHeight="15" x14ac:dyDescent="0.25"/>
  <cols>
    <col min="2" max="2" width="15.85546875" customWidth="1"/>
    <col min="3" max="3" width="13.85546875" style="39" customWidth="1"/>
    <col min="4" max="4" width="11.42578125" customWidth="1"/>
    <col min="5" max="5" width="15.140625" customWidth="1"/>
    <col min="6" max="6" width="13.7109375" customWidth="1"/>
    <col min="7" max="7" width="16.85546875" customWidth="1"/>
    <col min="8" max="8" width="15.85546875" customWidth="1"/>
    <col min="9" max="9" width="26.42578125" customWidth="1"/>
    <col min="11" max="11" width="12.85546875" customWidth="1"/>
    <col min="14" max="14" width="12.7109375" customWidth="1"/>
    <col min="15" max="15" width="13.140625" customWidth="1"/>
    <col min="16" max="16" width="13.85546875" customWidth="1"/>
  </cols>
  <sheetData>
    <row r="2" spans="2:11" ht="15.75" thickBot="1" x14ac:dyDescent="0.3">
      <c r="C2" s="37" t="s">
        <v>51</v>
      </c>
      <c r="D2" s="3" t="s">
        <v>52</v>
      </c>
      <c r="E2" s="127" t="s">
        <v>3</v>
      </c>
      <c r="F2" s="127"/>
    </row>
    <row r="3" spans="2:11" ht="28.5" thickBot="1" x14ac:dyDescent="0.3">
      <c r="B3" s="6" t="s">
        <v>49</v>
      </c>
      <c r="C3" s="7" t="s">
        <v>4</v>
      </c>
      <c r="D3" s="7" t="s">
        <v>5</v>
      </c>
      <c r="E3" s="7" t="s">
        <v>6</v>
      </c>
      <c r="F3" s="8" t="s">
        <v>7</v>
      </c>
      <c r="G3" s="9" t="s">
        <v>8</v>
      </c>
      <c r="H3" s="10" t="s">
        <v>9</v>
      </c>
      <c r="I3" s="7" t="s">
        <v>12</v>
      </c>
      <c r="K3" s="2" t="s">
        <v>50</v>
      </c>
    </row>
    <row r="4" spans="2:11" x14ac:dyDescent="0.25">
      <c r="B4" s="59">
        <v>1</v>
      </c>
      <c r="C4" s="60">
        <v>36</v>
      </c>
      <c r="D4" s="61">
        <v>31</v>
      </c>
      <c r="E4" s="25">
        <f>C4-$C$18</f>
        <v>3</v>
      </c>
      <c r="F4" s="26">
        <f xml:space="preserve"> D4-$D$18</f>
        <v>-0.5</v>
      </c>
      <c r="G4" s="27">
        <f xml:space="preserve"> E4^2</f>
        <v>9</v>
      </c>
      <c r="H4" s="27">
        <f xml:space="preserve"> F4^2</f>
        <v>0.25</v>
      </c>
      <c r="I4" s="28">
        <f>E4*F4</f>
        <v>-1.5</v>
      </c>
      <c r="K4">
        <f xml:space="preserve"> CORREL(C4:C15,D4:D15)</f>
        <v>0.89970020464649569</v>
      </c>
    </row>
    <row r="5" spans="2:11" x14ac:dyDescent="0.25">
      <c r="B5" s="62">
        <v>2</v>
      </c>
      <c r="C5" s="63">
        <v>28</v>
      </c>
      <c r="D5" s="64">
        <v>29</v>
      </c>
      <c r="E5" s="29">
        <f t="shared" ref="E5:E14" si="0">C5-$C$18</f>
        <v>-5</v>
      </c>
      <c r="F5" s="21">
        <f t="shared" ref="F5:F14" si="1" xml:space="preserve"> D5-$D$18</f>
        <v>-2.5</v>
      </c>
      <c r="G5" s="22">
        <f t="shared" ref="G5:H14" si="2" xml:space="preserve"> E5^2</f>
        <v>25</v>
      </c>
      <c r="H5" s="22">
        <f t="shared" si="2"/>
        <v>6.25</v>
      </c>
      <c r="I5" s="30">
        <f t="shared" ref="I5:I14" si="3">E5*F5</f>
        <v>12.5</v>
      </c>
    </row>
    <row r="6" spans="2:11" x14ac:dyDescent="0.25">
      <c r="B6" s="62">
        <v>3</v>
      </c>
      <c r="C6" s="63">
        <v>35</v>
      </c>
      <c r="D6" s="64">
        <v>34</v>
      </c>
      <c r="E6" s="29">
        <f t="shared" si="0"/>
        <v>2</v>
      </c>
      <c r="F6" s="21">
        <f t="shared" si="1"/>
        <v>2.5</v>
      </c>
      <c r="G6" s="22">
        <f t="shared" si="2"/>
        <v>4</v>
      </c>
      <c r="H6" s="22">
        <f t="shared" si="2"/>
        <v>6.25</v>
      </c>
      <c r="I6" s="30">
        <f t="shared" si="3"/>
        <v>5</v>
      </c>
    </row>
    <row r="7" spans="2:11" x14ac:dyDescent="0.25">
      <c r="B7" s="62">
        <v>4</v>
      </c>
      <c r="C7" s="63">
        <v>39</v>
      </c>
      <c r="D7" s="64">
        <v>35</v>
      </c>
      <c r="E7" s="29">
        <f t="shared" ref="E7:E11" si="4">C7-$C$18</f>
        <v>6</v>
      </c>
      <c r="F7" s="21">
        <f t="shared" ref="F7:F11" si="5" xml:space="preserve"> D7-$D$18</f>
        <v>3.5</v>
      </c>
      <c r="G7" s="22">
        <f t="shared" ref="G7:G11" si="6" xml:space="preserve"> E7^2</f>
        <v>36</v>
      </c>
      <c r="H7" s="22">
        <f t="shared" ref="H7:H11" si="7" xml:space="preserve"> F7^2</f>
        <v>12.25</v>
      </c>
      <c r="I7" s="30">
        <f t="shared" ref="I7:I11" si="8">E7*F7</f>
        <v>21</v>
      </c>
    </row>
    <row r="8" spans="2:11" x14ac:dyDescent="0.25">
      <c r="B8" s="62">
        <v>5</v>
      </c>
      <c r="C8" s="63">
        <v>30</v>
      </c>
      <c r="D8" s="64">
        <v>29</v>
      </c>
      <c r="E8" s="29">
        <f t="shared" si="4"/>
        <v>-3</v>
      </c>
      <c r="F8" s="21">
        <f t="shared" si="5"/>
        <v>-2.5</v>
      </c>
      <c r="G8" s="22">
        <f t="shared" si="6"/>
        <v>9</v>
      </c>
      <c r="H8" s="22">
        <f t="shared" si="7"/>
        <v>6.25</v>
      </c>
      <c r="I8" s="30">
        <f t="shared" si="8"/>
        <v>7.5</v>
      </c>
    </row>
    <row r="9" spans="2:11" x14ac:dyDescent="0.25">
      <c r="B9" s="62">
        <v>6</v>
      </c>
      <c r="C9" s="63">
        <v>30</v>
      </c>
      <c r="D9" s="64">
        <v>30</v>
      </c>
      <c r="E9" s="29">
        <f t="shared" si="4"/>
        <v>-3</v>
      </c>
      <c r="F9" s="21">
        <f t="shared" si="5"/>
        <v>-1.5</v>
      </c>
      <c r="G9" s="22">
        <f t="shared" si="6"/>
        <v>9</v>
      </c>
      <c r="H9" s="22">
        <f t="shared" si="7"/>
        <v>2.25</v>
      </c>
      <c r="I9" s="30">
        <f t="shared" si="8"/>
        <v>4.5</v>
      </c>
    </row>
    <row r="10" spans="2:11" x14ac:dyDescent="0.25">
      <c r="B10" s="62">
        <v>7</v>
      </c>
      <c r="C10" s="63">
        <v>31</v>
      </c>
      <c r="D10" s="64">
        <v>30</v>
      </c>
      <c r="E10" s="29">
        <f t="shared" si="4"/>
        <v>-2</v>
      </c>
      <c r="F10" s="21">
        <f t="shared" si="5"/>
        <v>-1.5</v>
      </c>
      <c r="G10" s="22">
        <f t="shared" si="6"/>
        <v>4</v>
      </c>
      <c r="H10" s="22">
        <f t="shared" si="7"/>
        <v>2.25</v>
      </c>
      <c r="I10" s="30">
        <f t="shared" si="8"/>
        <v>3</v>
      </c>
    </row>
    <row r="11" spans="2:11" x14ac:dyDescent="0.25">
      <c r="B11" s="62">
        <v>8</v>
      </c>
      <c r="C11" s="63">
        <v>38</v>
      </c>
      <c r="D11" s="64">
        <v>38</v>
      </c>
      <c r="E11" s="29">
        <f t="shared" si="4"/>
        <v>5</v>
      </c>
      <c r="F11" s="21">
        <f t="shared" si="5"/>
        <v>6.5</v>
      </c>
      <c r="G11" s="22">
        <f t="shared" si="6"/>
        <v>25</v>
      </c>
      <c r="H11" s="22">
        <f t="shared" si="7"/>
        <v>42.25</v>
      </c>
      <c r="I11" s="30">
        <f t="shared" si="8"/>
        <v>32.5</v>
      </c>
    </row>
    <row r="12" spans="2:11" x14ac:dyDescent="0.25">
      <c r="B12" s="62">
        <v>9</v>
      </c>
      <c r="C12" s="63">
        <v>36</v>
      </c>
      <c r="D12" s="64">
        <v>34</v>
      </c>
      <c r="E12" s="29">
        <f t="shared" si="0"/>
        <v>3</v>
      </c>
      <c r="F12" s="21">
        <f t="shared" si="1"/>
        <v>2.5</v>
      </c>
      <c r="G12" s="22">
        <f t="shared" si="2"/>
        <v>9</v>
      </c>
      <c r="H12" s="22">
        <f t="shared" si="2"/>
        <v>6.25</v>
      </c>
      <c r="I12" s="30">
        <f t="shared" si="3"/>
        <v>7.5</v>
      </c>
    </row>
    <row r="13" spans="2:11" x14ac:dyDescent="0.25">
      <c r="B13" s="62">
        <v>10</v>
      </c>
      <c r="C13" s="63">
        <v>38</v>
      </c>
      <c r="D13" s="64">
        <v>33</v>
      </c>
      <c r="E13" s="29">
        <f t="shared" si="0"/>
        <v>5</v>
      </c>
      <c r="F13" s="21">
        <f t="shared" si="1"/>
        <v>1.5</v>
      </c>
      <c r="G13" s="22">
        <f t="shared" si="2"/>
        <v>25</v>
      </c>
      <c r="H13" s="22">
        <f t="shared" si="2"/>
        <v>2.25</v>
      </c>
      <c r="I13" s="30">
        <f t="shared" si="3"/>
        <v>7.5</v>
      </c>
    </row>
    <row r="14" spans="2:11" x14ac:dyDescent="0.25">
      <c r="B14" s="62">
        <v>11</v>
      </c>
      <c r="C14" s="63">
        <v>29</v>
      </c>
      <c r="D14" s="64">
        <v>29</v>
      </c>
      <c r="E14" s="29">
        <f t="shared" si="0"/>
        <v>-4</v>
      </c>
      <c r="F14" s="21">
        <f t="shared" si="1"/>
        <v>-2.5</v>
      </c>
      <c r="G14" s="22">
        <f t="shared" si="2"/>
        <v>16</v>
      </c>
      <c r="H14" s="22">
        <f t="shared" si="2"/>
        <v>6.25</v>
      </c>
      <c r="I14" s="30">
        <f t="shared" si="3"/>
        <v>10</v>
      </c>
    </row>
    <row r="15" spans="2:11" ht="15.75" thickBot="1" x14ac:dyDescent="0.3">
      <c r="B15" s="65">
        <v>12</v>
      </c>
      <c r="C15" s="66">
        <v>26</v>
      </c>
      <c r="D15" s="67">
        <v>26</v>
      </c>
      <c r="E15" s="31">
        <f t="shared" ref="E15" si="9">C15-$C$18</f>
        <v>-7</v>
      </c>
      <c r="F15" s="32">
        <f t="shared" ref="F15" si="10" xml:space="preserve"> D15-$D$18</f>
        <v>-5.5</v>
      </c>
      <c r="G15" s="33">
        <f t="shared" ref="G15" si="11" xml:space="preserve"> E15^2</f>
        <v>49</v>
      </c>
      <c r="H15" s="33">
        <f t="shared" ref="H15" si="12" xml:space="preserve"> F15^2</f>
        <v>30.25</v>
      </c>
      <c r="I15" s="34">
        <f t="shared" ref="I15" si="13">E15*F15</f>
        <v>38.5</v>
      </c>
    </row>
    <row r="16" spans="2:11" x14ac:dyDescent="0.25">
      <c r="B16" s="23"/>
      <c r="C16" s="47"/>
      <c r="D16" s="23"/>
      <c r="E16" s="23"/>
      <c r="F16" s="23"/>
      <c r="G16" s="23"/>
      <c r="H16" s="23"/>
      <c r="I16" s="23"/>
    </row>
    <row r="17" spans="2:29" x14ac:dyDescent="0.25">
      <c r="B17" s="24" t="s">
        <v>1</v>
      </c>
      <c r="C17" s="22">
        <f>SUM(C4:C15)</f>
        <v>396</v>
      </c>
      <c r="D17" s="22">
        <f>SUM(D4:D15)</f>
        <v>378</v>
      </c>
      <c r="E17" s="22"/>
      <c r="F17" s="22"/>
      <c r="G17" s="22">
        <f>SUM(G4:G16)</f>
        <v>220</v>
      </c>
      <c r="H17" s="22">
        <f>SUM(H4:H16)</f>
        <v>123</v>
      </c>
      <c r="I17" s="22">
        <f>SUM(I4:I16)</f>
        <v>148</v>
      </c>
    </row>
    <row r="18" spans="2:29" x14ac:dyDescent="0.25">
      <c r="B18" s="24" t="s">
        <v>2</v>
      </c>
      <c r="C18" s="22">
        <f>AVERAGE(C4:C15)</f>
        <v>33</v>
      </c>
      <c r="D18" s="22">
        <f>AVERAGE(D4:D15)</f>
        <v>31.5</v>
      </c>
      <c r="E18" s="22"/>
      <c r="F18" s="22"/>
      <c r="G18" s="23"/>
      <c r="H18" s="23"/>
      <c r="I18" s="23"/>
    </row>
    <row r="20" spans="2:29" ht="20.25" x14ac:dyDescent="0.35">
      <c r="B20" s="12" t="s">
        <v>13</v>
      </c>
      <c r="C20" s="38"/>
      <c r="D20" s="5"/>
      <c r="E20" s="5"/>
      <c r="F20" s="5"/>
      <c r="G20" s="11" t="s">
        <v>14</v>
      </c>
    </row>
    <row r="21" spans="2:29" x14ac:dyDescent="0.25"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2:29" x14ac:dyDescent="0.25">
      <c r="B22" s="129"/>
      <c r="C22" s="129"/>
      <c r="D22" s="129"/>
      <c r="E22" s="129"/>
      <c r="F22" s="130">
        <f>I17/G17</f>
        <v>0.67272727272727273</v>
      </c>
      <c r="H22" s="19"/>
      <c r="I22" s="19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2:29" x14ac:dyDescent="0.25">
      <c r="B23" s="129"/>
      <c r="C23" s="129"/>
      <c r="D23" s="129"/>
      <c r="E23" s="129"/>
      <c r="F23" s="130"/>
      <c r="H23" s="14"/>
      <c r="I23" s="14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2:29" x14ac:dyDescent="0.25">
      <c r="H24" s="14"/>
      <c r="I24" s="14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2:29" x14ac:dyDescent="0.25">
      <c r="B25" s="129"/>
      <c r="C25" s="129"/>
      <c r="D25" s="129"/>
      <c r="E25" s="129"/>
      <c r="F25" s="130">
        <f xml:space="preserve"> D18 - F22 * C18</f>
        <v>9.3000000000000007</v>
      </c>
      <c r="H25" s="14"/>
      <c r="I25" s="14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2:29" x14ac:dyDescent="0.25">
      <c r="B26" s="129"/>
      <c r="C26" s="129"/>
      <c r="D26" s="129"/>
      <c r="E26" s="129"/>
      <c r="F26" s="130"/>
      <c r="H26" s="14"/>
      <c r="I26" s="14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2:29" x14ac:dyDescent="0.25">
      <c r="H27" s="14"/>
      <c r="I27" s="14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2:29" x14ac:dyDescent="0.25">
      <c r="B28" s="125" t="s">
        <v>15</v>
      </c>
      <c r="C28" s="125"/>
      <c r="D28" s="125"/>
      <c r="E28" s="125"/>
      <c r="F28" s="125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2:29" x14ac:dyDescent="0.25">
      <c r="B29" s="125"/>
      <c r="C29" s="125"/>
      <c r="D29" s="125"/>
      <c r="E29" s="125"/>
      <c r="F29" s="125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2:29" x14ac:dyDescent="0.25">
      <c r="H30" s="20"/>
      <c r="I30" s="20"/>
      <c r="J30" s="20"/>
      <c r="K30" s="20"/>
      <c r="L30" s="20"/>
      <c r="M30" s="20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2:29" x14ac:dyDescent="0.25">
      <c r="B31" s="3" t="s">
        <v>16</v>
      </c>
      <c r="C31" s="37">
        <v>30</v>
      </c>
      <c r="H31" s="14"/>
      <c r="I31" s="14"/>
      <c r="J31" s="14"/>
      <c r="K31" s="14"/>
      <c r="L31" s="14"/>
      <c r="M31" s="14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2:29" x14ac:dyDescent="0.25">
      <c r="B32" s="3" t="s">
        <v>17</v>
      </c>
      <c r="C32" s="37">
        <f xml:space="preserve"> F25+F22*C31</f>
        <v>29.481818181818184</v>
      </c>
      <c r="H32" s="14"/>
      <c r="I32" s="14"/>
      <c r="J32" s="14"/>
      <c r="K32" s="14"/>
      <c r="L32" s="14"/>
      <c r="M32" s="14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2:29" x14ac:dyDescent="0.25">
      <c r="H33" s="14"/>
      <c r="I33" s="14"/>
      <c r="J33" s="14"/>
      <c r="K33" s="14"/>
      <c r="L33" s="14"/>
      <c r="M33" s="14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2:29" x14ac:dyDescent="0.25"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6" spans="2:29" x14ac:dyDescent="0.25">
      <c r="B36" s="52"/>
      <c r="C36" s="52"/>
      <c r="D36" s="53"/>
      <c r="E36" s="18"/>
    </row>
    <row r="37" spans="2:29" x14ac:dyDescent="0.25">
      <c r="B37" s="39"/>
      <c r="D37" s="40"/>
    </row>
    <row r="38" spans="2:29" x14ac:dyDescent="0.25">
      <c r="B38" s="39"/>
      <c r="D38" s="40"/>
    </row>
    <row r="39" spans="2:29" x14ac:dyDescent="0.25">
      <c r="B39" s="39"/>
      <c r="C39" s="39" t="s">
        <v>70</v>
      </c>
      <c r="D39" s="40"/>
    </row>
    <row r="40" spans="2:29" x14ac:dyDescent="0.25">
      <c r="B40" s="39"/>
      <c r="C40" s="39" t="s">
        <v>71</v>
      </c>
      <c r="D40" s="40"/>
    </row>
    <row r="41" spans="2:29" x14ac:dyDescent="0.25">
      <c r="B41" s="39"/>
      <c r="D41" s="40"/>
    </row>
    <row r="42" spans="2:29" x14ac:dyDescent="0.25">
      <c r="B42" s="39"/>
      <c r="D42" s="40"/>
    </row>
    <row r="43" spans="2:29" x14ac:dyDescent="0.25">
      <c r="B43" s="39"/>
      <c r="D43" s="40"/>
    </row>
    <row r="44" spans="2:29" x14ac:dyDescent="0.25">
      <c r="B44" s="39"/>
      <c r="D44" s="40"/>
    </row>
    <row r="45" spans="2:29" x14ac:dyDescent="0.25">
      <c r="B45" s="39"/>
      <c r="D45" s="40"/>
    </row>
    <row r="46" spans="2:29" x14ac:dyDescent="0.25">
      <c r="B46" s="39"/>
      <c r="D46" s="40"/>
    </row>
    <row r="47" spans="2:29" x14ac:dyDescent="0.25">
      <c r="B47" s="39"/>
      <c r="D47" s="40"/>
    </row>
    <row r="48" spans="2:29" x14ac:dyDescent="0.25">
      <c r="B48" s="39"/>
      <c r="D48" s="40"/>
    </row>
    <row r="49" spans="2:4" x14ac:dyDescent="0.25">
      <c r="B49" s="39"/>
      <c r="D49" s="40"/>
    </row>
    <row r="50" spans="2:4" x14ac:dyDescent="0.25">
      <c r="B50" s="39"/>
      <c r="D50" s="40"/>
    </row>
    <row r="51" spans="2:4" x14ac:dyDescent="0.25">
      <c r="B51" s="39"/>
      <c r="D51" s="40"/>
    </row>
    <row r="52" spans="2:4" x14ac:dyDescent="0.25">
      <c r="B52" s="39"/>
      <c r="D52" s="40"/>
    </row>
    <row r="53" spans="2:4" x14ac:dyDescent="0.25">
      <c r="B53" s="39"/>
      <c r="D53" s="40"/>
    </row>
    <row r="54" spans="2:4" x14ac:dyDescent="0.25">
      <c r="B54" s="39"/>
      <c r="D54" s="40"/>
    </row>
    <row r="55" spans="2:4" x14ac:dyDescent="0.25">
      <c r="B55" s="39"/>
      <c r="D55" s="40"/>
    </row>
    <row r="56" spans="2:4" x14ac:dyDescent="0.25">
      <c r="B56" s="39"/>
      <c r="D56" s="40"/>
    </row>
    <row r="57" spans="2:4" x14ac:dyDescent="0.25">
      <c r="B57" s="39"/>
      <c r="D57" s="40"/>
    </row>
    <row r="58" spans="2:4" x14ac:dyDescent="0.25">
      <c r="B58" s="39"/>
      <c r="D58" s="40"/>
    </row>
    <row r="59" spans="2:4" x14ac:dyDescent="0.25">
      <c r="B59" s="39"/>
      <c r="D59" s="40"/>
    </row>
    <row r="60" spans="2:4" x14ac:dyDescent="0.25">
      <c r="B60" s="39"/>
      <c r="D60" s="40"/>
    </row>
    <row r="61" spans="2:4" ht="15.75" thickBot="1" x14ac:dyDescent="0.3">
      <c r="B61" s="39"/>
      <c r="D61" s="40"/>
    </row>
    <row r="62" spans="2:4" x14ac:dyDescent="0.25">
      <c r="B62" s="41"/>
      <c r="C62" s="48"/>
      <c r="D62" s="42"/>
    </row>
    <row r="63" spans="2:4" x14ac:dyDescent="0.25">
      <c r="B63" s="43"/>
      <c r="C63" s="49"/>
      <c r="D63" s="44"/>
    </row>
    <row r="64" spans="2:4" x14ac:dyDescent="0.25">
      <c r="B64" s="43"/>
      <c r="C64" s="49"/>
      <c r="D64" s="44"/>
    </row>
    <row r="65" spans="2:4" x14ac:dyDescent="0.25">
      <c r="B65" s="43"/>
      <c r="C65" s="50"/>
      <c r="D65" s="44"/>
    </row>
    <row r="66" spans="2:4" x14ac:dyDescent="0.25">
      <c r="B66" s="43"/>
      <c r="C66" s="50"/>
      <c r="D66" s="44"/>
    </row>
    <row r="67" spans="2:4" x14ac:dyDescent="0.25">
      <c r="B67" s="43"/>
      <c r="C67" s="50"/>
      <c r="D67" s="44"/>
    </row>
    <row r="68" spans="2:4" x14ac:dyDescent="0.25">
      <c r="B68" s="43"/>
      <c r="C68" s="50"/>
      <c r="D68" s="44"/>
    </row>
    <row r="69" spans="2:4" x14ac:dyDescent="0.25">
      <c r="B69" s="43"/>
      <c r="C69" s="50"/>
      <c r="D69" s="44"/>
    </row>
    <row r="70" spans="2:4" x14ac:dyDescent="0.25">
      <c r="B70" s="43"/>
      <c r="C70" s="50"/>
      <c r="D70" s="44"/>
    </row>
    <row r="71" spans="2:4" x14ac:dyDescent="0.25">
      <c r="B71" s="43"/>
      <c r="C71" s="50"/>
      <c r="D71" s="44"/>
    </row>
    <row r="72" spans="2:4" ht="15.75" thickBot="1" x14ac:dyDescent="0.3">
      <c r="B72" s="45"/>
      <c r="C72" s="51"/>
      <c r="D72" s="46"/>
    </row>
    <row r="73" spans="2:4" x14ac:dyDescent="0.25">
      <c r="B73" s="39"/>
      <c r="D73" s="40"/>
    </row>
    <row r="74" spans="2:4" x14ac:dyDescent="0.25">
      <c r="B74" s="39"/>
      <c r="D74" s="40"/>
    </row>
    <row r="75" spans="2:4" x14ac:dyDescent="0.25">
      <c r="B75" s="39"/>
      <c r="D75" s="40"/>
    </row>
    <row r="76" spans="2:4" x14ac:dyDescent="0.25">
      <c r="B76" s="39"/>
      <c r="D76" s="40"/>
    </row>
    <row r="77" spans="2:4" x14ac:dyDescent="0.25">
      <c r="B77" s="39"/>
      <c r="D77" s="40"/>
    </row>
    <row r="78" spans="2:4" x14ac:dyDescent="0.25">
      <c r="B78" s="39"/>
      <c r="D78" s="40"/>
    </row>
    <row r="79" spans="2:4" x14ac:dyDescent="0.25">
      <c r="B79" s="39"/>
      <c r="D79" s="40"/>
    </row>
    <row r="80" spans="2:4" x14ac:dyDescent="0.25">
      <c r="B80" s="39"/>
      <c r="D80" s="40"/>
    </row>
    <row r="81" spans="2:4" x14ac:dyDescent="0.25">
      <c r="B81" s="39"/>
      <c r="D81" s="40"/>
    </row>
  </sheetData>
  <mergeCells count="6">
    <mergeCell ref="B28:F29"/>
    <mergeCell ref="E2:F2"/>
    <mergeCell ref="B22:E23"/>
    <mergeCell ref="F22:F23"/>
    <mergeCell ref="B25:E26"/>
    <mergeCell ref="F25:F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51E8-99C5-4BC8-9027-1E45A1C952E8}">
  <dimension ref="A1:K94"/>
  <sheetViews>
    <sheetView topLeftCell="A58" workbookViewId="0">
      <selection activeCell="L89" sqref="L89:L90"/>
    </sheetView>
  </sheetViews>
  <sheetFormatPr defaultRowHeight="15" x14ac:dyDescent="0.25"/>
  <cols>
    <col min="1" max="1" width="39.42578125" customWidth="1"/>
    <col min="2" max="2" width="13.5703125" customWidth="1"/>
    <col min="3" max="7" width="15.140625" customWidth="1"/>
  </cols>
  <sheetData>
    <row r="1" spans="1:2" ht="19.5" thickBot="1" x14ac:dyDescent="0.35">
      <c r="A1" s="134" t="s">
        <v>80</v>
      </c>
      <c r="B1" s="135"/>
    </row>
    <row r="2" spans="1:2" ht="18.75" x14ac:dyDescent="0.3">
      <c r="A2" s="93" t="s">
        <v>74</v>
      </c>
      <c r="B2" s="94">
        <v>5</v>
      </c>
    </row>
    <row r="3" spans="1:2" ht="18.75" x14ac:dyDescent="0.3">
      <c r="A3" s="87" t="s">
        <v>75</v>
      </c>
      <c r="B3" s="88">
        <v>1</v>
      </c>
    </row>
    <row r="4" spans="1:2" ht="18.75" x14ac:dyDescent="0.3">
      <c r="A4" s="87" t="s">
        <v>76</v>
      </c>
      <c r="B4" s="88">
        <v>1</v>
      </c>
    </row>
    <row r="5" spans="1:2" ht="18.75" x14ac:dyDescent="0.3">
      <c r="A5" s="87" t="s">
        <v>77</v>
      </c>
      <c r="B5" s="88">
        <v>1</v>
      </c>
    </row>
    <row r="6" spans="1:2" ht="19.5" thickBot="1" x14ac:dyDescent="0.35">
      <c r="A6" s="89" t="s">
        <v>78</v>
      </c>
      <c r="B6" s="90">
        <v>1</v>
      </c>
    </row>
    <row r="7" spans="1:2" ht="15.75" thickBot="1" x14ac:dyDescent="0.3"/>
    <row r="8" spans="1:2" ht="19.5" thickBot="1" x14ac:dyDescent="0.35">
      <c r="A8" s="136" t="s">
        <v>79</v>
      </c>
      <c r="B8" s="137"/>
    </row>
    <row r="9" spans="1:2" ht="19.5" thickBot="1" x14ac:dyDescent="0.35">
      <c r="A9" s="91" t="s">
        <v>72</v>
      </c>
      <c r="B9" s="92" t="s">
        <v>73</v>
      </c>
    </row>
    <row r="10" spans="1:2" ht="18.75" x14ac:dyDescent="0.3">
      <c r="A10" s="87">
        <v>1</v>
      </c>
      <c r="B10" s="88">
        <v>6</v>
      </c>
    </row>
    <row r="11" spans="1:2" ht="18.75" x14ac:dyDescent="0.3">
      <c r="A11" s="87">
        <v>3</v>
      </c>
      <c r="B11" s="88">
        <v>8</v>
      </c>
    </row>
    <row r="12" spans="1:2" ht="18.75" x14ac:dyDescent="0.3">
      <c r="A12" s="87">
        <v>4</v>
      </c>
      <c r="B12" s="88">
        <v>9</v>
      </c>
    </row>
    <row r="13" spans="1:2" ht="18.75" x14ac:dyDescent="0.3">
      <c r="A13" s="87">
        <v>5</v>
      </c>
      <c r="B13" s="88">
        <v>10</v>
      </c>
    </row>
    <row r="14" spans="1:2" ht="18.75" x14ac:dyDescent="0.3">
      <c r="A14" s="87">
        <v>6</v>
      </c>
      <c r="B14" s="88">
        <v>11</v>
      </c>
    </row>
    <row r="15" spans="1:2" ht="18.75" x14ac:dyDescent="0.3">
      <c r="A15" s="87">
        <v>0</v>
      </c>
      <c r="B15" s="88">
        <v>5</v>
      </c>
    </row>
    <row r="16" spans="1:2" ht="19.5" thickBot="1" x14ac:dyDescent="0.35">
      <c r="A16" s="89">
        <v>2</v>
      </c>
      <c r="B16" s="90">
        <v>7</v>
      </c>
    </row>
    <row r="18" spans="1:2" ht="15.75" thickBot="1" x14ac:dyDescent="0.3"/>
    <row r="19" spans="1:2" ht="19.5" thickBot="1" x14ac:dyDescent="0.35">
      <c r="A19" s="134" t="s">
        <v>81</v>
      </c>
      <c r="B19" s="135"/>
    </row>
    <row r="20" spans="1:2" ht="18.75" x14ac:dyDescent="0.3">
      <c r="A20" s="93" t="s">
        <v>74</v>
      </c>
      <c r="B20" s="94">
        <v>5</v>
      </c>
    </row>
    <row r="21" spans="1:2" ht="18.75" x14ac:dyDescent="0.3">
      <c r="A21" s="87" t="s">
        <v>75</v>
      </c>
      <c r="B21" s="88">
        <v>1.5</v>
      </c>
    </row>
    <row r="22" spans="1:2" ht="18.75" x14ac:dyDescent="0.3">
      <c r="A22" s="87" t="s">
        <v>76</v>
      </c>
      <c r="B22" s="88">
        <v>0.125</v>
      </c>
    </row>
    <row r="23" spans="1:2" ht="18.75" x14ac:dyDescent="0.3">
      <c r="A23" s="87" t="s">
        <v>77</v>
      </c>
      <c r="B23" s="88">
        <v>0.75</v>
      </c>
    </row>
    <row r="24" spans="1:2" ht="19.5" thickBot="1" x14ac:dyDescent="0.35">
      <c r="A24" s="89" t="s">
        <v>78</v>
      </c>
      <c r="B24" s="90">
        <v>1</v>
      </c>
    </row>
    <row r="25" spans="1:2" ht="15.75" thickBot="1" x14ac:dyDescent="0.3"/>
    <row r="26" spans="1:2" ht="19.5" thickBot="1" x14ac:dyDescent="0.35">
      <c r="A26" s="136" t="s">
        <v>79</v>
      </c>
      <c r="B26" s="137"/>
    </row>
    <row r="27" spans="1:2" ht="19.5" thickBot="1" x14ac:dyDescent="0.35">
      <c r="A27" s="91" t="s">
        <v>72</v>
      </c>
      <c r="B27" s="92" t="s">
        <v>73</v>
      </c>
    </row>
    <row r="28" spans="1:2" ht="18.75" x14ac:dyDescent="0.3">
      <c r="A28" s="87">
        <v>1</v>
      </c>
      <c r="B28" s="88">
        <v>6</v>
      </c>
    </row>
    <row r="29" spans="1:2" ht="18.75" x14ac:dyDescent="0.3">
      <c r="A29" s="87">
        <v>3</v>
      </c>
      <c r="B29" s="88">
        <v>9</v>
      </c>
    </row>
    <row r="30" spans="1:2" ht="18.75" x14ac:dyDescent="0.3">
      <c r="A30" s="87">
        <v>4</v>
      </c>
      <c r="B30" s="88">
        <v>8</v>
      </c>
    </row>
    <row r="31" spans="1:2" ht="18.75" x14ac:dyDescent="0.3">
      <c r="A31" s="87">
        <v>5</v>
      </c>
      <c r="B31" s="88">
        <v>11</v>
      </c>
    </row>
    <row r="32" spans="1:2" ht="18.75" x14ac:dyDescent="0.3">
      <c r="A32" s="87">
        <v>6</v>
      </c>
      <c r="B32" s="88">
        <v>9</v>
      </c>
    </row>
    <row r="33" spans="1:11" ht="18.75" x14ac:dyDescent="0.3">
      <c r="A33" s="87">
        <v>0</v>
      </c>
      <c r="B33" s="88">
        <v>5</v>
      </c>
    </row>
    <row r="34" spans="1:11" ht="19.5" thickBot="1" x14ac:dyDescent="0.35">
      <c r="A34" s="89">
        <v>2</v>
      </c>
      <c r="B34" s="90">
        <v>7.5</v>
      </c>
    </row>
    <row r="37" spans="1:11" ht="25.5" customHeight="1" x14ac:dyDescent="0.35">
      <c r="A37" s="133" t="s">
        <v>84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</row>
    <row r="38" spans="1:11" ht="15.75" thickBot="1" x14ac:dyDescent="0.3"/>
    <row r="39" spans="1:11" ht="27" thickTop="1" thickBot="1" x14ac:dyDescent="0.3">
      <c r="A39" s="95" t="s">
        <v>82</v>
      </c>
      <c r="B39" s="96" t="s">
        <v>83</v>
      </c>
    </row>
    <row r="40" spans="1:11" ht="25.5" thickBot="1" x14ac:dyDescent="0.3">
      <c r="A40" s="97">
        <v>3</v>
      </c>
      <c r="B40" s="98">
        <v>40</v>
      </c>
    </row>
    <row r="41" spans="1:11" ht="25.5" thickBot="1" x14ac:dyDescent="0.3">
      <c r="A41" s="97">
        <v>10</v>
      </c>
      <c r="B41" s="98">
        <v>35</v>
      </c>
    </row>
    <row r="42" spans="1:11" ht="25.5" thickBot="1" x14ac:dyDescent="0.3">
      <c r="A42" s="97">
        <v>11</v>
      </c>
      <c r="B42" s="98">
        <v>30</v>
      </c>
    </row>
    <row r="43" spans="1:11" ht="25.5" thickBot="1" x14ac:dyDescent="0.3">
      <c r="A43" s="97">
        <v>15</v>
      </c>
      <c r="B43" s="98">
        <v>32</v>
      </c>
    </row>
    <row r="44" spans="1:11" ht="25.5" thickBot="1" x14ac:dyDescent="0.3">
      <c r="A44" s="97">
        <v>22</v>
      </c>
      <c r="B44" s="98">
        <v>19</v>
      </c>
    </row>
    <row r="45" spans="1:11" ht="25.5" thickBot="1" x14ac:dyDescent="0.3">
      <c r="A45" s="97">
        <v>22</v>
      </c>
      <c r="B45" s="98">
        <v>26</v>
      </c>
    </row>
    <row r="46" spans="1:11" ht="25.5" thickBot="1" x14ac:dyDescent="0.3">
      <c r="A46" s="97">
        <v>23</v>
      </c>
      <c r="B46" s="98">
        <v>24</v>
      </c>
    </row>
    <row r="47" spans="1:11" ht="25.5" thickBot="1" x14ac:dyDescent="0.3">
      <c r="A47" s="97">
        <v>28</v>
      </c>
      <c r="B47" s="98">
        <v>22</v>
      </c>
    </row>
    <row r="48" spans="1:11" ht="25.5" thickBot="1" x14ac:dyDescent="0.3">
      <c r="A48" s="97">
        <v>28</v>
      </c>
      <c r="B48" s="98">
        <v>18</v>
      </c>
    </row>
    <row r="49" spans="1:7" ht="25.5" thickBot="1" x14ac:dyDescent="0.3">
      <c r="A49" s="99">
        <v>35</v>
      </c>
      <c r="B49" s="100">
        <v>6</v>
      </c>
    </row>
    <row r="50" spans="1:7" ht="15.75" thickTop="1" x14ac:dyDescent="0.25"/>
    <row r="51" spans="1:7" ht="15.75" thickBot="1" x14ac:dyDescent="0.3"/>
    <row r="52" spans="1:7" ht="46.5" thickTop="1" thickBot="1" x14ac:dyDescent="0.3">
      <c r="A52" s="101" t="s">
        <v>82</v>
      </c>
      <c r="B52" s="113" t="s">
        <v>83</v>
      </c>
      <c r="C52" s="114" t="s">
        <v>90</v>
      </c>
      <c r="D52" s="111" t="s">
        <v>85</v>
      </c>
      <c r="E52" s="112" t="s">
        <v>86</v>
      </c>
      <c r="F52" s="109" t="s">
        <v>91</v>
      </c>
      <c r="G52" s="110" t="s">
        <v>87</v>
      </c>
    </row>
    <row r="53" spans="1:7" ht="15.75" thickBot="1" x14ac:dyDescent="0.3">
      <c r="A53" s="102">
        <v>3</v>
      </c>
      <c r="B53" s="103">
        <v>40</v>
      </c>
      <c r="C53" s="104">
        <v>40.880000000000003</v>
      </c>
      <c r="D53" s="105">
        <v>0.88</v>
      </c>
      <c r="E53" s="106">
        <v>0.77</v>
      </c>
      <c r="F53" s="104">
        <v>14.8</v>
      </c>
      <c r="G53" s="106">
        <v>219.04</v>
      </c>
    </row>
    <row r="54" spans="1:7" ht="15.75" thickBot="1" x14ac:dyDescent="0.3">
      <c r="A54" s="102">
        <v>10</v>
      </c>
      <c r="B54" s="103">
        <v>35</v>
      </c>
      <c r="C54" s="104">
        <v>34.299999999999997</v>
      </c>
      <c r="D54" s="105">
        <v>-0.7</v>
      </c>
      <c r="E54" s="106">
        <v>0.49</v>
      </c>
      <c r="F54" s="104">
        <v>9.8000000000000007</v>
      </c>
      <c r="G54" s="106">
        <v>96.04</v>
      </c>
    </row>
    <row r="55" spans="1:7" ht="15.75" thickBot="1" x14ac:dyDescent="0.3">
      <c r="A55" s="102">
        <v>11</v>
      </c>
      <c r="B55" s="103">
        <v>30</v>
      </c>
      <c r="C55" s="104">
        <v>33.36</v>
      </c>
      <c r="D55" s="105">
        <v>3.36</v>
      </c>
      <c r="E55" s="106">
        <v>11.29</v>
      </c>
      <c r="F55" s="104">
        <v>4.8</v>
      </c>
      <c r="G55" s="106">
        <v>23.04</v>
      </c>
    </row>
    <row r="56" spans="1:7" ht="15.75" thickBot="1" x14ac:dyDescent="0.3">
      <c r="A56" s="102">
        <v>15</v>
      </c>
      <c r="B56" s="103">
        <v>32</v>
      </c>
      <c r="C56" s="104">
        <v>29.6</v>
      </c>
      <c r="D56" s="105">
        <v>-2.4</v>
      </c>
      <c r="E56" s="106">
        <v>5.76</v>
      </c>
      <c r="F56" s="104">
        <v>6.8</v>
      </c>
      <c r="G56" s="106">
        <v>46.24</v>
      </c>
    </row>
    <row r="57" spans="1:7" ht="15.75" thickBot="1" x14ac:dyDescent="0.3">
      <c r="A57" s="102">
        <v>22</v>
      </c>
      <c r="B57" s="103">
        <v>19</v>
      </c>
      <c r="C57" s="104">
        <v>23.02</v>
      </c>
      <c r="D57" s="105">
        <v>4.0199999999999996</v>
      </c>
      <c r="E57" s="106">
        <v>16.16</v>
      </c>
      <c r="F57" s="104">
        <v>-6.2</v>
      </c>
      <c r="G57" s="106">
        <v>38.44</v>
      </c>
    </row>
    <row r="58" spans="1:7" ht="15.75" thickBot="1" x14ac:dyDescent="0.3">
      <c r="A58" s="102">
        <v>22</v>
      </c>
      <c r="B58" s="103">
        <v>26</v>
      </c>
      <c r="C58" s="104">
        <v>23.02</v>
      </c>
      <c r="D58" s="105">
        <v>-2.98</v>
      </c>
      <c r="E58" s="106">
        <v>8.8800000000000008</v>
      </c>
      <c r="F58" s="104">
        <v>0.8</v>
      </c>
      <c r="G58" s="106">
        <v>0.64</v>
      </c>
    </row>
    <row r="59" spans="1:7" ht="15.75" thickBot="1" x14ac:dyDescent="0.3">
      <c r="A59" s="102">
        <v>23</v>
      </c>
      <c r="B59" s="103">
        <v>24</v>
      </c>
      <c r="C59" s="104">
        <v>22.08</v>
      </c>
      <c r="D59" s="105">
        <v>-1.92</v>
      </c>
      <c r="E59" s="106">
        <v>3.69</v>
      </c>
      <c r="F59" s="104">
        <v>-1.2</v>
      </c>
      <c r="G59" s="106">
        <v>1.44</v>
      </c>
    </row>
    <row r="60" spans="1:7" ht="15.75" thickBot="1" x14ac:dyDescent="0.3">
      <c r="A60" s="102">
        <v>28</v>
      </c>
      <c r="B60" s="103">
        <v>22</v>
      </c>
      <c r="C60" s="104">
        <v>17.38</v>
      </c>
      <c r="D60" s="105">
        <v>-4.62</v>
      </c>
      <c r="E60" s="106">
        <v>21.34</v>
      </c>
      <c r="F60" s="104">
        <v>-3.2</v>
      </c>
      <c r="G60" s="106">
        <v>10.24</v>
      </c>
    </row>
    <row r="61" spans="1:7" ht="15.75" thickBot="1" x14ac:dyDescent="0.3">
      <c r="A61" s="102">
        <v>28</v>
      </c>
      <c r="B61" s="103">
        <v>18</v>
      </c>
      <c r="C61" s="104">
        <v>17.38</v>
      </c>
      <c r="D61" s="105">
        <v>-0.62</v>
      </c>
      <c r="E61" s="106">
        <v>0.38</v>
      </c>
      <c r="F61" s="104">
        <v>-7.2</v>
      </c>
      <c r="G61" s="106">
        <v>51.84</v>
      </c>
    </row>
    <row r="62" spans="1:7" ht="15.75" thickBot="1" x14ac:dyDescent="0.3">
      <c r="A62" s="102">
        <v>35</v>
      </c>
      <c r="B62" s="103">
        <v>6</v>
      </c>
      <c r="C62" s="104">
        <v>10.8</v>
      </c>
      <c r="D62" s="105">
        <v>4.8</v>
      </c>
      <c r="E62" s="106">
        <v>23.04</v>
      </c>
      <c r="F62" s="104">
        <v>-19.2</v>
      </c>
      <c r="G62" s="106">
        <v>368.65</v>
      </c>
    </row>
    <row r="63" spans="1:7" ht="15.75" thickBot="1" x14ac:dyDescent="0.3">
      <c r="A63" s="107" t="s">
        <v>88</v>
      </c>
      <c r="B63" s="108">
        <v>25.2</v>
      </c>
      <c r="C63" s="138" t="s">
        <v>89</v>
      </c>
      <c r="D63" s="139"/>
      <c r="E63" s="108">
        <v>91.81</v>
      </c>
      <c r="F63" s="107" t="s">
        <v>89</v>
      </c>
      <c r="G63" s="108">
        <v>855.6</v>
      </c>
    </row>
    <row r="64" spans="1:7" ht="15.75" thickTop="1" x14ac:dyDescent="0.25"/>
    <row r="73" spans="1:7" ht="15.75" thickBot="1" x14ac:dyDescent="0.3"/>
    <row r="74" spans="1:7" ht="19.5" thickBot="1" x14ac:dyDescent="0.35">
      <c r="A74" s="86" t="s">
        <v>93</v>
      </c>
      <c r="B74" s="115" t="s">
        <v>94</v>
      </c>
      <c r="C74" s="116">
        <f xml:space="preserve"> E63/G63</f>
        <v>0.10730481533426835</v>
      </c>
      <c r="D74" s="131" t="s">
        <v>96</v>
      </c>
      <c r="E74" s="131"/>
      <c r="F74" s="131"/>
      <c r="G74" s="132"/>
    </row>
    <row r="75" spans="1:7" ht="19.5" thickBot="1" x14ac:dyDescent="0.35">
      <c r="A75" s="87"/>
      <c r="B75" s="117"/>
      <c r="C75" s="88"/>
      <c r="D75" s="85"/>
      <c r="E75" s="85"/>
      <c r="F75" s="85"/>
      <c r="G75" s="85"/>
    </row>
    <row r="76" spans="1:7" ht="19.5" thickBot="1" x14ac:dyDescent="0.35">
      <c r="A76" s="120" t="s">
        <v>92</v>
      </c>
      <c r="B76" s="118" t="s">
        <v>95</v>
      </c>
      <c r="C76" s="119">
        <f xml:space="preserve"> 1 - C74</f>
        <v>0.89269518466573161</v>
      </c>
      <c r="D76" s="131" t="s">
        <v>97</v>
      </c>
      <c r="E76" s="131"/>
      <c r="F76" s="131"/>
      <c r="G76" s="132"/>
    </row>
    <row r="77" spans="1:7" x14ac:dyDescent="0.25">
      <c r="A77" s="18"/>
      <c r="B77" s="18"/>
      <c r="C77" s="18"/>
    </row>
    <row r="78" spans="1:7" x14ac:dyDescent="0.25">
      <c r="A78" s="18"/>
      <c r="B78" s="18"/>
      <c r="C78" s="18"/>
    </row>
    <row r="79" spans="1:7" x14ac:dyDescent="0.25">
      <c r="A79" s="18"/>
      <c r="B79" s="18"/>
      <c r="C79" s="18"/>
    </row>
    <row r="81" spans="1:11" ht="23.25" x14ac:dyDescent="0.35">
      <c r="A81" s="133" t="s">
        <v>84</v>
      </c>
      <c r="B81" s="133"/>
      <c r="C81" s="133"/>
      <c r="D81" s="133"/>
      <c r="E81" s="133"/>
      <c r="F81" s="133"/>
      <c r="G81" s="133"/>
      <c r="H81" s="133"/>
      <c r="I81" s="133"/>
      <c r="J81" s="133"/>
      <c r="K81" s="133"/>
    </row>
    <row r="83" spans="1:11" ht="15.75" thickBot="1" x14ac:dyDescent="0.3"/>
    <row r="84" spans="1:11" ht="15.75" thickBot="1" x14ac:dyDescent="0.3">
      <c r="A84" s="123" t="s">
        <v>82</v>
      </c>
      <c r="B84" s="124" t="s">
        <v>83</v>
      </c>
    </row>
    <row r="85" spans="1:11" ht="15.75" thickBot="1" x14ac:dyDescent="0.3">
      <c r="A85" s="121">
        <v>1</v>
      </c>
      <c r="B85" s="122">
        <v>8</v>
      </c>
    </row>
    <row r="86" spans="1:11" ht="15.75" thickBot="1" x14ac:dyDescent="0.3">
      <c r="A86" s="102">
        <v>2</v>
      </c>
      <c r="B86" s="103">
        <v>8</v>
      </c>
    </row>
    <row r="87" spans="1:11" ht="15.75" thickBot="1" x14ac:dyDescent="0.3">
      <c r="A87" s="121">
        <v>3</v>
      </c>
      <c r="B87" s="103">
        <v>8</v>
      </c>
    </row>
    <row r="88" spans="1:11" ht="15.75" thickBot="1" x14ac:dyDescent="0.3">
      <c r="A88" s="102">
        <v>4</v>
      </c>
      <c r="B88" s="103">
        <v>8</v>
      </c>
    </row>
    <row r="89" spans="1:11" ht="15.75" thickBot="1" x14ac:dyDescent="0.3">
      <c r="A89" s="121">
        <v>5</v>
      </c>
      <c r="B89" s="103">
        <v>8</v>
      </c>
    </row>
    <row r="90" spans="1:11" ht="15.75" thickBot="1" x14ac:dyDescent="0.3">
      <c r="A90" s="102">
        <v>6</v>
      </c>
      <c r="B90" s="103">
        <v>8</v>
      </c>
    </row>
    <row r="91" spans="1:11" ht="15.75" thickBot="1" x14ac:dyDescent="0.3">
      <c r="A91" s="121">
        <v>7</v>
      </c>
      <c r="B91" s="103">
        <v>8</v>
      </c>
    </row>
    <row r="92" spans="1:11" ht="15.75" thickBot="1" x14ac:dyDescent="0.3">
      <c r="A92" s="102">
        <v>8</v>
      </c>
      <c r="B92" s="103">
        <v>8</v>
      </c>
    </row>
    <row r="93" spans="1:11" ht="15.75" thickBot="1" x14ac:dyDescent="0.3">
      <c r="A93" s="121">
        <v>9</v>
      </c>
      <c r="B93" s="103">
        <v>8</v>
      </c>
    </row>
    <row r="94" spans="1:11" ht="15.75" thickBot="1" x14ac:dyDescent="0.3">
      <c r="A94" s="102">
        <v>10</v>
      </c>
      <c r="B94" s="103">
        <v>8</v>
      </c>
    </row>
  </sheetData>
  <mergeCells count="9">
    <mergeCell ref="D74:G74"/>
    <mergeCell ref="D76:G76"/>
    <mergeCell ref="A81:K81"/>
    <mergeCell ref="A1:B1"/>
    <mergeCell ref="A8:B8"/>
    <mergeCell ref="A19:B19"/>
    <mergeCell ref="A26:B26"/>
    <mergeCell ref="A37:K37"/>
    <mergeCell ref="C63:D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5065-4962-4071-8D61-4BCF2BCE3ACF}">
  <dimension ref="A1:I36"/>
  <sheetViews>
    <sheetView topLeftCell="A4" workbookViewId="0">
      <selection activeCell="F23" sqref="F23"/>
    </sheetView>
  </sheetViews>
  <sheetFormatPr defaultRowHeight="15" x14ac:dyDescent="0.25"/>
  <cols>
    <col min="1" max="1" width="17.28515625" customWidth="1"/>
    <col min="2" max="2" width="18.5703125" customWidth="1"/>
    <col min="3" max="3" width="10.140625" customWidth="1"/>
    <col min="5" max="5" width="12" bestFit="1" customWidth="1"/>
    <col min="6" max="6" width="15.140625" customWidth="1"/>
    <col min="7" max="7" width="13.42578125" customWidth="1"/>
    <col min="8" max="8" width="13.5703125" customWidth="1"/>
    <col min="9" max="9" width="14.5703125" customWidth="1"/>
  </cols>
  <sheetData>
    <row r="1" spans="1:9" x14ac:dyDescent="0.25">
      <c r="A1" t="s">
        <v>18</v>
      </c>
    </row>
    <row r="2" spans="1:9" ht="15.75" thickBot="1" x14ac:dyDescent="0.3"/>
    <row r="3" spans="1:9" x14ac:dyDescent="0.25">
      <c r="A3" s="17" t="s">
        <v>19</v>
      </c>
      <c r="B3" s="17"/>
      <c r="D3" t="s">
        <v>56</v>
      </c>
      <c r="E3">
        <v>30</v>
      </c>
    </row>
    <row r="4" spans="1:9" x14ac:dyDescent="0.25">
      <c r="A4" s="14" t="s">
        <v>20</v>
      </c>
      <c r="B4" s="35">
        <v>0.89970020464649558</v>
      </c>
      <c r="D4" t="s">
        <v>55</v>
      </c>
      <c r="E4">
        <f xml:space="preserve"> B17 + E3*B18</f>
        <v>29.481818181818184</v>
      </c>
    </row>
    <row r="5" spans="1:9" x14ac:dyDescent="0.25">
      <c r="A5" s="14" t="s">
        <v>21</v>
      </c>
      <c r="B5" s="35">
        <v>0.80946045824094603</v>
      </c>
    </row>
    <row r="6" spans="1:9" x14ac:dyDescent="0.25">
      <c r="A6" s="14" t="s">
        <v>22</v>
      </c>
      <c r="B6" s="14">
        <v>0.79040650406504065</v>
      </c>
    </row>
    <row r="7" spans="1:9" x14ac:dyDescent="0.25">
      <c r="A7" s="14" t="s">
        <v>23</v>
      </c>
      <c r="B7" s="14">
        <v>1.5308939753086634</v>
      </c>
    </row>
    <row r="8" spans="1:9" ht="15.75" thickBot="1" x14ac:dyDescent="0.3">
      <c r="A8" s="15" t="s">
        <v>24</v>
      </c>
      <c r="B8" s="15">
        <v>12</v>
      </c>
    </row>
    <row r="10" spans="1:9" ht="15.75" thickBot="1" x14ac:dyDescent="0.3">
      <c r="A10" t="s">
        <v>25</v>
      </c>
    </row>
    <row r="11" spans="1:9" x14ac:dyDescent="0.25">
      <c r="A11" s="16"/>
      <c r="B11" s="16" t="s">
        <v>30</v>
      </c>
      <c r="C11" s="16" t="s">
        <v>31</v>
      </c>
      <c r="D11" s="16" t="s">
        <v>32</v>
      </c>
      <c r="E11" s="16" t="s">
        <v>33</v>
      </c>
      <c r="F11" s="16" t="s">
        <v>34</v>
      </c>
    </row>
    <row r="12" spans="1:9" x14ac:dyDescent="0.25">
      <c r="A12" s="14" t="s">
        <v>26</v>
      </c>
      <c r="B12" s="14">
        <v>1</v>
      </c>
      <c r="C12" s="14">
        <v>99.563636363636363</v>
      </c>
      <c r="D12" s="14">
        <v>99.563636363636363</v>
      </c>
      <c r="E12" s="14">
        <v>42.482544608223442</v>
      </c>
      <c r="F12" s="14">
        <v>6.7411369690086739E-5</v>
      </c>
    </row>
    <row r="13" spans="1:9" x14ac:dyDescent="0.25">
      <c r="A13" s="14" t="s">
        <v>27</v>
      </c>
      <c r="B13" s="14">
        <v>10</v>
      </c>
      <c r="C13" s="14">
        <v>23.43636363636363</v>
      </c>
      <c r="D13" s="14">
        <v>2.3436363636363629</v>
      </c>
      <c r="E13" s="14"/>
      <c r="F13" s="14"/>
    </row>
    <row r="14" spans="1:9" ht="15.75" thickBot="1" x14ac:dyDescent="0.3">
      <c r="A14" s="15" t="s">
        <v>28</v>
      </c>
      <c r="B14" s="15">
        <v>11</v>
      </c>
      <c r="C14" s="15">
        <v>123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35</v>
      </c>
      <c r="C16" s="16" t="s">
        <v>23</v>
      </c>
      <c r="D16" s="16" t="s">
        <v>36</v>
      </c>
      <c r="E16" s="16" t="s">
        <v>37</v>
      </c>
      <c r="F16" s="16" t="s">
        <v>38</v>
      </c>
      <c r="G16" s="16" t="s">
        <v>39</v>
      </c>
      <c r="H16" s="16" t="s">
        <v>40</v>
      </c>
      <c r="I16" s="16" t="s">
        <v>41</v>
      </c>
    </row>
    <row r="17" spans="1:9" x14ac:dyDescent="0.25">
      <c r="A17" s="14" t="s">
        <v>29</v>
      </c>
      <c r="B17" s="35">
        <v>9.3000000000000007</v>
      </c>
      <c r="C17" s="14">
        <v>3.4345746505649033</v>
      </c>
      <c r="D17" s="14">
        <v>2.7077588773533803</v>
      </c>
      <c r="E17" s="14">
        <v>2.201815202353986E-2</v>
      </c>
      <c r="F17" s="14">
        <v>1.6472907810291577</v>
      </c>
      <c r="G17" s="14">
        <v>16.952709218970845</v>
      </c>
      <c r="H17" s="14">
        <v>1.6472907810291577</v>
      </c>
      <c r="I17" s="14">
        <v>16.952709218970845</v>
      </c>
    </row>
    <row r="18" spans="1:9" ht="15.75" thickBot="1" x14ac:dyDescent="0.3">
      <c r="A18" s="15" t="s">
        <v>53</v>
      </c>
      <c r="B18" s="36">
        <v>0.67272727272727273</v>
      </c>
      <c r="C18" s="15">
        <v>0.1032128507598907</v>
      </c>
      <c r="D18" s="15">
        <v>6.5178635002754879</v>
      </c>
      <c r="E18" s="36">
        <v>6.7411369690086739E-5</v>
      </c>
      <c r="F18" s="15">
        <v>0.44275470992489918</v>
      </c>
      <c r="G18" s="15">
        <v>0.90269983552964628</v>
      </c>
      <c r="H18" s="15">
        <v>0.44275470992489918</v>
      </c>
      <c r="I18" s="15">
        <v>0.90269983552964628</v>
      </c>
    </row>
    <row r="22" spans="1:9" x14ac:dyDescent="0.25">
      <c r="A22" t="s">
        <v>43</v>
      </c>
    </row>
    <row r="23" spans="1:9" ht="15.75" thickBot="1" x14ac:dyDescent="0.3"/>
    <row r="24" spans="1:9" x14ac:dyDescent="0.25">
      <c r="A24" s="16" t="s">
        <v>44</v>
      </c>
      <c r="B24" s="16" t="s">
        <v>54</v>
      </c>
      <c r="C24" s="16" t="s">
        <v>46</v>
      </c>
    </row>
    <row r="25" spans="1:9" x14ac:dyDescent="0.25">
      <c r="A25" s="14">
        <v>1</v>
      </c>
      <c r="B25" s="14">
        <v>33.518181818181816</v>
      </c>
      <c r="C25" s="14">
        <v>-2.5181818181818159</v>
      </c>
    </row>
    <row r="26" spans="1:9" x14ac:dyDescent="0.25">
      <c r="A26" s="14">
        <v>2</v>
      </c>
      <c r="B26" s="14">
        <v>28.136363636363637</v>
      </c>
      <c r="C26" s="14">
        <v>0.86363636363636331</v>
      </c>
    </row>
    <row r="27" spans="1:9" x14ac:dyDescent="0.25">
      <c r="A27" s="14">
        <v>3</v>
      </c>
      <c r="B27" s="14">
        <v>32.845454545454544</v>
      </c>
      <c r="C27" s="14">
        <v>1.1545454545454561</v>
      </c>
    </row>
    <row r="28" spans="1:9" x14ac:dyDescent="0.25">
      <c r="A28" s="14">
        <v>4</v>
      </c>
      <c r="B28" s="14">
        <v>35.536363636363639</v>
      </c>
      <c r="C28" s="14">
        <v>-0.53636363636363882</v>
      </c>
    </row>
    <row r="29" spans="1:9" x14ac:dyDescent="0.25">
      <c r="A29" s="14">
        <v>5</v>
      </c>
      <c r="B29" s="14">
        <v>29.481818181818184</v>
      </c>
      <c r="C29" s="14">
        <v>-0.48181818181818414</v>
      </c>
    </row>
    <row r="30" spans="1:9" x14ac:dyDescent="0.25">
      <c r="A30" s="14">
        <v>6</v>
      </c>
      <c r="B30" s="14">
        <v>29.481818181818184</v>
      </c>
      <c r="C30" s="14">
        <v>0.51818181818181586</v>
      </c>
    </row>
    <row r="31" spans="1:9" x14ac:dyDescent="0.25">
      <c r="A31" s="14">
        <v>7</v>
      </c>
      <c r="B31" s="14">
        <v>30.154545454545456</v>
      </c>
      <c r="C31" s="14">
        <v>-0.1545454545454561</v>
      </c>
    </row>
    <row r="32" spans="1:9" x14ac:dyDescent="0.25">
      <c r="A32" s="14">
        <v>8</v>
      </c>
      <c r="B32" s="14">
        <v>34.86363636363636</v>
      </c>
      <c r="C32" s="14">
        <v>3.1363636363636402</v>
      </c>
    </row>
    <row r="33" spans="1:3" x14ac:dyDescent="0.25">
      <c r="A33" s="14">
        <v>9</v>
      </c>
      <c r="B33" s="14">
        <v>33.518181818181816</v>
      </c>
      <c r="C33" s="14">
        <v>0.48181818181818414</v>
      </c>
    </row>
    <row r="34" spans="1:3" x14ac:dyDescent="0.25">
      <c r="A34" s="14">
        <v>10</v>
      </c>
      <c r="B34" s="14">
        <v>34.86363636363636</v>
      </c>
      <c r="C34" s="14">
        <v>-1.8636363636363598</v>
      </c>
    </row>
    <row r="35" spans="1:3" x14ac:dyDescent="0.25">
      <c r="A35" s="14">
        <v>11</v>
      </c>
      <c r="B35" s="14">
        <v>28.809090909090909</v>
      </c>
      <c r="C35" s="14">
        <v>0.19090909090909136</v>
      </c>
    </row>
    <row r="36" spans="1:3" ht="15.75" thickBot="1" x14ac:dyDescent="0.3">
      <c r="A36" s="15">
        <v>12</v>
      </c>
      <c r="B36" s="15">
        <v>26.790909090909093</v>
      </c>
      <c r="C36" s="15">
        <v>-0.79090909090909278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2B19-9AA2-41AC-A21D-F132F161136C}">
  <dimension ref="B3:O11"/>
  <sheetViews>
    <sheetView zoomScale="130" zoomScaleNormal="130" workbookViewId="0">
      <selection activeCell="K13" sqref="K13"/>
    </sheetView>
  </sheetViews>
  <sheetFormatPr defaultRowHeight="15" x14ac:dyDescent="0.25"/>
  <cols>
    <col min="2" max="2" width="5.42578125" bestFit="1" customWidth="1"/>
    <col min="3" max="3" width="8.42578125" bestFit="1" customWidth="1"/>
  </cols>
  <sheetData>
    <row r="3" spans="2:15" x14ac:dyDescent="0.25">
      <c r="B3" s="2" t="s">
        <v>58</v>
      </c>
      <c r="C3" s="2" t="s">
        <v>59</v>
      </c>
    </row>
    <row r="4" spans="2:15" x14ac:dyDescent="0.25">
      <c r="B4">
        <v>49</v>
      </c>
      <c r="C4">
        <v>124</v>
      </c>
    </row>
    <row r="5" spans="2:15" x14ac:dyDescent="0.25">
      <c r="B5">
        <v>69</v>
      </c>
      <c r="C5">
        <v>95</v>
      </c>
    </row>
    <row r="11" spans="2:15" x14ac:dyDescent="0.25">
      <c r="O11">
        <v>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EF5E-6B33-4210-92BD-21445841F9B2}">
  <dimension ref="B3:K15"/>
  <sheetViews>
    <sheetView topLeftCell="A19" zoomScale="130" zoomScaleNormal="130" workbookViewId="0">
      <selection activeCell="K11" sqref="K11"/>
    </sheetView>
  </sheetViews>
  <sheetFormatPr defaultRowHeight="15" x14ac:dyDescent="0.25"/>
  <cols>
    <col min="2" max="2" width="5.42578125" bestFit="1" customWidth="1"/>
    <col min="3" max="3" width="7.5703125" bestFit="1" customWidth="1"/>
    <col min="4" max="5" width="13.140625" bestFit="1" customWidth="1"/>
    <col min="6" max="7" width="5.42578125" bestFit="1" customWidth="1"/>
    <col min="8" max="8" width="13.140625" bestFit="1" customWidth="1"/>
    <col min="9" max="9" width="14.5703125" bestFit="1" customWidth="1"/>
    <col min="10" max="10" width="17" bestFit="1" customWidth="1"/>
    <col min="11" max="11" width="18.42578125" bestFit="1" customWidth="1"/>
  </cols>
  <sheetData>
    <row r="3" spans="2:11" ht="15.75" thickBot="1" x14ac:dyDescent="0.3"/>
    <row r="4" spans="2:11" ht="15.75" thickBot="1" x14ac:dyDescent="0.3">
      <c r="B4" s="68" t="s">
        <v>60</v>
      </c>
      <c r="C4" s="69" t="s">
        <v>61</v>
      </c>
      <c r="D4" s="72" t="s">
        <v>62</v>
      </c>
      <c r="E4" s="73" t="s">
        <v>63</v>
      </c>
      <c r="F4" s="70" t="s">
        <v>64</v>
      </c>
      <c r="G4" s="71" t="s">
        <v>65</v>
      </c>
      <c r="H4" s="80" t="s">
        <v>66</v>
      </c>
      <c r="I4" s="82" t="s">
        <v>67</v>
      </c>
      <c r="J4" s="83" t="s">
        <v>68</v>
      </c>
      <c r="K4" s="84" t="s">
        <v>69</v>
      </c>
    </row>
    <row r="5" spans="2:11" x14ac:dyDescent="0.25">
      <c r="B5" s="74">
        <v>1400</v>
      </c>
      <c r="C5" s="75">
        <v>245000</v>
      </c>
      <c r="D5" s="74">
        <f xml:space="preserve"> (B5- MIN($B$5:$B$14))/(MAX($B$5:$B$14)-MIN($B$5:$B$14))</f>
        <v>0.22222222222222221</v>
      </c>
      <c r="E5" s="75">
        <f xml:space="preserve"> (C5- MIN($C$5:$C$14))/(MAX($C$5:$C$14)-MIN($C$5:$C$14))</f>
        <v>0.22330097087378642</v>
      </c>
      <c r="F5" s="74">
        <v>0.45</v>
      </c>
      <c r="G5" s="75">
        <v>0.75</v>
      </c>
      <c r="H5" s="56">
        <f xml:space="preserve"> $F$5 +$G$5*D5</f>
        <v>0.6166666666666667</v>
      </c>
      <c r="I5" s="56">
        <f>0.5*POWER((E5-H5), 2)</f>
        <v>7.7368285313308416E-2</v>
      </c>
      <c r="J5" s="56">
        <f xml:space="preserve"> -(E5-H5)</f>
        <v>0.39336569579288028</v>
      </c>
      <c r="K5" s="56">
        <f xml:space="preserve"> -(E5-H5)*D5</f>
        <v>8.7414599065084503E-2</v>
      </c>
    </row>
    <row r="6" spans="2:11" x14ac:dyDescent="0.25">
      <c r="B6" s="76">
        <v>1600</v>
      </c>
      <c r="C6" s="77">
        <v>312000</v>
      </c>
      <c r="D6" s="76">
        <f t="shared" ref="D6:D14" si="0" xml:space="preserve"> (B6- MIN($B$5:$B$14))/(MAX($B$5:$B$14)-MIN($B$5:$B$14))</f>
        <v>0.37037037037037035</v>
      </c>
      <c r="E6" s="77">
        <f t="shared" ref="E6:E14" si="1" xml:space="preserve"> (C6- MIN($C$5:$C$14))/(MAX($C$5:$C$14)-MIN($C$5:$C$14))</f>
        <v>0.54854368932038833</v>
      </c>
      <c r="F6" s="76"/>
      <c r="G6" s="77"/>
      <c r="H6" s="57">
        <f t="shared" ref="H6:H14" si="2" xml:space="preserve"> $F$5 +$G$5*D6</f>
        <v>0.72777777777777786</v>
      </c>
      <c r="I6" s="57">
        <f t="shared" ref="I6:I14" si="3">0.5*POWER((E6-H6), 2)</f>
        <v>1.6062429232575667E-2</v>
      </c>
      <c r="J6" s="57">
        <f t="shared" ref="J6:J14" si="4" xml:space="preserve"> -(E6-H6)</f>
        <v>0.17923408845738953</v>
      </c>
      <c r="K6" s="57">
        <f t="shared" ref="K6:K14" si="5" xml:space="preserve"> -(E6-H6)*D6</f>
        <v>6.6382995724959079E-2</v>
      </c>
    </row>
    <row r="7" spans="2:11" x14ac:dyDescent="0.25">
      <c r="B7" s="76">
        <v>1700</v>
      </c>
      <c r="C7" s="77">
        <v>279000</v>
      </c>
      <c r="D7" s="76">
        <f t="shared" si="0"/>
        <v>0.44444444444444442</v>
      </c>
      <c r="E7" s="77">
        <f t="shared" si="1"/>
        <v>0.38834951456310679</v>
      </c>
      <c r="F7" s="76"/>
      <c r="G7" s="77"/>
      <c r="H7" s="57">
        <f t="shared" si="2"/>
        <v>0.78333333333333333</v>
      </c>
      <c r="I7" s="57">
        <f t="shared" si="3"/>
        <v>7.8006108545155578E-2</v>
      </c>
      <c r="J7" s="57">
        <f t="shared" si="4"/>
        <v>0.39498381877022654</v>
      </c>
      <c r="K7" s="57">
        <f t="shared" si="5"/>
        <v>0.17554836389787845</v>
      </c>
    </row>
    <row r="8" spans="2:11" x14ac:dyDescent="0.25">
      <c r="B8" s="76">
        <v>1875</v>
      </c>
      <c r="C8" s="77">
        <v>308000</v>
      </c>
      <c r="D8" s="76">
        <f t="shared" si="0"/>
        <v>0.57407407407407407</v>
      </c>
      <c r="E8" s="77">
        <f t="shared" si="1"/>
        <v>0.529126213592233</v>
      </c>
      <c r="F8" s="76"/>
      <c r="G8" s="77"/>
      <c r="H8" s="57">
        <f t="shared" si="2"/>
        <v>0.88055555555555554</v>
      </c>
      <c r="I8" s="57">
        <f t="shared" si="3"/>
        <v>6.1751291196386948E-2</v>
      </c>
      <c r="J8" s="57">
        <f t="shared" si="4"/>
        <v>0.35142934196332254</v>
      </c>
      <c r="K8" s="57">
        <f t="shared" si="5"/>
        <v>0.20174647409005553</v>
      </c>
    </row>
    <row r="9" spans="2:11" x14ac:dyDescent="0.25">
      <c r="B9" s="76">
        <v>1100</v>
      </c>
      <c r="C9" s="77">
        <v>199000</v>
      </c>
      <c r="D9" s="76">
        <f t="shared" si="0"/>
        <v>0</v>
      </c>
      <c r="E9" s="77">
        <f t="shared" si="1"/>
        <v>0</v>
      </c>
      <c r="F9" s="76"/>
      <c r="G9" s="77"/>
      <c r="H9" s="57">
        <f t="shared" si="2"/>
        <v>0.45</v>
      </c>
      <c r="I9" s="57">
        <f t="shared" si="3"/>
        <v>0.10125000000000001</v>
      </c>
      <c r="J9" s="57">
        <f t="shared" si="4"/>
        <v>0.45</v>
      </c>
      <c r="K9" s="57">
        <f t="shared" si="5"/>
        <v>0</v>
      </c>
    </row>
    <row r="10" spans="2:11" x14ac:dyDescent="0.25">
      <c r="B10" s="76">
        <v>1550</v>
      </c>
      <c r="C10" s="77">
        <v>219000</v>
      </c>
      <c r="D10" s="76">
        <f t="shared" si="0"/>
        <v>0.33333333333333331</v>
      </c>
      <c r="E10" s="77">
        <f t="shared" si="1"/>
        <v>9.7087378640776698E-2</v>
      </c>
      <c r="F10" s="76"/>
      <c r="G10" s="77"/>
      <c r="H10" s="57">
        <f t="shared" si="2"/>
        <v>0.7</v>
      </c>
      <c r="I10" s="57">
        <f t="shared" si="3"/>
        <v>0.18175181449712507</v>
      </c>
      <c r="J10" s="57">
        <f t="shared" si="4"/>
        <v>0.6029126213592233</v>
      </c>
      <c r="K10" s="57">
        <f t="shared" si="5"/>
        <v>0.20097087378640777</v>
      </c>
    </row>
    <row r="11" spans="2:11" x14ac:dyDescent="0.25">
      <c r="B11" s="76">
        <v>2350</v>
      </c>
      <c r="C11" s="77">
        <v>405000</v>
      </c>
      <c r="D11" s="76">
        <f t="shared" si="0"/>
        <v>0.92592592592592593</v>
      </c>
      <c r="E11" s="77">
        <f t="shared" si="1"/>
        <v>1</v>
      </c>
      <c r="F11" s="76"/>
      <c r="G11" s="77"/>
      <c r="H11" s="57">
        <f t="shared" si="2"/>
        <v>1.1444444444444444</v>
      </c>
      <c r="I11" s="57">
        <f t="shared" si="3"/>
        <v>1.0432098765432088E-2</v>
      </c>
      <c r="J11" s="57">
        <f t="shared" si="4"/>
        <v>0.14444444444444438</v>
      </c>
      <c r="K11" s="57">
        <f t="shared" si="5"/>
        <v>0.13374485596707814</v>
      </c>
    </row>
    <row r="12" spans="2:11" x14ac:dyDescent="0.25">
      <c r="B12" s="76">
        <v>2450</v>
      </c>
      <c r="C12" s="77">
        <v>324000</v>
      </c>
      <c r="D12" s="76">
        <f t="shared" si="0"/>
        <v>1</v>
      </c>
      <c r="E12" s="77">
        <f t="shared" si="1"/>
        <v>0.60679611650485432</v>
      </c>
      <c r="F12" s="76"/>
      <c r="G12" s="77"/>
      <c r="H12" s="57">
        <f t="shared" si="2"/>
        <v>1.2</v>
      </c>
      <c r="I12" s="57">
        <f t="shared" si="3"/>
        <v>0.17594542369686117</v>
      </c>
      <c r="J12" s="57">
        <f t="shared" si="4"/>
        <v>0.59320388349514563</v>
      </c>
      <c r="K12" s="57">
        <f t="shared" si="5"/>
        <v>0.59320388349514563</v>
      </c>
    </row>
    <row r="13" spans="2:11" x14ac:dyDescent="0.25">
      <c r="B13" s="76">
        <v>1425</v>
      </c>
      <c r="C13" s="77">
        <v>319000</v>
      </c>
      <c r="D13" s="76">
        <f t="shared" si="0"/>
        <v>0.24074074074074073</v>
      </c>
      <c r="E13" s="77">
        <f t="shared" si="1"/>
        <v>0.58252427184466016</v>
      </c>
      <c r="F13" s="76"/>
      <c r="G13" s="77"/>
      <c r="H13" s="57">
        <f t="shared" si="2"/>
        <v>0.63055555555555554</v>
      </c>
      <c r="I13" s="57">
        <f t="shared" si="3"/>
        <v>1.1535021074582619E-3</v>
      </c>
      <c r="J13" s="57">
        <f t="shared" si="4"/>
        <v>4.8031283710895378E-2</v>
      </c>
      <c r="K13" s="57">
        <f t="shared" si="5"/>
        <v>1.1563086819289628E-2</v>
      </c>
    </row>
    <row r="14" spans="2:11" ht="15.75" thickBot="1" x14ac:dyDescent="0.3">
      <c r="B14" s="78">
        <v>1700</v>
      </c>
      <c r="C14" s="79">
        <v>255000</v>
      </c>
      <c r="D14" s="78">
        <f t="shared" si="0"/>
        <v>0.44444444444444442</v>
      </c>
      <c r="E14" s="79">
        <f t="shared" si="1"/>
        <v>0.27184466019417475</v>
      </c>
      <c r="F14" s="78"/>
      <c r="G14" s="79"/>
      <c r="H14" s="58">
        <f t="shared" si="2"/>
        <v>0.78333333333333333</v>
      </c>
      <c r="I14" s="58">
        <f t="shared" si="3"/>
        <v>0.1308103313748285</v>
      </c>
      <c r="J14" s="58">
        <f t="shared" si="4"/>
        <v>0.51148867313915858</v>
      </c>
      <c r="K14" s="58">
        <f t="shared" si="5"/>
        <v>0.22732829917295935</v>
      </c>
    </row>
    <row r="15" spans="2:11" ht="15.75" thickBot="1" x14ac:dyDescent="0.3">
      <c r="I15" s="81">
        <f>SUM(I5:I14)</f>
        <v>0.83453128472913174</v>
      </c>
      <c r="J15" s="81">
        <f>SUM(J5:J14)</f>
        <v>3.6690938511326863</v>
      </c>
      <c r="K15" s="81">
        <f>SUM(K5:K14)</f>
        <v>1.697903432018858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math-stats</vt:lpstr>
      <vt:lpstr>text sms</vt:lpstr>
      <vt:lpstr>students-books</vt:lpstr>
      <vt:lpstr>R2</vt:lpstr>
      <vt:lpstr>Sheet8</vt:lpstr>
      <vt:lpstr>Sheet2</vt:lpstr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2018-07-09T02:57:16Z</dcterms:created>
  <dcterms:modified xsi:type="dcterms:W3CDTF">2019-01-05T14:54:20Z</dcterms:modified>
</cp:coreProperties>
</file>