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XCEL\"/>
    </mc:Choice>
  </mc:AlternateContent>
  <xr:revisionPtr revIDLastSave="0" documentId="13_ncr:1_{3CC4F9E2-D52D-4859-B3A2-90C805E8F46E}" xr6:coauthVersionLast="47" xr6:coauthVersionMax="47" xr10:uidLastSave="{00000000-0000-0000-0000-000000000000}"/>
  <bookViews>
    <workbookView xWindow="-110" yWindow="-110" windowWidth="19420" windowHeight="10420" xr2:uid="{26D4546B-D2A1-4444-8EAF-A6228F96F0C1}"/>
  </bookViews>
  <sheets>
    <sheet name="dataset + working  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3" i="4" l="1" a="1"/>
  <c r="L103" i="4" s="1"/>
  <c r="K98" i="4"/>
  <c r="L98" i="4" s="1" a="1"/>
  <c r="L98" i="4" s="1"/>
  <c r="K99" i="4"/>
  <c r="L99" i="4" s="1" a="1"/>
  <c r="L99" i="4" s="1"/>
  <c r="K100" i="4"/>
  <c r="L100" i="4" s="1" a="1"/>
  <c r="L100" i="4" s="1"/>
  <c r="K101" i="4"/>
  <c r="L101" i="4" s="1" a="1"/>
  <c r="L101" i="4" s="1"/>
  <c r="K102" i="4"/>
  <c r="L102" i="4" s="1" a="1"/>
  <c r="L102" i="4" s="1"/>
  <c r="K103" i="4"/>
  <c r="K97" i="4"/>
  <c r="L97" i="4" s="1" a="1"/>
  <c r="L97" i="4" s="1"/>
  <c r="L89" i="4" a="1"/>
  <c r="L89" i="4" s="1"/>
  <c r="L93" i="4" a="1"/>
  <c r="L93" i="4" s="1"/>
  <c r="L94" i="4" a="1"/>
  <c r="L94" i="4" s="1"/>
  <c r="L88" i="4" a="1"/>
  <c r="L88" i="4" s="1"/>
  <c r="K89" i="4"/>
  <c r="K90" i="4"/>
  <c r="L90" i="4" s="1" a="1"/>
  <c r="L90" i="4" s="1"/>
  <c r="K91" i="4"/>
  <c r="L91" i="4" s="1" a="1"/>
  <c r="L91" i="4" s="1"/>
  <c r="K92" i="4"/>
  <c r="L92" i="4" s="1" a="1"/>
  <c r="L92" i="4" s="1"/>
  <c r="K93" i="4"/>
  <c r="K94" i="4"/>
  <c r="K88" i="4"/>
  <c r="J81" i="4" a="1"/>
  <c r="J81" i="4" s="1"/>
  <c r="J79" i="4"/>
  <c r="J80" i="4" s="1"/>
  <c r="L75" i="4"/>
  <c r="L76" i="4"/>
  <c r="K76" i="4"/>
  <c r="K74" i="4"/>
  <c r="J76" i="4"/>
  <c r="J75" i="4"/>
  <c r="K75" i="4" s="1"/>
  <c r="J74" i="4"/>
  <c r="L74" i="4" s="1"/>
  <c r="K64" i="4"/>
  <c r="K65" i="4"/>
  <c r="K66" i="4"/>
  <c r="K67" i="4"/>
  <c r="K68" i="4"/>
  <c r="K69" i="4"/>
  <c r="K63" i="4"/>
  <c r="K71" i="4" s="1"/>
  <c r="K72" i="4" s="1"/>
  <c r="M51" i="4"/>
  <c r="M55" i="4"/>
  <c r="L50" i="4"/>
  <c r="M50" i="4" s="1"/>
  <c r="L51" i="4"/>
  <c r="L52" i="4"/>
  <c r="L53" i="4"/>
  <c r="L54" i="4"/>
  <c r="M54" i="4" s="1"/>
  <c r="L55" i="4"/>
  <c r="L49" i="4"/>
  <c r="K50" i="4"/>
  <c r="K51" i="4"/>
  <c r="K52" i="4"/>
  <c r="M52" i="4" s="1"/>
  <c r="K53" i="4"/>
  <c r="M53" i="4" s="1"/>
  <c r="K54" i="4"/>
  <c r="K55" i="4"/>
  <c r="K49" i="4"/>
  <c r="M49" i="4" s="1"/>
  <c r="K46" i="4"/>
  <c r="K44" i="4"/>
  <c r="K41" i="4"/>
  <c r="K42" i="4" s="1"/>
  <c r="K40" i="4"/>
  <c r="J38" i="4"/>
  <c r="K36" i="4"/>
  <c r="K31" i="4"/>
  <c r="K30" i="4"/>
  <c r="K32" i="4" s="1"/>
  <c r="K29" i="4"/>
  <c r="K27" i="4"/>
  <c r="K25" i="4"/>
  <c r="K23" i="4"/>
  <c r="M58" i="4" l="1"/>
  <c r="M5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<sst xmlns="http://schemas.openxmlformats.org/spreadsheetml/2006/main" count="111" uniqueCount="65">
  <si>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</si>
  <si>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</si>
  <si>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</si>
  <si>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</si>
  <si>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</si>
  <si>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</si>
  <si>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</si>
  <si>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</si>
  <si>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</si>
  <si>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</si>
  <si>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</si>
  <si>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</si>
  <si>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</si>
  <si>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</si>
  <si>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SUMIFS</t>
  </si>
  <si>
    <t>COUNTIFS</t>
  </si>
  <si>
    <t>SMALL / LARGE</t>
  </si>
  <si>
    <t>AVERAGEIFS</t>
  </si>
  <si>
    <t>MAX / MINIFS</t>
  </si>
  <si>
    <t>Business Questions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</si>
  <si>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</si>
  <si>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</si>
  <si>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</si>
  <si>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</si>
  <si>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</si>
  <si>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</si>
  <si>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</si>
  <si>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</si>
  <si>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</si>
  <si>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</si>
  <si>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</si>
  <si>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</si>
  <si>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</si>
  <si>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Average uninstalls</t>
  </si>
  <si>
    <t>Most downloads in any month / app? 2nd and 3rd places also?</t>
  </si>
  <si>
    <t>3rd</t>
  </si>
  <si>
    <t>In October 2021, which app has most 1star ratings?</t>
  </si>
  <si>
    <t>XLOOKUP</t>
  </si>
  <si>
    <t>INDEX / MATCH</t>
  </si>
  <si>
    <t>FILTER</t>
  </si>
  <si>
    <t xml:space="preserve">Solutions </t>
  </si>
  <si>
    <t xml:space="preserve">Name </t>
  </si>
  <si>
    <t>C</t>
  </si>
  <si>
    <t>Total</t>
  </si>
  <si>
    <t>OR</t>
  </si>
  <si>
    <t>Start date</t>
  </si>
  <si>
    <t xml:space="preserve">End date </t>
  </si>
  <si>
    <t>times</t>
  </si>
  <si>
    <t xml:space="preserve">Sugar Rush </t>
  </si>
  <si>
    <t xml:space="preserve">Total </t>
  </si>
  <si>
    <t xml:space="preserve">Months </t>
  </si>
  <si>
    <t>Uninstalled apps</t>
  </si>
  <si>
    <t>Total Dounloads</t>
  </si>
  <si>
    <t>MAX</t>
  </si>
  <si>
    <t>Months</t>
  </si>
  <si>
    <t xml:space="preserve">Average monthly dounload </t>
  </si>
  <si>
    <t>1st</t>
  </si>
  <si>
    <t xml:space="preserve">2nd </t>
  </si>
  <si>
    <t>10 &amp;11</t>
  </si>
  <si>
    <t>using XLOOKUP</t>
  </si>
  <si>
    <t xml:space="preserve">USING Filter </t>
  </si>
  <si>
    <t>same as 12</t>
  </si>
  <si>
    <t xml:space="preserve">MAX dounloads </t>
  </si>
  <si>
    <t>Min dounloads</t>
  </si>
  <si>
    <t xml:space="preserve">Formulas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</si>
</sst>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-yy;@"/>
    <numFmt numFmtId="167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2" borderId="4" xfId="0" applyFill="1" applyBorder="1"/>
    <xf numFmtId="0" fontId="1" fillId="2" borderId="4" xfId="0" applyFont="1" applyFill="1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6" xfId="0" applyBorder="1"/>
    <xf numFmtId="164" fontId="0" fillId="0" borderId="5" xfId="0" applyNumberFormat="1" applyBorder="1" applyAlignment="1">
      <alignment horizontal="left"/>
    </xf>
    <xf numFmtId="164" fontId="0" fillId="5" borderId="5" xfId="0" applyNumberFormat="1" applyFill="1" applyBorder="1" applyAlignment="1">
      <alignment horizontal="left"/>
    </xf>
    <xf numFmtId="9" fontId="0" fillId="0" borderId="0" xfId="1" applyFont="1"/>
    <xf numFmtId="167" fontId="0" fillId="0" borderId="0" xfId="0" applyNumberFormat="1"/>
    <xf numFmtId="0" fontId="0" fillId="0" borderId="7" xfId="0" applyBorder="1" applyAlignment="1">
      <alignment horizontal="center" vertical="center"/>
    </xf>
    <xf numFmtId="17" fontId="0" fillId="0" borderId="7" xfId="0" applyNumberFormat="1" applyBorder="1" applyAlignment="1">
      <alignment horizontal="center" vertical="center"/>
    </xf>
    <xf numFmtId="17" fontId="0" fillId="0" borderId="0" xfId="0" applyNumberFormat="1"/>
    <xf numFmtId="2" fontId="0" fillId="0" borderId="0" xfId="0" applyNumberFormat="1"/>
    <xf numFmtId="0" fontId="0" fillId="0" borderId="7" xfId="0" applyBorder="1"/>
    <xf numFmtId="164" fontId="0" fillId="0" borderId="7" xfId="0" applyNumberFormat="1" applyBorder="1" applyAlignment="1">
      <alignment horizontal="left"/>
    </xf>
  </cellXfs>
  <cellStyles count="2">
    <cellStyle name="Normal" xfId="0" builtinId="0"/>
    <cellStyle name="Per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F2618B-17D0-4190-B73F-BEC2FE7A3839}" name="data3" displayName="data3" ref="A1:G50" totalsRowShown="0" headerRowDxfId="7" dataDxfId="6">
  <tableColumns count="7">
    <tableColumn id="1" xr3:uid="{A726A5A1-2B9F-4A39-916A-D86AF5859904}" name="Month" dataDxfId="5"/>
    <tableColumn id="2" xr3:uid="{8918CA1D-74C3-4B92-B516-6201161F6B45}" name="App"/>
    <tableColumn id="3" xr3:uid="{12C7B802-D8B3-410C-A7B6-FBD49B6D310D}" name="Downloads" dataDxfId="4"/>
    <tableColumn id="4" xr3:uid="{36BA1747-3A39-4926-B729-FC44BCCA26A9}" name="Uninstalls" dataDxfId="3"/>
    <tableColumn id="5" xr3:uid="{E3A710FF-A2B9-4EC4-80A4-E2FF81A19F31}" name="5 star ratings" dataDxfId="2"/>
    <tableColumn id="6" xr3:uid="{C9E7F562-6CB5-4841-8A6F-A3DE8DF6BE99}" name="1 star ratings" dataDxfId="1"/>
    <tableColumn id="7" xr3:uid="{A125C4A4-1485-4D1E-98D3-16D4722F0D06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F8D5-2E3E-436C-8673-C295BEAA67CD}">
  <dimension ref="A1:M103"/>
  <sheetViews>
    <sheetView tabSelected="1" workbookViewId="0">
      <selection activeCell="D74" sqref="D74"/>
    </sheetView>
  </sheetViews>
  <sheetFormatPr defaultRowHeight="14.5" x14ac:dyDescent="0.35"/>
  <cols>
    <col min="1" max="1" width="12.54296875" bestFit="1" customWidth="1"/>
    <col min="2" max="2" width="17.36328125" bestFit="1" customWidth="1"/>
    <col min="3" max="3" width="10.1796875" bestFit="1" customWidth="1"/>
    <col min="4" max="4" width="9" bestFit="1" customWidth="1"/>
    <col min="5" max="6" width="11.7265625" bestFit="1" customWidth="1"/>
    <col min="7" max="7" width="11.26953125" bestFit="1" customWidth="1"/>
    <col min="10" max="10" width="16.90625" customWidth="1"/>
    <col min="11" max="11" width="17" bestFit="1" customWidth="1"/>
    <col min="12" max="12" width="17.36328125" bestFit="1" customWidth="1"/>
    <col min="13" max="13" width="16" bestFit="1" customWidth="1"/>
  </cols>
  <sheetData>
    <row r="1" spans="1:10" x14ac:dyDescent="0.35">
      <c r="A1" s="4" t="s">
        <v>8</v>
      </c>
      <c r="B1" s="5" t="s">
        <v>0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</row>
    <row r="2" spans="1:10" x14ac:dyDescent="0.35">
      <c r="A2" s="2">
        <v>44348</v>
      </c>
      <c r="B2" t="s">
        <v>1</v>
      </c>
      <c r="C2" s="3">
        <v>7079</v>
      </c>
      <c r="D2" s="3">
        <v>141</v>
      </c>
      <c r="E2" s="3">
        <v>89</v>
      </c>
      <c r="F2" s="3">
        <v>60</v>
      </c>
      <c r="G2" s="3">
        <v>879</v>
      </c>
      <c r="I2" s="12" t="s">
        <v>19</v>
      </c>
      <c r="J2" s="11"/>
    </row>
    <row r="3" spans="1:10" x14ac:dyDescent="0.35">
      <c r="A3" s="2">
        <v>44348</v>
      </c>
      <c r="B3" t="s">
        <v>2</v>
      </c>
      <c r="C3" s="3">
        <v>7683</v>
      </c>
      <c r="D3" s="3">
        <v>153</v>
      </c>
      <c r="E3" s="3">
        <v>78</v>
      </c>
      <c r="F3" s="3">
        <v>41</v>
      </c>
      <c r="G3" s="3">
        <v>702</v>
      </c>
      <c r="I3" s="1">
        <v>1</v>
      </c>
      <c r="J3" s="7" t="s">
        <v>20</v>
      </c>
    </row>
    <row r="4" spans="1:10" x14ac:dyDescent="0.35">
      <c r="A4" s="2">
        <v>44348</v>
      </c>
      <c r="B4" t="s">
        <v>3</v>
      </c>
      <c r="C4" s="3">
        <v>4681</v>
      </c>
      <c r="D4" s="3">
        <v>93</v>
      </c>
      <c r="E4" s="3">
        <v>99</v>
      </c>
      <c r="F4" s="3">
        <v>53</v>
      </c>
      <c r="G4" s="3">
        <v>897</v>
      </c>
      <c r="I4" s="1">
        <v>2</v>
      </c>
      <c r="J4" s="10" t="s">
        <v>21</v>
      </c>
    </row>
    <row r="5" spans="1:10" x14ac:dyDescent="0.35">
      <c r="A5" s="2">
        <v>44348</v>
      </c>
      <c r="B5" t="s">
        <v>4</v>
      </c>
      <c r="C5" s="3">
        <v>4373</v>
      </c>
      <c r="D5" s="3">
        <v>87</v>
      </c>
      <c r="E5" s="3">
        <v>86</v>
      </c>
      <c r="F5" s="3">
        <v>51</v>
      </c>
      <c r="G5" s="3">
        <v>808</v>
      </c>
      <c r="I5" s="1">
        <v>3</v>
      </c>
      <c r="J5" s="8" t="s">
        <v>24</v>
      </c>
    </row>
    <row r="6" spans="1:10" x14ac:dyDescent="0.35">
      <c r="A6" s="2">
        <v>44348</v>
      </c>
      <c r="B6" t="s">
        <v>5</v>
      </c>
      <c r="C6" s="3">
        <v>3499</v>
      </c>
      <c r="D6" s="3">
        <v>69</v>
      </c>
      <c r="E6" s="3">
        <v>91</v>
      </c>
      <c r="F6" s="3">
        <v>42</v>
      </c>
      <c r="G6" s="3">
        <v>785</v>
      </c>
      <c r="I6" s="1">
        <v>4</v>
      </c>
      <c r="J6" s="10" t="s">
        <v>22</v>
      </c>
    </row>
    <row r="7" spans="1:10" x14ac:dyDescent="0.35">
      <c r="A7" s="2">
        <v>44348</v>
      </c>
      <c r="B7" t="s">
        <v>6</v>
      </c>
      <c r="C7" s="3">
        <v>5649</v>
      </c>
      <c r="D7" s="3">
        <v>112</v>
      </c>
      <c r="E7" s="3">
        <v>78</v>
      </c>
      <c r="F7" s="3">
        <v>31</v>
      </c>
      <c r="G7" s="3">
        <v>643</v>
      </c>
      <c r="I7" s="1">
        <v>5</v>
      </c>
      <c r="J7" s="8" t="s">
        <v>23</v>
      </c>
    </row>
    <row r="8" spans="1:10" x14ac:dyDescent="0.35">
      <c r="A8" s="2">
        <v>44348</v>
      </c>
      <c r="B8" t="s">
        <v>7</v>
      </c>
      <c r="C8" s="3">
        <v>1837</v>
      </c>
      <c r="D8" s="3">
        <v>36</v>
      </c>
      <c r="E8" s="3">
        <v>111</v>
      </c>
      <c r="F8" s="3">
        <v>38</v>
      </c>
      <c r="G8" s="3">
        <v>879</v>
      </c>
      <c r="I8" s="1">
        <v>6</v>
      </c>
      <c r="J8" s="10" t="s">
        <v>25</v>
      </c>
    </row>
    <row r="9" spans="1:10" x14ac:dyDescent="0.35">
      <c r="A9" s="2">
        <v>44378</v>
      </c>
      <c r="B9" t="s">
        <v>1</v>
      </c>
      <c r="C9" s="3">
        <v>8586</v>
      </c>
      <c r="D9" s="3">
        <v>171</v>
      </c>
      <c r="E9" s="3">
        <v>81</v>
      </c>
      <c r="F9" s="3">
        <v>52</v>
      </c>
      <c r="G9" s="3">
        <v>785</v>
      </c>
      <c r="I9" s="1">
        <v>7</v>
      </c>
      <c r="J9" s="8" t="s">
        <v>26</v>
      </c>
    </row>
    <row r="10" spans="1:10" x14ac:dyDescent="0.35">
      <c r="A10" s="2">
        <v>44378</v>
      </c>
      <c r="B10" t="s">
        <v>2</v>
      </c>
      <c r="C10" s="3">
        <v>7098</v>
      </c>
      <c r="D10" s="3">
        <v>141</v>
      </c>
      <c r="E10" s="3">
        <v>96</v>
      </c>
      <c r="F10" s="3">
        <v>35</v>
      </c>
      <c r="G10" s="3">
        <v>773</v>
      </c>
      <c r="I10" s="1">
        <v>8</v>
      </c>
      <c r="J10" s="10" t="s">
        <v>27</v>
      </c>
    </row>
    <row r="11" spans="1:10" x14ac:dyDescent="0.35">
      <c r="A11" s="2">
        <v>44378</v>
      </c>
      <c r="B11" t="s">
        <v>3</v>
      </c>
      <c r="C11" s="3">
        <v>7066</v>
      </c>
      <c r="D11" s="3">
        <v>141</v>
      </c>
      <c r="E11" s="3">
        <v>64</v>
      </c>
      <c r="F11" s="3">
        <v>32</v>
      </c>
      <c r="G11" s="3">
        <v>566</v>
      </c>
      <c r="I11" s="1">
        <v>9</v>
      </c>
      <c r="J11" s="8" t="s">
        <v>28</v>
      </c>
    </row>
    <row r="12" spans="1:10" x14ac:dyDescent="0.35">
      <c r="A12" s="2">
        <v>44378</v>
      </c>
      <c r="B12" t="s">
        <v>4</v>
      </c>
      <c r="C12" s="3">
        <v>6806</v>
      </c>
      <c r="D12" s="3">
        <v>136</v>
      </c>
      <c r="E12" s="3">
        <v>83</v>
      </c>
      <c r="F12" s="3">
        <v>47</v>
      </c>
      <c r="G12" s="3">
        <v>684</v>
      </c>
      <c r="I12" s="1">
        <v>10</v>
      </c>
      <c r="J12" s="10" t="s">
        <v>34</v>
      </c>
    </row>
    <row r="13" spans="1:10" x14ac:dyDescent="0.35">
      <c r="A13" s="2">
        <v>44378</v>
      </c>
      <c r="B13" t="s">
        <v>5</v>
      </c>
      <c r="C13" s="3">
        <v>5702</v>
      </c>
      <c r="D13" s="3">
        <v>114</v>
      </c>
      <c r="E13" s="3">
        <v>87</v>
      </c>
      <c r="F13" s="3">
        <v>46</v>
      </c>
      <c r="G13" s="3">
        <v>785</v>
      </c>
      <c r="I13" s="1">
        <v>11</v>
      </c>
      <c r="J13" s="8" t="s">
        <v>29</v>
      </c>
    </row>
    <row r="14" spans="1:10" x14ac:dyDescent="0.35">
      <c r="A14" s="2">
        <v>44378</v>
      </c>
      <c r="B14" t="s">
        <v>6</v>
      </c>
      <c r="C14" s="3">
        <v>4576</v>
      </c>
      <c r="D14" s="3">
        <v>91</v>
      </c>
      <c r="E14" s="3">
        <v>76</v>
      </c>
      <c r="F14" s="3">
        <v>39</v>
      </c>
      <c r="G14" s="3">
        <v>679</v>
      </c>
      <c r="I14" s="1">
        <v>12</v>
      </c>
      <c r="J14" s="10" t="s">
        <v>36</v>
      </c>
    </row>
    <row r="15" spans="1:10" x14ac:dyDescent="0.35">
      <c r="A15" s="2">
        <v>44378</v>
      </c>
      <c r="B15" t="s">
        <v>7</v>
      </c>
      <c r="C15" s="3">
        <v>5004</v>
      </c>
      <c r="D15" s="3">
        <v>100</v>
      </c>
      <c r="E15" s="3">
        <v>135</v>
      </c>
      <c r="F15" s="3">
        <v>50</v>
      </c>
      <c r="G15" s="3">
        <v>1092</v>
      </c>
      <c r="I15" s="1">
        <v>13</v>
      </c>
      <c r="J15" s="8" t="s">
        <v>30</v>
      </c>
    </row>
    <row r="16" spans="1:10" x14ac:dyDescent="0.35">
      <c r="A16" s="2">
        <v>44409</v>
      </c>
      <c r="B16" t="s">
        <v>1</v>
      </c>
      <c r="C16" s="3">
        <v>4856</v>
      </c>
      <c r="D16" s="3">
        <v>97</v>
      </c>
      <c r="E16" s="3">
        <v>87</v>
      </c>
      <c r="F16" s="3">
        <v>25</v>
      </c>
      <c r="G16" s="3">
        <v>661</v>
      </c>
      <c r="I16" s="1">
        <v>14</v>
      </c>
      <c r="J16" s="10" t="s">
        <v>31</v>
      </c>
    </row>
    <row r="17" spans="1:11" x14ac:dyDescent="0.35">
      <c r="A17" s="2">
        <v>44409</v>
      </c>
      <c r="B17" t="s">
        <v>2</v>
      </c>
      <c r="C17" s="3">
        <v>10028</v>
      </c>
      <c r="D17" s="3">
        <v>200</v>
      </c>
      <c r="E17" s="3">
        <v>124</v>
      </c>
      <c r="F17" s="3">
        <v>39</v>
      </c>
      <c r="G17" s="3">
        <v>962</v>
      </c>
      <c r="I17" s="1">
        <v>15</v>
      </c>
      <c r="J17" s="9" t="s">
        <v>32</v>
      </c>
    </row>
    <row r="18" spans="1:11" x14ac:dyDescent="0.35">
      <c r="A18" s="2">
        <v>44409</v>
      </c>
      <c r="B18" t="s">
        <v>3</v>
      </c>
      <c r="C18" s="3">
        <v>7909</v>
      </c>
      <c r="D18" s="3">
        <v>158</v>
      </c>
      <c r="E18" s="3">
        <v>137</v>
      </c>
      <c r="F18" s="3">
        <v>32</v>
      </c>
      <c r="G18" s="3">
        <v>997</v>
      </c>
    </row>
    <row r="19" spans="1:11" x14ac:dyDescent="0.35">
      <c r="A19" s="2">
        <v>44409</v>
      </c>
      <c r="B19" t="s">
        <v>4</v>
      </c>
      <c r="C19" s="3">
        <v>5233</v>
      </c>
      <c r="D19" s="3">
        <v>104</v>
      </c>
      <c r="E19" s="3">
        <v>78</v>
      </c>
      <c r="F19" s="3">
        <v>31</v>
      </c>
      <c r="G19" s="3">
        <v>643</v>
      </c>
    </row>
    <row r="20" spans="1:11" x14ac:dyDescent="0.35">
      <c r="A20" s="2">
        <v>44409</v>
      </c>
      <c r="B20" t="s">
        <v>5</v>
      </c>
      <c r="C20" s="3">
        <v>6782</v>
      </c>
      <c r="D20" s="3">
        <v>135</v>
      </c>
      <c r="E20" s="3">
        <v>70</v>
      </c>
      <c r="F20" s="3">
        <v>45</v>
      </c>
      <c r="G20" s="3">
        <v>679</v>
      </c>
    </row>
    <row r="21" spans="1:11" x14ac:dyDescent="0.35">
      <c r="A21" s="2">
        <v>44409</v>
      </c>
      <c r="B21" t="s">
        <v>6</v>
      </c>
      <c r="C21" s="3">
        <v>5429</v>
      </c>
      <c r="D21" s="3">
        <v>108</v>
      </c>
      <c r="E21" s="3">
        <v>81</v>
      </c>
      <c r="F21" s="3">
        <v>35</v>
      </c>
      <c r="G21" s="3">
        <v>684</v>
      </c>
      <c r="I21" t="s">
        <v>40</v>
      </c>
    </row>
    <row r="22" spans="1:11" x14ac:dyDescent="0.35">
      <c r="A22" s="2">
        <v>44409</v>
      </c>
      <c r="B22" t="s">
        <v>7</v>
      </c>
      <c r="C22" s="3">
        <v>6825</v>
      </c>
      <c r="D22" s="3">
        <v>136</v>
      </c>
      <c r="E22" s="3">
        <v>122</v>
      </c>
      <c r="F22" s="3">
        <v>29</v>
      </c>
      <c r="G22" s="3">
        <v>891</v>
      </c>
      <c r="I22">
        <v>1</v>
      </c>
      <c r="J22" s="28" t="s">
        <v>41</v>
      </c>
      <c r="K22" s="28" t="s">
        <v>5</v>
      </c>
    </row>
    <row r="23" spans="1:11" x14ac:dyDescent="0.35">
      <c r="A23" s="2">
        <v>44440</v>
      </c>
      <c r="B23" t="s">
        <v>1</v>
      </c>
      <c r="C23" s="3">
        <v>7258</v>
      </c>
      <c r="D23" s="3">
        <v>145</v>
      </c>
      <c r="E23" s="3">
        <v>106</v>
      </c>
      <c r="F23" s="3">
        <v>38</v>
      </c>
      <c r="G23" s="3">
        <v>850</v>
      </c>
      <c r="J23" s="28"/>
      <c r="K23" s="28">
        <f>SUMIFS(data3[Downloads], data3[App],K22)</f>
        <v>43718</v>
      </c>
    </row>
    <row r="24" spans="1:11" x14ac:dyDescent="0.35">
      <c r="A24" s="2">
        <v>44440</v>
      </c>
      <c r="B24" t="s">
        <v>2</v>
      </c>
      <c r="C24" s="3">
        <v>5735</v>
      </c>
      <c r="D24" s="3">
        <v>114</v>
      </c>
      <c r="E24" s="3">
        <v>77</v>
      </c>
      <c r="F24" s="3">
        <v>36</v>
      </c>
      <c r="G24" s="3">
        <v>667</v>
      </c>
    </row>
    <row r="25" spans="1:11" x14ac:dyDescent="0.35">
      <c r="A25" s="2">
        <v>44440</v>
      </c>
      <c r="B25" t="s">
        <v>3</v>
      </c>
      <c r="C25" s="3">
        <v>7899</v>
      </c>
      <c r="D25" s="3">
        <v>157</v>
      </c>
      <c r="E25" s="3">
        <v>51</v>
      </c>
      <c r="F25" s="3">
        <v>49</v>
      </c>
      <c r="G25" s="3">
        <v>590</v>
      </c>
      <c r="I25">
        <v>2</v>
      </c>
      <c r="J25" s="28" t="s">
        <v>42</v>
      </c>
      <c r="K25" s="28">
        <f>SUMIFS(data3[Downloads],data3[App],J25&amp;"*")</f>
        <v>91536</v>
      </c>
    </row>
    <row r="26" spans="1:11" x14ac:dyDescent="0.35">
      <c r="A26" s="2">
        <v>44440</v>
      </c>
      <c r="B26" t="s">
        <v>4</v>
      </c>
      <c r="C26" s="3">
        <v>6430</v>
      </c>
      <c r="D26" s="3">
        <v>128</v>
      </c>
      <c r="E26" s="3">
        <v>143</v>
      </c>
      <c r="F26" s="3">
        <v>49</v>
      </c>
      <c r="G26" s="3">
        <v>1133</v>
      </c>
    </row>
    <row r="27" spans="1:11" x14ac:dyDescent="0.35">
      <c r="A27" s="2">
        <v>44440</v>
      </c>
      <c r="B27" t="s">
        <v>5</v>
      </c>
      <c r="C27" s="3">
        <v>7333</v>
      </c>
      <c r="D27" s="3">
        <v>146</v>
      </c>
      <c r="E27" s="3">
        <v>60</v>
      </c>
      <c r="F27" s="3">
        <v>60</v>
      </c>
      <c r="G27" s="3">
        <v>708</v>
      </c>
      <c r="I27">
        <v>3</v>
      </c>
      <c r="J27" s="29">
        <v>44531</v>
      </c>
      <c r="K27" s="28">
        <f>SUMIFS(data3[Uninstalls],data3[Month],J27)</f>
        <v>783</v>
      </c>
    </row>
    <row r="28" spans="1:11" x14ac:dyDescent="0.35">
      <c r="A28" s="2">
        <v>44440</v>
      </c>
      <c r="B28" t="s">
        <v>6</v>
      </c>
      <c r="C28" s="3">
        <v>4879</v>
      </c>
      <c r="D28" s="3">
        <v>97</v>
      </c>
      <c r="E28" s="3">
        <v>126</v>
      </c>
      <c r="F28" s="3">
        <v>29</v>
      </c>
      <c r="G28" s="3">
        <v>915</v>
      </c>
    </row>
    <row r="29" spans="1:11" x14ac:dyDescent="0.35">
      <c r="A29" s="2">
        <v>44440</v>
      </c>
      <c r="B29" t="s">
        <v>7</v>
      </c>
      <c r="C29" s="3">
        <v>8453</v>
      </c>
      <c r="D29" s="3">
        <v>169</v>
      </c>
      <c r="E29" s="3">
        <v>84</v>
      </c>
      <c r="F29" s="3">
        <v>36</v>
      </c>
      <c r="G29" s="3">
        <v>708</v>
      </c>
      <c r="I29">
        <v>4</v>
      </c>
      <c r="J29" s="20">
        <v>44470</v>
      </c>
      <c r="K29">
        <f>SUMIFS(data3[Downloads],data3[Month],J29)</f>
        <v>40278</v>
      </c>
    </row>
    <row r="30" spans="1:11" x14ac:dyDescent="0.35">
      <c r="A30" s="2">
        <v>44470</v>
      </c>
      <c r="B30" t="s">
        <v>1</v>
      </c>
      <c r="C30" s="3">
        <v>8050</v>
      </c>
      <c r="D30" s="3">
        <v>161</v>
      </c>
      <c r="E30" s="3">
        <v>104</v>
      </c>
      <c r="F30" s="3">
        <v>32</v>
      </c>
      <c r="G30" s="3">
        <v>802</v>
      </c>
      <c r="J30" s="20">
        <v>44501</v>
      </c>
      <c r="K30">
        <f>SUMIFS(data3[Downloads],data3[Month],J30)</f>
        <v>42592</v>
      </c>
    </row>
    <row r="31" spans="1:11" x14ac:dyDescent="0.35">
      <c r="A31" s="2">
        <v>44470</v>
      </c>
      <c r="B31" t="s">
        <v>2</v>
      </c>
      <c r="C31" s="3">
        <v>4693</v>
      </c>
      <c r="D31" s="3">
        <v>93</v>
      </c>
      <c r="E31" s="3">
        <v>85</v>
      </c>
      <c r="F31" s="3">
        <v>46</v>
      </c>
      <c r="G31" s="3">
        <v>773</v>
      </c>
      <c r="J31" s="20">
        <v>44531</v>
      </c>
      <c r="K31">
        <f>SUMIFS(data3[Downloads],data3[Month],J31)</f>
        <v>39330</v>
      </c>
    </row>
    <row r="32" spans="1:11" x14ac:dyDescent="0.35">
      <c r="A32" s="2">
        <v>44470</v>
      </c>
      <c r="B32" t="s">
        <v>3</v>
      </c>
      <c r="C32" s="3">
        <v>5165</v>
      </c>
      <c r="D32" s="3">
        <v>103</v>
      </c>
      <c r="E32" s="3">
        <v>95</v>
      </c>
      <c r="F32" s="3">
        <v>40</v>
      </c>
      <c r="G32" s="3">
        <v>797</v>
      </c>
      <c r="J32" t="s">
        <v>43</v>
      </c>
      <c r="K32">
        <f>SUM(K29:K31)</f>
        <v>122200</v>
      </c>
    </row>
    <row r="33" spans="1:13" x14ac:dyDescent="0.35">
      <c r="A33" s="2">
        <v>44470</v>
      </c>
      <c r="B33" t="s">
        <v>4</v>
      </c>
      <c r="C33" s="3">
        <v>4906</v>
      </c>
      <c r="D33" s="3">
        <v>98</v>
      </c>
      <c r="E33" s="3">
        <v>76</v>
      </c>
      <c r="F33" s="3">
        <v>47</v>
      </c>
      <c r="G33" s="3">
        <v>702</v>
      </c>
      <c r="J33" t="s">
        <v>44</v>
      </c>
    </row>
    <row r="34" spans="1:13" x14ac:dyDescent="0.35">
      <c r="A34" s="2">
        <v>44470</v>
      </c>
      <c r="B34" t="s">
        <v>5</v>
      </c>
      <c r="C34" s="3">
        <v>6032</v>
      </c>
      <c r="D34" s="3">
        <v>120</v>
      </c>
      <c r="E34" s="3">
        <v>65</v>
      </c>
      <c r="F34" s="3">
        <v>47</v>
      </c>
      <c r="G34" s="3">
        <v>661</v>
      </c>
      <c r="J34" t="s">
        <v>45</v>
      </c>
      <c r="K34" s="21">
        <v>44470</v>
      </c>
    </row>
    <row r="35" spans="1:13" x14ac:dyDescent="0.35">
      <c r="A35" s="2">
        <v>44470</v>
      </c>
      <c r="B35" t="s">
        <v>6</v>
      </c>
      <c r="C35" s="3">
        <v>7092</v>
      </c>
      <c r="D35" s="3">
        <v>141</v>
      </c>
      <c r="E35" s="3">
        <v>68</v>
      </c>
      <c r="F35" s="3">
        <v>32</v>
      </c>
      <c r="G35" s="3">
        <v>590</v>
      </c>
      <c r="J35" t="s">
        <v>46</v>
      </c>
      <c r="K35" s="20">
        <v>44531</v>
      </c>
    </row>
    <row r="36" spans="1:13" x14ac:dyDescent="0.35">
      <c r="A36" s="2">
        <v>44470</v>
      </c>
      <c r="B36" t="s">
        <v>7</v>
      </c>
      <c r="C36" s="3">
        <v>4340</v>
      </c>
      <c r="D36" s="3">
        <v>86</v>
      </c>
      <c r="E36" s="3">
        <v>76</v>
      </c>
      <c r="F36" s="3">
        <v>30</v>
      </c>
      <c r="G36" s="3">
        <v>625</v>
      </c>
      <c r="K36">
        <f>SUMIFS(data3[Downloads],data3[Month],"&gt;="&amp;K34,data3[Month],"&lt;="&amp;K35)</f>
        <v>122200</v>
      </c>
    </row>
    <row r="37" spans="1:13" x14ac:dyDescent="0.35">
      <c r="A37" s="2">
        <v>44501</v>
      </c>
      <c r="B37" t="s">
        <v>1</v>
      </c>
      <c r="C37" s="3">
        <v>7500</v>
      </c>
      <c r="D37" s="3">
        <v>150</v>
      </c>
      <c r="E37" s="3">
        <v>81</v>
      </c>
      <c r="F37" s="3">
        <v>56</v>
      </c>
      <c r="G37" s="3">
        <v>808</v>
      </c>
    </row>
    <row r="38" spans="1:13" x14ac:dyDescent="0.35">
      <c r="A38" s="2">
        <v>44501</v>
      </c>
      <c r="B38" t="s">
        <v>2</v>
      </c>
      <c r="C38" s="3">
        <v>5520</v>
      </c>
      <c r="D38" s="3">
        <v>110</v>
      </c>
      <c r="E38" s="3">
        <v>97</v>
      </c>
      <c r="F38" s="3">
        <v>32</v>
      </c>
      <c r="G38" s="3">
        <v>761</v>
      </c>
      <c r="I38">
        <v>5</v>
      </c>
      <c r="J38">
        <f>COUNTIFS(data3[Downloads],"&gt;8000")</f>
        <v>5</v>
      </c>
      <c r="K38" t="s">
        <v>47</v>
      </c>
    </row>
    <row r="39" spans="1:13" x14ac:dyDescent="0.35">
      <c r="A39" s="2">
        <v>44501</v>
      </c>
      <c r="B39" t="s">
        <v>3</v>
      </c>
      <c r="C39" s="3">
        <v>5651</v>
      </c>
      <c r="D39" s="3">
        <v>113</v>
      </c>
      <c r="E39" s="3">
        <v>81</v>
      </c>
      <c r="F39" s="3">
        <v>40</v>
      </c>
      <c r="G39" s="3">
        <v>714</v>
      </c>
    </row>
    <row r="40" spans="1:13" x14ac:dyDescent="0.35">
      <c r="A40" s="2">
        <v>44501</v>
      </c>
      <c r="B40" t="s">
        <v>4</v>
      </c>
      <c r="C40" s="3">
        <v>9195</v>
      </c>
      <c r="D40" s="3">
        <v>183</v>
      </c>
      <c r="E40" s="3">
        <v>117</v>
      </c>
      <c r="F40" s="3">
        <v>41</v>
      </c>
      <c r="G40" s="3">
        <v>932</v>
      </c>
      <c r="I40">
        <v>6</v>
      </c>
      <c r="J40" t="s">
        <v>48</v>
      </c>
      <c r="K40">
        <f>SUMIFS(data3[5 star ratings],data3[App],B6)</f>
        <v>587</v>
      </c>
    </row>
    <row r="41" spans="1:13" x14ac:dyDescent="0.35">
      <c r="A41" s="2">
        <v>44501</v>
      </c>
      <c r="B41" t="s">
        <v>5</v>
      </c>
      <c r="C41" s="3">
        <v>7488</v>
      </c>
      <c r="D41" s="3">
        <v>149</v>
      </c>
      <c r="E41" s="3">
        <v>82</v>
      </c>
      <c r="F41" s="3">
        <v>50</v>
      </c>
      <c r="G41" s="3">
        <v>779</v>
      </c>
      <c r="J41" t="s">
        <v>49</v>
      </c>
      <c r="K41">
        <f>SUMIFS(data3[Total ratings],data3[App],B6)</f>
        <v>5353</v>
      </c>
    </row>
    <row r="42" spans="1:13" x14ac:dyDescent="0.35">
      <c r="A42" s="2">
        <v>44501</v>
      </c>
      <c r="B42" t="s">
        <v>6</v>
      </c>
      <c r="C42" s="3">
        <v>2849</v>
      </c>
      <c r="D42" s="3">
        <v>56</v>
      </c>
      <c r="E42" s="3">
        <v>92</v>
      </c>
      <c r="F42" s="3">
        <v>55</v>
      </c>
      <c r="G42" s="3">
        <v>867</v>
      </c>
      <c r="K42" s="22">
        <f>K40/K41</f>
        <v>0.10965813562488325</v>
      </c>
    </row>
    <row r="43" spans="1:13" x14ac:dyDescent="0.35">
      <c r="A43" s="2">
        <v>44501</v>
      </c>
      <c r="B43" t="s">
        <v>7</v>
      </c>
      <c r="C43" s="3">
        <v>4389</v>
      </c>
      <c r="D43" s="3">
        <v>87</v>
      </c>
      <c r="E43" s="3">
        <v>80</v>
      </c>
      <c r="F43" s="3">
        <v>51</v>
      </c>
      <c r="G43" s="3">
        <v>773</v>
      </c>
    </row>
    <row r="44" spans="1:13" x14ac:dyDescent="0.35">
      <c r="A44" s="2">
        <v>44531</v>
      </c>
      <c r="B44" t="s">
        <v>1</v>
      </c>
      <c r="C44" s="3">
        <v>2297</v>
      </c>
      <c r="D44" s="3">
        <v>45</v>
      </c>
      <c r="E44" s="3">
        <v>76</v>
      </c>
      <c r="F44" s="3">
        <v>47</v>
      </c>
      <c r="G44" s="3">
        <v>726</v>
      </c>
      <c r="I44">
        <v>7</v>
      </c>
      <c r="J44" s="19" t="s">
        <v>6</v>
      </c>
      <c r="K44">
        <f>SUMIFS(data3[Uninstalls],data3[App],J44)</f>
        <v>733</v>
      </c>
    </row>
    <row r="45" spans="1:13" x14ac:dyDescent="0.35">
      <c r="A45" s="2">
        <v>44531</v>
      </c>
      <c r="B45" t="s">
        <v>2</v>
      </c>
      <c r="C45" s="3">
        <v>5153</v>
      </c>
      <c r="D45" s="3">
        <v>103</v>
      </c>
      <c r="E45" s="3">
        <v>76</v>
      </c>
      <c r="F45" s="3">
        <v>49</v>
      </c>
      <c r="G45" s="3">
        <v>738</v>
      </c>
      <c r="K45">
        <v>7</v>
      </c>
    </row>
    <row r="46" spans="1:13" x14ac:dyDescent="0.35">
      <c r="A46" s="2">
        <v>44531</v>
      </c>
      <c r="B46" t="s">
        <v>3</v>
      </c>
      <c r="C46" s="3">
        <v>7752</v>
      </c>
      <c r="D46" s="3">
        <v>155</v>
      </c>
      <c r="E46" s="3">
        <v>94</v>
      </c>
      <c r="F46" s="3">
        <v>39</v>
      </c>
      <c r="G46" s="3">
        <v>785</v>
      </c>
      <c r="K46">
        <f>K44/K45</f>
        <v>104.71428571428571</v>
      </c>
    </row>
    <row r="47" spans="1:13" x14ac:dyDescent="0.35">
      <c r="A47" s="2">
        <v>44531</v>
      </c>
      <c r="B47" t="s">
        <v>4</v>
      </c>
      <c r="C47" s="3">
        <v>5132</v>
      </c>
      <c r="D47" s="3">
        <v>102</v>
      </c>
      <c r="E47" s="3">
        <v>75</v>
      </c>
      <c r="F47" s="3">
        <v>46</v>
      </c>
      <c r="G47" s="3">
        <v>714</v>
      </c>
    </row>
    <row r="48" spans="1:13" x14ac:dyDescent="0.35">
      <c r="A48" s="2">
        <v>44531</v>
      </c>
      <c r="B48" t="s">
        <v>5</v>
      </c>
      <c r="C48" s="3">
        <v>6882</v>
      </c>
      <c r="D48" s="3">
        <v>137</v>
      </c>
      <c r="E48" s="3">
        <v>132</v>
      </c>
      <c r="F48" s="3">
        <v>30</v>
      </c>
      <c r="G48" s="3">
        <v>956</v>
      </c>
      <c r="I48">
        <v>8</v>
      </c>
      <c r="J48" s="24" t="s">
        <v>50</v>
      </c>
      <c r="K48" s="24" t="s">
        <v>51</v>
      </c>
      <c r="L48" s="24" t="s">
        <v>52</v>
      </c>
      <c r="M48" s="24" t="s">
        <v>33</v>
      </c>
    </row>
    <row r="49" spans="1:13" x14ac:dyDescent="0.35">
      <c r="A49" s="2">
        <v>44531</v>
      </c>
      <c r="B49" t="s">
        <v>6</v>
      </c>
      <c r="C49" s="3">
        <v>6420</v>
      </c>
      <c r="D49" s="3">
        <v>128</v>
      </c>
      <c r="E49" s="3">
        <v>77</v>
      </c>
      <c r="F49" s="3">
        <v>52</v>
      </c>
      <c r="G49" s="3">
        <v>761</v>
      </c>
      <c r="J49" s="25">
        <v>44348</v>
      </c>
      <c r="K49" s="24">
        <f>SUMIFS(data3[Uninstalls],data3[Month],J49)</f>
        <v>691</v>
      </c>
      <c r="L49" s="24">
        <f>SUMIFS(data3[Downloads],data3[Month],J49)</f>
        <v>34801</v>
      </c>
      <c r="M49" s="24">
        <f>K49/L49</f>
        <v>1.9855751271515187E-2</v>
      </c>
    </row>
    <row r="50" spans="1:13" x14ac:dyDescent="0.35">
      <c r="A50" s="2">
        <v>44531</v>
      </c>
      <c r="B50" t="s">
        <v>7</v>
      </c>
      <c r="C50" s="3">
        <v>5694</v>
      </c>
      <c r="D50" s="3">
        <v>113</v>
      </c>
      <c r="E50" s="3">
        <v>56</v>
      </c>
      <c r="F50" s="3">
        <v>55</v>
      </c>
      <c r="G50" s="3">
        <v>655</v>
      </c>
      <c r="J50" s="25">
        <v>44378</v>
      </c>
      <c r="K50" s="24">
        <f>SUMIFS(data3[Uninstalls],data3[Month],J50)</f>
        <v>894</v>
      </c>
      <c r="L50" s="24">
        <f>SUMIFS(data3[Downloads],data3[Month],J50)</f>
        <v>44838</v>
      </c>
      <c r="M50" s="24">
        <f t="shared" ref="M50:M55" si="0">K50/L50</f>
        <v>1.9938445068914758E-2</v>
      </c>
    </row>
    <row r="51" spans="1:13" x14ac:dyDescent="0.35">
      <c r="J51" s="25">
        <v>44409</v>
      </c>
      <c r="K51" s="24">
        <f>SUMIFS(data3[Uninstalls],data3[Month],J51)</f>
        <v>938</v>
      </c>
      <c r="L51" s="24">
        <f>SUMIFS(data3[Downloads],data3[Month],J51)</f>
        <v>47062</v>
      </c>
      <c r="M51" s="24">
        <f t="shared" si="0"/>
        <v>1.9931154647061324E-2</v>
      </c>
    </row>
    <row r="52" spans="1:13" x14ac:dyDescent="0.35">
      <c r="J52" s="25">
        <v>44440</v>
      </c>
      <c r="K52" s="24">
        <f>SUMIFS(data3[Uninstalls],data3[Month],J52)</f>
        <v>956</v>
      </c>
      <c r="L52" s="24">
        <f>SUMIFS(data3[Downloads],data3[Month],J52)</f>
        <v>47987</v>
      </c>
      <c r="M52" s="24">
        <f t="shared" si="0"/>
        <v>1.9922062225185989E-2</v>
      </c>
    </row>
    <row r="53" spans="1:13" x14ac:dyDescent="0.35">
      <c r="J53" s="25">
        <v>44470</v>
      </c>
      <c r="K53" s="24">
        <f>SUMIFS(data3[Uninstalls],data3[Month],J53)</f>
        <v>802</v>
      </c>
      <c r="L53" s="24">
        <f>SUMIFS(data3[Downloads],data3[Month],J53)</f>
        <v>40278</v>
      </c>
      <c r="M53" s="24">
        <f t="shared" si="0"/>
        <v>1.9911614280748797E-2</v>
      </c>
    </row>
    <row r="54" spans="1:13" x14ac:dyDescent="0.35">
      <c r="J54" s="25">
        <v>44501</v>
      </c>
      <c r="K54" s="24">
        <f>SUMIFS(data3[Uninstalls],data3[Month],J54)</f>
        <v>848</v>
      </c>
      <c r="L54" s="24">
        <f>SUMIFS(data3[Downloads],data3[Month],J54)</f>
        <v>42592</v>
      </c>
      <c r="M54" s="24">
        <f t="shared" si="0"/>
        <v>1.9909842223891812E-2</v>
      </c>
    </row>
    <row r="55" spans="1:13" x14ac:dyDescent="0.35">
      <c r="J55" s="25">
        <v>44531</v>
      </c>
      <c r="K55" s="24">
        <f>SUMIFS(data3[Uninstalls],data3[Month],J55)</f>
        <v>783</v>
      </c>
      <c r="L55" s="24">
        <f>SUMIFS(data3[Downloads],data3[Month],J55)</f>
        <v>39330</v>
      </c>
      <c r="M55" s="24">
        <f t="shared" si="0"/>
        <v>1.9908466819221968E-2</v>
      </c>
    </row>
    <row r="58" spans="1:13" x14ac:dyDescent="0.35">
      <c r="L58" t="s">
        <v>53</v>
      </c>
      <c r="M58">
        <f>MAX(M49:M55)</f>
        <v>1.9938445068914758E-2</v>
      </c>
    </row>
    <row r="59" spans="1:13" x14ac:dyDescent="0.35">
      <c r="L59" t="s">
        <v>54</v>
      </c>
      <c r="M59" s="23">
        <f>_xlfn.XLOOKUP(M58,M49:M55,J49:J55)</f>
        <v>44378</v>
      </c>
    </row>
    <row r="62" spans="1:13" x14ac:dyDescent="0.35">
      <c r="B62" s="17" t="s">
        <v>64</v>
      </c>
      <c r="I62">
        <v>9</v>
      </c>
      <c r="J62" t="s">
        <v>55</v>
      </c>
    </row>
    <row r="63" spans="1:13" x14ac:dyDescent="0.35">
      <c r="B63" s="13" t="s">
        <v>14</v>
      </c>
      <c r="J63" s="26">
        <v>44348</v>
      </c>
      <c r="K63" s="27">
        <f>AVERAGEIFS(data3[Downloads],data3[Month],J63)</f>
        <v>4971.5714285714284</v>
      </c>
    </row>
    <row r="64" spans="1:13" x14ac:dyDescent="0.35">
      <c r="B64" s="14" t="s">
        <v>15</v>
      </c>
      <c r="J64" s="26">
        <v>44378</v>
      </c>
      <c r="K64" s="27">
        <f>AVERAGEIFS(data3[Downloads],data3[Month],J64)</f>
        <v>6405.4285714285716</v>
      </c>
    </row>
    <row r="65" spans="2:13" x14ac:dyDescent="0.35">
      <c r="B65" s="15" t="s">
        <v>17</v>
      </c>
      <c r="J65" s="26">
        <v>44409</v>
      </c>
      <c r="K65" s="27">
        <f>AVERAGEIFS(data3[Downloads],data3[Month],J65)</f>
        <v>6723.1428571428569</v>
      </c>
    </row>
    <row r="66" spans="2:13" x14ac:dyDescent="0.35">
      <c r="B66" s="14" t="s">
        <v>18</v>
      </c>
      <c r="J66" s="26">
        <v>44440</v>
      </c>
      <c r="K66" s="27">
        <f>AVERAGEIFS(data3[Downloads],data3[Month],J66)</f>
        <v>6855.2857142857147</v>
      </c>
    </row>
    <row r="67" spans="2:13" x14ac:dyDescent="0.35">
      <c r="B67" s="16" t="s">
        <v>16</v>
      </c>
      <c r="J67" s="26">
        <v>44470</v>
      </c>
      <c r="K67" s="27">
        <f>AVERAGEIFS(data3[Downloads],data3[Month],J67)</f>
        <v>5754</v>
      </c>
    </row>
    <row r="68" spans="2:13" x14ac:dyDescent="0.35">
      <c r="B68" s="18" t="s">
        <v>37</v>
      </c>
      <c r="J68" s="26">
        <v>44501</v>
      </c>
      <c r="K68" s="27">
        <f>AVERAGEIFS(data3[Downloads],data3[Month],J68)</f>
        <v>6084.5714285714284</v>
      </c>
    </row>
    <row r="69" spans="2:13" x14ac:dyDescent="0.35">
      <c r="B69" s="1" t="s">
        <v>38</v>
      </c>
      <c r="J69" s="26">
        <v>44531</v>
      </c>
      <c r="K69" s="27">
        <f>AVERAGEIFS(data3[Downloads],data3[Month],J69)</f>
        <v>5618.5714285714284</v>
      </c>
    </row>
    <row r="70" spans="2:13" x14ac:dyDescent="0.35">
      <c r="B70" s="18" t="s">
        <v>39</v>
      </c>
      <c r="K70" s="27"/>
    </row>
    <row r="71" spans="2:13" x14ac:dyDescent="0.35">
      <c r="K71" s="27">
        <f>MAX(K63:K69)</f>
        <v>6855.2857142857147</v>
      </c>
    </row>
    <row r="72" spans="2:13" x14ac:dyDescent="0.35">
      <c r="K72" s="23">
        <f>_xlfn.XLOOKUP(K71,K63:K69,J63:J69)</f>
        <v>44440</v>
      </c>
    </row>
    <row r="74" spans="2:13" x14ac:dyDescent="0.35">
      <c r="I74" t="s">
        <v>58</v>
      </c>
      <c r="J74">
        <f>LARGE(data3[Downloads],1)</f>
        <v>10028</v>
      </c>
      <c r="K74" s="23">
        <f>_xlfn.XLOOKUP(J74,data3[Downloads],data3[Month])</f>
        <v>44409</v>
      </c>
      <c r="L74" t="str">
        <f>_xlfn.XLOOKUP(J74,data3[Downloads],data3[App])</f>
        <v>Chocolate Crossing</v>
      </c>
      <c r="M74" t="s">
        <v>56</v>
      </c>
    </row>
    <row r="75" spans="2:13" x14ac:dyDescent="0.35">
      <c r="J75">
        <f>LARGE(data3[Downloads],2)</f>
        <v>9195</v>
      </c>
      <c r="K75" s="23">
        <f>_xlfn.XLOOKUP(J75,data3[Downloads],data3[Month])</f>
        <v>44501</v>
      </c>
      <c r="L75" t="str">
        <f>_xlfn.XLOOKUP(J75,data3[Downloads],data3[App])</f>
        <v>Where is my Coco?</v>
      </c>
      <c r="M75" t="s">
        <v>57</v>
      </c>
    </row>
    <row r="76" spans="2:13" x14ac:dyDescent="0.35">
      <c r="J76">
        <f>LARGE(data3[Downloads],3)</f>
        <v>8586</v>
      </c>
      <c r="K76" s="23">
        <f>_xlfn.XLOOKUP(J76,data3[Downloads],data3[Month])</f>
        <v>44378</v>
      </c>
      <c r="L76" t="str">
        <f>_xlfn.XLOOKUP(J76,data3[Downloads],data3[App])</f>
        <v>Crushed by Candies</v>
      </c>
      <c r="M76" t="s">
        <v>35</v>
      </c>
    </row>
    <row r="78" spans="2:13" x14ac:dyDescent="0.35">
      <c r="I78">
        <v>12</v>
      </c>
      <c r="J78" s="26">
        <v>44470</v>
      </c>
    </row>
    <row r="79" spans="2:13" x14ac:dyDescent="0.35">
      <c r="J79">
        <f>_xlfn.MAXIFS(data3[1 star ratings],data3[Month],J78)</f>
        <v>47</v>
      </c>
    </row>
    <row r="80" spans="2:13" x14ac:dyDescent="0.35">
      <c r="J80" t="str">
        <f>_xlfn.XLOOKUP(J79,data3[1 star ratings],data3[App])</f>
        <v>Where is my Coco?</v>
      </c>
      <c r="K80" t="s">
        <v>59</v>
      </c>
    </row>
    <row r="81" spans="8:12" x14ac:dyDescent="0.35">
      <c r="J81" t="str" cm="1">
        <f t="array" ref="J81:J82">_xlfn._xlws.FILTER(data3[App],(data3[Month]=J78)*(data3[1 star ratings]=J79))</f>
        <v>Where is my Coco?</v>
      </c>
      <c r="K81" t="s">
        <v>60</v>
      </c>
    </row>
    <row r="82" spans="8:12" x14ac:dyDescent="0.35">
      <c r="J82" t="str">
        <v>Sugar Rush</v>
      </c>
    </row>
    <row r="85" spans="8:12" x14ac:dyDescent="0.35">
      <c r="I85">
        <v>13</v>
      </c>
      <c r="J85" t="s">
        <v>61</v>
      </c>
    </row>
    <row r="87" spans="8:12" x14ac:dyDescent="0.35">
      <c r="H87" t="s">
        <v>62</v>
      </c>
      <c r="I87">
        <v>14</v>
      </c>
      <c r="J87" s="24" t="s">
        <v>50</v>
      </c>
      <c r="K87" s="24"/>
      <c r="L87" s="24"/>
    </row>
    <row r="88" spans="8:12" x14ac:dyDescent="0.35">
      <c r="J88" s="25">
        <v>44348</v>
      </c>
      <c r="K88" s="24">
        <f>_xlfn.MINIFS(data3[Downloads],data3[Month],J88)</f>
        <v>1837</v>
      </c>
      <c r="L88" s="24" t="str" cm="1">
        <f t="array" ref="L88">_xlfn._xlws.FILTER(data3[App],(data3[Downloads]=K88)*(data3[Month]=J88))</f>
        <v>Temple Bun</v>
      </c>
    </row>
    <row r="89" spans="8:12" x14ac:dyDescent="0.35">
      <c r="J89" s="25">
        <v>44378</v>
      </c>
      <c r="K89" s="24">
        <f>_xlfn.MINIFS(data3[Downloads],data3[Month],J89)</f>
        <v>4576</v>
      </c>
      <c r="L89" s="24" t="str" cm="1">
        <f t="array" ref="L89">_xlfn._xlws.FILTER(data3[App],(data3[Downloads]=K89)*(data3[Month]=J89))</f>
        <v>Subway Wafers</v>
      </c>
    </row>
    <row r="90" spans="8:12" x14ac:dyDescent="0.35">
      <c r="J90" s="25">
        <v>44409</v>
      </c>
      <c r="K90" s="24">
        <f>_xlfn.MINIFS(data3[Downloads],data3[Month],J90)</f>
        <v>4856</v>
      </c>
      <c r="L90" s="24" t="str" cm="1">
        <f t="array" ref="L90">_xlfn._xlws.FILTER(data3[App],(data3[Downloads]=K90)*(data3[Month]=J90))</f>
        <v>Crushed by Candies</v>
      </c>
    </row>
    <row r="91" spans="8:12" x14ac:dyDescent="0.35">
      <c r="J91" s="25">
        <v>44440</v>
      </c>
      <c r="K91" s="24">
        <f>_xlfn.MINIFS(data3[Downloads],data3[Month],J91)</f>
        <v>4879</v>
      </c>
      <c r="L91" s="24" t="str" cm="1">
        <f t="array" ref="L91">_xlfn._xlws.FILTER(data3[App],(data3[Downloads]=K91)*(data3[Month]=J91))</f>
        <v>Subway Wafers</v>
      </c>
    </row>
    <row r="92" spans="8:12" x14ac:dyDescent="0.35">
      <c r="J92" s="25">
        <v>44470</v>
      </c>
      <c r="K92" s="24">
        <f>_xlfn.MINIFS(data3[Downloads],data3[Month],J92)</f>
        <v>4340</v>
      </c>
      <c r="L92" s="24" t="str" cm="1">
        <f t="array" ref="L92">_xlfn._xlws.FILTER(data3[App],(data3[Downloads]=K92)*(data3[Month]=J92))</f>
        <v>Temple Bun</v>
      </c>
    </row>
    <row r="93" spans="8:12" x14ac:dyDescent="0.35">
      <c r="J93" s="25">
        <v>44501</v>
      </c>
      <c r="K93" s="24">
        <f>_xlfn.MINIFS(data3[Downloads],data3[Month],J93)</f>
        <v>2849</v>
      </c>
      <c r="L93" s="24" t="str" cm="1">
        <f t="array" ref="L93">_xlfn._xlws.FILTER(data3[App],(data3[Downloads]=K93)*(data3[Month]=J93))</f>
        <v>Subway Wafers</v>
      </c>
    </row>
    <row r="94" spans="8:12" x14ac:dyDescent="0.35">
      <c r="J94" s="25">
        <v>44531</v>
      </c>
      <c r="K94" s="24">
        <f>_xlfn.MINIFS(data3[Downloads],data3[Month],J94)</f>
        <v>2297</v>
      </c>
      <c r="L94" s="24" t="str" cm="1">
        <f t="array" ref="L94">_xlfn._xlws.FILTER(data3[App],(data3[Downloads]=K94)*(data3[Month]=J94))</f>
        <v>Crushed by Candies</v>
      </c>
    </row>
    <row r="95" spans="8:12" x14ac:dyDescent="0.35">
      <c r="J95" s="26"/>
    </row>
    <row r="96" spans="8:12" x14ac:dyDescent="0.35">
      <c r="H96" t="s">
        <v>63</v>
      </c>
      <c r="I96">
        <v>15</v>
      </c>
      <c r="J96" s="24" t="s">
        <v>50</v>
      </c>
      <c r="K96" s="24"/>
      <c r="L96" s="24"/>
    </row>
    <row r="97" spans="10:12" x14ac:dyDescent="0.35">
      <c r="J97" s="25">
        <v>44348</v>
      </c>
      <c r="K97" s="24">
        <f>_xlfn.MINIFS(data3[Downloads],data3[Month],J97)</f>
        <v>1837</v>
      </c>
      <c r="L97" s="24" t="str" cm="1">
        <f t="array" ref="L97">_xlfn._xlws.FILTER(data3[App],(data3[Downloads]=K97)*(data3[Month]=J97))</f>
        <v>Temple Bun</v>
      </c>
    </row>
    <row r="98" spans="10:12" x14ac:dyDescent="0.35">
      <c r="J98" s="25">
        <v>44378</v>
      </c>
      <c r="K98" s="24">
        <f>_xlfn.MINIFS(data3[Downloads],data3[Month],J98)</f>
        <v>4576</v>
      </c>
      <c r="L98" s="24" t="str" cm="1">
        <f t="array" ref="L98">_xlfn._xlws.FILTER(data3[App],(data3[Downloads]=K98)*(data3[Month]=J98))</f>
        <v>Subway Wafers</v>
      </c>
    </row>
    <row r="99" spans="10:12" x14ac:dyDescent="0.35">
      <c r="J99" s="25">
        <v>44409</v>
      </c>
      <c r="K99" s="24">
        <f>_xlfn.MINIFS(data3[Downloads],data3[Month],J99)</f>
        <v>4856</v>
      </c>
      <c r="L99" s="24" t="str" cm="1">
        <f t="array" ref="L99">_xlfn._xlws.FILTER(data3[App],(data3[Downloads]=K99)*(data3[Month]=J99))</f>
        <v>Crushed by Candies</v>
      </c>
    </row>
    <row r="100" spans="10:12" x14ac:dyDescent="0.35">
      <c r="J100" s="25">
        <v>44440</v>
      </c>
      <c r="K100" s="24">
        <f>_xlfn.MINIFS(data3[Downloads],data3[Month],J100)</f>
        <v>4879</v>
      </c>
      <c r="L100" s="24" t="str" cm="1">
        <f t="array" ref="L100">_xlfn._xlws.FILTER(data3[App],(data3[Downloads]=K100)*(data3[Month]=J100))</f>
        <v>Subway Wafers</v>
      </c>
    </row>
    <row r="101" spans="10:12" x14ac:dyDescent="0.35">
      <c r="J101" s="25">
        <v>44470</v>
      </c>
      <c r="K101" s="24">
        <f>_xlfn.MINIFS(data3[Downloads],data3[Month],J101)</f>
        <v>4340</v>
      </c>
      <c r="L101" s="24" t="str" cm="1">
        <f t="array" ref="L101">_xlfn._xlws.FILTER(data3[App],(data3[Downloads]=K101)*(data3[Month]=J101))</f>
        <v>Temple Bun</v>
      </c>
    </row>
    <row r="102" spans="10:12" x14ac:dyDescent="0.35">
      <c r="J102" s="25">
        <v>44501</v>
      </c>
      <c r="K102" s="24">
        <f>_xlfn.MINIFS(data3[Downloads],data3[Month],J102)</f>
        <v>2849</v>
      </c>
      <c r="L102" s="24" t="str" cm="1">
        <f t="array" ref="L102">_xlfn._xlws.FILTER(data3[App],(data3[Downloads]=K102)*(data3[Month]=J102))</f>
        <v>Subway Wafers</v>
      </c>
    </row>
    <row r="103" spans="10:12" x14ac:dyDescent="0.35">
      <c r="J103" s="25">
        <v>44531</v>
      </c>
      <c r="K103" s="24">
        <f>_xlfn.MINIFS(data3[Downloads],data3[Month],J103)</f>
        <v>2297</v>
      </c>
      <c r="L103" s="24" t="str" cm="1">
        <f t="array" ref="L103">_xlfn._xlws.FILTER(data3[App],(data3[Downloads]=K103)*(data3[Month]=J103))</f>
        <v>Crushed by Candies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+ working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Shubham Jain</cp:lastModifiedBy>
  <dcterms:created xsi:type="dcterms:W3CDTF">2021-03-14T20:21:32Z</dcterms:created>
  <dcterms:modified xsi:type="dcterms:W3CDTF">2023-12-19T18:49:57Z</dcterms:modified>
</cp:coreProperties>
</file>